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comments6.xml" ContentType="application/vnd.openxmlformats-officedocument.spreadsheetml.comments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comments18.xml" ContentType="application/vnd.openxmlformats-officedocument.spreadsheetml.comments+xml"/>
  <Override PartName="/xl/drawings/drawing2.xml" ContentType="application/vnd.openxmlformats-officedocument.drawing+xml"/>
  <Override PartName="/xl/drawings/drawing15.xml" ContentType="application/vnd.openxmlformats-officedocument.drawingml.chartshapes+xml"/>
  <Override PartName="/xl/worksheets/sheet3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8.xml" ContentType="application/vnd.openxmlformats-officedocument.spreadsheetml.chartsheet+xml"/>
  <Override PartName="/xl/comments2.xml" ContentType="application/vnd.openxmlformats-officedocument.spreadsheetml.comments+xml"/>
  <Override PartName="/xl/comments16.xml" ContentType="application/vnd.openxmlformats-officedocument.spreadsheetml.comments+xml"/>
  <Override PartName="/xl/comments25.xml" ContentType="application/vnd.openxmlformats-officedocument.spreadsheetml.comments+xml"/>
  <Override PartName="/xl/drawings/drawing13.xml" ContentType="application/vnd.openxmlformats-officedocument.drawingml.chartshapes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omments14.xml" ContentType="application/vnd.openxmlformats-officedocument.spreadsheetml.comments+xml"/>
  <Override PartName="/xl/comments23.xml" ContentType="application/vnd.openxmlformats-officedocument.spreadsheetml.comments+xml"/>
  <Override PartName="/xl/drawings/drawing11.xml" ContentType="application/vnd.openxmlformats-officedocument.drawingml.chartshapes+xml"/>
  <Override PartName="/xl/chartsheets/sheet2.xml" ContentType="application/vnd.openxmlformats-officedocument.spreadsheetml.chart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21.xml" ContentType="application/vnd.openxmlformats-officedocument.spreadsheetml.comment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harts/chart9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comments9.xml" ContentType="application/vnd.openxmlformats-officedocument.spreadsheetml.comments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comments7.xml" ContentType="application/vnd.openxmlformats-officedocument.spreadsheetml.comment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heets/sheet9.xml" ContentType="application/vnd.openxmlformats-officedocument.spreadsheetml.chartsheet+xml"/>
  <Override PartName="/xl/comments5.xml" ContentType="application/vnd.openxmlformats-officedocument.spreadsheetml.comments+xml"/>
  <Override PartName="/xl/comments19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hartsheets/sheet7.xml" ContentType="application/vnd.openxmlformats-officedocument.spreadsheetml.chartsheet+xml"/>
  <Override PartName="/xl/comments3.xml" ContentType="application/vnd.openxmlformats-officedocument.spreadsheetml.comments+xml"/>
  <Override PartName="/xl/comments17.xml" ContentType="application/vnd.openxmlformats-officedocument.spreadsheetml.comments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chartsheets/sheet5.xml" ContentType="application/vnd.openxmlformats-officedocument.spreadsheetml.chartsheet+xml"/>
  <Default Extension="vml" ContentType="application/vnd.openxmlformats-officedocument.vmlDrawing"/>
  <Override PartName="/xl/comments1.xml" ContentType="application/vnd.openxmlformats-officedocument.spreadsheetml.comments+xml"/>
  <Override PartName="/xl/comments15.xml" ContentType="application/vnd.openxmlformats-officedocument.spreadsheetml.comments+xml"/>
  <Override PartName="/xl/comments24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chartsheets/sheet3.xml" ContentType="application/vnd.openxmlformats-officedocument.spreadsheetml.chartsheet+xml"/>
  <Override PartName="/xl/comments13.xml" ContentType="application/vnd.openxmlformats-officedocument.spreadsheetml.comments+xml"/>
  <Override PartName="/xl/comments22.xml" ContentType="application/vnd.openxmlformats-officedocument.spreadsheetml.comment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hartsheets/sheet1.xml" ContentType="application/vnd.openxmlformats-officedocument.spreadsheetml.chartsheet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xl/charts/chart8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15" windowWidth="15150" windowHeight="7920" firstSheet="22" activeTab="24"/>
  </bookViews>
  <sheets>
    <sheet name="UFPR" sheetId="1" r:id="rId1"/>
    <sheet name="UNICSUL" sheetId="4" r:id="rId2"/>
    <sheet name="UFPEL" sheetId="2" r:id="rId3"/>
    <sheet name="UFRN" sheetId="3" r:id="rId4"/>
    <sheet name="UFTM" sheetId="5" r:id="rId5"/>
    <sheet name="UFV-UFJF" sheetId="6" r:id="rId6"/>
    <sheet name="USJT" sheetId="7" r:id="rId7"/>
    <sheet name="UNICAMP" sheetId="8" r:id="rId8"/>
    <sheet name="UDESC" sheetId="9" r:id="rId9"/>
    <sheet name="UNB" sheetId="10" r:id="rId10"/>
    <sheet name="UPE-UFPB" sheetId="11" r:id="rId11"/>
    <sheet name="USP" sheetId="12" r:id="rId12"/>
    <sheet name="UFES" sheetId="13" r:id="rId13"/>
    <sheet name="UNESP" sheetId="14" r:id="rId14"/>
    <sheet name="UFMG" sheetId="15" r:id="rId15"/>
    <sheet name="UCB" sheetId="16" r:id="rId16"/>
    <sheet name="UFSC" sheetId="17" r:id="rId17"/>
    <sheet name="UNIMEP" sheetId="18" r:id="rId18"/>
    <sheet name="UFRGS" sheetId="19" r:id="rId19"/>
    <sheet name="UGF" sheetId="20" r:id="rId20"/>
    <sheet name="UNIVERSO" sheetId="21" r:id="rId21"/>
    <sheet name="UEL-UEM" sheetId="22" r:id="rId22"/>
    <sheet name="UFRJ" sheetId="23" r:id="rId23"/>
    <sheet name="ALL EF" sheetId="24" r:id="rId24"/>
    <sheet name="RESUMOS" sheetId="25" r:id="rId25"/>
    <sheet name="pedag" sheetId="34" r:id="rId26"/>
    <sheet name="PROD ESTRATOS" sheetId="28" r:id="rId27"/>
    <sheet name="PI PPG NOR" sheetId="29" r:id="rId28"/>
    <sheet name="PI MEDIANA PPGS" sheetId="30" state="hidden" r:id="rId29"/>
    <sheet name="% A1" sheetId="31" r:id="rId30"/>
    <sheet name="%A2" sheetId="32" r:id="rId31"/>
    <sheet name="&gt;2 A1+A2" sheetId="35" r:id="rId32"/>
    <sheet name="PROD AREAS" sheetId="33" r:id="rId33"/>
    <sheet name="DOCENTES" sheetId="27" r:id="rId34"/>
    <sheet name="PTS MED AREA" sheetId="37" r:id="rId35"/>
    <sheet name="Plan1" sheetId="36" r:id="rId36"/>
  </sheets>
  <calcPr calcId="114210"/>
</workbook>
</file>

<file path=xl/calcChain.xml><?xml version="1.0" encoding="utf-8"?>
<calcChain xmlns="http://schemas.openxmlformats.org/spreadsheetml/2006/main">
  <c r="I29" i="2"/>
  <c r="Q26" i="25"/>
  <c r="Q25"/>
  <c r="Q24"/>
  <c r="Q23"/>
  <c r="Q22"/>
  <c r="Q21"/>
  <c r="Q20"/>
  <c r="Q19"/>
  <c r="Q18"/>
  <c r="Q17"/>
  <c r="Q16"/>
  <c r="Q15"/>
  <c r="Q14"/>
  <c r="Q13"/>
  <c r="Q12"/>
  <c r="Q11"/>
  <c r="Q10"/>
  <c r="Q8"/>
  <c r="Q7"/>
  <c r="Q6"/>
  <c r="Q5"/>
  <c r="Q4"/>
  <c r="BA47" i="23"/>
  <c r="BA45" i="21"/>
  <c r="BA48" i="20"/>
  <c r="BA46" i="18"/>
  <c r="BA60" i="14"/>
  <c r="BA59" i="13"/>
  <c r="BA53" i="11"/>
  <c r="BA50" i="10"/>
  <c r="BA52" i="9"/>
  <c r="BA69" i="8"/>
  <c r="BA52" i="7"/>
  <c r="BA48" i="5"/>
  <c r="BA44" i="3"/>
  <c r="BA52" i="2"/>
  <c r="BA46" i="4"/>
  <c r="BA63" i="22"/>
  <c r="BA55" i="16"/>
  <c r="BA47" i="15"/>
  <c r="BA57" i="19"/>
  <c r="BA53" i="17"/>
  <c r="BA79" i="12"/>
  <c r="BA53" i="1"/>
  <c r="CH64" i="12"/>
  <c r="AZ15" i="34"/>
  <c r="BA15"/>
  <c r="BG15"/>
  <c r="BB15"/>
  <c r="DF15"/>
  <c r="BD15"/>
  <c r="BF15"/>
  <c r="BH15"/>
  <c r="BI15"/>
  <c r="DJ15"/>
  <c r="BJ15"/>
  <c r="CS15"/>
  <c r="BK15"/>
  <c r="BM15"/>
  <c r="BL15"/>
  <c r="DM15"/>
  <c r="BN15"/>
  <c r="DN15"/>
  <c r="BO15"/>
  <c r="BP15"/>
  <c r="BQ15"/>
  <c r="CY17"/>
  <c r="BR15"/>
  <c r="CZ22"/>
  <c r="BT15"/>
  <c r="BU15"/>
  <c r="BV15"/>
  <c r="BZ15"/>
  <c r="CA15"/>
  <c r="DH15"/>
  <c r="DI15"/>
  <c r="DO15"/>
  <c r="DP15"/>
  <c r="DQ15"/>
  <c r="AZ16"/>
  <c r="BA16"/>
  <c r="BC16"/>
  <c r="BE16"/>
  <c r="BB16"/>
  <c r="BD16"/>
  <c r="BF16"/>
  <c r="BG16"/>
  <c r="BH16"/>
  <c r="CQ16"/>
  <c r="BI16"/>
  <c r="DJ16"/>
  <c r="BJ16"/>
  <c r="DK16"/>
  <c r="BK16"/>
  <c r="CT16"/>
  <c r="BL16"/>
  <c r="BM16"/>
  <c r="BN16"/>
  <c r="CV15"/>
  <c r="BO16"/>
  <c r="CW15"/>
  <c r="BQ16"/>
  <c r="BS16"/>
  <c r="BR16"/>
  <c r="BT16"/>
  <c r="BU16"/>
  <c r="DB16"/>
  <c r="BV16"/>
  <c r="BY16"/>
  <c r="BZ16"/>
  <c r="CV16"/>
  <c r="DE16"/>
  <c r="DF16"/>
  <c r="DG16"/>
  <c r="DL16"/>
  <c r="DM16"/>
  <c r="DP16"/>
  <c r="DQ16"/>
  <c r="AZ17"/>
  <c r="BA17"/>
  <c r="BB17"/>
  <c r="BG17"/>
  <c r="BC17"/>
  <c r="BE17"/>
  <c r="BD17"/>
  <c r="DG17"/>
  <c r="BF17"/>
  <c r="DH17"/>
  <c r="BH17"/>
  <c r="CQ17"/>
  <c r="BI17"/>
  <c r="BJ17"/>
  <c r="BZ17"/>
  <c r="BK17"/>
  <c r="BM17"/>
  <c r="BL17"/>
  <c r="CU17"/>
  <c r="BN17"/>
  <c r="DN17"/>
  <c r="BO17"/>
  <c r="BP17"/>
  <c r="BQ17"/>
  <c r="BR17"/>
  <c r="BS17"/>
  <c r="BT17"/>
  <c r="BU17"/>
  <c r="BY17"/>
  <c r="DE17"/>
  <c r="DI17"/>
  <c r="DJ17"/>
  <c r="DK17"/>
  <c r="DP17"/>
  <c r="DQ17"/>
  <c r="AZ18"/>
  <c r="BA18"/>
  <c r="DE18"/>
  <c r="BB18"/>
  <c r="CN18"/>
  <c r="BD18"/>
  <c r="BF18"/>
  <c r="BH18"/>
  <c r="CQ18"/>
  <c r="BI18"/>
  <c r="DJ18"/>
  <c r="BJ18"/>
  <c r="DK18"/>
  <c r="BK18"/>
  <c r="BM18"/>
  <c r="BL18"/>
  <c r="DM18"/>
  <c r="BN18"/>
  <c r="BO18"/>
  <c r="BP18"/>
  <c r="CA18"/>
  <c r="BQ18"/>
  <c r="BS18"/>
  <c r="BR18"/>
  <c r="BT18"/>
  <c r="BU18"/>
  <c r="BV18"/>
  <c r="BY18"/>
  <c r="BZ18"/>
  <c r="CP18"/>
  <c r="DG18"/>
  <c r="DH18"/>
  <c r="DN18"/>
  <c r="DO18"/>
  <c r="DP18"/>
  <c r="DQ18"/>
  <c r="AZ19"/>
  <c r="BA19"/>
  <c r="BC19"/>
  <c r="BE19"/>
  <c r="BB19"/>
  <c r="BD19"/>
  <c r="BF19"/>
  <c r="CP19"/>
  <c r="BH19"/>
  <c r="DI19"/>
  <c r="BI19"/>
  <c r="DJ19"/>
  <c r="BJ19"/>
  <c r="CS19"/>
  <c r="BK19"/>
  <c r="BL19"/>
  <c r="BM19"/>
  <c r="BN19"/>
  <c r="DN19"/>
  <c r="BO19"/>
  <c r="BP19"/>
  <c r="BQ19"/>
  <c r="BS19"/>
  <c r="BR19"/>
  <c r="BT19"/>
  <c r="BU19"/>
  <c r="BY19"/>
  <c r="BZ19"/>
  <c r="DE19"/>
  <c r="DF19"/>
  <c r="DG19"/>
  <c r="DK19"/>
  <c r="DL19"/>
  <c r="DM19"/>
  <c r="DP19"/>
  <c r="DQ19"/>
  <c r="AZ20"/>
  <c r="BA20"/>
  <c r="BG20"/>
  <c r="BB20"/>
  <c r="CN19"/>
  <c r="BD20"/>
  <c r="DG20"/>
  <c r="BF20"/>
  <c r="CP20"/>
  <c r="BH20"/>
  <c r="BI20"/>
  <c r="BY20"/>
  <c r="BJ20"/>
  <c r="CS17"/>
  <c r="BK20"/>
  <c r="BM20"/>
  <c r="BL20"/>
  <c r="CU20"/>
  <c r="BN20"/>
  <c r="DN20"/>
  <c r="BO20"/>
  <c r="BP20"/>
  <c r="BQ20"/>
  <c r="BR20"/>
  <c r="BT20"/>
  <c r="BU20"/>
  <c r="BV20"/>
  <c r="CZ20"/>
  <c r="DE20"/>
  <c r="DH20"/>
  <c r="DI20"/>
  <c r="DJ20"/>
  <c r="DP20"/>
  <c r="DQ20"/>
  <c r="AZ21"/>
  <c r="BA21"/>
  <c r="CM21"/>
  <c r="BB21"/>
  <c r="CN21"/>
  <c r="BD21"/>
  <c r="BF21"/>
  <c r="BG21"/>
  <c r="BH21"/>
  <c r="DI21"/>
  <c r="BI21"/>
  <c r="CR21"/>
  <c r="BJ21"/>
  <c r="DK21"/>
  <c r="BK21"/>
  <c r="BM21"/>
  <c r="BL21"/>
  <c r="CU21"/>
  <c r="BN21"/>
  <c r="BO21"/>
  <c r="CW16"/>
  <c r="BQ21"/>
  <c r="BS21"/>
  <c r="BR21"/>
  <c r="CZ21"/>
  <c r="BT21"/>
  <c r="BU21"/>
  <c r="BV21"/>
  <c r="BX21"/>
  <c r="BY21"/>
  <c r="BZ21"/>
  <c r="CW21"/>
  <c r="DF21"/>
  <c r="DG21"/>
  <c r="DH21"/>
  <c r="DM21"/>
  <c r="DN21"/>
  <c r="DP21"/>
  <c r="DQ21"/>
  <c r="AZ22"/>
  <c r="BA22"/>
  <c r="BB22"/>
  <c r="BC22"/>
  <c r="BD22"/>
  <c r="BF22"/>
  <c r="DH22"/>
  <c r="BH22"/>
  <c r="DI22"/>
  <c r="BI22"/>
  <c r="CR22"/>
  <c r="BJ22"/>
  <c r="BK22"/>
  <c r="BL22"/>
  <c r="DM22"/>
  <c r="BN22"/>
  <c r="DN22"/>
  <c r="BO22"/>
  <c r="BP22"/>
  <c r="BQ22"/>
  <c r="BR22"/>
  <c r="BS22"/>
  <c r="BT22"/>
  <c r="BU22"/>
  <c r="BV22"/>
  <c r="BY22"/>
  <c r="BZ22"/>
  <c r="CT22"/>
  <c r="DE22"/>
  <c r="DF22"/>
  <c r="DJ22"/>
  <c r="DK22"/>
  <c r="DL22"/>
  <c r="DP22"/>
  <c r="DQ22"/>
  <c r="AZ23"/>
  <c r="BA23"/>
  <c r="BG23"/>
  <c r="BB23"/>
  <c r="DF23"/>
  <c r="BD23"/>
  <c r="BF23"/>
  <c r="BH23"/>
  <c r="BI23"/>
  <c r="DJ23"/>
  <c r="BJ23"/>
  <c r="DK23"/>
  <c r="BK23"/>
  <c r="BM23"/>
  <c r="BL23"/>
  <c r="DM23"/>
  <c r="BN23"/>
  <c r="DN23"/>
  <c r="BO23"/>
  <c r="BP23"/>
  <c r="BQ23"/>
  <c r="BS23"/>
  <c r="BR23"/>
  <c r="CZ23"/>
  <c r="BT23"/>
  <c r="BU23"/>
  <c r="BV23"/>
  <c r="BZ23"/>
  <c r="CA23"/>
  <c r="CQ23"/>
  <c r="CY23"/>
  <c r="DH23"/>
  <c r="DI23"/>
  <c r="DO23"/>
  <c r="DP23"/>
  <c r="DQ23"/>
  <c r="F32"/>
  <c r="E32"/>
  <c r="D32"/>
  <c r="F31"/>
  <c r="E31"/>
  <c r="D31"/>
  <c r="E30"/>
  <c r="D30"/>
  <c r="BV25"/>
  <c r="BT25"/>
  <c r="BR25"/>
  <c r="BQ25"/>
  <c r="BP25"/>
  <c r="BN25"/>
  <c r="BL25"/>
  <c r="BK25"/>
  <c r="BJ25"/>
  <c r="BI25"/>
  <c r="BH25"/>
  <c r="BF25"/>
  <c r="BD25"/>
  <c r="BB25"/>
  <c r="BA25"/>
  <c r="DR23"/>
  <c r="DM14"/>
  <c r="DL14"/>
  <c r="DF14"/>
  <c r="DE14"/>
  <c r="BZ14"/>
  <c r="BV14"/>
  <c r="DS14"/>
  <c r="BU14"/>
  <c r="BT14"/>
  <c r="DR14"/>
  <c r="BR14"/>
  <c r="DQ14"/>
  <c r="BQ14"/>
  <c r="CB14"/>
  <c r="BP14"/>
  <c r="BO14"/>
  <c r="BN14"/>
  <c r="BM14"/>
  <c r="BL14"/>
  <c r="BK14"/>
  <c r="BJ14"/>
  <c r="DK14"/>
  <c r="BI14"/>
  <c r="BH14"/>
  <c r="DI14"/>
  <c r="BG14"/>
  <c r="BF14"/>
  <c r="DH14"/>
  <c r="BD14"/>
  <c r="DG14"/>
  <c r="BB14"/>
  <c r="BA14"/>
  <c r="AZ14"/>
  <c r="DL13"/>
  <c r="BU13"/>
  <c r="BT13"/>
  <c r="BR13"/>
  <c r="DQ13"/>
  <c r="BQ13"/>
  <c r="DP13"/>
  <c r="BP13"/>
  <c r="DO13"/>
  <c r="BO13"/>
  <c r="BN13"/>
  <c r="DN13"/>
  <c r="BL13"/>
  <c r="DM13"/>
  <c r="BK13"/>
  <c r="BJ13"/>
  <c r="BZ13"/>
  <c r="BI13"/>
  <c r="BY13"/>
  <c r="BH13"/>
  <c r="DI13"/>
  <c r="BF13"/>
  <c r="BD13"/>
  <c r="BB13"/>
  <c r="DF13"/>
  <c r="BA13"/>
  <c r="BX13"/>
  <c r="AZ13"/>
  <c r="DR12"/>
  <c r="BV12"/>
  <c r="DS12"/>
  <c r="BU12"/>
  <c r="BT12"/>
  <c r="BR12"/>
  <c r="DQ12"/>
  <c r="BQ12"/>
  <c r="DP12"/>
  <c r="BO12"/>
  <c r="BN12"/>
  <c r="BL12"/>
  <c r="DM12"/>
  <c r="BK12"/>
  <c r="BJ12"/>
  <c r="DK12"/>
  <c r="BI12"/>
  <c r="DJ12"/>
  <c r="BH12"/>
  <c r="DI12"/>
  <c r="BF12"/>
  <c r="DH12"/>
  <c r="BD12"/>
  <c r="DG12"/>
  <c r="BB12"/>
  <c r="BA12"/>
  <c r="AZ12"/>
  <c r="DM11"/>
  <c r="DL11"/>
  <c r="DF11"/>
  <c r="BV11"/>
  <c r="DS11"/>
  <c r="BU11"/>
  <c r="BT11"/>
  <c r="DR11"/>
  <c r="BR11"/>
  <c r="DQ11"/>
  <c r="BQ11"/>
  <c r="DP11"/>
  <c r="BO11"/>
  <c r="BN11"/>
  <c r="DN11"/>
  <c r="BM11"/>
  <c r="BL11"/>
  <c r="BK11"/>
  <c r="BJ11"/>
  <c r="BZ11"/>
  <c r="BI11"/>
  <c r="BY11"/>
  <c r="BH11"/>
  <c r="BF11"/>
  <c r="DH11"/>
  <c r="BD11"/>
  <c r="DG11"/>
  <c r="BB11"/>
  <c r="BA11"/>
  <c r="BC11"/>
  <c r="BE11"/>
  <c r="AZ11"/>
  <c r="DN10"/>
  <c r="BU10"/>
  <c r="BV10"/>
  <c r="BT10"/>
  <c r="BS10"/>
  <c r="BR10"/>
  <c r="BQ10"/>
  <c r="DP10"/>
  <c r="BP10"/>
  <c r="DO10"/>
  <c r="BO10"/>
  <c r="BN10"/>
  <c r="BL10"/>
  <c r="DM10"/>
  <c r="BK10"/>
  <c r="CA10"/>
  <c r="BJ10"/>
  <c r="BZ10"/>
  <c r="BI10"/>
  <c r="BY10"/>
  <c r="BH10"/>
  <c r="DI10"/>
  <c r="BF10"/>
  <c r="DH10"/>
  <c r="BD10"/>
  <c r="BB10"/>
  <c r="BA10"/>
  <c r="DE10"/>
  <c r="AZ10"/>
  <c r="BZ9"/>
  <c r="BV9"/>
  <c r="DS9"/>
  <c r="BU9"/>
  <c r="BT9"/>
  <c r="DR9"/>
  <c r="BR9"/>
  <c r="DQ9"/>
  <c r="BQ9"/>
  <c r="BO9"/>
  <c r="BN9"/>
  <c r="BM9"/>
  <c r="BL9"/>
  <c r="DM9"/>
  <c r="BK9"/>
  <c r="DL9"/>
  <c r="BJ9"/>
  <c r="BI9"/>
  <c r="DJ9"/>
  <c r="BH9"/>
  <c r="DI9"/>
  <c r="BF9"/>
  <c r="DH9"/>
  <c r="BD9"/>
  <c r="DG9"/>
  <c r="BB9"/>
  <c r="DF9"/>
  <c r="BA9"/>
  <c r="AZ9"/>
  <c r="DF8"/>
  <c r="DE8"/>
  <c r="BV8"/>
  <c r="DS8"/>
  <c r="BU8"/>
  <c r="BT8"/>
  <c r="DR8"/>
  <c r="BR8"/>
  <c r="DQ8"/>
  <c r="BQ8"/>
  <c r="DP8"/>
  <c r="BO8"/>
  <c r="BP8"/>
  <c r="BN8"/>
  <c r="BM8"/>
  <c r="BL8"/>
  <c r="DM8"/>
  <c r="BK8"/>
  <c r="DL8"/>
  <c r="BJ8"/>
  <c r="BZ8"/>
  <c r="BI8"/>
  <c r="BY8"/>
  <c r="BH8"/>
  <c r="DI8"/>
  <c r="BF8"/>
  <c r="BE8"/>
  <c r="BD8"/>
  <c r="DG8"/>
  <c r="BC8"/>
  <c r="BB8"/>
  <c r="BA8"/>
  <c r="AZ8"/>
  <c r="DS7"/>
  <c r="DR7"/>
  <c r="DJ7"/>
  <c r="DI7"/>
  <c r="CB7"/>
  <c r="BV7"/>
  <c r="BU7"/>
  <c r="BT7"/>
  <c r="BS7"/>
  <c r="BR7"/>
  <c r="DQ7"/>
  <c r="BQ7"/>
  <c r="BO7"/>
  <c r="BP7"/>
  <c r="DO7"/>
  <c r="BN7"/>
  <c r="BL7"/>
  <c r="BK7"/>
  <c r="DL7"/>
  <c r="BJ7"/>
  <c r="DK7"/>
  <c r="BI7"/>
  <c r="BY7"/>
  <c r="BH7"/>
  <c r="BF7"/>
  <c r="DH7"/>
  <c r="BD7"/>
  <c r="BC7"/>
  <c r="BB7"/>
  <c r="BA7"/>
  <c r="AZ7"/>
  <c r="DN6"/>
  <c r="DK6"/>
  <c r="DG6"/>
  <c r="BU6"/>
  <c r="BV6"/>
  <c r="BT6"/>
  <c r="DR6"/>
  <c r="BR6"/>
  <c r="DQ6"/>
  <c r="BQ6"/>
  <c r="BP6"/>
  <c r="BO6"/>
  <c r="BN6"/>
  <c r="BL6"/>
  <c r="DM6"/>
  <c r="BK6"/>
  <c r="DL6"/>
  <c r="BJ6"/>
  <c r="BZ6"/>
  <c r="BI6"/>
  <c r="BH6"/>
  <c r="DI6"/>
  <c r="BF6"/>
  <c r="DH6"/>
  <c r="BD6"/>
  <c r="BB6"/>
  <c r="DF6"/>
  <c r="BA6"/>
  <c r="AZ6"/>
  <c r="DL5"/>
  <c r="DK5"/>
  <c r="DJ5"/>
  <c r="DE5"/>
  <c r="BU5"/>
  <c r="DB22"/>
  <c r="BT5"/>
  <c r="DR5"/>
  <c r="BS5"/>
  <c r="BR5"/>
  <c r="BQ5"/>
  <c r="DP5"/>
  <c r="BO5"/>
  <c r="BN5"/>
  <c r="DN5"/>
  <c r="BM5"/>
  <c r="BL5"/>
  <c r="BK5"/>
  <c r="BJ5"/>
  <c r="BZ5"/>
  <c r="BI5"/>
  <c r="BY5"/>
  <c r="BH5"/>
  <c r="DI5"/>
  <c r="BF5"/>
  <c r="BD5"/>
  <c r="BE5"/>
  <c r="BC5"/>
  <c r="BB5"/>
  <c r="DF5"/>
  <c r="BA5"/>
  <c r="AZ5"/>
  <c r="DN4"/>
  <c r="DM4"/>
  <c r="DI4"/>
  <c r="DH4"/>
  <c r="DG4"/>
  <c r="BU4"/>
  <c r="BT4"/>
  <c r="DR4"/>
  <c r="BR4"/>
  <c r="DQ4"/>
  <c r="BQ4"/>
  <c r="BP4"/>
  <c r="DO4"/>
  <c r="BO4"/>
  <c r="BN4"/>
  <c r="BL4"/>
  <c r="BK4"/>
  <c r="BJ4"/>
  <c r="DK4"/>
  <c r="BI4"/>
  <c r="BH4"/>
  <c r="BF4"/>
  <c r="BD4"/>
  <c r="BB4"/>
  <c r="BA4"/>
  <c r="AZ4"/>
  <c r="DN3"/>
  <c r="DM3"/>
  <c r="DL3"/>
  <c r="DK3"/>
  <c r="BY3"/>
  <c r="BV3"/>
  <c r="DS3"/>
  <c r="BU3"/>
  <c r="BT3"/>
  <c r="BR3"/>
  <c r="DQ3"/>
  <c r="BQ3"/>
  <c r="DP3"/>
  <c r="BO3"/>
  <c r="BN3"/>
  <c r="BM3"/>
  <c r="BL3"/>
  <c r="BK3"/>
  <c r="BJ3"/>
  <c r="BI3"/>
  <c r="BH3"/>
  <c r="BG3"/>
  <c r="BF3"/>
  <c r="BD3"/>
  <c r="BB3"/>
  <c r="DF3"/>
  <c r="BA3"/>
  <c r="AZ3"/>
  <c r="CI2"/>
  <c r="CG2"/>
  <c r="CE2"/>
  <c r="BA26" i="20"/>
  <c r="CK17" i="22"/>
  <c r="AI33" i="24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AZ33"/>
  <c r="BA33"/>
  <c r="BB33"/>
  <c r="BD33"/>
  <c r="BF33"/>
  <c r="BH33"/>
  <c r="BX33"/>
  <c r="BI33"/>
  <c r="BY33"/>
  <c r="BJ33"/>
  <c r="BZ33"/>
  <c r="BK33"/>
  <c r="BL33"/>
  <c r="BN33"/>
  <c r="BO33"/>
  <c r="BP33"/>
  <c r="CA33"/>
  <c r="BQ33"/>
  <c r="BR33"/>
  <c r="BT33"/>
  <c r="BU33"/>
  <c r="BV33"/>
  <c r="CB33"/>
  <c r="CC33"/>
  <c r="DE33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AZ34"/>
  <c r="BA34"/>
  <c r="BB34"/>
  <c r="BD34"/>
  <c r="BF34"/>
  <c r="BH34"/>
  <c r="BX34"/>
  <c r="BI34"/>
  <c r="BY34"/>
  <c r="BJ34"/>
  <c r="BZ34"/>
  <c r="BK34"/>
  <c r="BL34"/>
  <c r="BN34"/>
  <c r="BO34"/>
  <c r="BP34"/>
  <c r="CA34"/>
  <c r="BQ34"/>
  <c r="BR34"/>
  <c r="BT34"/>
  <c r="BU34"/>
  <c r="BV34"/>
  <c r="CB34"/>
  <c r="CC34"/>
  <c r="DE34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AZ35"/>
  <c r="BA35"/>
  <c r="BB35"/>
  <c r="BD35"/>
  <c r="BF35"/>
  <c r="BH35"/>
  <c r="BX35"/>
  <c r="BI35"/>
  <c r="BY35"/>
  <c r="BJ35"/>
  <c r="BZ35"/>
  <c r="BK35"/>
  <c r="BL35"/>
  <c r="BN35"/>
  <c r="BO35"/>
  <c r="BP35"/>
  <c r="CA35"/>
  <c r="BQ35"/>
  <c r="BR35"/>
  <c r="BT35"/>
  <c r="BU35"/>
  <c r="BV35"/>
  <c r="CB35"/>
  <c r="CC35"/>
  <c r="DE35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AZ36"/>
  <c r="BA36"/>
  <c r="BB36"/>
  <c r="BD36"/>
  <c r="BF36"/>
  <c r="BH36"/>
  <c r="BX36"/>
  <c r="BI36"/>
  <c r="BY36"/>
  <c r="BJ36"/>
  <c r="BZ36"/>
  <c r="BK36"/>
  <c r="BL36"/>
  <c r="BN36"/>
  <c r="BO36"/>
  <c r="BP36"/>
  <c r="CA36"/>
  <c r="BQ36"/>
  <c r="BR36"/>
  <c r="BT36"/>
  <c r="BU36"/>
  <c r="BV36"/>
  <c r="CB36"/>
  <c r="CC36"/>
  <c r="DE36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AZ37"/>
  <c r="CC37"/>
  <c r="DE37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AZ38"/>
  <c r="BA38"/>
  <c r="BB38"/>
  <c r="BD38"/>
  <c r="BF38"/>
  <c r="BH38"/>
  <c r="BX38"/>
  <c r="BI38"/>
  <c r="BY38"/>
  <c r="BJ38"/>
  <c r="BZ38"/>
  <c r="BK38"/>
  <c r="BL38"/>
  <c r="BN38"/>
  <c r="BO38"/>
  <c r="BP38"/>
  <c r="CA38"/>
  <c r="BQ38"/>
  <c r="BR38"/>
  <c r="BT38"/>
  <c r="BU38"/>
  <c r="BV38"/>
  <c r="CB38"/>
  <c r="CC38"/>
  <c r="DE38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AZ39"/>
  <c r="BA39"/>
  <c r="BB39"/>
  <c r="BD39"/>
  <c r="BF39"/>
  <c r="BH39"/>
  <c r="BX39"/>
  <c r="BI39"/>
  <c r="BY39"/>
  <c r="BJ39"/>
  <c r="BZ39"/>
  <c r="BK39"/>
  <c r="BL39"/>
  <c r="BN39"/>
  <c r="BO39"/>
  <c r="BP39"/>
  <c r="CA39"/>
  <c r="BQ39"/>
  <c r="BR39"/>
  <c r="BT39"/>
  <c r="BU39"/>
  <c r="BV39"/>
  <c r="CB39"/>
  <c r="CC39"/>
  <c r="DE39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AZ40"/>
  <c r="BA40"/>
  <c r="BB40"/>
  <c r="BD40"/>
  <c r="BF40"/>
  <c r="BH40"/>
  <c r="BX40"/>
  <c r="BI40"/>
  <c r="BY40"/>
  <c r="BJ40"/>
  <c r="BZ40"/>
  <c r="BK40"/>
  <c r="BL40"/>
  <c r="BN40"/>
  <c r="BO40"/>
  <c r="BP40"/>
  <c r="CA40"/>
  <c r="BQ40"/>
  <c r="BR40"/>
  <c r="BT40"/>
  <c r="BU40"/>
  <c r="BV40"/>
  <c r="CB40"/>
  <c r="CC40"/>
  <c r="DE40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AZ41"/>
  <c r="BA41"/>
  <c r="BB41"/>
  <c r="BD41"/>
  <c r="BF41"/>
  <c r="BH41"/>
  <c r="BX41"/>
  <c r="BI41"/>
  <c r="BY41"/>
  <c r="BJ41"/>
  <c r="BZ41"/>
  <c r="BK41"/>
  <c r="BL41"/>
  <c r="BN41"/>
  <c r="BO41"/>
  <c r="BP41"/>
  <c r="CA41"/>
  <c r="BQ41"/>
  <c r="BR41"/>
  <c r="BT41"/>
  <c r="BU41"/>
  <c r="BV41"/>
  <c r="CB41"/>
  <c r="CC41"/>
  <c r="DE41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AZ42"/>
  <c r="BA42"/>
  <c r="BB42"/>
  <c r="BD42"/>
  <c r="BF42"/>
  <c r="BH42"/>
  <c r="BX42"/>
  <c r="BI42"/>
  <c r="BY42"/>
  <c r="BJ42"/>
  <c r="BZ42"/>
  <c r="BK42"/>
  <c r="BL42"/>
  <c r="BN42"/>
  <c r="BO42"/>
  <c r="BP42"/>
  <c r="CA42"/>
  <c r="BQ42"/>
  <c r="BR42"/>
  <c r="BT42"/>
  <c r="BU42"/>
  <c r="BV42"/>
  <c r="CB42"/>
  <c r="CC42"/>
  <c r="DE42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AZ43"/>
  <c r="BA43"/>
  <c r="BB43"/>
  <c r="BD43"/>
  <c r="BF43"/>
  <c r="BH43"/>
  <c r="BX43"/>
  <c r="BI43"/>
  <c r="BY43"/>
  <c r="BJ43"/>
  <c r="BZ43"/>
  <c r="BK43"/>
  <c r="BL43"/>
  <c r="BN43"/>
  <c r="BO43"/>
  <c r="BP43"/>
  <c r="CA43"/>
  <c r="BQ43"/>
  <c r="BR43"/>
  <c r="BT43"/>
  <c r="BU43"/>
  <c r="BV43"/>
  <c r="CB43"/>
  <c r="CC43"/>
  <c r="DE43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AZ44"/>
  <c r="BA44"/>
  <c r="BB44"/>
  <c r="BD44"/>
  <c r="BF44"/>
  <c r="BH44"/>
  <c r="BX44"/>
  <c r="BI44"/>
  <c r="BY44"/>
  <c r="BJ44"/>
  <c r="BZ44"/>
  <c r="BK44"/>
  <c r="BL44"/>
  <c r="BN44"/>
  <c r="BO44"/>
  <c r="BP44"/>
  <c r="CA44"/>
  <c r="BQ44"/>
  <c r="BR44"/>
  <c r="BT44"/>
  <c r="BU44"/>
  <c r="BV44"/>
  <c r="CB44"/>
  <c r="CC44"/>
  <c r="DE44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AZ45"/>
  <c r="BA45"/>
  <c r="BB45"/>
  <c r="BD45"/>
  <c r="BF45"/>
  <c r="BH45"/>
  <c r="BX45"/>
  <c r="BI45"/>
  <c r="BY45"/>
  <c r="BJ45"/>
  <c r="BZ45"/>
  <c r="BK45"/>
  <c r="BL45"/>
  <c r="BN45"/>
  <c r="BO45"/>
  <c r="BP45"/>
  <c r="CA45"/>
  <c r="BQ45"/>
  <c r="BR45"/>
  <c r="BT45"/>
  <c r="BU45"/>
  <c r="BV45"/>
  <c r="CB45"/>
  <c r="CC45"/>
  <c r="DE45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AZ46"/>
  <c r="BA46"/>
  <c r="BB46"/>
  <c r="BD46"/>
  <c r="BF46"/>
  <c r="BH46"/>
  <c r="BX46"/>
  <c r="BI46"/>
  <c r="BY46"/>
  <c r="BJ46"/>
  <c r="BZ46"/>
  <c r="BK46"/>
  <c r="BL46"/>
  <c r="BN46"/>
  <c r="BO46"/>
  <c r="BP46"/>
  <c r="CA46"/>
  <c r="BQ46"/>
  <c r="BR46"/>
  <c r="BT46"/>
  <c r="BU46"/>
  <c r="BV46"/>
  <c r="CB46"/>
  <c r="CC46"/>
  <c r="DE46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AZ47"/>
  <c r="BA47"/>
  <c r="BB47"/>
  <c r="BD47"/>
  <c r="BF47"/>
  <c r="BH47"/>
  <c r="BX47"/>
  <c r="BI47"/>
  <c r="BY47"/>
  <c r="BJ47"/>
  <c r="BZ47"/>
  <c r="BK47"/>
  <c r="BL47"/>
  <c r="BN47"/>
  <c r="BO47"/>
  <c r="BP47"/>
  <c r="CA47"/>
  <c r="BQ47"/>
  <c r="BR47"/>
  <c r="BT47"/>
  <c r="BU47"/>
  <c r="BV47"/>
  <c r="CB47"/>
  <c r="CC47"/>
  <c r="DE47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AZ48"/>
  <c r="BA48"/>
  <c r="BB48"/>
  <c r="BD48"/>
  <c r="BF48"/>
  <c r="BH48"/>
  <c r="BX48"/>
  <c r="BI48"/>
  <c r="BY48"/>
  <c r="BJ48"/>
  <c r="BZ48"/>
  <c r="BK48"/>
  <c r="BL48"/>
  <c r="BN48"/>
  <c r="BO48"/>
  <c r="BP48"/>
  <c r="CA48"/>
  <c r="BQ48"/>
  <c r="BR48"/>
  <c r="BT48"/>
  <c r="BU48"/>
  <c r="BV48"/>
  <c r="CB48"/>
  <c r="CC48"/>
  <c r="DE48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AZ49"/>
  <c r="BA49"/>
  <c r="BB49"/>
  <c r="BD49"/>
  <c r="BF49"/>
  <c r="BH49"/>
  <c r="BX49"/>
  <c r="BI49"/>
  <c r="BY49"/>
  <c r="BJ49"/>
  <c r="BZ49"/>
  <c r="BK49"/>
  <c r="BL49"/>
  <c r="BN49"/>
  <c r="BO49"/>
  <c r="BP49"/>
  <c r="CA49"/>
  <c r="BQ49"/>
  <c r="BR49"/>
  <c r="BT49"/>
  <c r="BU49"/>
  <c r="BV49"/>
  <c r="CB49"/>
  <c r="CC49"/>
  <c r="DE49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AZ50"/>
  <c r="BA50"/>
  <c r="BB50"/>
  <c r="BD50"/>
  <c r="BF50"/>
  <c r="BH50"/>
  <c r="BX50"/>
  <c r="BI50"/>
  <c r="BY50"/>
  <c r="BJ50"/>
  <c r="BZ50"/>
  <c r="BK50"/>
  <c r="BL50"/>
  <c r="BN50"/>
  <c r="BO50"/>
  <c r="BP50"/>
  <c r="CA50"/>
  <c r="BQ50"/>
  <c r="BR50"/>
  <c r="BT50"/>
  <c r="BU50"/>
  <c r="BV50"/>
  <c r="CB50"/>
  <c r="CC50"/>
  <c r="DE50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AZ51"/>
  <c r="BA51"/>
  <c r="BB51"/>
  <c r="BD51"/>
  <c r="BF51"/>
  <c r="BH51"/>
  <c r="BX51"/>
  <c r="BI51"/>
  <c r="BY51"/>
  <c r="BJ51"/>
  <c r="BZ51"/>
  <c r="BK51"/>
  <c r="BL51"/>
  <c r="BN51"/>
  <c r="BO51"/>
  <c r="BP51"/>
  <c r="CA51"/>
  <c r="BQ51"/>
  <c r="BR51"/>
  <c r="BT51"/>
  <c r="BU51"/>
  <c r="BV51"/>
  <c r="CB51"/>
  <c r="CC51"/>
  <c r="DE51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AZ52"/>
  <c r="BA52"/>
  <c r="BB52"/>
  <c r="BD52"/>
  <c r="BF52"/>
  <c r="BH52"/>
  <c r="BX52"/>
  <c r="BI52"/>
  <c r="BY52"/>
  <c r="BJ52"/>
  <c r="BZ52"/>
  <c r="BK52"/>
  <c r="BL52"/>
  <c r="BN52"/>
  <c r="BO52"/>
  <c r="BP52"/>
  <c r="CA52"/>
  <c r="BQ52"/>
  <c r="BR52"/>
  <c r="BT52"/>
  <c r="BU52"/>
  <c r="BV52"/>
  <c r="CB52"/>
  <c r="CC52"/>
  <c r="DE52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AZ53"/>
  <c r="BA53"/>
  <c r="BB53"/>
  <c r="BD53"/>
  <c r="BF53"/>
  <c r="BH53"/>
  <c r="BX53"/>
  <c r="BI53"/>
  <c r="BY53"/>
  <c r="BJ53"/>
  <c r="BZ53"/>
  <c r="BK53"/>
  <c r="BL53"/>
  <c r="BN53"/>
  <c r="BO53"/>
  <c r="BP53"/>
  <c r="CA53"/>
  <c r="BQ53"/>
  <c r="BR53"/>
  <c r="BT53"/>
  <c r="BU53"/>
  <c r="BV53"/>
  <c r="CB53"/>
  <c r="CC53"/>
  <c r="DE53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AZ54"/>
  <c r="BA54"/>
  <c r="BB54"/>
  <c r="BD54"/>
  <c r="BF54"/>
  <c r="BH54"/>
  <c r="BX54"/>
  <c r="BI54"/>
  <c r="BY54"/>
  <c r="BJ54"/>
  <c r="BZ54"/>
  <c r="BK54"/>
  <c r="BL54"/>
  <c r="BN54"/>
  <c r="BO54"/>
  <c r="BP54"/>
  <c r="CA54"/>
  <c r="BQ54"/>
  <c r="BR54"/>
  <c r="BT54"/>
  <c r="BU54"/>
  <c r="BV54"/>
  <c r="CB54"/>
  <c r="CC54"/>
  <c r="DE54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AZ55"/>
  <c r="BA55"/>
  <c r="BB55"/>
  <c r="BD55"/>
  <c r="BF55"/>
  <c r="BH55"/>
  <c r="BX55"/>
  <c r="BI55"/>
  <c r="BY55"/>
  <c r="BJ55"/>
  <c r="BZ55"/>
  <c r="BK55"/>
  <c r="BL55"/>
  <c r="BN55"/>
  <c r="BO55"/>
  <c r="BP55"/>
  <c r="CA55"/>
  <c r="BQ55"/>
  <c r="BR55"/>
  <c r="BT55"/>
  <c r="BU55"/>
  <c r="BV55"/>
  <c r="CB55"/>
  <c r="CC55"/>
  <c r="DE55"/>
  <c r="AI56"/>
  <c r="AH56"/>
  <c r="AG56"/>
  <c r="AF56"/>
  <c r="AE56"/>
  <c r="AD56"/>
  <c r="AC56"/>
  <c r="AB56"/>
  <c r="AA56"/>
  <c r="Z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AZ56"/>
  <c r="BA56"/>
  <c r="BB56"/>
  <c r="BD56"/>
  <c r="BF56"/>
  <c r="BH56"/>
  <c r="BX56"/>
  <c r="BI56"/>
  <c r="BY56"/>
  <c r="BJ56"/>
  <c r="BZ56"/>
  <c r="BK56"/>
  <c r="BL56"/>
  <c r="BN56"/>
  <c r="BO56"/>
  <c r="BP56"/>
  <c r="CA56"/>
  <c r="BQ56"/>
  <c r="BR56"/>
  <c r="BT56"/>
  <c r="BU56"/>
  <c r="BV56"/>
  <c r="CB56"/>
  <c r="CC56"/>
  <c r="DE56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AZ57"/>
  <c r="BA57"/>
  <c r="BB57"/>
  <c r="BD57"/>
  <c r="BF57"/>
  <c r="BH57"/>
  <c r="BX57"/>
  <c r="BI57"/>
  <c r="BY57"/>
  <c r="BJ57"/>
  <c r="BZ57"/>
  <c r="BK57"/>
  <c r="BL57"/>
  <c r="BN57"/>
  <c r="BO57"/>
  <c r="BP57"/>
  <c r="CA57"/>
  <c r="BQ57"/>
  <c r="BR57"/>
  <c r="BT57"/>
  <c r="BU57"/>
  <c r="BV57"/>
  <c r="CB57"/>
  <c r="CC57"/>
  <c r="DE57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AZ58"/>
  <c r="BA58"/>
  <c r="BB58"/>
  <c r="BD58"/>
  <c r="BF58"/>
  <c r="BH58"/>
  <c r="BX58"/>
  <c r="BI58"/>
  <c r="BY58"/>
  <c r="BJ58"/>
  <c r="BZ58"/>
  <c r="BK58"/>
  <c r="BL58"/>
  <c r="BN58"/>
  <c r="BO58"/>
  <c r="BP58"/>
  <c r="CA58"/>
  <c r="BQ58"/>
  <c r="BR58"/>
  <c r="BT58"/>
  <c r="BU58"/>
  <c r="BV58"/>
  <c r="CB58"/>
  <c r="CC58"/>
  <c r="DE58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AZ59"/>
  <c r="BA59"/>
  <c r="BB59"/>
  <c r="BD59"/>
  <c r="BF59"/>
  <c r="BH59"/>
  <c r="BX59"/>
  <c r="BI59"/>
  <c r="BY59"/>
  <c r="BJ59"/>
  <c r="BZ59"/>
  <c r="BK59"/>
  <c r="BL59"/>
  <c r="BN59"/>
  <c r="BO59"/>
  <c r="BP59"/>
  <c r="CA59"/>
  <c r="BQ59"/>
  <c r="BR59"/>
  <c r="BT59"/>
  <c r="BU59"/>
  <c r="BV59"/>
  <c r="CB59"/>
  <c r="CC59"/>
  <c r="DE59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AZ60"/>
  <c r="BA60"/>
  <c r="BB60"/>
  <c r="BD60"/>
  <c r="BF60"/>
  <c r="BH60"/>
  <c r="BX60"/>
  <c r="BI60"/>
  <c r="BY60"/>
  <c r="BJ60"/>
  <c r="BZ60"/>
  <c r="BK60"/>
  <c r="BL60"/>
  <c r="BN60"/>
  <c r="BO60"/>
  <c r="BP60"/>
  <c r="CA60"/>
  <c r="BQ60"/>
  <c r="BR60"/>
  <c r="BT60"/>
  <c r="BU60"/>
  <c r="BV60"/>
  <c r="CB60"/>
  <c r="CC60"/>
  <c r="DE60"/>
  <c r="AI61"/>
  <c r="AH61"/>
  <c r="AG61"/>
  <c r="AF61"/>
  <c r="AE61"/>
  <c r="AD61"/>
  <c r="AC61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AZ61"/>
  <c r="BA61"/>
  <c r="BB61"/>
  <c r="BD61"/>
  <c r="BF61"/>
  <c r="BH61"/>
  <c r="BX61"/>
  <c r="BI61"/>
  <c r="BY61"/>
  <c r="BJ61"/>
  <c r="BZ61"/>
  <c r="BK61"/>
  <c r="BL61"/>
  <c r="BN61"/>
  <c r="BO61"/>
  <c r="BP61"/>
  <c r="CA61"/>
  <c r="BQ61"/>
  <c r="BR61"/>
  <c r="BT61"/>
  <c r="BU61"/>
  <c r="BV61"/>
  <c r="CB61"/>
  <c r="CC61"/>
  <c r="DE61"/>
  <c r="AI62"/>
  <c r="AH62"/>
  <c r="AG62"/>
  <c r="AF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AZ62"/>
  <c r="BA62"/>
  <c r="BB62"/>
  <c r="BD62"/>
  <c r="BF62"/>
  <c r="BH62"/>
  <c r="BX62"/>
  <c r="BI62"/>
  <c r="BY62"/>
  <c r="BJ62"/>
  <c r="BZ62"/>
  <c r="BK62"/>
  <c r="BL62"/>
  <c r="BN62"/>
  <c r="BO62"/>
  <c r="BP62"/>
  <c r="CA62"/>
  <c r="BQ62"/>
  <c r="BR62"/>
  <c r="BT62"/>
  <c r="BU62"/>
  <c r="BV62"/>
  <c r="CB62"/>
  <c r="CC62"/>
  <c r="DE62"/>
  <c r="AI63"/>
  <c r="AH63"/>
  <c r="AG63"/>
  <c r="AF63"/>
  <c r="AE63"/>
  <c r="AD63"/>
  <c r="AC63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AZ63"/>
  <c r="BA63"/>
  <c r="BB63"/>
  <c r="BD63"/>
  <c r="BF63"/>
  <c r="BH63"/>
  <c r="BX63"/>
  <c r="BI63"/>
  <c r="BY63"/>
  <c r="BJ63"/>
  <c r="BZ63"/>
  <c r="BK63"/>
  <c r="BL63"/>
  <c r="BN63"/>
  <c r="BO63"/>
  <c r="BP63"/>
  <c r="CA63"/>
  <c r="BQ63"/>
  <c r="BR63"/>
  <c r="BT63"/>
  <c r="BU63"/>
  <c r="BV63"/>
  <c r="CB63"/>
  <c r="CC63"/>
  <c r="DE63"/>
  <c r="AI64"/>
  <c r="AH64"/>
  <c r="AG64"/>
  <c r="AF64"/>
  <c r="AE64"/>
  <c r="AD64"/>
  <c r="AC64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AZ64"/>
  <c r="BA64"/>
  <c r="BB64"/>
  <c r="BD64"/>
  <c r="BF64"/>
  <c r="BH64"/>
  <c r="BX64"/>
  <c r="BI64"/>
  <c r="BY64"/>
  <c r="BJ64"/>
  <c r="BZ64"/>
  <c r="BK64"/>
  <c r="BL64"/>
  <c r="BN64"/>
  <c r="BO64"/>
  <c r="BP64"/>
  <c r="CA64"/>
  <c r="BQ64"/>
  <c r="BR64"/>
  <c r="BT64"/>
  <c r="BU64"/>
  <c r="BV64"/>
  <c r="CB64"/>
  <c r="CC64"/>
  <c r="DE64"/>
  <c r="AI65"/>
  <c r="AH65"/>
  <c r="AG65"/>
  <c r="AF65"/>
  <c r="AE65"/>
  <c r="AD65"/>
  <c r="AC65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AZ65"/>
  <c r="BA65"/>
  <c r="BB65"/>
  <c r="BD65"/>
  <c r="BF65"/>
  <c r="BH65"/>
  <c r="BX65"/>
  <c r="BI65"/>
  <c r="BY65"/>
  <c r="BJ65"/>
  <c r="BZ65"/>
  <c r="BK65"/>
  <c r="BL65"/>
  <c r="BN65"/>
  <c r="BO65"/>
  <c r="BP65"/>
  <c r="CA65"/>
  <c r="BQ65"/>
  <c r="BR65"/>
  <c r="BT65"/>
  <c r="BU65"/>
  <c r="BV65"/>
  <c r="CB65"/>
  <c r="CC65"/>
  <c r="DE65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AZ66"/>
  <c r="BA66"/>
  <c r="BB66"/>
  <c r="BD66"/>
  <c r="BF66"/>
  <c r="BH66"/>
  <c r="BX66"/>
  <c r="BI66"/>
  <c r="BY66"/>
  <c r="BJ66"/>
  <c r="BZ66"/>
  <c r="BK66"/>
  <c r="BL66"/>
  <c r="BN66"/>
  <c r="BO66"/>
  <c r="BP66"/>
  <c r="CA66"/>
  <c r="BQ66"/>
  <c r="BR66"/>
  <c r="BT66"/>
  <c r="BU66"/>
  <c r="BV66"/>
  <c r="CB66"/>
  <c r="CC66"/>
  <c r="DE66"/>
  <c r="AI67"/>
  <c r="AH67"/>
  <c r="AG67"/>
  <c r="AF67"/>
  <c r="AE67"/>
  <c r="AD67"/>
  <c r="AC67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AZ67"/>
  <c r="BA67"/>
  <c r="BB67"/>
  <c r="BD67"/>
  <c r="BF67"/>
  <c r="BH67"/>
  <c r="BX67"/>
  <c r="BI67"/>
  <c r="BY67"/>
  <c r="BJ67"/>
  <c r="BZ67"/>
  <c r="BK67"/>
  <c r="BL67"/>
  <c r="BN67"/>
  <c r="BO67"/>
  <c r="BP67"/>
  <c r="CA67"/>
  <c r="BQ67"/>
  <c r="BR67"/>
  <c r="BT67"/>
  <c r="BU67"/>
  <c r="BV67"/>
  <c r="CB67"/>
  <c r="CC67"/>
  <c r="DE67"/>
  <c r="AI68"/>
  <c r="AH68"/>
  <c r="AG68"/>
  <c r="AF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AZ68"/>
  <c r="BA68"/>
  <c r="BB68"/>
  <c r="BD68"/>
  <c r="BF68"/>
  <c r="BH68"/>
  <c r="BX68"/>
  <c r="BI68"/>
  <c r="BY68"/>
  <c r="BJ68"/>
  <c r="BZ68"/>
  <c r="BK68"/>
  <c r="BL68"/>
  <c r="BN68"/>
  <c r="BO68"/>
  <c r="BP68"/>
  <c r="CA68"/>
  <c r="BQ68"/>
  <c r="BR68"/>
  <c r="BT68"/>
  <c r="BU68"/>
  <c r="BV68"/>
  <c r="CB68"/>
  <c r="CC68"/>
  <c r="DE68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AZ69"/>
  <c r="BA69"/>
  <c r="BB69"/>
  <c r="BD69"/>
  <c r="BF69"/>
  <c r="BH69"/>
  <c r="BX69"/>
  <c r="BI69"/>
  <c r="BY69"/>
  <c r="BJ69"/>
  <c r="BZ69"/>
  <c r="BK69"/>
  <c r="BL69"/>
  <c r="BN69"/>
  <c r="BO69"/>
  <c r="BP69"/>
  <c r="CA69"/>
  <c r="BQ69"/>
  <c r="BR69"/>
  <c r="BT69"/>
  <c r="BU69"/>
  <c r="BV69"/>
  <c r="CB69"/>
  <c r="CC69"/>
  <c r="DE69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AZ70"/>
  <c r="BA70"/>
  <c r="BB70"/>
  <c r="BD70"/>
  <c r="BF70"/>
  <c r="BH70"/>
  <c r="BX70"/>
  <c r="BI70"/>
  <c r="BY70"/>
  <c r="BJ70"/>
  <c r="BZ70"/>
  <c r="BK70"/>
  <c r="BL70"/>
  <c r="BN70"/>
  <c r="BO70"/>
  <c r="BP70"/>
  <c r="CA70"/>
  <c r="BQ70"/>
  <c r="BR70"/>
  <c r="BT70"/>
  <c r="BU70"/>
  <c r="BV70"/>
  <c r="CB70"/>
  <c r="CC70"/>
  <c r="DE70"/>
  <c r="AI71"/>
  <c r="AH71"/>
  <c r="AG71"/>
  <c r="AF71"/>
  <c r="AE71"/>
  <c r="AD71"/>
  <c r="AC71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AZ71"/>
  <c r="BA71"/>
  <c r="BB71"/>
  <c r="BD71"/>
  <c r="BF71"/>
  <c r="BH71"/>
  <c r="BX71"/>
  <c r="BI71"/>
  <c r="BY71"/>
  <c r="BJ71"/>
  <c r="BZ71"/>
  <c r="BK71"/>
  <c r="BL71"/>
  <c r="BN71"/>
  <c r="BO71"/>
  <c r="BP71"/>
  <c r="CA71"/>
  <c r="BQ71"/>
  <c r="BR71"/>
  <c r="BT71"/>
  <c r="BU71"/>
  <c r="BV71"/>
  <c r="CB71"/>
  <c r="CC71"/>
  <c r="DE71"/>
  <c r="AI72"/>
  <c r="AH72"/>
  <c r="AG72"/>
  <c r="AF72"/>
  <c r="AE72"/>
  <c r="AD72"/>
  <c r="AC72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AZ72"/>
  <c r="BA72"/>
  <c r="BB72"/>
  <c r="BD72"/>
  <c r="BF72"/>
  <c r="BH72"/>
  <c r="BX72"/>
  <c r="BI72"/>
  <c r="BY72"/>
  <c r="BJ72"/>
  <c r="BZ72"/>
  <c r="BK72"/>
  <c r="BL72"/>
  <c r="BN72"/>
  <c r="BO72"/>
  <c r="BP72"/>
  <c r="CA72"/>
  <c r="BQ72"/>
  <c r="BR72"/>
  <c r="BT72"/>
  <c r="BU72"/>
  <c r="BV72"/>
  <c r="CB72"/>
  <c r="CC72"/>
  <c r="DE72"/>
  <c r="AI73"/>
  <c r="AH73"/>
  <c r="AG73"/>
  <c r="AF73"/>
  <c r="AE73"/>
  <c r="AD73"/>
  <c r="AC73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AZ73"/>
  <c r="BA73"/>
  <c r="BB73"/>
  <c r="BD73"/>
  <c r="BF73"/>
  <c r="BH73"/>
  <c r="BX73"/>
  <c r="BI73"/>
  <c r="BY73"/>
  <c r="BJ73"/>
  <c r="BZ73"/>
  <c r="BK73"/>
  <c r="BL73"/>
  <c r="BN73"/>
  <c r="BO73"/>
  <c r="BP73"/>
  <c r="CA73"/>
  <c r="BQ73"/>
  <c r="BR73"/>
  <c r="BT73"/>
  <c r="BU73"/>
  <c r="BV73"/>
  <c r="CB73"/>
  <c r="CC73"/>
  <c r="DE73"/>
  <c r="AI74"/>
  <c r="AH74"/>
  <c r="AG74"/>
  <c r="AF74"/>
  <c r="AE74"/>
  <c r="AD74"/>
  <c r="AC74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AZ74"/>
  <c r="CC74"/>
  <c r="DE74"/>
  <c r="AI75"/>
  <c r="AH75"/>
  <c r="AG75"/>
  <c r="AF75"/>
  <c r="AE75"/>
  <c r="AD75"/>
  <c r="AC75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AZ75"/>
  <c r="BA75"/>
  <c r="BB75"/>
  <c r="BD75"/>
  <c r="BF75"/>
  <c r="BH75"/>
  <c r="BX75"/>
  <c r="BI75"/>
  <c r="BY75"/>
  <c r="BJ75"/>
  <c r="BZ75"/>
  <c r="BK75"/>
  <c r="BL75"/>
  <c r="BN75"/>
  <c r="BO75"/>
  <c r="BP75"/>
  <c r="CA75"/>
  <c r="BQ75"/>
  <c r="BR75"/>
  <c r="BT75"/>
  <c r="BU75"/>
  <c r="BV75"/>
  <c r="CB75"/>
  <c r="CC75"/>
  <c r="DE75"/>
  <c r="AI76"/>
  <c r="AH76"/>
  <c r="AG76"/>
  <c r="AF76"/>
  <c r="AE76"/>
  <c r="AD76"/>
  <c r="AC76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AZ76"/>
  <c r="BA76"/>
  <c r="BB76"/>
  <c r="BD76"/>
  <c r="BF76"/>
  <c r="BH76"/>
  <c r="BX76"/>
  <c r="BI76"/>
  <c r="BY76"/>
  <c r="BJ76"/>
  <c r="BZ76"/>
  <c r="BK76"/>
  <c r="BL76"/>
  <c r="BN76"/>
  <c r="BO76"/>
  <c r="BP76"/>
  <c r="CA76"/>
  <c r="BQ76"/>
  <c r="BR76"/>
  <c r="BT76"/>
  <c r="BU76"/>
  <c r="BV76"/>
  <c r="CB76"/>
  <c r="CC76"/>
  <c r="DE76"/>
  <c r="AI77"/>
  <c r="AH77"/>
  <c r="AG77"/>
  <c r="AF77"/>
  <c r="AE77"/>
  <c r="AD77"/>
  <c r="AC77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AZ77"/>
  <c r="BA77"/>
  <c r="BB77"/>
  <c r="BD77"/>
  <c r="BF77"/>
  <c r="BH77"/>
  <c r="BX77"/>
  <c r="BI77"/>
  <c r="BY77"/>
  <c r="BJ77"/>
  <c r="BZ77"/>
  <c r="BK77"/>
  <c r="BL77"/>
  <c r="BN77"/>
  <c r="BO77"/>
  <c r="BP77"/>
  <c r="CA77"/>
  <c r="BQ77"/>
  <c r="BR77"/>
  <c r="BT77"/>
  <c r="BU77"/>
  <c r="BV77"/>
  <c r="CB77"/>
  <c r="CC77"/>
  <c r="DE77"/>
  <c r="AI78"/>
  <c r="AH78"/>
  <c r="AG78"/>
  <c r="AF78"/>
  <c r="AE78"/>
  <c r="AD78"/>
  <c r="AC78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AZ78"/>
  <c r="BA78"/>
  <c r="BB78"/>
  <c r="BD78"/>
  <c r="BF78"/>
  <c r="BH78"/>
  <c r="BX78"/>
  <c r="BI78"/>
  <c r="BY78"/>
  <c r="BJ78"/>
  <c r="BZ78"/>
  <c r="BK78"/>
  <c r="BL78"/>
  <c r="BN78"/>
  <c r="BO78"/>
  <c r="BP78"/>
  <c r="CA78"/>
  <c r="BQ78"/>
  <c r="BR78"/>
  <c r="BT78"/>
  <c r="BU78"/>
  <c r="BV78"/>
  <c r="CB78"/>
  <c r="CC78"/>
  <c r="DE78"/>
  <c r="AI79"/>
  <c r="AH79"/>
  <c r="AG79"/>
  <c r="AF79"/>
  <c r="AE79"/>
  <c r="AD79"/>
  <c r="AC79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AZ79"/>
  <c r="BA79"/>
  <c r="BB79"/>
  <c r="BD79"/>
  <c r="BF79"/>
  <c r="BH79"/>
  <c r="BX79"/>
  <c r="BI79"/>
  <c r="BY79"/>
  <c r="BJ79"/>
  <c r="BZ79"/>
  <c r="BK79"/>
  <c r="BL79"/>
  <c r="BN79"/>
  <c r="BO79"/>
  <c r="BP79"/>
  <c r="CA79"/>
  <c r="BQ79"/>
  <c r="BR79"/>
  <c r="BT79"/>
  <c r="BU79"/>
  <c r="BV79"/>
  <c r="CB79"/>
  <c r="CC79"/>
  <c r="DE79"/>
  <c r="AI80"/>
  <c r="AH80"/>
  <c r="AG80"/>
  <c r="AF80"/>
  <c r="AE80"/>
  <c r="AD80"/>
  <c r="AC80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AZ80"/>
  <c r="BA80"/>
  <c r="BB80"/>
  <c r="BD80"/>
  <c r="BF80"/>
  <c r="BH80"/>
  <c r="BX80"/>
  <c r="BI80"/>
  <c r="BY80"/>
  <c r="BJ80"/>
  <c r="BZ80"/>
  <c r="BK80"/>
  <c r="BL80"/>
  <c r="BN80"/>
  <c r="BO80"/>
  <c r="BP80"/>
  <c r="CA80"/>
  <c r="BQ80"/>
  <c r="BR80"/>
  <c r="BT80"/>
  <c r="BU80"/>
  <c r="BV80"/>
  <c r="CB80"/>
  <c r="CC80"/>
  <c r="DE80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AZ81"/>
  <c r="BA81"/>
  <c r="BB81"/>
  <c r="BD81"/>
  <c r="BF81"/>
  <c r="BH81"/>
  <c r="BX81"/>
  <c r="BI81"/>
  <c r="BY81"/>
  <c r="BJ81"/>
  <c r="BZ81"/>
  <c r="BK81"/>
  <c r="BL81"/>
  <c r="BN81"/>
  <c r="BO81"/>
  <c r="BP81"/>
  <c r="CA81"/>
  <c r="BQ81"/>
  <c r="BR81"/>
  <c r="BT81"/>
  <c r="BU81"/>
  <c r="BV81"/>
  <c r="CB81"/>
  <c r="CC81"/>
  <c r="DE81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AZ82"/>
  <c r="BA82"/>
  <c r="BB82"/>
  <c r="BD82"/>
  <c r="BF82"/>
  <c r="BH82"/>
  <c r="BX82"/>
  <c r="BI82"/>
  <c r="BY82"/>
  <c r="BJ82"/>
  <c r="BZ82"/>
  <c r="BK82"/>
  <c r="BL82"/>
  <c r="BN82"/>
  <c r="BO82"/>
  <c r="BP82"/>
  <c r="CA82"/>
  <c r="BQ82"/>
  <c r="BR82"/>
  <c r="BT82"/>
  <c r="BU82"/>
  <c r="BV82"/>
  <c r="CB82"/>
  <c r="CC82"/>
  <c r="DE82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AZ83"/>
  <c r="BA83"/>
  <c r="BB83"/>
  <c r="BD83"/>
  <c r="BF83"/>
  <c r="BH83"/>
  <c r="BX83"/>
  <c r="BI83"/>
  <c r="BY83"/>
  <c r="BJ83"/>
  <c r="BZ83"/>
  <c r="BK83"/>
  <c r="BL83"/>
  <c r="BN83"/>
  <c r="BO83"/>
  <c r="BP83"/>
  <c r="CA83"/>
  <c r="BQ83"/>
  <c r="BR83"/>
  <c r="BT83"/>
  <c r="BU83"/>
  <c r="BV83"/>
  <c r="CB83"/>
  <c r="CC83"/>
  <c r="DE83"/>
  <c r="AI84"/>
  <c r="AH84"/>
  <c r="AG84"/>
  <c r="AF84"/>
  <c r="AE84"/>
  <c r="AD84"/>
  <c r="AC84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AZ84"/>
  <c r="BA84"/>
  <c r="BB84"/>
  <c r="BD84"/>
  <c r="BF84"/>
  <c r="BH84"/>
  <c r="BX84"/>
  <c r="BI84"/>
  <c r="BY84"/>
  <c r="BJ84"/>
  <c r="BZ84"/>
  <c r="BK84"/>
  <c r="BL84"/>
  <c r="BN84"/>
  <c r="BO84"/>
  <c r="BP84"/>
  <c r="CA84"/>
  <c r="BQ84"/>
  <c r="BR84"/>
  <c r="BT84"/>
  <c r="BU84"/>
  <c r="BV84"/>
  <c r="CB84"/>
  <c r="CC84"/>
  <c r="DE84"/>
  <c r="AI85"/>
  <c r="AH85"/>
  <c r="AG85"/>
  <c r="AF85"/>
  <c r="AE85"/>
  <c r="AD85"/>
  <c r="AC85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AZ85"/>
  <c r="BA85"/>
  <c r="BB85"/>
  <c r="BD85"/>
  <c r="BF85"/>
  <c r="BH85"/>
  <c r="BX85"/>
  <c r="BI85"/>
  <c r="BY85"/>
  <c r="BJ85"/>
  <c r="BZ85"/>
  <c r="BK85"/>
  <c r="BL85"/>
  <c r="BN85"/>
  <c r="BO85"/>
  <c r="BP85"/>
  <c r="CA85"/>
  <c r="BQ85"/>
  <c r="BR85"/>
  <c r="BT85"/>
  <c r="BU85"/>
  <c r="BV85"/>
  <c r="CB85"/>
  <c r="CC85"/>
  <c r="DE85"/>
  <c r="AI86"/>
  <c r="AH86"/>
  <c r="AG86"/>
  <c r="AF86"/>
  <c r="AE86"/>
  <c r="AD86"/>
  <c r="AC86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AZ86"/>
  <c r="BA86"/>
  <c r="BB86"/>
  <c r="BD86"/>
  <c r="BF86"/>
  <c r="BH86"/>
  <c r="BX86"/>
  <c r="BI86"/>
  <c r="BY86"/>
  <c r="BJ86"/>
  <c r="BZ86"/>
  <c r="BK86"/>
  <c r="BL86"/>
  <c r="BN86"/>
  <c r="BO86"/>
  <c r="BP86"/>
  <c r="CA86"/>
  <c r="BQ86"/>
  <c r="BR86"/>
  <c r="BT86"/>
  <c r="BU86"/>
  <c r="BV86"/>
  <c r="CB86"/>
  <c r="CC86"/>
  <c r="DE86"/>
  <c r="AI87"/>
  <c r="AH87"/>
  <c r="AG87"/>
  <c r="AF87"/>
  <c r="AE87"/>
  <c r="AD87"/>
  <c r="AC87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AZ87"/>
  <c r="BA87"/>
  <c r="BB87"/>
  <c r="BD87"/>
  <c r="BF87"/>
  <c r="BH87"/>
  <c r="BX87"/>
  <c r="BI87"/>
  <c r="BY87"/>
  <c r="BJ87"/>
  <c r="BZ87"/>
  <c r="BK87"/>
  <c r="BL87"/>
  <c r="BN87"/>
  <c r="BO87"/>
  <c r="BP87"/>
  <c r="CA87"/>
  <c r="BQ87"/>
  <c r="BR87"/>
  <c r="BT87"/>
  <c r="BU87"/>
  <c r="BV87"/>
  <c r="CB87"/>
  <c r="CC87"/>
  <c r="DE87"/>
  <c r="AI88"/>
  <c r="AH88"/>
  <c r="AG88"/>
  <c r="AF88"/>
  <c r="AE88"/>
  <c r="AD88"/>
  <c r="AC88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AZ88"/>
  <c r="BA88"/>
  <c r="BB88"/>
  <c r="BD88"/>
  <c r="BF88"/>
  <c r="BH88"/>
  <c r="BX88"/>
  <c r="BI88"/>
  <c r="BY88"/>
  <c r="BJ88"/>
  <c r="BZ88"/>
  <c r="BK88"/>
  <c r="BL88"/>
  <c r="BN88"/>
  <c r="BO88"/>
  <c r="BP88"/>
  <c r="CA88"/>
  <c r="BQ88"/>
  <c r="BR88"/>
  <c r="BT88"/>
  <c r="BU88"/>
  <c r="BV88"/>
  <c r="CB88"/>
  <c r="CC88"/>
  <c r="DE88"/>
  <c r="AI94"/>
  <c r="AH94"/>
  <c r="AG94"/>
  <c r="AF94"/>
  <c r="AE94"/>
  <c r="AD94"/>
  <c r="AC94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AZ94"/>
  <c r="BA94"/>
  <c r="BB94"/>
  <c r="BD94"/>
  <c r="BF94"/>
  <c r="BH94"/>
  <c r="BX94"/>
  <c r="BI94"/>
  <c r="BY94"/>
  <c r="BJ94"/>
  <c r="BZ94"/>
  <c r="BK94"/>
  <c r="BL94"/>
  <c r="BN94"/>
  <c r="BO94"/>
  <c r="BP94"/>
  <c r="CA94"/>
  <c r="BQ94"/>
  <c r="BR94"/>
  <c r="BT94"/>
  <c r="BU94"/>
  <c r="BV94"/>
  <c r="CB94"/>
  <c r="CC94"/>
  <c r="DE94"/>
  <c r="AI95"/>
  <c r="AH95"/>
  <c r="AG95"/>
  <c r="AF95"/>
  <c r="AE95"/>
  <c r="AD95"/>
  <c r="AC95"/>
  <c r="AB95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AZ95"/>
  <c r="BA95"/>
  <c r="BB95"/>
  <c r="BD95"/>
  <c r="BF95"/>
  <c r="BH95"/>
  <c r="BX95"/>
  <c r="BI95"/>
  <c r="BY95"/>
  <c r="BJ95"/>
  <c r="BZ95"/>
  <c r="BK95"/>
  <c r="BL95"/>
  <c r="BN95"/>
  <c r="BO95"/>
  <c r="BP95"/>
  <c r="CA95"/>
  <c r="BQ95"/>
  <c r="BR95"/>
  <c r="BT95"/>
  <c r="BU95"/>
  <c r="BV95"/>
  <c r="CB95"/>
  <c r="CC95"/>
  <c r="DE95"/>
  <c r="AI96"/>
  <c r="AH96"/>
  <c r="AG96"/>
  <c r="AF96"/>
  <c r="AE96"/>
  <c r="AD96"/>
  <c r="AC96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AZ96"/>
  <c r="BA96"/>
  <c r="BB96"/>
  <c r="BD96"/>
  <c r="BF96"/>
  <c r="BH96"/>
  <c r="BX96"/>
  <c r="BI96"/>
  <c r="BY96"/>
  <c r="BJ96"/>
  <c r="BZ96"/>
  <c r="BK96"/>
  <c r="BL96"/>
  <c r="BN96"/>
  <c r="BO96"/>
  <c r="BP96"/>
  <c r="CA96"/>
  <c r="BQ96"/>
  <c r="BR96"/>
  <c r="BT96"/>
  <c r="BU96"/>
  <c r="BV96"/>
  <c r="CB96"/>
  <c r="CC96"/>
  <c r="DE96"/>
  <c r="AI97"/>
  <c r="AH97"/>
  <c r="AG97"/>
  <c r="AF97"/>
  <c r="AE97"/>
  <c r="AD97"/>
  <c r="AC97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AZ97"/>
  <c r="CC97"/>
  <c r="DE97"/>
  <c r="AI98"/>
  <c r="AH98"/>
  <c r="AG98"/>
  <c r="AF98"/>
  <c r="AE98"/>
  <c r="AD98"/>
  <c r="AC98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AZ98"/>
  <c r="BA98"/>
  <c r="BB98"/>
  <c r="BD98"/>
  <c r="BF98"/>
  <c r="BH98"/>
  <c r="BX98"/>
  <c r="BI98"/>
  <c r="BY98"/>
  <c r="BJ98"/>
  <c r="BZ98"/>
  <c r="BK98"/>
  <c r="BL98"/>
  <c r="BN98"/>
  <c r="BO98"/>
  <c r="BP98"/>
  <c r="CA98"/>
  <c r="BQ98"/>
  <c r="BR98"/>
  <c r="BT98"/>
  <c r="BU98"/>
  <c r="BV98"/>
  <c r="CB98"/>
  <c r="CC98"/>
  <c r="DE98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AZ99"/>
  <c r="BA99"/>
  <c r="BB99"/>
  <c r="BD99"/>
  <c r="BF99"/>
  <c r="BH99"/>
  <c r="BX99"/>
  <c r="BI99"/>
  <c r="BY99"/>
  <c r="BJ99"/>
  <c r="BZ99"/>
  <c r="BK99"/>
  <c r="BL99"/>
  <c r="BN99"/>
  <c r="BO99"/>
  <c r="BP99"/>
  <c r="CA99"/>
  <c r="BQ99"/>
  <c r="BR99"/>
  <c r="BT99"/>
  <c r="BU99"/>
  <c r="BV99"/>
  <c r="CB99"/>
  <c r="CC99"/>
  <c r="DE99"/>
  <c r="AI100"/>
  <c r="AH100"/>
  <c r="AG100"/>
  <c r="AF100"/>
  <c r="AE100"/>
  <c r="AD100"/>
  <c r="AC100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AZ100"/>
  <c r="CC100"/>
  <c r="DE100"/>
  <c r="AI101"/>
  <c r="AH101"/>
  <c r="AG101"/>
  <c r="AF101"/>
  <c r="AE101"/>
  <c r="AD101"/>
  <c r="AC101"/>
  <c r="AB101"/>
  <c r="AA101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AZ101"/>
  <c r="BA101"/>
  <c r="BB101"/>
  <c r="BD101"/>
  <c r="BF101"/>
  <c r="BH101"/>
  <c r="BX101"/>
  <c r="BI101"/>
  <c r="BY101"/>
  <c r="BJ101"/>
  <c r="BZ101"/>
  <c r="BK101"/>
  <c r="BL101"/>
  <c r="BN101"/>
  <c r="BO101"/>
  <c r="BP101"/>
  <c r="CA101"/>
  <c r="BQ101"/>
  <c r="BR101"/>
  <c r="BT101"/>
  <c r="BU101"/>
  <c r="BV101"/>
  <c r="CB101"/>
  <c r="CC101"/>
  <c r="DE101"/>
  <c r="AI102"/>
  <c r="AH102"/>
  <c r="AG102"/>
  <c r="AF102"/>
  <c r="AE102"/>
  <c r="AD102"/>
  <c r="AC102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AZ102"/>
  <c r="BA102"/>
  <c r="BB102"/>
  <c r="BD102"/>
  <c r="BF102"/>
  <c r="BH102"/>
  <c r="BX102"/>
  <c r="BI102"/>
  <c r="BY102"/>
  <c r="BJ102"/>
  <c r="BZ102"/>
  <c r="BK102"/>
  <c r="BL102"/>
  <c r="BN102"/>
  <c r="BO102"/>
  <c r="BP102"/>
  <c r="CA102"/>
  <c r="BQ102"/>
  <c r="BR102"/>
  <c r="BT102"/>
  <c r="BU102"/>
  <c r="BV102"/>
  <c r="CB102"/>
  <c r="CC102"/>
  <c r="DE102"/>
  <c r="AI103"/>
  <c r="AH103"/>
  <c r="AG103"/>
  <c r="AF103"/>
  <c r="AE103"/>
  <c r="AD103"/>
  <c r="AC103"/>
  <c r="AB103"/>
  <c r="AA103"/>
  <c r="Z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AZ103"/>
  <c r="CC103"/>
  <c r="DE103"/>
  <c r="AI104"/>
  <c r="AH104"/>
  <c r="AG104"/>
  <c r="AF104"/>
  <c r="AE104"/>
  <c r="AD104"/>
  <c r="AC104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AZ104"/>
  <c r="BA104"/>
  <c r="BB104"/>
  <c r="BD104"/>
  <c r="BF104"/>
  <c r="BH104"/>
  <c r="BX104"/>
  <c r="BI104"/>
  <c r="BY104"/>
  <c r="BJ104"/>
  <c r="BZ104"/>
  <c r="BK104"/>
  <c r="BL104"/>
  <c r="BN104"/>
  <c r="BO104"/>
  <c r="BP104"/>
  <c r="CA104"/>
  <c r="BQ104"/>
  <c r="BR104"/>
  <c r="BT104"/>
  <c r="BU104"/>
  <c r="BV104"/>
  <c r="CB104"/>
  <c r="CC104"/>
  <c r="DE104"/>
  <c r="AI105"/>
  <c r="AH105"/>
  <c r="AG105"/>
  <c r="AF105"/>
  <c r="AE105"/>
  <c r="AD105"/>
  <c r="AC105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AZ105"/>
  <c r="BA105"/>
  <c r="BB105"/>
  <c r="BD105"/>
  <c r="BF105"/>
  <c r="BH105"/>
  <c r="BX105"/>
  <c r="BI105"/>
  <c r="BY105"/>
  <c r="BJ105"/>
  <c r="BZ105"/>
  <c r="BK105"/>
  <c r="BL105"/>
  <c r="BN105"/>
  <c r="BO105"/>
  <c r="BP105"/>
  <c r="CA105"/>
  <c r="BQ105"/>
  <c r="BR105"/>
  <c r="BT105"/>
  <c r="BU105"/>
  <c r="BV105"/>
  <c r="CB105"/>
  <c r="CC105"/>
  <c r="DE105"/>
  <c r="AI106"/>
  <c r="AH106"/>
  <c r="AG106"/>
  <c r="AF106"/>
  <c r="AE106"/>
  <c r="AD106"/>
  <c r="AC106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AZ106"/>
  <c r="BA106"/>
  <c r="BB106"/>
  <c r="BD106"/>
  <c r="BF106"/>
  <c r="BH106"/>
  <c r="BX106"/>
  <c r="BI106"/>
  <c r="BY106"/>
  <c r="BJ106"/>
  <c r="BZ106"/>
  <c r="BK106"/>
  <c r="BL106"/>
  <c r="BN106"/>
  <c r="BO106"/>
  <c r="BP106"/>
  <c r="CA106"/>
  <c r="BQ106"/>
  <c r="BR106"/>
  <c r="BT106"/>
  <c r="BU106"/>
  <c r="BV106"/>
  <c r="CB106"/>
  <c r="CC106"/>
  <c r="DE106"/>
  <c r="AI107"/>
  <c r="AH107"/>
  <c r="AG107"/>
  <c r="AF107"/>
  <c r="AE107"/>
  <c r="AD107"/>
  <c r="AC107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AZ107"/>
  <c r="BA107"/>
  <c r="BB107"/>
  <c r="BD107"/>
  <c r="BF107"/>
  <c r="BH107"/>
  <c r="BX107"/>
  <c r="BI107"/>
  <c r="BY107"/>
  <c r="BJ107"/>
  <c r="BZ107"/>
  <c r="BK107"/>
  <c r="BL107"/>
  <c r="BN107"/>
  <c r="BO107"/>
  <c r="BP107"/>
  <c r="CA107"/>
  <c r="BQ107"/>
  <c r="BR107"/>
  <c r="BT107"/>
  <c r="BU107"/>
  <c r="BV107"/>
  <c r="CB107"/>
  <c r="CC107"/>
  <c r="DE107"/>
  <c r="AI108"/>
  <c r="AH108"/>
  <c r="AG108"/>
  <c r="AF108"/>
  <c r="AE108"/>
  <c r="AD108"/>
  <c r="AC108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AZ108"/>
  <c r="BA108"/>
  <c r="BB108"/>
  <c r="BD108"/>
  <c r="BF108"/>
  <c r="BH108"/>
  <c r="BX108"/>
  <c r="BI108"/>
  <c r="BY108"/>
  <c r="BJ108"/>
  <c r="BZ108"/>
  <c r="BK108"/>
  <c r="BL108"/>
  <c r="BN108"/>
  <c r="BO108"/>
  <c r="BP108"/>
  <c r="CA108"/>
  <c r="BQ108"/>
  <c r="BR108"/>
  <c r="BT108"/>
  <c r="BU108"/>
  <c r="BV108"/>
  <c r="CB108"/>
  <c r="CC108"/>
  <c r="DE108"/>
  <c r="AI109"/>
  <c r="AH109"/>
  <c r="AG109"/>
  <c r="AF109"/>
  <c r="AE109"/>
  <c r="AD109"/>
  <c r="AC109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AZ109"/>
  <c r="BA109"/>
  <c r="BB109"/>
  <c r="BD109"/>
  <c r="BF109"/>
  <c r="BH109"/>
  <c r="BX109"/>
  <c r="BI109"/>
  <c r="BY109"/>
  <c r="BJ109"/>
  <c r="BZ109"/>
  <c r="BK109"/>
  <c r="BL109"/>
  <c r="BN109"/>
  <c r="BO109"/>
  <c r="BP109"/>
  <c r="CA109"/>
  <c r="BQ109"/>
  <c r="BR109"/>
  <c r="BT109"/>
  <c r="BU109"/>
  <c r="BV109"/>
  <c r="CB109"/>
  <c r="CC109"/>
  <c r="DE109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AZ110"/>
  <c r="BA110"/>
  <c r="BB110"/>
  <c r="BD110"/>
  <c r="BF110"/>
  <c r="BH110"/>
  <c r="BX110"/>
  <c r="BI110"/>
  <c r="BY110"/>
  <c r="BJ110"/>
  <c r="BZ110"/>
  <c r="BK110"/>
  <c r="BL110"/>
  <c r="BN110"/>
  <c r="BO110"/>
  <c r="BP110"/>
  <c r="CA110"/>
  <c r="BQ110"/>
  <c r="BR110"/>
  <c r="BT110"/>
  <c r="BU110"/>
  <c r="BV110"/>
  <c r="CB110"/>
  <c r="CC110"/>
  <c r="DE110"/>
  <c r="AI111"/>
  <c r="AH111"/>
  <c r="AG111"/>
  <c r="AF111"/>
  <c r="AE111"/>
  <c r="AD111"/>
  <c r="AC111"/>
  <c r="AB111"/>
  <c r="AA111"/>
  <c r="Z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AZ111"/>
  <c r="BA111"/>
  <c r="BB111"/>
  <c r="BD111"/>
  <c r="BF111"/>
  <c r="BH111"/>
  <c r="BX111"/>
  <c r="BI111"/>
  <c r="BY111"/>
  <c r="BJ111"/>
  <c r="BZ111"/>
  <c r="BK111"/>
  <c r="BL111"/>
  <c r="BN111"/>
  <c r="BO111"/>
  <c r="BP111"/>
  <c r="CA111"/>
  <c r="BQ111"/>
  <c r="BR111"/>
  <c r="BT111"/>
  <c r="BU111"/>
  <c r="BV111"/>
  <c r="CB111"/>
  <c r="CC111"/>
  <c r="DE111"/>
  <c r="AI112"/>
  <c r="AH112"/>
  <c r="AG112"/>
  <c r="AF112"/>
  <c r="AE112"/>
  <c r="AD112"/>
  <c r="AC112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AZ112"/>
  <c r="BA112"/>
  <c r="BB112"/>
  <c r="BD112"/>
  <c r="BF112"/>
  <c r="BH112"/>
  <c r="BX112"/>
  <c r="BI112"/>
  <c r="BY112"/>
  <c r="BJ112"/>
  <c r="BZ112"/>
  <c r="BK112"/>
  <c r="BL112"/>
  <c r="BN112"/>
  <c r="BO112"/>
  <c r="BP112"/>
  <c r="CA112"/>
  <c r="BQ112"/>
  <c r="BR112"/>
  <c r="BT112"/>
  <c r="BU112"/>
  <c r="BV112"/>
  <c r="CB112"/>
  <c r="CC112"/>
  <c r="DE112"/>
  <c r="AI113"/>
  <c r="AH113"/>
  <c r="AG113"/>
  <c r="AF113"/>
  <c r="AE113"/>
  <c r="AD113"/>
  <c r="AC113"/>
  <c r="AB113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AZ113"/>
  <c r="BA113"/>
  <c r="BB113"/>
  <c r="BD113"/>
  <c r="BF113"/>
  <c r="BH113"/>
  <c r="BX113"/>
  <c r="BI113"/>
  <c r="BY113"/>
  <c r="BJ113"/>
  <c r="BZ113"/>
  <c r="BK113"/>
  <c r="BL113"/>
  <c r="BN113"/>
  <c r="BO113"/>
  <c r="BP113"/>
  <c r="CA113"/>
  <c r="BQ113"/>
  <c r="BR113"/>
  <c r="BT113"/>
  <c r="BU113"/>
  <c r="BV113"/>
  <c r="CB113"/>
  <c r="CC113"/>
  <c r="DE113"/>
  <c r="AI114"/>
  <c r="AH114"/>
  <c r="AG114"/>
  <c r="AF114"/>
  <c r="AE114"/>
  <c r="AD114"/>
  <c r="AC114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AZ114"/>
  <c r="BA114"/>
  <c r="BB114"/>
  <c r="BD114"/>
  <c r="BF114"/>
  <c r="BH114"/>
  <c r="BX114"/>
  <c r="BI114"/>
  <c r="BY114"/>
  <c r="BJ114"/>
  <c r="BZ114"/>
  <c r="BK114"/>
  <c r="BL114"/>
  <c r="BN114"/>
  <c r="BO114"/>
  <c r="BP114"/>
  <c r="CA114"/>
  <c r="BQ114"/>
  <c r="BR114"/>
  <c r="BT114"/>
  <c r="BU114"/>
  <c r="BV114"/>
  <c r="CB114"/>
  <c r="CC114"/>
  <c r="DE114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AZ115"/>
  <c r="BA115"/>
  <c r="BB115"/>
  <c r="BD115"/>
  <c r="BF115"/>
  <c r="BH115"/>
  <c r="BX115"/>
  <c r="BI115"/>
  <c r="BY115"/>
  <c r="BJ115"/>
  <c r="BZ115"/>
  <c r="BK115"/>
  <c r="BL115"/>
  <c r="BN115"/>
  <c r="BO115"/>
  <c r="BP115"/>
  <c r="CA115"/>
  <c r="BQ115"/>
  <c r="BR115"/>
  <c r="BT115"/>
  <c r="BU115"/>
  <c r="BV115"/>
  <c r="CB115"/>
  <c r="CC115"/>
  <c r="DE115"/>
  <c r="AI116"/>
  <c r="AH116"/>
  <c r="AG116"/>
  <c r="AF116"/>
  <c r="AE116"/>
  <c r="AD116"/>
  <c r="AC116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AZ116"/>
  <c r="CC116"/>
  <c r="DE116"/>
  <c r="AI117"/>
  <c r="AH117"/>
  <c r="AG117"/>
  <c r="AF117"/>
  <c r="AE117"/>
  <c r="AD117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AZ117"/>
  <c r="BA117"/>
  <c r="BB117"/>
  <c r="BD117"/>
  <c r="BF117"/>
  <c r="BH117"/>
  <c r="BX117"/>
  <c r="BI117"/>
  <c r="BY117"/>
  <c r="BJ117"/>
  <c r="BZ117"/>
  <c r="BK117"/>
  <c r="BL117"/>
  <c r="BN117"/>
  <c r="BO117"/>
  <c r="BP117"/>
  <c r="CA117"/>
  <c r="BQ117"/>
  <c r="BR117"/>
  <c r="BT117"/>
  <c r="BU117"/>
  <c r="BV117"/>
  <c r="CB117"/>
  <c r="CC117"/>
  <c r="DE117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AZ118"/>
  <c r="BA118"/>
  <c r="BB118"/>
  <c r="BD118"/>
  <c r="BF118"/>
  <c r="BH118"/>
  <c r="BX118"/>
  <c r="BI118"/>
  <c r="BY118"/>
  <c r="BJ118"/>
  <c r="BZ118"/>
  <c r="BK118"/>
  <c r="BL118"/>
  <c r="BN118"/>
  <c r="BO118"/>
  <c r="BP118"/>
  <c r="CA118"/>
  <c r="BQ118"/>
  <c r="BR118"/>
  <c r="BT118"/>
  <c r="BU118"/>
  <c r="BV118"/>
  <c r="CB118"/>
  <c r="CC118"/>
  <c r="DE118"/>
  <c r="AI119"/>
  <c r="AH119"/>
  <c r="AG119"/>
  <c r="AF119"/>
  <c r="AE119"/>
  <c r="AD119"/>
  <c r="AC119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AZ119"/>
  <c r="BA119"/>
  <c r="BB119"/>
  <c r="BD119"/>
  <c r="BF119"/>
  <c r="BH119"/>
  <c r="BX119"/>
  <c r="BI119"/>
  <c r="BY119"/>
  <c r="BJ119"/>
  <c r="BZ119"/>
  <c r="BK119"/>
  <c r="BL119"/>
  <c r="BN119"/>
  <c r="BO119"/>
  <c r="BP119"/>
  <c r="CA119"/>
  <c r="BQ119"/>
  <c r="BR119"/>
  <c r="BT119"/>
  <c r="BU119"/>
  <c r="BV119"/>
  <c r="CB119"/>
  <c r="CC119"/>
  <c r="DE119"/>
  <c r="AI120"/>
  <c r="AH120"/>
  <c r="AG120"/>
  <c r="AF120"/>
  <c r="AE120"/>
  <c r="AD120"/>
  <c r="AC120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AZ120"/>
  <c r="BA120"/>
  <c r="BB120"/>
  <c r="BD120"/>
  <c r="BF120"/>
  <c r="BH120"/>
  <c r="BX120"/>
  <c r="BI120"/>
  <c r="BY120"/>
  <c r="BJ120"/>
  <c r="BZ120"/>
  <c r="BK120"/>
  <c r="BL120"/>
  <c r="BN120"/>
  <c r="BO120"/>
  <c r="BP120"/>
  <c r="CA120"/>
  <c r="BQ120"/>
  <c r="BR120"/>
  <c r="BT120"/>
  <c r="BU120"/>
  <c r="BV120"/>
  <c r="CB120"/>
  <c r="CC120"/>
  <c r="DE120"/>
  <c r="AI121"/>
  <c r="AH121"/>
  <c r="AG121"/>
  <c r="AF121"/>
  <c r="AE121"/>
  <c r="AD121"/>
  <c r="AC121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AZ121"/>
  <c r="BA121"/>
  <c r="BB121"/>
  <c r="BD121"/>
  <c r="BF121"/>
  <c r="BH121"/>
  <c r="BX121"/>
  <c r="BI121"/>
  <c r="BY121"/>
  <c r="BJ121"/>
  <c r="BZ121"/>
  <c r="BK121"/>
  <c r="BL121"/>
  <c r="BN121"/>
  <c r="BO121"/>
  <c r="BP121"/>
  <c r="CA121"/>
  <c r="BQ121"/>
  <c r="BR121"/>
  <c r="BT121"/>
  <c r="BU121"/>
  <c r="BV121"/>
  <c r="CB121"/>
  <c r="CC121"/>
  <c r="DE121"/>
  <c r="AI122"/>
  <c r="AH122"/>
  <c r="AG122"/>
  <c r="AF122"/>
  <c r="AE122"/>
  <c r="AD122"/>
  <c r="AC122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AZ122"/>
  <c r="BA122"/>
  <c r="BB122"/>
  <c r="BD122"/>
  <c r="BF122"/>
  <c r="BH122"/>
  <c r="BX122"/>
  <c r="BI122"/>
  <c r="BY122"/>
  <c r="BJ122"/>
  <c r="BZ122"/>
  <c r="BK122"/>
  <c r="BL122"/>
  <c r="BN122"/>
  <c r="BO122"/>
  <c r="BP122"/>
  <c r="CA122"/>
  <c r="BQ122"/>
  <c r="BR122"/>
  <c r="BT122"/>
  <c r="BU122"/>
  <c r="BV122"/>
  <c r="CB122"/>
  <c r="CC122"/>
  <c r="DE122"/>
  <c r="AI123"/>
  <c r="AH123"/>
  <c r="AG123"/>
  <c r="AF123"/>
  <c r="AE123"/>
  <c r="AD123"/>
  <c r="AC123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AZ123"/>
  <c r="BA123"/>
  <c r="BB123"/>
  <c r="BD123"/>
  <c r="BF123"/>
  <c r="BH123"/>
  <c r="BX123"/>
  <c r="BI123"/>
  <c r="BY123"/>
  <c r="BJ123"/>
  <c r="BZ123"/>
  <c r="BK123"/>
  <c r="BL123"/>
  <c r="BN123"/>
  <c r="BO123"/>
  <c r="BP123"/>
  <c r="CA123"/>
  <c r="BQ123"/>
  <c r="BR123"/>
  <c r="BT123"/>
  <c r="BU123"/>
  <c r="BV123"/>
  <c r="CB123"/>
  <c r="CC123"/>
  <c r="DE123"/>
  <c r="AI124"/>
  <c r="AH124"/>
  <c r="AG124"/>
  <c r="AF124"/>
  <c r="AE124"/>
  <c r="AD124"/>
  <c r="AC124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AZ124"/>
  <c r="CC124"/>
  <c r="DE124"/>
  <c r="AI125"/>
  <c r="AH125"/>
  <c r="AG125"/>
  <c r="AF125"/>
  <c r="AE125"/>
  <c r="AD125"/>
  <c r="AC125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AZ125"/>
  <c r="BA125"/>
  <c r="BB125"/>
  <c r="BD125"/>
  <c r="BF125"/>
  <c r="BH125"/>
  <c r="BX125"/>
  <c r="BI125"/>
  <c r="BY125"/>
  <c r="BJ125"/>
  <c r="BZ125"/>
  <c r="BK125"/>
  <c r="BL125"/>
  <c r="BN125"/>
  <c r="BO125"/>
  <c r="BP125"/>
  <c r="CA125"/>
  <c r="BQ125"/>
  <c r="BR125"/>
  <c r="BT125"/>
  <c r="BU125"/>
  <c r="BV125"/>
  <c r="CB125"/>
  <c r="CC125"/>
  <c r="DE125"/>
  <c r="AI126"/>
  <c r="AH126"/>
  <c r="AG126"/>
  <c r="AF126"/>
  <c r="AE126"/>
  <c r="AD126"/>
  <c r="AC126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AZ126"/>
  <c r="CC126"/>
  <c r="DE126"/>
  <c r="AI127"/>
  <c r="AH127"/>
  <c r="AG127"/>
  <c r="AF127"/>
  <c r="AE127"/>
  <c r="AD127"/>
  <c r="AC127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AZ127"/>
  <c r="CC127"/>
  <c r="DE127"/>
  <c r="AI128"/>
  <c r="AH128"/>
  <c r="AG128"/>
  <c r="AF128"/>
  <c r="AE128"/>
  <c r="AD128"/>
  <c r="AC128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AZ128"/>
  <c r="BA128"/>
  <c r="BB128"/>
  <c r="BD128"/>
  <c r="BF128"/>
  <c r="BH128"/>
  <c r="BX128"/>
  <c r="BI128"/>
  <c r="BY128"/>
  <c r="BJ128"/>
  <c r="BZ128"/>
  <c r="BK128"/>
  <c r="BL128"/>
  <c r="BN128"/>
  <c r="BO128"/>
  <c r="BP128"/>
  <c r="CA128"/>
  <c r="BQ128"/>
  <c r="BR128"/>
  <c r="BT128"/>
  <c r="BU128"/>
  <c r="BV128"/>
  <c r="CB128"/>
  <c r="CC128"/>
  <c r="DE128"/>
  <c r="AI129"/>
  <c r="AH129"/>
  <c r="AG129"/>
  <c r="AF129"/>
  <c r="AE129"/>
  <c r="AD129"/>
  <c r="AC129"/>
  <c r="AB129"/>
  <c r="AA129"/>
  <c r="Z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AZ129"/>
  <c r="BA129"/>
  <c r="BB129"/>
  <c r="BD129"/>
  <c r="BF129"/>
  <c r="BH129"/>
  <c r="BX129"/>
  <c r="BI129"/>
  <c r="BY129"/>
  <c r="BJ129"/>
  <c r="BZ129"/>
  <c r="BK129"/>
  <c r="BL129"/>
  <c r="BN129"/>
  <c r="BO129"/>
  <c r="BP129"/>
  <c r="CA129"/>
  <c r="BQ129"/>
  <c r="BR129"/>
  <c r="BT129"/>
  <c r="BU129"/>
  <c r="BV129"/>
  <c r="CB129"/>
  <c r="CC129"/>
  <c r="DE129"/>
  <c r="AI130"/>
  <c r="AH130"/>
  <c r="AG130"/>
  <c r="AF130"/>
  <c r="AE130"/>
  <c r="AD130"/>
  <c r="AC130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AZ130"/>
  <c r="BA130"/>
  <c r="BB130"/>
  <c r="BD130"/>
  <c r="BF130"/>
  <c r="BH130"/>
  <c r="BX130"/>
  <c r="BI130"/>
  <c r="BY130"/>
  <c r="BJ130"/>
  <c r="BZ130"/>
  <c r="BK130"/>
  <c r="BL130"/>
  <c r="BN130"/>
  <c r="BO130"/>
  <c r="BP130"/>
  <c r="CA130"/>
  <c r="BQ130"/>
  <c r="BR130"/>
  <c r="BT130"/>
  <c r="BU130"/>
  <c r="BV130"/>
  <c r="CB130"/>
  <c r="CC130"/>
  <c r="DE130"/>
  <c r="AI131"/>
  <c r="AH131"/>
  <c r="AG131"/>
  <c r="AF131"/>
  <c r="AE131"/>
  <c r="AD131"/>
  <c r="AC131"/>
  <c r="AB131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AZ131"/>
  <c r="CC131"/>
  <c r="DE131"/>
  <c r="AI132"/>
  <c r="AH132"/>
  <c r="AG132"/>
  <c r="AF132"/>
  <c r="AE132"/>
  <c r="AD132"/>
  <c r="AC132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AZ132"/>
  <c r="BA132"/>
  <c r="BB132"/>
  <c r="BD132"/>
  <c r="BF132"/>
  <c r="BH132"/>
  <c r="BX132"/>
  <c r="BI132"/>
  <c r="BY132"/>
  <c r="BJ132"/>
  <c r="BZ132"/>
  <c r="BK132"/>
  <c r="BL132"/>
  <c r="BN132"/>
  <c r="BO132"/>
  <c r="BP132"/>
  <c r="CA132"/>
  <c r="BQ132"/>
  <c r="BR132"/>
  <c r="BT132"/>
  <c r="BU132"/>
  <c r="BV132"/>
  <c r="CB132"/>
  <c r="CC132"/>
  <c r="DE132"/>
  <c r="AI133"/>
  <c r="AH133"/>
  <c r="AG133"/>
  <c r="AF133"/>
  <c r="AE133"/>
  <c r="AD133"/>
  <c r="AC133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AZ133"/>
  <c r="BA133"/>
  <c r="BB133"/>
  <c r="BD133"/>
  <c r="BF133"/>
  <c r="BH133"/>
  <c r="BX133"/>
  <c r="BI133"/>
  <c r="BY133"/>
  <c r="BJ133"/>
  <c r="BZ133"/>
  <c r="BK133"/>
  <c r="BL133"/>
  <c r="BN133"/>
  <c r="BO133"/>
  <c r="BP133"/>
  <c r="CA133"/>
  <c r="BQ133"/>
  <c r="BR133"/>
  <c r="BT133"/>
  <c r="BU133"/>
  <c r="BV133"/>
  <c r="CB133"/>
  <c r="CC133"/>
  <c r="DE133"/>
  <c r="AI134"/>
  <c r="AH134"/>
  <c r="AG134"/>
  <c r="AF134"/>
  <c r="AE134"/>
  <c r="AD134"/>
  <c r="AC134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AZ134"/>
  <c r="BA134"/>
  <c r="BB134"/>
  <c r="BD134"/>
  <c r="BF134"/>
  <c r="BH134"/>
  <c r="BX134"/>
  <c r="BI134"/>
  <c r="BY134"/>
  <c r="BJ134"/>
  <c r="BZ134"/>
  <c r="BK134"/>
  <c r="BL134"/>
  <c r="BN134"/>
  <c r="BO134"/>
  <c r="BP134"/>
  <c r="CA134"/>
  <c r="BQ134"/>
  <c r="BR134"/>
  <c r="BT134"/>
  <c r="BU134"/>
  <c r="BV134"/>
  <c r="CB134"/>
  <c r="CC134"/>
  <c r="DE134"/>
  <c r="AI135"/>
  <c r="AH135"/>
  <c r="AG135"/>
  <c r="AF135"/>
  <c r="AE135"/>
  <c r="AD135"/>
  <c r="AC135"/>
  <c r="AB135"/>
  <c r="AA135"/>
  <c r="Z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AZ135"/>
  <c r="BA135"/>
  <c r="BB135"/>
  <c r="BD135"/>
  <c r="BF135"/>
  <c r="BH135"/>
  <c r="BX135"/>
  <c r="BI135"/>
  <c r="BY135"/>
  <c r="BJ135"/>
  <c r="BZ135"/>
  <c r="BK135"/>
  <c r="BL135"/>
  <c r="BN135"/>
  <c r="BO135"/>
  <c r="BP135"/>
  <c r="CA135"/>
  <c r="BQ135"/>
  <c r="BR135"/>
  <c r="BT135"/>
  <c r="BU135"/>
  <c r="BV135"/>
  <c r="CB135"/>
  <c r="CC135"/>
  <c r="DE135"/>
  <c r="AI136"/>
  <c r="AH136"/>
  <c r="AG136"/>
  <c r="AF136"/>
  <c r="AE136"/>
  <c r="AD136"/>
  <c r="AC136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AZ136"/>
  <c r="BA136"/>
  <c r="BB136"/>
  <c r="BD136"/>
  <c r="BF136"/>
  <c r="BH136"/>
  <c r="BX136"/>
  <c r="BI136"/>
  <c r="BY136"/>
  <c r="BJ136"/>
  <c r="BZ136"/>
  <c r="BK136"/>
  <c r="BL136"/>
  <c r="BN136"/>
  <c r="BO136"/>
  <c r="BP136"/>
  <c r="CA136"/>
  <c r="BQ136"/>
  <c r="BR136"/>
  <c r="BT136"/>
  <c r="BU136"/>
  <c r="BV136"/>
  <c r="CB136"/>
  <c r="CC136"/>
  <c r="DE136"/>
  <c r="AI137"/>
  <c r="AH137"/>
  <c r="AG137"/>
  <c r="AF137"/>
  <c r="AE137"/>
  <c r="AD137"/>
  <c r="AC137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AZ137"/>
  <c r="CC137"/>
  <c r="DE137"/>
  <c r="AI138"/>
  <c r="AH138"/>
  <c r="AG138"/>
  <c r="AF138"/>
  <c r="AE138"/>
  <c r="AD138"/>
  <c r="AC138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AZ138"/>
  <c r="BA138"/>
  <c r="BB138"/>
  <c r="BD138"/>
  <c r="BF138"/>
  <c r="BH138"/>
  <c r="BX138"/>
  <c r="BI138"/>
  <c r="BY138"/>
  <c r="BJ138"/>
  <c r="BZ138"/>
  <c r="BK138"/>
  <c r="BL138"/>
  <c r="BN138"/>
  <c r="BO138"/>
  <c r="BP138"/>
  <c r="CA138"/>
  <c r="BQ138"/>
  <c r="BR138"/>
  <c r="BT138"/>
  <c r="BU138"/>
  <c r="BV138"/>
  <c r="CB138"/>
  <c r="CC138"/>
  <c r="DE138"/>
  <c r="AI139"/>
  <c r="AH139"/>
  <c r="AG139"/>
  <c r="AF139"/>
  <c r="AE139"/>
  <c r="AD139"/>
  <c r="AC139"/>
  <c r="AB139"/>
  <c r="AA139"/>
  <c r="Z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AZ139"/>
  <c r="BA139"/>
  <c r="BB139"/>
  <c r="BD139"/>
  <c r="BF139"/>
  <c r="BH139"/>
  <c r="BX139"/>
  <c r="BI139"/>
  <c r="BY139"/>
  <c r="BJ139"/>
  <c r="BZ139"/>
  <c r="BK139"/>
  <c r="BL139"/>
  <c r="BN139"/>
  <c r="BO139"/>
  <c r="BP139"/>
  <c r="CA139"/>
  <c r="BQ139"/>
  <c r="BR139"/>
  <c r="BT139"/>
  <c r="BU139"/>
  <c r="BV139"/>
  <c r="CB139"/>
  <c r="CC139"/>
  <c r="DE139"/>
  <c r="AI140"/>
  <c r="AH140"/>
  <c r="AG140"/>
  <c r="AF140"/>
  <c r="AE140"/>
  <c r="AD140"/>
  <c r="AC140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AZ140"/>
  <c r="BA140"/>
  <c r="BB140"/>
  <c r="BD140"/>
  <c r="BF140"/>
  <c r="BH140"/>
  <c r="BX140"/>
  <c r="BI140"/>
  <c r="BY140"/>
  <c r="BJ140"/>
  <c r="BZ140"/>
  <c r="BK140"/>
  <c r="BL140"/>
  <c r="BN140"/>
  <c r="BO140"/>
  <c r="BP140"/>
  <c r="CA140"/>
  <c r="BQ140"/>
  <c r="BR140"/>
  <c r="BT140"/>
  <c r="BU140"/>
  <c r="BV140"/>
  <c r="CB140"/>
  <c r="CC140"/>
  <c r="DE140"/>
  <c r="AI141"/>
  <c r="AH141"/>
  <c r="AG141"/>
  <c r="AF141"/>
  <c r="AE141"/>
  <c r="AD141"/>
  <c r="AC141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AZ141"/>
  <c r="BA141"/>
  <c r="BB141"/>
  <c r="BD141"/>
  <c r="BF141"/>
  <c r="BH141"/>
  <c r="BX141"/>
  <c r="BI141"/>
  <c r="BY141"/>
  <c r="BJ141"/>
  <c r="BZ141"/>
  <c r="BK141"/>
  <c r="BL141"/>
  <c r="BN141"/>
  <c r="BO141"/>
  <c r="BP141"/>
  <c r="CA141"/>
  <c r="BQ141"/>
  <c r="BR141"/>
  <c r="BT141"/>
  <c r="BU141"/>
  <c r="BV141"/>
  <c r="CB141"/>
  <c r="CC141"/>
  <c r="DE141"/>
  <c r="AI142"/>
  <c r="AH142"/>
  <c r="AG142"/>
  <c r="AF142"/>
  <c r="AE142"/>
  <c r="AD142"/>
  <c r="AC142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AZ142"/>
  <c r="CC142"/>
  <c r="DE142"/>
  <c r="AI143"/>
  <c r="AH143"/>
  <c r="AG143"/>
  <c r="AF143"/>
  <c r="AE143"/>
  <c r="AD143"/>
  <c r="AC143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AZ143"/>
  <c r="BA143"/>
  <c r="BB143"/>
  <c r="BD143"/>
  <c r="BF143"/>
  <c r="BH143"/>
  <c r="BX143"/>
  <c r="BI143"/>
  <c r="BY143"/>
  <c r="BJ143"/>
  <c r="BZ143"/>
  <c r="BK143"/>
  <c r="BL143"/>
  <c r="BN143"/>
  <c r="BO143"/>
  <c r="BP143"/>
  <c r="CA143"/>
  <c r="BQ143"/>
  <c r="BR143"/>
  <c r="BT143"/>
  <c r="BU143"/>
  <c r="BV143"/>
  <c r="CB143"/>
  <c r="CC143"/>
  <c r="DE143"/>
  <c r="AI144"/>
  <c r="AH144"/>
  <c r="AG144"/>
  <c r="AF144"/>
  <c r="AE144"/>
  <c r="AD144"/>
  <c r="AC144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AZ144"/>
  <c r="BA144"/>
  <c r="BB144"/>
  <c r="BD144"/>
  <c r="BF144"/>
  <c r="BH144"/>
  <c r="BX144"/>
  <c r="BI144"/>
  <c r="BY144"/>
  <c r="BJ144"/>
  <c r="BZ144"/>
  <c r="BK144"/>
  <c r="BL144"/>
  <c r="BN144"/>
  <c r="BO144"/>
  <c r="BP144"/>
  <c r="CA144"/>
  <c r="BQ144"/>
  <c r="BR144"/>
  <c r="BT144"/>
  <c r="BU144"/>
  <c r="BV144"/>
  <c r="CB144"/>
  <c r="CC144"/>
  <c r="DE144"/>
  <c r="AI145"/>
  <c r="AH145"/>
  <c r="AG145"/>
  <c r="AF145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AZ145"/>
  <c r="BA145"/>
  <c r="BB145"/>
  <c r="BD145"/>
  <c r="BF145"/>
  <c r="BH145"/>
  <c r="BX145"/>
  <c r="BI145"/>
  <c r="BY145"/>
  <c r="BJ145"/>
  <c r="BZ145"/>
  <c r="BK145"/>
  <c r="BL145"/>
  <c r="BN145"/>
  <c r="BO145"/>
  <c r="BP145"/>
  <c r="CA145"/>
  <c r="BQ145"/>
  <c r="BR145"/>
  <c r="BT145"/>
  <c r="BU145"/>
  <c r="BV145"/>
  <c r="CB145"/>
  <c r="CC145"/>
  <c r="DE145"/>
  <c r="AI146"/>
  <c r="AH146"/>
  <c r="AG146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AZ146"/>
  <c r="BA146"/>
  <c r="BB146"/>
  <c r="BD146"/>
  <c r="BF146"/>
  <c r="BH146"/>
  <c r="BX146"/>
  <c r="BI146"/>
  <c r="BY146"/>
  <c r="BJ146"/>
  <c r="BZ146"/>
  <c r="BK146"/>
  <c r="BL146"/>
  <c r="BN146"/>
  <c r="BO146"/>
  <c r="BP146"/>
  <c r="CA146"/>
  <c r="BQ146"/>
  <c r="BR146"/>
  <c r="BT146"/>
  <c r="BU146"/>
  <c r="BV146"/>
  <c r="CB146"/>
  <c r="CC146"/>
  <c r="DE146"/>
  <c r="AI147"/>
  <c r="AH147"/>
  <c r="AG147"/>
  <c r="AF147"/>
  <c r="AE147"/>
  <c r="AD147"/>
  <c r="AC147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AZ147"/>
  <c r="BA147"/>
  <c r="BB147"/>
  <c r="BD147"/>
  <c r="BF147"/>
  <c r="BH147"/>
  <c r="BX147"/>
  <c r="BI147"/>
  <c r="BY147"/>
  <c r="BJ147"/>
  <c r="BZ147"/>
  <c r="BK147"/>
  <c r="BL147"/>
  <c r="BN147"/>
  <c r="BO147"/>
  <c r="BP147"/>
  <c r="CA147"/>
  <c r="BQ147"/>
  <c r="BR147"/>
  <c r="BT147"/>
  <c r="BU147"/>
  <c r="BV147"/>
  <c r="CB147"/>
  <c r="CC147"/>
  <c r="DE147"/>
  <c r="AI148"/>
  <c r="AH148"/>
  <c r="AG148"/>
  <c r="AF148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AZ148"/>
  <c r="BA148"/>
  <c r="BB148"/>
  <c r="BD148"/>
  <c r="BF148"/>
  <c r="BH148"/>
  <c r="BX148"/>
  <c r="BI148"/>
  <c r="BY148"/>
  <c r="BJ148"/>
  <c r="BZ148"/>
  <c r="BK148"/>
  <c r="BL148"/>
  <c r="BN148"/>
  <c r="BO148"/>
  <c r="BP148"/>
  <c r="CA148"/>
  <c r="BQ148"/>
  <c r="BR148"/>
  <c r="BT148"/>
  <c r="BU148"/>
  <c r="BV148"/>
  <c r="CB148"/>
  <c r="CC148"/>
  <c r="DE148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AZ149"/>
  <c r="BA149"/>
  <c r="BB149"/>
  <c r="BD149"/>
  <c r="BF149"/>
  <c r="BH149"/>
  <c r="BX149"/>
  <c r="BI149"/>
  <c r="BY149"/>
  <c r="BJ149"/>
  <c r="BZ149"/>
  <c r="BK149"/>
  <c r="BL149"/>
  <c r="BN149"/>
  <c r="BO149"/>
  <c r="BP149"/>
  <c r="CA149"/>
  <c r="BQ149"/>
  <c r="BR149"/>
  <c r="BT149"/>
  <c r="BU149"/>
  <c r="BV149"/>
  <c r="CB149"/>
  <c r="CC149"/>
  <c r="DE149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AZ150"/>
  <c r="BA150"/>
  <c r="BB150"/>
  <c r="BD150"/>
  <c r="BF150"/>
  <c r="BH150"/>
  <c r="BX150"/>
  <c r="BI150"/>
  <c r="BY150"/>
  <c r="BJ150"/>
  <c r="BZ150"/>
  <c r="BK150"/>
  <c r="BL150"/>
  <c r="BN150"/>
  <c r="BO150"/>
  <c r="BP150"/>
  <c r="CA150"/>
  <c r="BQ150"/>
  <c r="BR150"/>
  <c r="BT150"/>
  <c r="BU150"/>
  <c r="BV150"/>
  <c r="CB150"/>
  <c r="CC150"/>
  <c r="DE150"/>
  <c r="AI151"/>
  <c r="AH151"/>
  <c r="AG151"/>
  <c r="AF151"/>
  <c r="AE151"/>
  <c r="AD151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AZ151"/>
  <c r="BA151"/>
  <c r="BB151"/>
  <c r="BD151"/>
  <c r="BF151"/>
  <c r="BH151"/>
  <c r="BX151"/>
  <c r="BI151"/>
  <c r="BY151"/>
  <c r="BJ151"/>
  <c r="BZ151"/>
  <c r="BK151"/>
  <c r="BL151"/>
  <c r="BN151"/>
  <c r="BO151"/>
  <c r="BP151"/>
  <c r="CA151"/>
  <c r="BQ151"/>
  <c r="BR151"/>
  <c r="BT151"/>
  <c r="BU151"/>
  <c r="BV151"/>
  <c r="CB151"/>
  <c r="CC151"/>
  <c r="DE151"/>
  <c r="AI152"/>
  <c r="AH152"/>
  <c r="AG152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AZ152"/>
  <c r="BA152"/>
  <c r="BB152"/>
  <c r="BD152"/>
  <c r="BF152"/>
  <c r="BH152"/>
  <c r="BX152"/>
  <c r="BI152"/>
  <c r="BY152"/>
  <c r="BJ152"/>
  <c r="BZ152"/>
  <c r="BK152"/>
  <c r="BL152"/>
  <c r="BN152"/>
  <c r="BO152"/>
  <c r="BP152"/>
  <c r="CA152"/>
  <c r="BQ152"/>
  <c r="BR152"/>
  <c r="BT152"/>
  <c r="BU152"/>
  <c r="BV152"/>
  <c r="CB152"/>
  <c r="CC152"/>
  <c r="DE152"/>
  <c r="AI153"/>
  <c r="AH153"/>
  <c r="AG153"/>
  <c r="AF153"/>
  <c r="AE153"/>
  <c r="AD153"/>
  <c r="AC153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AZ153"/>
  <c r="BA153"/>
  <c r="BB153"/>
  <c r="BD153"/>
  <c r="BF153"/>
  <c r="BH153"/>
  <c r="BX153"/>
  <c r="BI153"/>
  <c r="BY153"/>
  <c r="BJ153"/>
  <c r="BZ153"/>
  <c r="BK153"/>
  <c r="BL153"/>
  <c r="BN153"/>
  <c r="BO153"/>
  <c r="BP153"/>
  <c r="CA153"/>
  <c r="BQ153"/>
  <c r="BR153"/>
  <c r="BT153"/>
  <c r="BU153"/>
  <c r="BV153"/>
  <c r="CB153"/>
  <c r="CC153"/>
  <c r="DE153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AZ154"/>
  <c r="BA154"/>
  <c r="BB154"/>
  <c r="BD154"/>
  <c r="BF154"/>
  <c r="BH154"/>
  <c r="BX154"/>
  <c r="BI154"/>
  <c r="BY154"/>
  <c r="BJ154"/>
  <c r="BZ154"/>
  <c r="BK154"/>
  <c r="BL154"/>
  <c r="BN154"/>
  <c r="BO154"/>
  <c r="BP154"/>
  <c r="CA154"/>
  <c r="BQ154"/>
  <c r="BR154"/>
  <c r="BT154"/>
  <c r="BU154"/>
  <c r="BV154"/>
  <c r="CB154"/>
  <c r="CC154"/>
  <c r="DE154"/>
  <c r="AI155"/>
  <c r="AH155"/>
  <c r="AG155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AZ155"/>
  <c r="BA155"/>
  <c r="BB155"/>
  <c r="BD155"/>
  <c r="BF155"/>
  <c r="BH155"/>
  <c r="BX155"/>
  <c r="BI155"/>
  <c r="BY155"/>
  <c r="BJ155"/>
  <c r="BZ155"/>
  <c r="BK155"/>
  <c r="BL155"/>
  <c r="BN155"/>
  <c r="BO155"/>
  <c r="BP155"/>
  <c r="CA155"/>
  <c r="BQ155"/>
  <c r="BR155"/>
  <c r="BT155"/>
  <c r="BU155"/>
  <c r="BV155"/>
  <c r="CB155"/>
  <c r="CC155"/>
  <c r="DE155"/>
  <c r="AI156"/>
  <c r="AH156"/>
  <c r="AG156"/>
  <c r="AF156"/>
  <c r="AE156"/>
  <c r="AD156"/>
  <c r="AC156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AZ156"/>
  <c r="BA156"/>
  <c r="BB156"/>
  <c r="BD156"/>
  <c r="BF156"/>
  <c r="BH156"/>
  <c r="BX156"/>
  <c r="BI156"/>
  <c r="BY156"/>
  <c r="BJ156"/>
  <c r="BZ156"/>
  <c r="BK156"/>
  <c r="BL156"/>
  <c r="BN156"/>
  <c r="BO156"/>
  <c r="BP156"/>
  <c r="CA156"/>
  <c r="BQ156"/>
  <c r="BR156"/>
  <c r="BT156"/>
  <c r="BU156"/>
  <c r="BV156"/>
  <c r="CB156"/>
  <c r="CC156"/>
  <c r="DE156"/>
  <c r="AI157"/>
  <c r="AH157"/>
  <c r="AG157"/>
  <c r="AF157"/>
  <c r="AE157"/>
  <c r="AD157"/>
  <c r="AC157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AZ157"/>
  <c r="BA157"/>
  <c r="BB157"/>
  <c r="BD157"/>
  <c r="BF157"/>
  <c r="BH157"/>
  <c r="BX157"/>
  <c r="BI157"/>
  <c r="BY157"/>
  <c r="BJ157"/>
  <c r="BZ157"/>
  <c r="BK157"/>
  <c r="BL157"/>
  <c r="BN157"/>
  <c r="BO157"/>
  <c r="BP157"/>
  <c r="CA157"/>
  <c r="BQ157"/>
  <c r="BR157"/>
  <c r="BT157"/>
  <c r="BU157"/>
  <c r="BV157"/>
  <c r="CB157"/>
  <c r="CC157"/>
  <c r="DE157"/>
  <c r="AI158"/>
  <c r="AH158"/>
  <c r="AG158"/>
  <c r="AF158"/>
  <c r="AE158"/>
  <c r="AD158"/>
  <c r="AC158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AZ158"/>
  <c r="BA158"/>
  <c r="BB158"/>
  <c r="BD158"/>
  <c r="BF158"/>
  <c r="BH158"/>
  <c r="BX158"/>
  <c r="BI158"/>
  <c r="BY158"/>
  <c r="BJ158"/>
  <c r="BZ158"/>
  <c r="BK158"/>
  <c r="BL158"/>
  <c r="BN158"/>
  <c r="BO158"/>
  <c r="BP158"/>
  <c r="CA158"/>
  <c r="BQ158"/>
  <c r="BR158"/>
  <c r="BT158"/>
  <c r="BU158"/>
  <c r="BV158"/>
  <c r="CB158"/>
  <c r="CC158"/>
  <c r="DE158"/>
  <c r="AI159"/>
  <c r="AH159"/>
  <c r="AG159"/>
  <c r="AF159"/>
  <c r="AE159"/>
  <c r="AD159"/>
  <c r="AC159"/>
  <c r="AB159"/>
  <c r="AA159"/>
  <c r="Z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AZ159"/>
  <c r="BA159"/>
  <c r="BB159"/>
  <c r="BD159"/>
  <c r="BF159"/>
  <c r="BH159"/>
  <c r="BX159"/>
  <c r="BI159"/>
  <c r="BY159"/>
  <c r="BJ159"/>
  <c r="BZ159"/>
  <c r="BK159"/>
  <c r="BL159"/>
  <c r="BN159"/>
  <c r="BO159"/>
  <c r="BP159"/>
  <c r="CA159"/>
  <c r="BQ159"/>
  <c r="BR159"/>
  <c r="BT159"/>
  <c r="BU159"/>
  <c r="BV159"/>
  <c r="CB159"/>
  <c r="CC159"/>
  <c r="DE159"/>
  <c r="AI160"/>
  <c r="AH160"/>
  <c r="AG160"/>
  <c r="AF160"/>
  <c r="AE160"/>
  <c r="AD160"/>
  <c r="AC160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AZ160"/>
  <c r="BA160"/>
  <c r="BB160"/>
  <c r="BD160"/>
  <c r="BF160"/>
  <c r="BH160"/>
  <c r="BX160"/>
  <c r="BI160"/>
  <c r="BY160"/>
  <c r="BJ160"/>
  <c r="BZ160"/>
  <c r="BK160"/>
  <c r="BL160"/>
  <c r="BN160"/>
  <c r="BO160"/>
  <c r="BP160"/>
  <c r="CA160"/>
  <c r="BQ160"/>
  <c r="BR160"/>
  <c r="BT160"/>
  <c r="BU160"/>
  <c r="BV160"/>
  <c r="CB160"/>
  <c r="CC160"/>
  <c r="DE160"/>
  <c r="AI161"/>
  <c r="AH161"/>
  <c r="AG161"/>
  <c r="AF161"/>
  <c r="AE161"/>
  <c r="AD161"/>
  <c r="AC161"/>
  <c r="AB161"/>
  <c r="AA161"/>
  <c r="Z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AZ161"/>
  <c r="BA161"/>
  <c r="BB161"/>
  <c r="BD161"/>
  <c r="BF161"/>
  <c r="BH161"/>
  <c r="BX161"/>
  <c r="BI161"/>
  <c r="BY161"/>
  <c r="BJ161"/>
  <c r="BZ161"/>
  <c r="BK161"/>
  <c r="BL161"/>
  <c r="BN161"/>
  <c r="BO161"/>
  <c r="BP161"/>
  <c r="CA161"/>
  <c r="BQ161"/>
  <c r="BR161"/>
  <c r="BT161"/>
  <c r="BU161"/>
  <c r="BV161"/>
  <c r="CB161"/>
  <c r="CC161"/>
  <c r="DE161"/>
  <c r="AI162"/>
  <c r="AH162"/>
  <c r="AG162"/>
  <c r="AF162"/>
  <c r="AE162"/>
  <c r="AD162"/>
  <c r="AC162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AZ162"/>
  <c r="BA162"/>
  <c r="BB162"/>
  <c r="BD162"/>
  <c r="BF162"/>
  <c r="BH162"/>
  <c r="BX162"/>
  <c r="BI162"/>
  <c r="BY162"/>
  <c r="BJ162"/>
  <c r="BZ162"/>
  <c r="BK162"/>
  <c r="BL162"/>
  <c r="BN162"/>
  <c r="BO162"/>
  <c r="BP162"/>
  <c r="CA162"/>
  <c r="BQ162"/>
  <c r="BR162"/>
  <c r="BT162"/>
  <c r="BU162"/>
  <c r="BV162"/>
  <c r="CB162"/>
  <c r="CC162"/>
  <c r="DE162"/>
  <c r="AI163"/>
  <c r="AH163"/>
  <c r="AG163"/>
  <c r="AF163"/>
  <c r="AE163"/>
  <c r="AD163"/>
  <c r="AC163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AZ163"/>
  <c r="BA163"/>
  <c r="BB163"/>
  <c r="BD163"/>
  <c r="BF163"/>
  <c r="BH163"/>
  <c r="BX163"/>
  <c r="BI163"/>
  <c r="BY163"/>
  <c r="BJ163"/>
  <c r="BZ163"/>
  <c r="BK163"/>
  <c r="BL163"/>
  <c r="BN163"/>
  <c r="BO163"/>
  <c r="BP163"/>
  <c r="CA163"/>
  <c r="BQ163"/>
  <c r="BR163"/>
  <c r="BT163"/>
  <c r="BU163"/>
  <c r="BV163"/>
  <c r="CB163"/>
  <c r="CC163"/>
  <c r="DE163"/>
  <c r="AI164"/>
  <c r="AH164"/>
  <c r="AG164"/>
  <c r="AF164"/>
  <c r="AE164"/>
  <c r="AD164"/>
  <c r="AC164"/>
  <c r="AB164"/>
  <c r="AA164"/>
  <c r="Z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AZ164"/>
  <c r="BA164"/>
  <c r="BB164"/>
  <c r="BD164"/>
  <c r="BF164"/>
  <c r="BH164"/>
  <c r="BX164"/>
  <c r="BI164"/>
  <c r="BY164"/>
  <c r="BJ164"/>
  <c r="BZ164"/>
  <c r="BK164"/>
  <c r="BL164"/>
  <c r="BN164"/>
  <c r="BO164"/>
  <c r="BP164"/>
  <c r="CA164"/>
  <c r="BQ164"/>
  <c r="BR164"/>
  <c r="BT164"/>
  <c r="BU164"/>
  <c r="BV164"/>
  <c r="CB164"/>
  <c r="CC164"/>
  <c r="DE164"/>
  <c r="AI165"/>
  <c r="AH165"/>
  <c r="AG165"/>
  <c r="AF165"/>
  <c r="AE165"/>
  <c r="AD165"/>
  <c r="AC165"/>
  <c r="AB165"/>
  <c r="AA165"/>
  <c r="Z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AZ165"/>
  <c r="BA165"/>
  <c r="BB165"/>
  <c r="BD165"/>
  <c r="BF165"/>
  <c r="BH165"/>
  <c r="BX165"/>
  <c r="BI165"/>
  <c r="BY165"/>
  <c r="BJ165"/>
  <c r="BZ165"/>
  <c r="BK165"/>
  <c r="BL165"/>
  <c r="BN165"/>
  <c r="BO165"/>
  <c r="BP165"/>
  <c r="CA165"/>
  <c r="BQ165"/>
  <c r="BR165"/>
  <c r="BT165"/>
  <c r="BU165"/>
  <c r="BV165"/>
  <c r="CB165"/>
  <c r="CC165"/>
  <c r="DE165"/>
  <c r="AI166"/>
  <c r="AH166"/>
  <c r="AG166"/>
  <c r="AF166"/>
  <c r="AE166"/>
  <c r="AD166"/>
  <c r="AC166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AZ166"/>
  <c r="BA166"/>
  <c r="BB166"/>
  <c r="BD166"/>
  <c r="BF166"/>
  <c r="BH166"/>
  <c r="BX166"/>
  <c r="BI166"/>
  <c r="BY166"/>
  <c r="BJ166"/>
  <c r="BZ166"/>
  <c r="BK166"/>
  <c r="BL166"/>
  <c r="BN166"/>
  <c r="BO166"/>
  <c r="BP166"/>
  <c r="CA166"/>
  <c r="BQ166"/>
  <c r="BR166"/>
  <c r="BT166"/>
  <c r="BU166"/>
  <c r="BV166"/>
  <c r="CB166"/>
  <c r="CC166"/>
  <c r="DE166"/>
  <c r="AI167"/>
  <c r="AH167"/>
  <c r="AG167"/>
  <c r="AF167"/>
  <c r="AE167"/>
  <c r="AD167"/>
  <c r="AC167"/>
  <c r="AB167"/>
  <c r="AA167"/>
  <c r="Z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AZ167"/>
  <c r="BA167"/>
  <c r="BB167"/>
  <c r="BD167"/>
  <c r="BF167"/>
  <c r="BH167"/>
  <c r="BX167"/>
  <c r="BI167"/>
  <c r="BY167"/>
  <c r="BJ167"/>
  <c r="BZ167"/>
  <c r="BK167"/>
  <c r="BL167"/>
  <c r="BN167"/>
  <c r="BO167"/>
  <c r="BP167"/>
  <c r="CA167"/>
  <c r="BQ167"/>
  <c r="BR167"/>
  <c r="BT167"/>
  <c r="BU167"/>
  <c r="BV167"/>
  <c r="CB167"/>
  <c r="CC167"/>
  <c r="DE167"/>
  <c r="AI168"/>
  <c r="AH168"/>
  <c r="AG168"/>
  <c r="AF168"/>
  <c r="AE168"/>
  <c r="AD168"/>
  <c r="AC168"/>
  <c r="AB168"/>
  <c r="AA168"/>
  <c r="Z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AZ168"/>
  <c r="BA168"/>
  <c r="BB168"/>
  <c r="BD168"/>
  <c r="BF168"/>
  <c r="BH168"/>
  <c r="BX168"/>
  <c r="BI168"/>
  <c r="BY168"/>
  <c r="BJ168"/>
  <c r="BZ168"/>
  <c r="BK168"/>
  <c r="BL168"/>
  <c r="BN168"/>
  <c r="BO168"/>
  <c r="BP168"/>
  <c r="CA168"/>
  <c r="BQ168"/>
  <c r="BR168"/>
  <c r="BT168"/>
  <c r="BU168"/>
  <c r="BV168"/>
  <c r="CB168"/>
  <c r="CC168"/>
  <c r="DE168"/>
  <c r="AI169"/>
  <c r="AH169"/>
  <c r="AG169"/>
  <c r="AF169"/>
  <c r="AE169"/>
  <c r="AD169"/>
  <c r="AC169"/>
  <c r="AB169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AZ169"/>
  <c r="CC169"/>
  <c r="DE169"/>
  <c r="AI170"/>
  <c r="AH170"/>
  <c r="AG170"/>
  <c r="AF170"/>
  <c r="AE170"/>
  <c r="AD170"/>
  <c r="AC170"/>
  <c r="AB170"/>
  <c r="AA170"/>
  <c r="Z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AZ170"/>
  <c r="BA170"/>
  <c r="BB170"/>
  <c r="BD170"/>
  <c r="BF170"/>
  <c r="BH170"/>
  <c r="BX170"/>
  <c r="BI170"/>
  <c r="BY170"/>
  <c r="BJ170"/>
  <c r="BZ170"/>
  <c r="BK170"/>
  <c r="BL170"/>
  <c r="BN170"/>
  <c r="BO170"/>
  <c r="BP170"/>
  <c r="CA170"/>
  <c r="BQ170"/>
  <c r="BR170"/>
  <c r="BT170"/>
  <c r="BU170"/>
  <c r="BV170"/>
  <c r="CB170"/>
  <c r="CC170"/>
  <c r="DE170"/>
  <c r="AI171"/>
  <c r="AH171"/>
  <c r="AG171"/>
  <c r="AF171"/>
  <c r="AE171"/>
  <c r="AD171"/>
  <c r="AC171"/>
  <c r="AB171"/>
  <c r="AA171"/>
  <c r="Z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AZ171"/>
  <c r="CC171"/>
  <c r="DE171"/>
  <c r="AI172"/>
  <c r="AH172"/>
  <c r="AG172"/>
  <c r="AF172"/>
  <c r="AE172"/>
  <c r="AD172"/>
  <c r="AC172"/>
  <c r="AB172"/>
  <c r="AA172"/>
  <c r="Z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H172"/>
  <c r="G172"/>
  <c r="F172"/>
  <c r="E172"/>
  <c r="D172"/>
  <c r="AZ172"/>
  <c r="BA172"/>
  <c r="BB172"/>
  <c r="BD172"/>
  <c r="BF172"/>
  <c r="BH172"/>
  <c r="BX172"/>
  <c r="BI172"/>
  <c r="BY172"/>
  <c r="BJ172"/>
  <c r="BZ172"/>
  <c r="BK172"/>
  <c r="BL172"/>
  <c r="BN172"/>
  <c r="BO172"/>
  <c r="BP172"/>
  <c r="CA172"/>
  <c r="BQ172"/>
  <c r="BR172"/>
  <c r="BT172"/>
  <c r="BU172"/>
  <c r="BV172"/>
  <c r="CB172"/>
  <c r="CC172"/>
  <c r="DE172"/>
  <c r="AI173"/>
  <c r="AH173"/>
  <c r="AG173"/>
  <c r="AF173"/>
  <c r="AE173"/>
  <c r="AD173"/>
  <c r="AC173"/>
  <c r="AB173"/>
  <c r="AA173"/>
  <c r="Z173"/>
  <c r="Y173"/>
  <c r="X173"/>
  <c r="W173"/>
  <c r="V173"/>
  <c r="U173"/>
  <c r="T173"/>
  <c r="S173"/>
  <c r="R173"/>
  <c r="Q173"/>
  <c r="P173"/>
  <c r="O173"/>
  <c r="N173"/>
  <c r="M173"/>
  <c r="L173"/>
  <c r="K173"/>
  <c r="J173"/>
  <c r="I173"/>
  <c r="H173"/>
  <c r="G173"/>
  <c r="F173"/>
  <c r="E173"/>
  <c r="D173"/>
  <c r="AZ173"/>
  <c r="BA173"/>
  <c r="BB173"/>
  <c r="BD173"/>
  <c r="BF173"/>
  <c r="BH173"/>
  <c r="BX173"/>
  <c r="BI173"/>
  <c r="BY173"/>
  <c r="BJ173"/>
  <c r="BZ173"/>
  <c r="BK173"/>
  <c r="BL173"/>
  <c r="BN173"/>
  <c r="BO173"/>
  <c r="BP173"/>
  <c r="CA173"/>
  <c r="BQ173"/>
  <c r="BR173"/>
  <c r="BT173"/>
  <c r="BU173"/>
  <c r="BV173"/>
  <c r="CB173"/>
  <c r="CC173"/>
  <c r="DE173"/>
  <c r="AI174"/>
  <c r="AH174"/>
  <c r="AG174"/>
  <c r="AF174"/>
  <c r="AE174"/>
  <c r="AD174"/>
  <c r="AC174"/>
  <c r="AB174"/>
  <c r="AA174"/>
  <c r="Z174"/>
  <c r="Y174"/>
  <c r="X174"/>
  <c r="W174"/>
  <c r="V174"/>
  <c r="U174"/>
  <c r="T174"/>
  <c r="S174"/>
  <c r="R174"/>
  <c r="Q174"/>
  <c r="P174"/>
  <c r="O174"/>
  <c r="N174"/>
  <c r="M174"/>
  <c r="L174"/>
  <c r="K174"/>
  <c r="J174"/>
  <c r="I174"/>
  <c r="H174"/>
  <c r="G174"/>
  <c r="F174"/>
  <c r="E174"/>
  <c r="D174"/>
  <c r="AZ174"/>
  <c r="BA174"/>
  <c r="BB174"/>
  <c r="BD174"/>
  <c r="BF174"/>
  <c r="BH174"/>
  <c r="BX174"/>
  <c r="BI174"/>
  <c r="BY174"/>
  <c r="BJ174"/>
  <c r="BZ174"/>
  <c r="BK174"/>
  <c r="BL174"/>
  <c r="BN174"/>
  <c r="BO174"/>
  <c r="BP174"/>
  <c r="CA174"/>
  <c r="BQ174"/>
  <c r="BR174"/>
  <c r="BT174"/>
  <c r="BU174"/>
  <c r="BV174"/>
  <c r="CB174"/>
  <c r="CC174"/>
  <c r="DE174"/>
  <c r="AI175"/>
  <c r="AH175"/>
  <c r="AG175"/>
  <c r="AF175"/>
  <c r="AE175"/>
  <c r="AD175"/>
  <c r="AC175"/>
  <c r="AB175"/>
  <c r="AA175"/>
  <c r="Z175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AZ175"/>
  <c r="BA175"/>
  <c r="BB175"/>
  <c r="BD175"/>
  <c r="BF175"/>
  <c r="BH175"/>
  <c r="BX175"/>
  <c r="BI175"/>
  <c r="BY175"/>
  <c r="BJ175"/>
  <c r="BZ175"/>
  <c r="BK175"/>
  <c r="BL175"/>
  <c r="BN175"/>
  <c r="BO175"/>
  <c r="BP175"/>
  <c r="CA175"/>
  <c r="BQ175"/>
  <c r="BR175"/>
  <c r="BT175"/>
  <c r="BU175"/>
  <c r="BV175"/>
  <c r="CB175"/>
  <c r="CC175"/>
  <c r="DE175"/>
  <c r="AI176"/>
  <c r="AH176"/>
  <c r="AG176"/>
  <c r="AF176"/>
  <c r="AE176"/>
  <c r="AD176"/>
  <c r="AC176"/>
  <c r="AB176"/>
  <c r="AA176"/>
  <c r="Z176"/>
  <c r="Y176"/>
  <c r="X176"/>
  <c r="W176"/>
  <c r="V176"/>
  <c r="U176"/>
  <c r="T176"/>
  <c r="S176"/>
  <c r="R176"/>
  <c r="Q176"/>
  <c r="P176"/>
  <c r="O176"/>
  <c r="N176"/>
  <c r="M176"/>
  <c r="L176"/>
  <c r="K176"/>
  <c r="J176"/>
  <c r="I176"/>
  <c r="H176"/>
  <c r="G176"/>
  <c r="F176"/>
  <c r="E176"/>
  <c r="D176"/>
  <c r="AZ176"/>
  <c r="BA176"/>
  <c r="BB176"/>
  <c r="BD176"/>
  <c r="BF176"/>
  <c r="BH176"/>
  <c r="BX176"/>
  <c r="BI176"/>
  <c r="BY176"/>
  <c r="BJ176"/>
  <c r="BZ176"/>
  <c r="BK176"/>
  <c r="BL176"/>
  <c r="BN176"/>
  <c r="BO176"/>
  <c r="BP176"/>
  <c r="CA176"/>
  <c r="BQ176"/>
  <c r="BR176"/>
  <c r="BT176"/>
  <c r="BU176"/>
  <c r="BV176"/>
  <c r="CB176"/>
  <c r="CC176"/>
  <c r="DE176"/>
  <c r="AI177"/>
  <c r="AH177"/>
  <c r="AG177"/>
  <c r="AF177"/>
  <c r="AE177"/>
  <c r="AD177"/>
  <c r="AC177"/>
  <c r="AB177"/>
  <c r="AA177"/>
  <c r="Z177"/>
  <c r="Y177"/>
  <c r="X177"/>
  <c r="W177"/>
  <c r="V177"/>
  <c r="U177"/>
  <c r="T177"/>
  <c r="S177"/>
  <c r="R177"/>
  <c r="Q177"/>
  <c r="P177"/>
  <c r="O177"/>
  <c r="N177"/>
  <c r="M177"/>
  <c r="L177"/>
  <c r="K177"/>
  <c r="J177"/>
  <c r="I177"/>
  <c r="H177"/>
  <c r="G177"/>
  <c r="F177"/>
  <c r="E177"/>
  <c r="D177"/>
  <c r="AZ177"/>
  <c r="BA177"/>
  <c r="BB177"/>
  <c r="BD177"/>
  <c r="BF177"/>
  <c r="BH177"/>
  <c r="BX177"/>
  <c r="BI177"/>
  <c r="BY177"/>
  <c r="BJ177"/>
  <c r="BZ177"/>
  <c r="BK177"/>
  <c r="BL177"/>
  <c r="BN177"/>
  <c r="BO177"/>
  <c r="BP177"/>
  <c r="CA177"/>
  <c r="BQ177"/>
  <c r="BR177"/>
  <c r="BT177"/>
  <c r="BU177"/>
  <c r="BV177"/>
  <c r="CB177"/>
  <c r="CC177"/>
  <c r="DE177"/>
  <c r="AI178"/>
  <c r="AH178"/>
  <c r="AG178"/>
  <c r="AF178"/>
  <c r="AE178"/>
  <c r="AD178"/>
  <c r="AC178"/>
  <c r="AB178"/>
  <c r="AA178"/>
  <c r="Z178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AZ178"/>
  <c r="CC178"/>
  <c r="DE178"/>
  <c r="AI179"/>
  <c r="AH179"/>
  <c r="AG179"/>
  <c r="AF179"/>
  <c r="AE179"/>
  <c r="AD179"/>
  <c r="AC179"/>
  <c r="AB179"/>
  <c r="AA179"/>
  <c r="Z179"/>
  <c r="Y179"/>
  <c r="X179"/>
  <c r="W179"/>
  <c r="V179"/>
  <c r="U179"/>
  <c r="T179"/>
  <c r="S179"/>
  <c r="R179"/>
  <c r="Q179"/>
  <c r="P179"/>
  <c r="O179"/>
  <c r="N179"/>
  <c r="M179"/>
  <c r="L179"/>
  <c r="K179"/>
  <c r="J179"/>
  <c r="I179"/>
  <c r="H179"/>
  <c r="G179"/>
  <c r="F179"/>
  <c r="E179"/>
  <c r="D179"/>
  <c r="AZ179"/>
  <c r="CC179"/>
  <c r="DE179"/>
  <c r="AI180"/>
  <c r="AH180"/>
  <c r="AG180"/>
  <c r="AF180"/>
  <c r="AE180"/>
  <c r="AD180"/>
  <c r="AC180"/>
  <c r="AB180"/>
  <c r="AA180"/>
  <c r="Z180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AZ180"/>
  <c r="BA180"/>
  <c r="BB180"/>
  <c r="BD180"/>
  <c r="BF180"/>
  <c r="BH180"/>
  <c r="BX180"/>
  <c r="BI180"/>
  <c r="BY180"/>
  <c r="BJ180"/>
  <c r="BZ180"/>
  <c r="BK180"/>
  <c r="BL180"/>
  <c r="BN180"/>
  <c r="BO180"/>
  <c r="BP180"/>
  <c r="CA180"/>
  <c r="BQ180"/>
  <c r="BR180"/>
  <c r="BT180"/>
  <c r="BU180"/>
  <c r="BV180"/>
  <c r="CB180"/>
  <c r="CC180"/>
  <c r="DE180"/>
  <c r="AI181"/>
  <c r="AH181"/>
  <c r="AG181"/>
  <c r="AF181"/>
  <c r="AE181"/>
  <c r="AD181"/>
  <c r="AC181"/>
  <c r="AB181"/>
  <c r="AA181"/>
  <c r="Z181"/>
  <c r="Y181"/>
  <c r="X181"/>
  <c r="W181"/>
  <c r="V181"/>
  <c r="U181"/>
  <c r="T181"/>
  <c r="S181"/>
  <c r="R181"/>
  <c r="Q181"/>
  <c r="P181"/>
  <c r="O181"/>
  <c r="N181"/>
  <c r="M181"/>
  <c r="L181"/>
  <c r="K181"/>
  <c r="J181"/>
  <c r="I181"/>
  <c r="H181"/>
  <c r="G181"/>
  <c r="F181"/>
  <c r="E181"/>
  <c r="D181"/>
  <c r="AZ181"/>
  <c r="BA181"/>
  <c r="BB181"/>
  <c r="BD181"/>
  <c r="BF181"/>
  <c r="BH181"/>
  <c r="BX181"/>
  <c r="BI181"/>
  <c r="BY181"/>
  <c r="BJ181"/>
  <c r="BZ181"/>
  <c r="BK181"/>
  <c r="BL181"/>
  <c r="BN181"/>
  <c r="BO181"/>
  <c r="BP181"/>
  <c r="CA181"/>
  <c r="BQ181"/>
  <c r="BR181"/>
  <c r="BT181"/>
  <c r="BU181"/>
  <c r="BV181"/>
  <c r="CB181"/>
  <c r="CC181"/>
  <c r="DE181"/>
  <c r="AI182"/>
  <c r="AH182"/>
  <c r="AG182"/>
  <c r="AF182"/>
  <c r="AE182"/>
  <c r="AD182"/>
  <c r="AC182"/>
  <c r="AB182"/>
  <c r="AA182"/>
  <c r="Z182"/>
  <c r="Y182"/>
  <c r="X182"/>
  <c r="W182"/>
  <c r="V182"/>
  <c r="U182"/>
  <c r="T182"/>
  <c r="S182"/>
  <c r="R182"/>
  <c r="Q182"/>
  <c r="P182"/>
  <c r="O182"/>
  <c r="N182"/>
  <c r="M182"/>
  <c r="L182"/>
  <c r="K182"/>
  <c r="J182"/>
  <c r="I182"/>
  <c r="H182"/>
  <c r="G182"/>
  <c r="F182"/>
  <c r="E182"/>
  <c r="D182"/>
  <c r="AZ182"/>
  <c r="BA182"/>
  <c r="BB182"/>
  <c r="BD182"/>
  <c r="BF182"/>
  <c r="BH182"/>
  <c r="BX182"/>
  <c r="BI182"/>
  <c r="BY182"/>
  <c r="BJ182"/>
  <c r="BZ182"/>
  <c r="BK182"/>
  <c r="BL182"/>
  <c r="BN182"/>
  <c r="BO182"/>
  <c r="BP182"/>
  <c r="CA182"/>
  <c r="BQ182"/>
  <c r="BR182"/>
  <c r="BT182"/>
  <c r="BU182"/>
  <c r="BV182"/>
  <c r="CB182"/>
  <c r="CC182"/>
  <c r="DE182"/>
  <c r="AI183"/>
  <c r="AH183"/>
  <c r="AG183"/>
  <c r="AF183"/>
  <c r="AE183"/>
  <c r="AD183"/>
  <c r="AC183"/>
  <c r="AB183"/>
  <c r="AA183"/>
  <c r="Z183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AZ183"/>
  <c r="BA183"/>
  <c r="BB183"/>
  <c r="BD183"/>
  <c r="BF183"/>
  <c r="BH183"/>
  <c r="BX183"/>
  <c r="BI183"/>
  <c r="BY183"/>
  <c r="BJ183"/>
  <c r="BZ183"/>
  <c r="BK183"/>
  <c r="BL183"/>
  <c r="BN183"/>
  <c r="BO183"/>
  <c r="BP183"/>
  <c r="CA183"/>
  <c r="BQ183"/>
  <c r="BR183"/>
  <c r="BT183"/>
  <c r="BU183"/>
  <c r="BV183"/>
  <c r="CB183"/>
  <c r="CC183"/>
  <c r="DE183"/>
  <c r="AI184"/>
  <c r="AH184"/>
  <c r="AG184"/>
  <c r="AF184"/>
  <c r="AE184"/>
  <c r="AD184"/>
  <c r="AC184"/>
  <c r="AB184"/>
  <c r="AA184"/>
  <c r="Z184"/>
  <c r="Y184"/>
  <c r="X184"/>
  <c r="W184"/>
  <c r="V184"/>
  <c r="U184"/>
  <c r="T184"/>
  <c r="S184"/>
  <c r="R184"/>
  <c r="Q184"/>
  <c r="P184"/>
  <c r="O184"/>
  <c r="N184"/>
  <c r="M184"/>
  <c r="L184"/>
  <c r="K184"/>
  <c r="J184"/>
  <c r="I184"/>
  <c r="H184"/>
  <c r="G184"/>
  <c r="F184"/>
  <c r="E184"/>
  <c r="D184"/>
  <c r="AZ184"/>
  <c r="BA184"/>
  <c r="BB184"/>
  <c r="BD184"/>
  <c r="BF184"/>
  <c r="BH184"/>
  <c r="BX184"/>
  <c r="BI184"/>
  <c r="BY184"/>
  <c r="BJ184"/>
  <c r="BZ184"/>
  <c r="BK184"/>
  <c r="BL184"/>
  <c r="BN184"/>
  <c r="BO184"/>
  <c r="BP184"/>
  <c r="CA184"/>
  <c r="BQ184"/>
  <c r="BR184"/>
  <c r="BT184"/>
  <c r="BU184"/>
  <c r="BV184"/>
  <c r="CB184"/>
  <c r="CC184"/>
  <c r="DE184"/>
  <c r="AI185"/>
  <c r="AH185"/>
  <c r="AG185"/>
  <c r="AF185"/>
  <c r="AE185"/>
  <c r="AD185"/>
  <c r="AC185"/>
  <c r="AB185"/>
  <c r="AA185"/>
  <c r="Z185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AZ185"/>
  <c r="BA185"/>
  <c r="BB185"/>
  <c r="BD185"/>
  <c r="BF185"/>
  <c r="BH185"/>
  <c r="BX185"/>
  <c r="BI185"/>
  <c r="BY185"/>
  <c r="BJ185"/>
  <c r="BZ185"/>
  <c r="BK185"/>
  <c r="BL185"/>
  <c r="BN185"/>
  <c r="BO185"/>
  <c r="BP185"/>
  <c r="CA185"/>
  <c r="BQ185"/>
  <c r="BR185"/>
  <c r="BT185"/>
  <c r="BU185"/>
  <c r="BV185"/>
  <c r="CB185"/>
  <c r="CC185"/>
  <c r="DE185"/>
  <c r="AI186"/>
  <c r="AH186"/>
  <c r="AG186"/>
  <c r="AF186"/>
  <c r="AE186"/>
  <c r="AD186"/>
  <c r="AC186"/>
  <c r="AB186"/>
  <c r="AA186"/>
  <c r="Z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H186"/>
  <c r="G186"/>
  <c r="F186"/>
  <c r="E186"/>
  <c r="D186"/>
  <c r="AZ186"/>
  <c r="BA186"/>
  <c r="BB186"/>
  <c r="BD186"/>
  <c r="BF186"/>
  <c r="BH186"/>
  <c r="BX186"/>
  <c r="BI186"/>
  <c r="BY186"/>
  <c r="BJ186"/>
  <c r="BZ186"/>
  <c r="BK186"/>
  <c r="BL186"/>
  <c r="BN186"/>
  <c r="BO186"/>
  <c r="BP186"/>
  <c r="CA186"/>
  <c r="BQ186"/>
  <c r="BR186"/>
  <c r="BT186"/>
  <c r="BU186"/>
  <c r="BV186"/>
  <c r="CB186"/>
  <c r="CC186"/>
  <c r="DE186"/>
  <c r="AI187"/>
  <c r="AH187"/>
  <c r="AG187"/>
  <c r="AF187"/>
  <c r="AE187"/>
  <c r="AD187"/>
  <c r="AC187"/>
  <c r="AB187"/>
  <c r="AA187"/>
  <c r="Z187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D187"/>
  <c r="AZ187"/>
  <c r="BA187"/>
  <c r="BB187"/>
  <c r="BD187"/>
  <c r="BF187"/>
  <c r="BH187"/>
  <c r="BX187"/>
  <c r="BI187"/>
  <c r="BY187"/>
  <c r="BJ187"/>
  <c r="BZ187"/>
  <c r="BK187"/>
  <c r="BL187"/>
  <c r="BN187"/>
  <c r="BO187"/>
  <c r="BP187"/>
  <c r="CA187"/>
  <c r="BQ187"/>
  <c r="BR187"/>
  <c r="BT187"/>
  <c r="BU187"/>
  <c r="BV187"/>
  <c r="CB187"/>
  <c r="CC187"/>
  <c r="DE187"/>
  <c r="AI188"/>
  <c r="AH188"/>
  <c r="AG188"/>
  <c r="AF188"/>
  <c r="AE188"/>
  <c r="AD188"/>
  <c r="AC188"/>
  <c r="AB188"/>
  <c r="AA188"/>
  <c r="Z188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AZ188"/>
  <c r="BA188"/>
  <c r="BB188"/>
  <c r="BD188"/>
  <c r="BF188"/>
  <c r="BH188"/>
  <c r="BX188"/>
  <c r="BI188"/>
  <c r="BY188"/>
  <c r="BJ188"/>
  <c r="BZ188"/>
  <c r="BK188"/>
  <c r="BL188"/>
  <c r="BN188"/>
  <c r="BO188"/>
  <c r="BP188"/>
  <c r="CA188"/>
  <c r="BQ188"/>
  <c r="BR188"/>
  <c r="BT188"/>
  <c r="BU188"/>
  <c r="BV188"/>
  <c r="CB188"/>
  <c r="CC188"/>
  <c r="DE188"/>
  <c r="AI189"/>
  <c r="AH189"/>
  <c r="AG189"/>
  <c r="AF189"/>
  <c r="AE189"/>
  <c r="AD189"/>
  <c r="AC189"/>
  <c r="AB189"/>
  <c r="AA189"/>
  <c r="Z189"/>
  <c r="Y189"/>
  <c r="X189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AZ189"/>
  <c r="BA189"/>
  <c r="BB189"/>
  <c r="BD189"/>
  <c r="BF189"/>
  <c r="BH189"/>
  <c r="BX189"/>
  <c r="BI189"/>
  <c r="BY189"/>
  <c r="BJ189"/>
  <c r="BZ189"/>
  <c r="BK189"/>
  <c r="BL189"/>
  <c r="BN189"/>
  <c r="BO189"/>
  <c r="BP189"/>
  <c r="CA189"/>
  <c r="BQ189"/>
  <c r="BR189"/>
  <c r="BT189"/>
  <c r="BU189"/>
  <c r="BV189"/>
  <c r="CB189"/>
  <c r="CC189"/>
  <c r="DE189"/>
  <c r="AI190"/>
  <c r="AH190"/>
  <c r="AG190"/>
  <c r="AF190"/>
  <c r="AE190"/>
  <c r="AD190"/>
  <c r="AC190"/>
  <c r="AB190"/>
  <c r="AA190"/>
  <c r="Z190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AZ190"/>
  <c r="BA190"/>
  <c r="BB190"/>
  <c r="BD190"/>
  <c r="BF190"/>
  <c r="BH190"/>
  <c r="BX190"/>
  <c r="BI190"/>
  <c r="BY190"/>
  <c r="BJ190"/>
  <c r="BZ190"/>
  <c r="BK190"/>
  <c r="BL190"/>
  <c r="BN190"/>
  <c r="BO190"/>
  <c r="BP190"/>
  <c r="CA190"/>
  <c r="BQ190"/>
  <c r="BR190"/>
  <c r="BT190"/>
  <c r="BU190"/>
  <c r="BV190"/>
  <c r="CB190"/>
  <c r="CC190"/>
  <c r="DE190"/>
  <c r="AI191"/>
  <c r="AH191"/>
  <c r="AG191"/>
  <c r="AF191"/>
  <c r="AE191"/>
  <c r="AD191"/>
  <c r="AC191"/>
  <c r="AB191"/>
  <c r="AA191"/>
  <c r="Z191"/>
  <c r="Y191"/>
  <c r="X191"/>
  <c r="W191"/>
  <c r="V191"/>
  <c r="U191"/>
  <c r="T191"/>
  <c r="S191"/>
  <c r="R191"/>
  <c r="Q191"/>
  <c r="P191"/>
  <c r="O191"/>
  <c r="N191"/>
  <c r="M191"/>
  <c r="L191"/>
  <c r="K191"/>
  <c r="J191"/>
  <c r="I191"/>
  <c r="H191"/>
  <c r="G191"/>
  <c r="F191"/>
  <c r="E191"/>
  <c r="D191"/>
  <c r="AZ191"/>
  <c r="BA191"/>
  <c r="BB191"/>
  <c r="BD191"/>
  <c r="BF191"/>
  <c r="BH191"/>
  <c r="BX191"/>
  <c r="BI191"/>
  <c r="BY191"/>
  <c r="BJ191"/>
  <c r="BZ191"/>
  <c r="BK191"/>
  <c r="BL191"/>
  <c r="BN191"/>
  <c r="BO191"/>
  <c r="BP191"/>
  <c r="CA191"/>
  <c r="BQ191"/>
  <c r="BR191"/>
  <c r="BT191"/>
  <c r="BU191"/>
  <c r="BV191"/>
  <c r="CB191"/>
  <c r="CC191"/>
  <c r="DE191"/>
  <c r="AI192"/>
  <c r="AH192"/>
  <c r="AG192"/>
  <c r="AF192"/>
  <c r="AE192"/>
  <c r="AD192"/>
  <c r="AC192"/>
  <c r="AB192"/>
  <c r="AA192"/>
  <c r="Z192"/>
  <c r="Y192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2"/>
  <c r="AZ192"/>
  <c r="CC192"/>
  <c r="DE192"/>
  <c r="AI193"/>
  <c r="AH193"/>
  <c r="AG193"/>
  <c r="AF193"/>
  <c r="AE193"/>
  <c r="AD193"/>
  <c r="AC193"/>
  <c r="AB193"/>
  <c r="AA193"/>
  <c r="Z193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AZ193"/>
  <c r="CC193"/>
  <c r="DE193"/>
  <c r="AI194"/>
  <c r="AH194"/>
  <c r="AG194"/>
  <c r="AF194"/>
  <c r="AE194"/>
  <c r="AD194"/>
  <c r="AC194"/>
  <c r="AB194"/>
  <c r="AA194"/>
  <c r="Z194"/>
  <c r="Y194"/>
  <c r="X194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AZ194"/>
  <c r="BA194"/>
  <c r="BB194"/>
  <c r="BD194"/>
  <c r="BF194"/>
  <c r="BH194"/>
  <c r="BX194"/>
  <c r="BI194"/>
  <c r="BY194"/>
  <c r="BJ194"/>
  <c r="BZ194"/>
  <c r="BK194"/>
  <c r="BL194"/>
  <c r="BN194"/>
  <c r="BO194"/>
  <c r="BP194"/>
  <c r="CA194"/>
  <c r="BQ194"/>
  <c r="BR194"/>
  <c r="BT194"/>
  <c r="BU194"/>
  <c r="BV194"/>
  <c r="CB194"/>
  <c r="CC194"/>
  <c r="DE194"/>
  <c r="AI195"/>
  <c r="AH195"/>
  <c r="AG195"/>
  <c r="AF195"/>
  <c r="AE195"/>
  <c r="AD195"/>
  <c r="AC195"/>
  <c r="AB195"/>
  <c r="AA195"/>
  <c r="Z195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AZ195"/>
  <c r="CC195"/>
  <c r="DE195"/>
  <c r="AI196"/>
  <c r="AH196"/>
  <c r="AG196"/>
  <c r="AF196"/>
  <c r="AE196"/>
  <c r="AD196"/>
  <c r="AC196"/>
  <c r="AB196"/>
  <c r="AA196"/>
  <c r="Z196"/>
  <c r="Y196"/>
  <c r="X196"/>
  <c r="W196"/>
  <c r="V196"/>
  <c r="U196"/>
  <c r="T196"/>
  <c r="S196"/>
  <c r="R196"/>
  <c r="Q196"/>
  <c r="P196"/>
  <c r="O196"/>
  <c r="N196"/>
  <c r="M196"/>
  <c r="L196"/>
  <c r="K196"/>
  <c r="J196"/>
  <c r="I196"/>
  <c r="H196"/>
  <c r="G196"/>
  <c r="F196"/>
  <c r="E196"/>
  <c r="D196"/>
  <c r="AZ196"/>
  <c r="BA196"/>
  <c r="BB196"/>
  <c r="BD196"/>
  <c r="BF196"/>
  <c r="BH196"/>
  <c r="BX196"/>
  <c r="BI196"/>
  <c r="BY196"/>
  <c r="BJ196"/>
  <c r="BZ196"/>
  <c r="BK196"/>
  <c r="BL196"/>
  <c r="BN196"/>
  <c r="BO196"/>
  <c r="BP196"/>
  <c r="CA196"/>
  <c r="BQ196"/>
  <c r="BR196"/>
  <c r="BT196"/>
  <c r="BU196"/>
  <c r="BV196"/>
  <c r="CB196"/>
  <c r="CC196"/>
  <c r="DE196"/>
  <c r="AI197"/>
  <c r="AH197"/>
  <c r="AG197"/>
  <c r="AF197"/>
  <c r="AE197"/>
  <c r="AD197"/>
  <c r="AC197"/>
  <c r="AB197"/>
  <c r="AA197"/>
  <c r="Z197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D197"/>
  <c r="AZ197"/>
  <c r="BA197"/>
  <c r="BB197"/>
  <c r="BD197"/>
  <c r="BF197"/>
  <c r="BH197"/>
  <c r="BX197"/>
  <c r="BI197"/>
  <c r="BY197"/>
  <c r="BJ197"/>
  <c r="BZ197"/>
  <c r="BK197"/>
  <c r="BL197"/>
  <c r="BN197"/>
  <c r="BO197"/>
  <c r="BP197"/>
  <c r="CA197"/>
  <c r="BQ197"/>
  <c r="BR197"/>
  <c r="BT197"/>
  <c r="BU197"/>
  <c r="BV197"/>
  <c r="CB197"/>
  <c r="CC197"/>
  <c r="DE197"/>
  <c r="AI198"/>
  <c r="AH198"/>
  <c r="AG198"/>
  <c r="AF198"/>
  <c r="AE198"/>
  <c r="AD198"/>
  <c r="AC198"/>
  <c r="AB198"/>
  <c r="AA198"/>
  <c r="Z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AZ198"/>
  <c r="BA198"/>
  <c r="BB198"/>
  <c r="BD198"/>
  <c r="BF198"/>
  <c r="BH198"/>
  <c r="BX198"/>
  <c r="BI198"/>
  <c r="BY198"/>
  <c r="BJ198"/>
  <c r="BZ198"/>
  <c r="BK198"/>
  <c r="BL198"/>
  <c r="BN198"/>
  <c r="BO198"/>
  <c r="BP198"/>
  <c r="CA198"/>
  <c r="BQ198"/>
  <c r="BR198"/>
  <c r="BT198"/>
  <c r="BU198"/>
  <c r="BV198"/>
  <c r="CB198"/>
  <c r="CC198"/>
  <c r="DE198"/>
  <c r="AI199"/>
  <c r="AH199"/>
  <c r="AG199"/>
  <c r="AF199"/>
  <c r="AE199"/>
  <c r="AD199"/>
  <c r="AC199"/>
  <c r="AB199"/>
  <c r="AA199"/>
  <c r="Z199"/>
  <c r="Y199"/>
  <c r="X199"/>
  <c r="W199"/>
  <c r="V199"/>
  <c r="U199"/>
  <c r="T199"/>
  <c r="S199"/>
  <c r="R199"/>
  <c r="Q199"/>
  <c r="P199"/>
  <c r="O199"/>
  <c r="N199"/>
  <c r="M199"/>
  <c r="L199"/>
  <c r="K199"/>
  <c r="J199"/>
  <c r="I199"/>
  <c r="H199"/>
  <c r="G199"/>
  <c r="F199"/>
  <c r="E199"/>
  <c r="D199"/>
  <c r="AZ199"/>
  <c r="BA199"/>
  <c r="BB199"/>
  <c r="BD199"/>
  <c r="BF199"/>
  <c r="BH199"/>
  <c r="BX199"/>
  <c r="BI199"/>
  <c r="BY199"/>
  <c r="BJ199"/>
  <c r="BZ199"/>
  <c r="BK199"/>
  <c r="BL199"/>
  <c r="BN199"/>
  <c r="BO199"/>
  <c r="BP199"/>
  <c r="CA199"/>
  <c r="BQ199"/>
  <c r="BR199"/>
  <c r="BT199"/>
  <c r="BU199"/>
  <c r="BV199"/>
  <c r="CB199"/>
  <c r="CC199"/>
  <c r="DE199"/>
  <c r="AI200"/>
  <c r="AH200"/>
  <c r="AG200"/>
  <c r="AF200"/>
  <c r="AE200"/>
  <c r="AD200"/>
  <c r="AC200"/>
  <c r="AB200"/>
  <c r="AA200"/>
  <c r="Z200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AZ200"/>
  <c r="BA200"/>
  <c r="BB200"/>
  <c r="BD200"/>
  <c r="BF200"/>
  <c r="BH200"/>
  <c r="BX200"/>
  <c r="BI200"/>
  <c r="BY200"/>
  <c r="BJ200"/>
  <c r="BZ200"/>
  <c r="BK200"/>
  <c r="BL200"/>
  <c r="BN200"/>
  <c r="BO200"/>
  <c r="BP200"/>
  <c r="CA200"/>
  <c r="BQ200"/>
  <c r="BR200"/>
  <c r="BT200"/>
  <c r="BU200"/>
  <c r="BV200"/>
  <c r="CB200"/>
  <c r="CC200"/>
  <c r="DE200"/>
  <c r="AI201"/>
  <c r="AH201"/>
  <c r="AG201"/>
  <c r="AF201"/>
  <c r="AE201"/>
  <c r="AD201"/>
  <c r="AC201"/>
  <c r="AB201"/>
  <c r="AA201"/>
  <c r="Z201"/>
  <c r="Y201"/>
  <c r="X201"/>
  <c r="W201"/>
  <c r="V201"/>
  <c r="U201"/>
  <c r="T201"/>
  <c r="S201"/>
  <c r="R201"/>
  <c r="Q201"/>
  <c r="P201"/>
  <c r="O201"/>
  <c r="N201"/>
  <c r="M201"/>
  <c r="L201"/>
  <c r="K201"/>
  <c r="J201"/>
  <c r="I201"/>
  <c r="H201"/>
  <c r="G201"/>
  <c r="F201"/>
  <c r="E201"/>
  <c r="D201"/>
  <c r="AZ201"/>
  <c r="BA201"/>
  <c r="BB201"/>
  <c r="BD201"/>
  <c r="BF201"/>
  <c r="BH201"/>
  <c r="BX201"/>
  <c r="BI201"/>
  <c r="BY201"/>
  <c r="BJ201"/>
  <c r="BZ201"/>
  <c r="BK201"/>
  <c r="BL201"/>
  <c r="BN201"/>
  <c r="BO201"/>
  <c r="BP201"/>
  <c r="CA201"/>
  <c r="BQ201"/>
  <c r="BR201"/>
  <c r="BT201"/>
  <c r="BU201"/>
  <c r="BV201"/>
  <c r="CB201"/>
  <c r="CC201"/>
  <c r="DE201"/>
  <c r="AI202"/>
  <c r="AH202"/>
  <c r="AG202"/>
  <c r="AF202"/>
  <c r="AE202"/>
  <c r="AD202"/>
  <c r="AC202"/>
  <c r="AB202"/>
  <c r="AA202"/>
  <c r="Z202"/>
  <c r="Y202"/>
  <c r="X202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AZ202"/>
  <c r="BA202"/>
  <c r="BB202"/>
  <c r="BD202"/>
  <c r="BF202"/>
  <c r="BH202"/>
  <c r="BX202"/>
  <c r="BI202"/>
  <c r="BY202"/>
  <c r="BJ202"/>
  <c r="BZ202"/>
  <c r="BK202"/>
  <c r="BL202"/>
  <c r="BN202"/>
  <c r="BO202"/>
  <c r="BP202"/>
  <c r="CA202"/>
  <c r="BQ202"/>
  <c r="BR202"/>
  <c r="BT202"/>
  <c r="BU202"/>
  <c r="BV202"/>
  <c r="CB202"/>
  <c r="CC202"/>
  <c r="DE202"/>
  <c r="AI203"/>
  <c r="AH203"/>
  <c r="AG203"/>
  <c r="AF203"/>
  <c r="AE203"/>
  <c r="AD203"/>
  <c r="AC203"/>
  <c r="AB203"/>
  <c r="AA203"/>
  <c r="Z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AZ203"/>
  <c r="CC203"/>
  <c r="DE203"/>
  <c r="AI204"/>
  <c r="AH204"/>
  <c r="AG204"/>
  <c r="AF204"/>
  <c r="AE204"/>
  <c r="AD204"/>
  <c r="AC204"/>
  <c r="AB204"/>
  <c r="AA204"/>
  <c r="Z204"/>
  <c r="Y204"/>
  <c r="X204"/>
  <c r="W204"/>
  <c r="V204"/>
  <c r="U204"/>
  <c r="T204"/>
  <c r="S204"/>
  <c r="R204"/>
  <c r="Q204"/>
  <c r="P204"/>
  <c r="O204"/>
  <c r="N204"/>
  <c r="M204"/>
  <c r="L204"/>
  <c r="K204"/>
  <c r="J204"/>
  <c r="I204"/>
  <c r="H204"/>
  <c r="G204"/>
  <c r="F204"/>
  <c r="E204"/>
  <c r="D204"/>
  <c r="AZ204"/>
  <c r="BA204"/>
  <c r="BB204"/>
  <c r="BD204"/>
  <c r="BF204"/>
  <c r="BH204"/>
  <c r="BX204"/>
  <c r="BI204"/>
  <c r="BY204"/>
  <c r="BJ204"/>
  <c r="BZ204"/>
  <c r="BK204"/>
  <c r="BL204"/>
  <c r="BN204"/>
  <c r="BO204"/>
  <c r="BP204"/>
  <c r="CA204"/>
  <c r="BQ204"/>
  <c r="BR204"/>
  <c r="BT204"/>
  <c r="BU204"/>
  <c r="BV204"/>
  <c r="CB204"/>
  <c r="CC204"/>
  <c r="DE204"/>
  <c r="AI205"/>
  <c r="AH205"/>
  <c r="AG205"/>
  <c r="AF205"/>
  <c r="AE205"/>
  <c r="AD205"/>
  <c r="AC205"/>
  <c r="AB205"/>
  <c r="AA205"/>
  <c r="Z205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AZ205"/>
  <c r="BA205"/>
  <c r="BB205"/>
  <c r="BD205"/>
  <c r="BF205"/>
  <c r="BH205"/>
  <c r="BX205"/>
  <c r="BI205"/>
  <c r="BY205"/>
  <c r="BJ205"/>
  <c r="BZ205"/>
  <c r="BK205"/>
  <c r="BL205"/>
  <c r="BN205"/>
  <c r="BO205"/>
  <c r="BP205"/>
  <c r="CA205"/>
  <c r="BQ205"/>
  <c r="BR205"/>
  <c r="BT205"/>
  <c r="BU205"/>
  <c r="BV205"/>
  <c r="CB205"/>
  <c r="CC205"/>
  <c r="DE205"/>
  <c r="AI206"/>
  <c r="AH206"/>
  <c r="AG206"/>
  <c r="AF206"/>
  <c r="AE206"/>
  <c r="AD206"/>
  <c r="AC206"/>
  <c r="AB206"/>
  <c r="AA206"/>
  <c r="Z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H206"/>
  <c r="G206"/>
  <c r="F206"/>
  <c r="E206"/>
  <c r="D206"/>
  <c r="AZ206"/>
  <c r="BA206"/>
  <c r="BB206"/>
  <c r="BD206"/>
  <c r="BF206"/>
  <c r="BH206"/>
  <c r="BX206"/>
  <c r="BI206"/>
  <c r="BY206"/>
  <c r="BJ206"/>
  <c r="BZ206"/>
  <c r="BK206"/>
  <c r="BL206"/>
  <c r="BN206"/>
  <c r="BO206"/>
  <c r="BP206"/>
  <c r="CA206"/>
  <c r="BQ206"/>
  <c r="BR206"/>
  <c r="BT206"/>
  <c r="BU206"/>
  <c r="BV206"/>
  <c r="CB206"/>
  <c r="CC206"/>
  <c r="DE206"/>
  <c r="AI207"/>
  <c r="AH207"/>
  <c r="AG207"/>
  <c r="AF207"/>
  <c r="AE207"/>
  <c r="AD207"/>
  <c r="AC207"/>
  <c r="AB207"/>
  <c r="AA207"/>
  <c r="Z207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AZ207"/>
  <c r="CC207"/>
  <c r="DE207"/>
  <c r="AI208"/>
  <c r="AH208"/>
  <c r="AG208"/>
  <c r="AF208"/>
  <c r="AE208"/>
  <c r="AD208"/>
  <c r="AC208"/>
  <c r="AB208"/>
  <c r="AA208"/>
  <c r="Z208"/>
  <c r="Y208"/>
  <c r="X208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AZ208"/>
  <c r="BA208"/>
  <c r="BB208"/>
  <c r="BD208"/>
  <c r="BF208"/>
  <c r="BH208"/>
  <c r="BX208"/>
  <c r="BI208"/>
  <c r="BY208"/>
  <c r="BJ208"/>
  <c r="BZ208"/>
  <c r="BK208"/>
  <c r="BL208"/>
  <c r="BN208"/>
  <c r="BO208"/>
  <c r="BP208"/>
  <c r="CA208"/>
  <c r="BQ208"/>
  <c r="BR208"/>
  <c r="BT208"/>
  <c r="BU208"/>
  <c r="BV208"/>
  <c r="CB208"/>
  <c r="CC208"/>
  <c r="DE208"/>
  <c r="AI209"/>
  <c r="AH209"/>
  <c r="AG209"/>
  <c r="AF209"/>
  <c r="AE209"/>
  <c r="AD209"/>
  <c r="AC209"/>
  <c r="AB209"/>
  <c r="AA209"/>
  <c r="Z209"/>
  <c r="Y209"/>
  <c r="X209"/>
  <c r="W209"/>
  <c r="V209"/>
  <c r="U209"/>
  <c r="T209"/>
  <c r="S209"/>
  <c r="R209"/>
  <c r="Q209"/>
  <c r="P209"/>
  <c r="O209"/>
  <c r="N209"/>
  <c r="M209"/>
  <c r="L209"/>
  <c r="K209"/>
  <c r="J209"/>
  <c r="I209"/>
  <c r="H209"/>
  <c r="G209"/>
  <c r="F209"/>
  <c r="E209"/>
  <c r="D209"/>
  <c r="AZ209"/>
  <c r="BA209"/>
  <c r="BB209"/>
  <c r="BD209"/>
  <c r="BF209"/>
  <c r="BH209"/>
  <c r="BX209"/>
  <c r="BI209"/>
  <c r="BY209"/>
  <c r="BJ209"/>
  <c r="BZ209"/>
  <c r="BK209"/>
  <c r="BL209"/>
  <c r="BN209"/>
  <c r="BO209"/>
  <c r="BP209"/>
  <c r="CA209"/>
  <c r="BQ209"/>
  <c r="BR209"/>
  <c r="BT209"/>
  <c r="BU209"/>
  <c r="BV209"/>
  <c r="CB209"/>
  <c r="CC209"/>
  <c r="DE209"/>
  <c r="AI210"/>
  <c r="AH210"/>
  <c r="AG210"/>
  <c r="AF210"/>
  <c r="AE210"/>
  <c r="AD210"/>
  <c r="AC210"/>
  <c r="AB210"/>
  <c r="AA210"/>
  <c r="Z210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AZ210"/>
  <c r="BA210"/>
  <c r="BB210"/>
  <c r="BD210"/>
  <c r="BF210"/>
  <c r="BH210"/>
  <c r="BX210"/>
  <c r="BI210"/>
  <c r="BY210"/>
  <c r="BJ210"/>
  <c r="BZ210"/>
  <c r="BK210"/>
  <c r="BL210"/>
  <c r="BN210"/>
  <c r="BO210"/>
  <c r="BP210"/>
  <c r="CA210"/>
  <c r="BQ210"/>
  <c r="BR210"/>
  <c r="BT210"/>
  <c r="BU210"/>
  <c r="BV210"/>
  <c r="CB210"/>
  <c r="CC210"/>
  <c r="DE210"/>
  <c r="AI211"/>
  <c r="AH211"/>
  <c r="AG211"/>
  <c r="AF211"/>
  <c r="AE211"/>
  <c r="AD211"/>
  <c r="AC211"/>
  <c r="AB211"/>
  <c r="AA211"/>
  <c r="Z211"/>
  <c r="Y211"/>
  <c r="X211"/>
  <c r="W211"/>
  <c r="V211"/>
  <c r="U211"/>
  <c r="T211"/>
  <c r="S211"/>
  <c r="R211"/>
  <c r="Q211"/>
  <c r="P211"/>
  <c r="O211"/>
  <c r="N211"/>
  <c r="M211"/>
  <c r="L211"/>
  <c r="K211"/>
  <c r="J211"/>
  <c r="I211"/>
  <c r="H211"/>
  <c r="G211"/>
  <c r="F211"/>
  <c r="E211"/>
  <c r="D211"/>
  <c r="AZ211"/>
  <c r="BA211"/>
  <c r="BB211"/>
  <c r="BD211"/>
  <c r="BF211"/>
  <c r="BH211"/>
  <c r="BX211"/>
  <c r="BI211"/>
  <c r="BY211"/>
  <c r="BJ211"/>
  <c r="BZ211"/>
  <c r="BK211"/>
  <c r="BL211"/>
  <c r="BN211"/>
  <c r="BO211"/>
  <c r="BP211"/>
  <c r="CA211"/>
  <c r="BQ211"/>
  <c r="BR211"/>
  <c r="BT211"/>
  <c r="BU211"/>
  <c r="BV211"/>
  <c r="CB211"/>
  <c r="CC211"/>
  <c r="DE211"/>
  <c r="AI212"/>
  <c r="AH212"/>
  <c r="AG212"/>
  <c r="AF212"/>
  <c r="AE212"/>
  <c r="AD212"/>
  <c r="AC212"/>
  <c r="AB212"/>
  <c r="AA212"/>
  <c r="Z212"/>
  <c r="Y212"/>
  <c r="X212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F212"/>
  <c r="E212"/>
  <c r="D212"/>
  <c r="AZ212"/>
  <c r="BA212"/>
  <c r="BB212"/>
  <c r="BD212"/>
  <c r="BF212"/>
  <c r="BH212"/>
  <c r="BX212"/>
  <c r="BI212"/>
  <c r="BY212"/>
  <c r="BJ212"/>
  <c r="BZ212"/>
  <c r="BK212"/>
  <c r="BL212"/>
  <c r="BN212"/>
  <c r="BO212"/>
  <c r="BP212"/>
  <c r="CA212"/>
  <c r="BQ212"/>
  <c r="BR212"/>
  <c r="BT212"/>
  <c r="BU212"/>
  <c r="BV212"/>
  <c r="CB212"/>
  <c r="CC212"/>
  <c r="DE212"/>
  <c r="AI213"/>
  <c r="AH213"/>
  <c r="AG213"/>
  <c r="AF213"/>
  <c r="AE213"/>
  <c r="AD213"/>
  <c r="AC213"/>
  <c r="AB213"/>
  <c r="AA213"/>
  <c r="Z213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AZ213"/>
  <c r="BA213"/>
  <c r="BB213"/>
  <c r="BD213"/>
  <c r="BF213"/>
  <c r="BH213"/>
  <c r="BX213"/>
  <c r="BI213"/>
  <c r="BY213"/>
  <c r="BJ213"/>
  <c r="BZ213"/>
  <c r="BK213"/>
  <c r="BL213"/>
  <c r="BN213"/>
  <c r="BO213"/>
  <c r="BP213"/>
  <c r="CA213"/>
  <c r="BQ213"/>
  <c r="BR213"/>
  <c r="BT213"/>
  <c r="BU213"/>
  <c r="BV213"/>
  <c r="CB213"/>
  <c r="CC213"/>
  <c r="DE213"/>
  <c r="AI214"/>
  <c r="AH214"/>
  <c r="AG214"/>
  <c r="AF214"/>
  <c r="AE214"/>
  <c r="AD214"/>
  <c r="AC214"/>
  <c r="AB214"/>
  <c r="AA214"/>
  <c r="Z214"/>
  <c r="Y214"/>
  <c r="X214"/>
  <c r="W214"/>
  <c r="V214"/>
  <c r="U214"/>
  <c r="T214"/>
  <c r="S214"/>
  <c r="R214"/>
  <c r="Q214"/>
  <c r="P214"/>
  <c r="O214"/>
  <c r="N214"/>
  <c r="M214"/>
  <c r="L214"/>
  <c r="K214"/>
  <c r="J214"/>
  <c r="I214"/>
  <c r="H214"/>
  <c r="G214"/>
  <c r="F214"/>
  <c r="E214"/>
  <c r="D214"/>
  <c r="AZ214"/>
  <c r="BA214"/>
  <c r="BB214"/>
  <c r="BD214"/>
  <c r="BF214"/>
  <c r="BH214"/>
  <c r="BX214"/>
  <c r="BI214"/>
  <c r="BY214"/>
  <c r="BJ214"/>
  <c r="BZ214"/>
  <c r="BK214"/>
  <c r="BL214"/>
  <c r="BN214"/>
  <c r="BO214"/>
  <c r="BP214"/>
  <c r="CA214"/>
  <c r="BQ214"/>
  <c r="BR214"/>
  <c r="BT214"/>
  <c r="BU214"/>
  <c r="BV214"/>
  <c r="CB214"/>
  <c r="CC214"/>
  <c r="DE214"/>
  <c r="AI215"/>
  <c r="AH215"/>
  <c r="AG215"/>
  <c r="AF215"/>
  <c r="AE215"/>
  <c r="AD215"/>
  <c r="AC215"/>
  <c r="AB215"/>
  <c r="AA215"/>
  <c r="Z215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AZ215"/>
  <c r="BA215"/>
  <c r="BB215"/>
  <c r="BD215"/>
  <c r="BF215"/>
  <c r="BH215"/>
  <c r="BX215"/>
  <c r="BI215"/>
  <c r="BY215"/>
  <c r="BJ215"/>
  <c r="BZ215"/>
  <c r="BK215"/>
  <c r="BL215"/>
  <c r="BN215"/>
  <c r="BO215"/>
  <c r="BP215"/>
  <c r="CA215"/>
  <c r="BQ215"/>
  <c r="BR215"/>
  <c r="BT215"/>
  <c r="BU215"/>
  <c r="BV215"/>
  <c r="CB215"/>
  <c r="CC215"/>
  <c r="DE215"/>
  <c r="AI216"/>
  <c r="AH216"/>
  <c r="AG216"/>
  <c r="AF216"/>
  <c r="AE216"/>
  <c r="AD216"/>
  <c r="AC216"/>
  <c r="AB216"/>
  <c r="AA216"/>
  <c r="Z216"/>
  <c r="Y216"/>
  <c r="X216"/>
  <c r="W216"/>
  <c r="V216"/>
  <c r="U216"/>
  <c r="T216"/>
  <c r="S216"/>
  <c r="R216"/>
  <c r="Q216"/>
  <c r="P216"/>
  <c r="O216"/>
  <c r="N216"/>
  <c r="M216"/>
  <c r="L216"/>
  <c r="K216"/>
  <c r="J216"/>
  <c r="I216"/>
  <c r="H216"/>
  <c r="G216"/>
  <c r="F216"/>
  <c r="E216"/>
  <c r="D216"/>
  <c r="AZ216"/>
  <c r="BA216"/>
  <c r="BB216"/>
  <c r="BD216"/>
  <c r="BF216"/>
  <c r="BH216"/>
  <c r="BX216"/>
  <c r="BI216"/>
  <c r="BY216"/>
  <c r="BJ216"/>
  <c r="BZ216"/>
  <c r="BK216"/>
  <c r="BL216"/>
  <c r="BN216"/>
  <c r="BO216"/>
  <c r="BP216"/>
  <c r="CA216"/>
  <c r="BQ216"/>
  <c r="BR216"/>
  <c r="BT216"/>
  <c r="BU216"/>
  <c r="BV216"/>
  <c r="CB216"/>
  <c r="CC216"/>
  <c r="DE216"/>
  <c r="AI217"/>
  <c r="AH217"/>
  <c r="AG217"/>
  <c r="AF217"/>
  <c r="AE217"/>
  <c r="AD217"/>
  <c r="AC217"/>
  <c r="AB217"/>
  <c r="AA217"/>
  <c r="Z217"/>
  <c r="Y217"/>
  <c r="X217"/>
  <c r="W217"/>
  <c r="V217"/>
  <c r="U217"/>
  <c r="T217"/>
  <c r="S217"/>
  <c r="R217"/>
  <c r="Q217"/>
  <c r="P217"/>
  <c r="O217"/>
  <c r="N217"/>
  <c r="M217"/>
  <c r="L217"/>
  <c r="K217"/>
  <c r="J217"/>
  <c r="I217"/>
  <c r="H217"/>
  <c r="G217"/>
  <c r="F217"/>
  <c r="E217"/>
  <c r="D217"/>
  <c r="AZ217"/>
  <c r="BA217"/>
  <c r="BB217"/>
  <c r="BD217"/>
  <c r="BF217"/>
  <c r="BH217"/>
  <c r="BX217"/>
  <c r="BI217"/>
  <c r="BY217"/>
  <c r="BJ217"/>
  <c r="BZ217"/>
  <c r="BK217"/>
  <c r="BL217"/>
  <c r="BN217"/>
  <c r="BO217"/>
  <c r="BP217"/>
  <c r="CA217"/>
  <c r="BQ217"/>
  <c r="BR217"/>
  <c r="BT217"/>
  <c r="BU217"/>
  <c r="BV217"/>
  <c r="CB217"/>
  <c r="CC217"/>
  <c r="DE217"/>
  <c r="AI218"/>
  <c r="AH218"/>
  <c r="AG218"/>
  <c r="AF218"/>
  <c r="AE218"/>
  <c r="AD218"/>
  <c r="AC218"/>
  <c r="AB218"/>
  <c r="AA218"/>
  <c r="Z218"/>
  <c r="Y218"/>
  <c r="X218"/>
  <c r="W218"/>
  <c r="V218"/>
  <c r="U218"/>
  <c r="T218"/>
  <c r="S218"/>
  <c r="R218"/>
  <c r="Q218"/>
  <c r="P218"/>
  <c r="O218"/>
  <c r="N218"/>
  <c r="M218"/>
  <c r="L218"/>
  <c r="K218"/>
  <c r="J218"/>
  <c r="I218"/>
  <c r="H218"/>
  <c r="G218"/>
  <c r="F218"/>
  <c r="E218"/>
  <c r="D218"/>
  <c r="AZ218"/>
  <c r="BA218"/>
  <c r="BB218"/>
  <c r="BD218"/>
  <c r="BF218"/>
  <c r="BH218"/>
  <c r="BX218"/>
  <c r="BI218"/>
  <c r="BY218"/>
  <c r="BJ218"/>
  <c r="BZ218"/>
  <c r="BK218"/>
  <c r="BL218"/>
  <c r="BN218"/>
  <c r="BO218"/>
  <c r="BP218"/>
  <c r="CA218"/>
  <c r="BQ218"/>
  <c r="BR218"/>
  <c r="BT218"/>
  <c r="BU218"/>
  <c r="BV218"/>
  <c r="CB218"/>
  <c r="CC218"/>
  <c r="DE218"/>
  <c r="AI219"/>
  <c r="AH219"/>
  <c r="AG219"/>
  <c r="AF219"/>
  <c r="AE219"/>
  <c r="AD219"/>
  <c r="AC219"/>
  <c r="AB219"/>
  <c r="AA219"/>
  <c r="Z219"/>
  <c r="Y219"/>
  <c r="X219"/>
  <c r="W219"/>
  <c r="V219"/>
  <c r="U219"/>
  <c r="T219"/>
  <c r="S219"/>
  <c r="R219"/>
  <c r="Q219"/>
  <c r="P219"/>
  <c r="O219"/>
  <c r="N219"/>
  <c r="M219"/>
  <c r="L219"/>
  <c r="K219"/>
  <c r="J219"/>
  <c r="I219"/>
  <c r="H219"/>
  <c r="G219"/>
  <c r="F219"/>
  <c r="E219"/>
  <c r="D219"/>
  <c r="AZ219"/>
  <c r="BA219"/>
  <c r="BB219"/>
  <c r="BD219"/>
  <c r="BF219"/>
  <c r="BH219"/>
  <c r="BX219"/>
  <c r="BI219"/>
  <c r="BY219"/>
  <c r="BJ219"/>
  <c r="BZ219"/>
  <c r="BK219"/>
  <c r="BL219"/>
  <c r="BN219"/>
  <c r="BO219"/>
  <c r="BP219"/>
  <c r="CA219"/>
  <c r="BQ219"/>
  <c r="BR219"/>
  <c r="BT219"/>
  <c r="BU219"/>
  <c r="BV219"/>
  <c r="CB219"/>
  <c r="CC219"/>
  <c r="DE219"/>
  <c r="AI220"/>
  <c r="AH220"/>
  <c r="AG220"/>
  <c r="AF220"/>
  <c r="AE220"/>
  <c r="AD220"/>
  <c r="AC220"/>
  <c r="AB220"/>
  <c r="AA220"/>
  <c r="Z220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AZ220"/>
  <c r="BA220"/>
  <c r="BB220"/>
  <c r="BD220"/>
  <c r="BF220"/>
  <c r="BH220"/>
  <c r="BX220"/>
  <c r="BI220"/>
  <c r="BY220"/>
  <c r="BJ220"/>
  <c r="BZ220"/>
  <c r="BK220"/>
  <c r="BL220"/>
  <c r="BN220"/>
  <c r="BO220"/>
  <c r="BP220"/>
  <c r="CA220"/>
  <c r="BQ220"/>
  <c r="BR220"/>
  <c r="BT220"/>
  <c r="BU220"/>
  <c r="BV220"/>
  <c r="CB220"/>
  <c r="CC220"/>
  <c r="DE220"/>
  <c r="AI221"/>
  <c r="AH221"/>
  <c r="AG221"/>
  <c r="AF221"/>
  <c r="AE221"/>
  <c r="AD221"/>
  <c r="AC221"/>
  <c r="AB221"/>
  <c r="AA221"/>
  <c r="Z221"/>
  <c r="Y221"/>
  <c r="X221"/>
  <c r="W221"/>
  <c r="V221"/>
  <c r="U221"/>
  <c r="T221"/>
  <c r="S221"/>
  <c r="R221"/>
  <c r="Q221"/>
  <c r="P221"/>
  <c r="O221"/>
  <c r="N221"/>
  <c r="M221"/>
  <c r="L221"/>
  <c r="K221"/>
  <c r="J221"/>
  <c r="I221"/>
  <c r="H221"/>
  <c r="G221"/>
  <c r="F221"/>
  <c r="E221"/>
  <c r="D221"/>
  <c r="AZ221"/>
  <c r="BA221"/>
  <c r="BB221"/>
  <c r="BD221"/>
  <c r="BF221"/>
  <c r="BH221"/>
  <c r="BX221"/>
  <c r="BI221"/>
  <c r="BY221"/>
  <c r="BJ221"/>
  <c r="BZ221"/>
  <c r="BK221"/>
  <c r="BL221"/>
  <c r="BN221"/>
  <c r="BO221"/>
  <c r="BP221"/>
  <c r="CA221"/>
  <c r="BQ221"/>
  <c r="BR221"/>
  <c r="BT221"/>
  <c r="BU221"/>
  <c r="BV221"/>
  <c r="CB221"/>
  <c r="CC221"/>
  <c r="DE221"/>
  <c r="AI222"/>
  <c r="AH222"/>
  <c r="AG222"/>
  <c r="AF222"/>
  <c r="AE222"/>
  <c r="AD222"/>
  <c r="AC222"/>
  <c r="AB222"/>
  <c r="AA222"/>
  <c r="Z222"/>
  <c r="Y222"/>
  <c r="X222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AZ222"/>
  <c r="BA222"/>
  <c r="BB222"/>
  <c r="BD222"/>
  <c r="BF222"/>
  <c r="BH222"/>
  <c r="BX222"/>
  <c r="BI222"/>
  <c r="BY222"/>
  <c r="BJ222"/>
  <c r="BZ222"/>
  <c r="BK222"/>
  <c r="BL222"/>
  <c r="BN222"/>
  <c r="BO222"/>
  <c r="BP222"/>
  <c r="CA222"/>
  <c r="BQ222"/>
  <c r="BR222"/>
  <c r="BT222"/>
  <c r="BU222"/>
  <c r="BV222"/>
  <c r="CB222"/>
  <c r="CC222"/>
  <c r="DE222"/>
  <c r="AI223"/>
  <c r="AH223"/>
  <c r="AG223"/>
  <c r="AF223"/>
  <c r="AE223"/>
  <c r="AD223"/>
  <c r="AC223"/>
  <c r="AB223"/>
  <c r="AA223"/>
  <c r="Z223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F223"/>
  <c r="E223"/>
  <c r="D223"/>
  <c r="AZ223"/>
  <c r="BA223"/>
  <c r="BB223"/>
  <c r="BD223"/>
  <c r="BF223"/>
  <c r="BH223"/>
  <c r="BX223"/>
  <c r="BI223"/>
  <c r="BY223"/>
  <c r="BJ223"/>
  <c r="BZ223"/>
  <c r="BK223"/>
  <c r="BL223"/>
  <c r="BN223"/>
  <c r="BO223"/>
  <c r="BP223"/>
  <c r="CA223"/>
  <c r="BQ223"/>
  <c r="BR223"/>
  <c r="BT223"/>
  <c r="BU223"/>
  <c r="BV223"/>
  <c r="CB223"/>
  <c r="CC223"/>
  <c r="DE223"/>
  <c r="AI224"/>
  <c r="AH224"/>
  <c r="AG224"/>
  <c r="AF224"/>
  <c r="AE224"/>
  <c r="AD224"/>
  <c r="AC224"/>
  <c r="AB224"/>
  <c r="AA224"/>
  <c r="Z224"/>
  <c r="Y224"/>
  <c r="X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E224"/>
  <c r="D224"/>
  <c r="AZ224"/>
  <c r="BA224"/>
  <c r="BB224"/>
  <c r="BD224"/>
  <c r="BF224"/>
  <c r="BH224"/>
  <c r="BX224"/>
  <c r="BI224"/>
  <c r="BY224"/>
  <c r="BJ224"/>
  <c r="BZ224"/>
  <c r="BK224"/>
  <c r="BL224"/>
  <c r="BN224"/>
  <c r="BO224"/>
  <c r="BP224"/>
  <c r="CA224"/>
  <c r="BQ224"/>
  <c r="BR224"/>
  <c r="BT224"/>
  <c r="BU224"/>
  <c r="BV224"/>
  <c r="CB224"/>
  <c r="CC224"/>
  <c r="DE224"/>
  <c r="AI225"/>
  <c r="AH225"/>
  <c r="AG225"/>
  <c r="AF225"/>
  <c r="AE225"/>
  <c r="AD225"/>
  <c r="AC225"/>
  <c r="AB225"/>
  <c r="AA225"/>
  <c r="Z225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AZ225"/>
  <c r="BA225"/>
  <c r="BB225"/>
  <c r="BD225"/>
  <c r="BF225"/>
  <c r="BH225"/>
  <c r="BX225"/>
  <c r="BI225"/>
  <c r="BY225"/>
  <c r="BJ225"/>
  <c r="BZ225"/>
  <c r="BK225"/>
  <c r="BL225"/>
  <c r="BN225"/>
  <c r="BO225"/>
  <c r="BP225"/>
  <c r="CA225"/>
  <c r="BQ225"/>
  <c r="BR225"/>
  <c r="BT225"/>
  <c r="BU225"/>
  <c r="BV225"/>
  <c r="CB225"/>
  <c r="CC225"/>
  <c r="DE225"/>
  <c r="AI226"/>
  <c r="AH226"/>
  <c r="AG226"/>
  <c r="AF226"/>
  <c r="AE226"/>
  <c r="AD226"/>
  <c r="AC226"/>
  <c r="AB226"/>
  <c r="AA226"/>
  <c r="Z226"/>
  <c r="Y226"/>
  <c r="X226"/>
  <c r="W226"/>
  <c r="V226"/>
  <c r="U226"/>
  <c r="T226"/>
  <c r="S226"/>
  <c r="R226"/>
  <c r="Q226"/>
  <c r="P226"/>
  <c r="O226"/>
  <c r="N226"/>
  <c r="M226"/>
  <c r="L226"/>
  <c r="K226"/>
  <c r="J226"/>
  <c r="I226"/>
  <c r="H226"/>
  <c r="G226"/>
  <c r="F226"/>
  <c r="E226"/>
  <c r="D226"/>
  <c r="AZ226"/>
  <c r="BA226"/>
  <c r="BB226"/>
  <c r="BD226"/>
  <c r="BF226"/>
  <c r="BH226"/>
  <c r="BX226"/>
  <c r="BI226"/>
  <c r="BY226"/>
  <c r="BJ226"/>
  <c r="BZ226"/>
  <c r="BK226"/>
  <c r="BL226"/>
  <c r="BN226"/>
  <c r="BO226"/>
  <c r="BP226"/>
  <c r="CA226"/>
  <c r="BQ226"/>
  <c r="BR226"/>
  <c r="BT226"/>
  <c r="BU226"/>
  <c r="BV226"/>
  <c r="CB226"/>
  <c r="CC226"/>
  <c r="DE226"/>
  <c r="AI227"/>
  <c r="AH227"/>
  <c r="AG227"/>
  <c r="AF227"/>
  <c r="AE227"/>
  <c r="AD227"/>
  <c r="AC227"/>
  <c r="AB227"/>
  <c r="AA227"/>
  <c r="Z227"/>
  <c r="Y227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D227"/>
  <c r="AZ227"/>
  <c r="BA227"/>
  <c r="BB227"/>
  <c r="BD227"/>
  <c r="BF227"/>
  <c r="BH227"/>
  <c r="BX227"/>
  <c r="BI227"/>
  <c r="BY227"/>
  <c r="BJ227"/>
  <c r="BZ227"/>
  <c r="BK227"/>
  <c r="BL227"/>
  <c r="BN227"/>
  <c r="BO227"/>
  <c r="BP227"/>
  <c r="CA227"/>
  <c r="BQ227"/>
  <c r="BR227"/>
  <c r="BT227"/>
  <c r="BU227"/>
  <c r="BV227"/>
  <c r="CB227"/>
  <c r="CC227"/>
  <c r="DE227"/>
  <c r="AI228"/>
  <c r="AH228"/>
  <c r="AG228"/>
  <c r="AF228"/>
  <c r="AE228"/>
  <c r="AD228"/>
  <c r="AC228"/>
  <c r="AB228"/>
  <c r="AA228"/>
  <c r="Z228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AZ228"/>
  <c r="BA228"/>
  <c r="BB228"/>
  <c r="BD228"/>
  <c r="BF228"/>
  <c r="BH228"/>
  <c r="BX228"/>
  <c r="BI228"/>
  <c r="BY228"/>
  <c r="BJ228"/>
  <c r="BZ228"/>
  <c r="BK228"/>
  <c r="BL228"/>
  <c r="BN228"/>
  <c r="BO228"/>
  <c r="BP228"/>
  <c r="CA228"/>
  <c r="BQ228"/>
  <c r="BR228"/>
  <c r="BT228"/>
  <c r="BU228"/>
  <c r="BV228"/>
  <c r="CB228"/>
  <c r="CC228"/>
  <c r="DE228"/>
  <c r="AI229"/>
  <c r="AH229"/>
  <c r="AG229"/>
  <c r="AF229"/>
  <c r="AE229"/>
  <c r="AD229"/>
  <c r="AC229"/>
  <c r="AB229"/>
  <c r="AA229"/>
  <c r="Z229"/>
  <c r="Y229"/>
  <c r="X229"/>
  <c r="W229"/>
  <c r="V229"/>
  <c r="U229"/>
  <c r="T229"/>
  <c r="S229"/>
  <c r="R229"/>
  <c r="Q229"/>
  <c r="P229"/>
  <c r="O229"/>
  <c r="N229"/>
  <c r="M229"/>
  <c r="L229"/>
  <c r="K229"/>
  <c r="J229"/>
  <c r="I229"/>
  <c r="H229"/>
  <c r="G229"/>
  <c r="F229"/>
  <c r="E229"/>
  <c r="D229"/>
  <c r="AZ229"/>
  <c r="BA229"/>
  <c r="BB229"/>
  <c r="BD229"/>
  <c r="BF229"/>
  <c r="BH229"/>
  <c r="BX229"/>
  <c r="BI229"/>
  <c r="BY229"/>
  <c r="BJ229"/>
  <c r="BZ229"/>
  <c r="BK229"/>
  <c r="BL229"/>
  <c r="BN229"/>
  <c r="BO229"/>
  <c r="BP229"/>
  <c r="CA229"/>
  <c r="BQ229"/>
  <c r="BR229"/>
  <c r="BT229"/>
  <c r="BU229"/>
  <c r="BV229"/>
  <c r="CB229"/>
  <c r="CC229"/>
  <c r="DE229"/>
  <c r="AI230"/>
  <c r="AH230"/>
  <c r="AG230"/>
  <c r="AF230"/>
  <c r="AE230"/>
  <c r="AD230"/>
  <c r="AC230"/>
  <c r="AB230"/>
  <c r="AA230"/>
  <c r="Z230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AZ230"/>
  <c r="BA230"/>
  <c r="BB230"/>
  <c r="BD230"/>
  <c r="BF230"/>
  <c r="BH230"/>
  <c r="BX230"/>
  <c r="BI230"/>
  <c r="BY230"/>
  <c r="BJ230"/>
  <c r="BZ230"/>
  <c r="BK230"/>
  <c r="BL230"/>
  <c r="BN230"/>
  <c r="BO230"/>
  <c r="BP230"/>
  <c r="CA230"/>
  <c r="BQ230"/>
  <c r="BR230"/>
  <c r="BT230"/>
  <c r="BU230"/>
  <c r="BV230"/>
  <c r="CB230"/>
  <c r="CC230"/>
  <c r="DE230"/>
  <c r="AI231"/>
  <c r="AH231"/>
  <c r="AG231"/>
  <c r="AF231"/>
  <c r="AE231"/>
  <c r="AD231"/>
  <c r="AC231"/>
  <c r="AB231"/>
  <c r="AA231"/>
  <c r="Z231"/>
  <c r="Y231"/>
  <c r="X231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D231"/>
  <c r="AZ231"/>
  <c r="CC231"/>
  <c r="DE231"/>
  <c r="AI232"/>
  <c r="AH232"/>
  <c r="AG232"/>
  <c r="AF232"/>
  <c r="AE232"/>
  <c r="AD232"/>
  <c r="AC232"/>
  <c r="AB232"/>
  <c r="AA232"/>
  <c r="Z232"/>
  <c r="Y232"/>
  <c r="X232"/>
  <c r="W232"/>
  <c r="V232"/>
  <c r="U232"/>
  <c r="T232"/>
  <c r="S232"/>
  <c r="R232"/>
  <c r="Q232"/>
  <c r="P232"/>
  <c r="O232"/>
  <c r="N232"/>
  <c r="M232"/>
  <c r="L232"/>
  <c r="K232"/>
  <c r="J232"/>
  <c r="I232"/>
  <c r="H232"/>
  <c r="G232"/>
  <c r="F232"/>
  <c r="E232"/>
  <c r="D232"/>
  <c r="AZ232"/>
  <c r="BA232"/>
  <c r="BB232"/>
  <c r="BD232"/>
  <c r="BF232"/>
  <c r="BH232"/>
  <c r="BX232"/>
  <c r="BI232"/>
  <c r="BY232"/>
  <c r="BJ232"/>
  <c r="BZ232"/>
  <c r="BK232"/>
  <c r="BL232"/>
  <c r="BN232"/>
  <c r="BO232"/>
  <c r="BP232"/>
  <c r="CA232"/>
  <c r="BQ232"/>
  <c r="BR232"/>
  <c r="BT232"/>
  <c r="BU232"/>
  <c r="BV232"/>
  <c r="CB232"/>
  <c r="CC232"/>
  <c r="DE232"/>
  <c r="AI233"/>
  <c r="AH233"/>
  <c r="AG233"/>
  <c r="AF233"/>
  <c r="AE233"/>
  <c r="AD233"/>
  <c r="AC233"/>
  <c r="AB233"/>
  <c r="AA233"/>
  <c r="Z233"/>
  <c r="Y233"/>
  <c r="X233"/>
  <c r="W233"/>
  <c r="V233"/>
  <c r="U233"/>
  <c r="T233"/>
  <c r="S233"/>
  <c r="R233"/>
  <c r="Q233"/>
  <c r="P233"/>
  <c r="O233"/>
  <c r="N233"/>
  <c r="M233"/>
  <c r="L233"/>
  <c r="K233"/>
  <c r="J233"/>
  <c r="I233"/>
  <c r="H233"/>
  <c r="G233"/>
  <c r="F233"/>
  <c r="E233"/>
  <c r="D233"/>
  <c r="AZ233"/>
  <c r="BA233"/>
  <c r="BB233"/>
  <c r="BD233"/>
  <c r="BF233"/>
  <c r="BH233"/>
  <c r="BX233"/>
  <c r="BI233"/>
  <c r="BY233"/>
  <c r="BJ233"/>
  <c r="BZ233"/>
  <c r="BK233"/>
  <c r="BL233"/>
  <c r="BN233"/>
  <c r="BO233"/>
  <c r="BP233"/>
  <c r="CA233"/>
  <c r="BQ233"/>
  <c r="BR233"/>
  <c r="BT233"/>
  <c r="BU233"/>
  <c r="BV233"/>
  <c r="CB233"/>
  <c r="CC233"/>
  <c r="DE233"/>
  <c r="AI234"/>
  <c r="AH234"/>
  <c r="AG234"/>
  <c r="AF234"/>
  <c r="AE234"/>
  <c r="AD234"/>
  <c r="AC234"/>
  <c r="AB234"/>
  <c r="AA234"/>
  <c r="Z234"/>
  <c r="Y234"/>
  <c r="X234"/>
  <c r="W234"/>
  <c r="V234"/>
  <c r="U234"/>
  <c r="T234"/>
  <c r="S234"/>
  <c r="R234"/>
  <c r="Q234"/>
  <c r="P234"/>
  <c r="O234"/>
  <c r="N234"/>
  <c r="M234"/>
  <c r="L234"/>
  <c r="K234"/>
  <c r="J234"/>
  <c r="I234"/>
  <c r="H234"/>
  <c r="G234"/>
  <c r="F234"/>
  <c r="E234"/>
  <c r="D234"/>
  <c r="AZ234"/>
  <c r="BA234"/>
  <c r="BB234"/>
  <c r="BD234"/>
  <c r="BF234"/>
  <c r="BH234"/>
  <c r="BX234"/>
  <c r="BI234"/>
  <c r="BY234"/>
  <c r="BJ234"/>
  <c r="BZ234"/>
  <c r="BK234"/>
  <c r="BL234"/>
  <c r="BN234"/>
  <c r="BO234"/>
  <c r="BP234"/>
  <c r="CA234"/>
  <c r="BQ234"/>
  <c r="BR234"/>
  <c r="BT234"/>
  <c r="BU234"/>
  <c r="BV234"/>
  <c r="CB234"/>
  <c r="CC234"/>
  <c r="DE234"/>
  <c r="AI235"/>
  <c r="AH235"/>
  <c r="AG235"/>
  <c r="AF235"/>
  <c r="AE235"/>
  <c r="AD235"/>
  <c r="AC235"/>
  <c r="AB235"/>
  <c r="AA235"/>
  <c r="Z235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AZ235"/>
  <c r="BA235"/>
  <c r="BB235"/>
  <c r="BD235"/>
  <c r="BF235"/>
  <c r="BH235"/>
  <c r="BX235"/>
  <c r="BI235"/>
  <c r="BY235"/>
  <c r="BJ235"/>
  <c r="BZ235"/>
  <c r="BK235"/>
  <c r="BL235"/>
  <c r="BN235"/>
  <c r="BO235"/>
  <c r="BP235"/>
  <c r="CA235"/>
  <c r="BQ235"/>
  <c r="BR235"/>
  <c r="BT235"/>
  <c r="BU235"/>
  <c r="BV235"/>
  <c r="CB235"/>
  <c r="CC235"/>
  <c r="DE235"/>
  <c r="AI236"/>
  <c r="AH236"/>
  <c r="AG236"/>
  <c r="AF236"/>
  <c r="AE236"/>
  <c r="AD236"/>
  <c r="AC236"/>
  <c r="AB236"/>
  <c r="AA236"/>
  <c r="Z236"/>
  <c r="Y236"/>
  <c r="X236"/>
  <c r="W236"/>
  <c r="V236"/>
  <c r="U236"/>
  <c r="T236"/>
  <c r="S236"/>
  <c r="R236"/>
  <c r="Q236"/>
  <c r="P236"/>
  <c r="O236"/>
  <c r="N236"/>
  <c r="M236"/>
  <c r="L236"/>
  <c r="K236"/>
  <c r="J236"/>
  <c r="I236"/>
  <c r="H236"/>
  <c r="G236"/>
  <c r="F236"/>
  <c r="E236"/>
  <c r="D236"/>
  <c r="AZ236"/>
  <c r="BA236"/>
  <c r="BB236"/>
  <c r="BD236"/>
  <c r="BF236"/>
  <c r="BH236"/>
  <c r="BX236"/>
  <c r="BI236"/>
  <c r="BY236"/>
  <c r="BJ236"/>
  <c r="BZ236"/>
  <c r="BK236"/>
  <c r="BL236"/>
  <c r="BN236"/>
  <c r="BO236"/>
  <c r="BP236"/>
  <c r="CA236"/>
  <c r="BQ236"/>
  <c r="BR236"/>
  <c r="BT236"/>
  <c r="BU236"/>
  <c r="BV236"/>
  <c r="CB236"/>
  <c r="CC236"/>
  <c r="DE236"/>
  <c r="AI237"/>
  <c r="AH237"/>
  <c r="AG237"/>
  <c r="AF237"/>
  <c r="AE237"/>
  <c r="AD237"/>
  <c r="AC237"/>
  <c r="AB237"/>
  <c r="AA237"/>
  <c r="Z237"/>
  <c r="Y237"/>
  <c r="X237"/>
  <c r="W237"/>
  <c r="V237"/>
  <c r="U237"/>
  <c r="T237"/>
  <c r="S237"/>
  <c r="R237"/>
  <c r="Q237"/>
  <c r="P237"/>
  <c r="O237"/>
  <c r="N237"/>
  <c r="M237"/>
  <c r="L237"/>
  <c r="K237"/>
  <c r="J237"/>
  <c r="I237"/>
  <c r="H237"/>
  <c r="G237"/>
  <c r="F237"/>
  <c r="E237"/>
  <c r="D237"/>
  <c r="AZ237"/>
  <c r="BA237"/>
  <c r="BB237"/>
  <c r="BD237"/>
  <c r="BF237"/>
  <c r="BH237"/>
  <c r="BX237"/>
  <c r="BI237"/>
  <c r="BY237"/>
  <c r="BJ237"/>
  <c r="BZ237"/>
  <c r="BK237"/>
  <c r="BL237"/>
  <c r="BN237"/>
  <c r="BO237"/>
  <c r="BP237"/>
  <c r="CA237"/>
  <c r="BQ237"/>
  <c r="BR237"/>
  <c r="BT237"/>
  <c r="BU237"/>
  <c r="BV237"/>
  <c r="CB237"/>
  <c r="CC237"/>
  <c r="DE237"/>
  <c r="AI238"/>
  <c r="AH238"/>
  <c r="AG238"/>
  <c r="AF238"/>
  <c r="AE238"/>
  <c r="AD238"/>
  <c r="AC238"/>
  <c r="AB238"/>
  <c r="AA238"/>
  <c r="Z238"/>
  <c r="Y238"/>
  <c r="X238"/>
  <c r="W238"/>
  <c r="V238"/>
  <c r="U238"/>
  <c r="T238"/>
  <c r="S238"/>
  <c r="R238"/>
  <c r="Q238"/>
  <c r="P238"/>
  <c r="O238"/>
  <c r="N238"/>
  <c r="M238"/>
  <c r="L238"/>
  <c r="K238"/>
  <c r="J238"/>
  <c r="I238"/>
  <c r="H238"/>
  <c r="G238"/>
  <c r="F238"/>
  <c r="E238"/>
  <c r="D238"/>
  <c r="AZ238"/>
  <c r="BA238"/>
  <c r="BB238"/>
  <c r="BD238"/>
  <c r="BF238"/>
  <c r="BH238"/>
  <c r="BX238"/>
  <c r="BI238"/>
  <c r="BY238"/>
  <c r="BJ238"/>
  <c r="BZ238"/>
  <c r="BK238"/>
  <c r="BL238"/>
  <c r="BN238"/>
  <c r="BO238"/>
  <c r="BP238"/>
  <c r="CA238"/>
  <c r="BQ238"/>
  <c r="BR238"/>
  <c r="BT238"/>
  <c r="BU238"/>
  <c r="BV238"/>
  <c r="CB238"/>
  <c r="CC238"/>
  <c r="DE238"/>
  <c r="AI239"/>
  <c r="AH239"/>
  <c r="AG239"/>
  <c r="AF239"/>
  <c r="AE239"/>
  <c r="AD239"/>
  <c r="AC239"/>
  <c r="AB239"/>
  <c r="AA239"/>
  <c r="Z239"/>
  <c r="Y239"/>
  <c r="X239"/>
  <c r="W239"/>
  <c r="V239"/>
  <c r="U239"/>
  <c r="T239"/>
  <c r="S239"/>
  <c r="R239"/>
  <c r="Q239"/>
  <c r="P239"/>
  <c r="O239"/>
  <c r="N239"/>
  <c r="M239"/>
  <c r="L239"/>
  <c r="K239"/>
  <c r="J239"/>
  <c r="I239"/>
  <c r="H239"/>
  <c r="G239"/>
  <c r="F239"/>
  <c r="E239"/>
  <c r="D239"/>
  <c r="AZ239"/>
  <c r="BA239"/>
  <c r="BB239"/>
  <c r="BD239"/>
  <c r="BF239"/>
  <c r="BH239"/>
  <c r="BX239"/>
  <c r="BI239"/>
  <c r="BY239"/>
  <c r="BJ239"/>
  <c r="BZ239"/>
  <c r="BK239"/>
  <c r="BL239"/>
  <c r="BN239"/>
  <c r="BO239"/>
  <c r="BP239"/>
  <c r="CA239"/>
  <c r="BQ239"/>
  <c r="BR239"/>
  <c r="BT239"/>
  <c r="BU239"/>
  <c r="BV239"/>
  <c r="CB239"/>
  <c r="CC239"/>
  <c r="DE239"/>
  <c r="AI240"/>
  <c r="AH240"/>
  <c r="AG240"/>
  <c r="AF240"/>
  <c r="AE240"/>
  <c r="AD240"/>
  <c r="AC240"/>
  <c r="AB240"/>
  <c r="AA240"/>
  <c r="Z240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AZ240"/>
  <c r="BA240"/>
  <c r="BB240"/>
  <c r="BD240"/>
  <c r="BF240"/>
  <c r="BH240"/>
  <c r="BX240"/>
  <c r="BI240"/>
  <c r="BY240"/>
  <c r="BJ240"/>
  <c r="BZ240"/>
  <c r="BK240"/>
  <c r="BL240"/>
  <c r="BN240"/>
  <c r="BO240"/>
  <c r="BP240"/>
  <c r="CA240"/>
  <c r="BQ240"/>
  <c r="BR240"/>
  <c r="BT240"/>
  <c r="BU240"/>
  <c r="BV240"/>
  <c r="CB240"/>
  <c r="CC240"/>
  <c r="DE240"/>
  <c r="AI241"/>
  <c r="AH241"/>
  <c r="AG241"/>
  <c r="AF241"/>
  <c r="AE241"/>
  <c r="AD241"/>
  <c r="AC241"/>
  <c r="AB241"/>
  <c r="AA241"/>
  <c r="Z241"/>
  <c r="Y241"/>
  <c r="X241"/>
  <c r="W241"/>
  <c r="V241"/>
  <c r="U241"/>
  <c r="T241"/>
  <c r="S241"/>
  <c r="R241"/>
  <c r="Q241"/>
  <c r="P241"/>
  <c r="O241"/>
  <c r="N241"/>
  <c r="M241"/>
  <c r="L241"/>
  <c r="K241"/>
  <c r="J241"/>
  <c r="I241"/>
  <c r="H241"/>
  <c r="G241"/>
  <c r="F241"/>
  <c r="E241"/>
  <c r="D241"/>
  <c r="AZ241"/>
  <c r="BA241"/>
  <c r="BB241"/>
  <c r="BD241"/>
  <c r="BF241"/>
  <c r="BH241"/>
  <c r="BX241"/>
  <c r="BI241"/>
  <c r="BY241"/>
  <c r="BJ241"/>
  <c r="BZ241"/>
  <c r="BK241"/>
  <c r="BL241"/>
  <c r="BN241"/>
  <c r="BO241"/>
  <c r="BP241"/>
  <c r="CA241"/>
  <c r="BQ241"/>
  <c r="BR241"/>
  <c r="BT241"/>
  <c r="BU241"/>
  <c r="BV241"/>
  <c r="CB241"/>
  <c r="CC241"/>
  <c r="DE241"/>
  <c r="AI243"/>
  <c r="AH243"/>
  <c r="AG243"/>
  <c r="AF243"/>
  <c r="AE243"/>
  <c r="AD243"/>
  <c r="AC243"/>
  <c r="AB243"/>
  <c r="AA243"/>
  <c r="Z243"/>
  <c r="Y243"/>
  <c r="X243"/>
  <c r="W243"/>
  <c r="V243"/>
  <c r="U243"/>
  <c r="T243"/>
  <c r="S243"/>
  <c r="R243"/>
  <c r="Q243"/>
  <c r="P243"/>
  <c r="O243"/>
  <c r="N243"/>
  <c r="M243"/>
  <c r="L243"/>
  <c r="K243"/>
  <c r="J243"/>
  <c r="I243"/>
  <c r="H243"/>
  <c r="G243"/>
  <c r="F243"/>
  <c r="E243"/>
  <c r="D243"/>
  <c r="AZ243"/>
  <c r="CC243"/>
  <c r="DE243"/>
  <c r="AI244"/>
  <c r="AH244"/>
  <c r="AG244"/>
  <c r="AF244"/>
  <c r="AE244"/>
  <c r="AD244"/>
  <c r="AC244"/>
  <c r="AB244"/>
  <c r="AA244"/>
  <c r="Z244"/>
  <c r="Y244"/>
  <c r="X244"/>
  <c r="W244"/>
  <c r="V244"/>
  <c r="U244"/>
  <c r="T244"/>
  <c r="S244"/>
  <c r="R244"/>
  <c r="Q244"/>
  <c r="P244"/>
  <c r="O244"/>
  <c r="N244"/>
  <c r="M244"/>
  <c r="L244"/>
  <c r="K244"/>
  <c r="J244"/>
  <c r="I244"/>
  <c r="H244"/>
  <c r="G244"/>
  <c r="F244"/>
  <c r="E244"/>
  <c r="D244"/>
  <c r="AZ244"/>
  <c r="BA244"/>
  <c r="BB244"/>
  <c r="BD244"/>
  <c r="BF244"/>
  <c r="BH244"/>
  <c r="BX244"/>
  <c r="BI244"/>
  <c r="BY244"/>
  <c r="BJ244"/>
  <c r="BZ244"/>
  <c r="BK244"/>
  <c r="BL244"/>
  <c r="BN244"/>
  <c r="BO244"/>
  <c r="BP244"/>
  <c r="CA244"/>
  <c r="BQ244"/>
  <c r="BR244"/>
  <c r="BT244"/>
  <c r="BU244"/>
  <c r="BV244"/>
  <c r="CB244"/>
  <c r="CC244"/>
  <c r="DE244"/>
  <c r="AI245"/>
  <c r="AH245"/>
  <c r="AG245"/>
  <c r="AF245"/>
  <c r="AE245"/>
  <c r="AD245"/>
  <c r="AC245"/>
  <c r="AB245"/>
  <c r="AA245"/>
  <c r="Z245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AZ245"/>
  <c r="CC245"/>
  <c r="DE245"/>
  <c r="AI246"/>
  <c r="AH246"/>
  <c r="AG246"/>
  <c r="AF246"/>
  <c r="AE246"/>
  <c r="AD246"/>
  <c r="AC246"/>
  <c r="AB246"/>
  <c r="AA246"/>
  <c r="Z246"/>
  <c r="Y246"/>
  <c r="X246"/>
  <c r="W246"/>
  <c r="V246"/>
  <c r="U246"/>
  <c r="T246"/>
  <c r="S246"/>
  <c r="R246"/>
  <c r="Q246"/>
  <c r="P246"/>
  <c r="O246"/>
  <c r="N246"/>
  <c r="M246"/>
  <c r="L246"/>
  <c r="K246"/>
  <c r="J246"/>
  <c r="I246"/>
  <c r="H246"/>
  <c r="G246"/>
  <c r="F246"/>
  <c r="E246"/>
  <c r="D246"/>
  <c r="AZ246"/>
  <c r="BA246"/>
  <c r="BB246"/>
  <c r="BD246"/>
  <c r="BF246"/>
  <c r="BH246"/>
  <c r="BX246"/>
  <c r="BI246"/>
  <c r="BY246"/>
  <c r="BJ246"/>
  <c r="BZ246"/>
  <c r="BK246"/>
  <c r="BL246"/>
  <c r="BN246"/>
  <c r="BO246"/>
  <c r="BP246"/>
  <c r="CA246"/>
  <c r="BQ246"/>
  <c r="BR246"/>
  <c r="BT246"/>
  <c r="BU246"/>
  <c r="BV246"/>
  <c r="CB246"/>
  <c r="CC246"/>
  <c r="DE246"/>
  <c r="AI247"/>
  <c r="AH247"/>
  <c r="AG247"/>
  <c r="AF247"/>
  <c r="AE247"/>
  <c r="AD247"/>
  <c r="AC247"/>
  <c r="AB247"/>
  <c r="AA247"/>
  <c r="Z247"/>
  <c r="Y247"/>
  <c r="X247"/>
  <c r="W247"/>
  <c r="V247"/>
  <c r="U247"/>
  <c r="T247"/>
  <c r="S247"/>
  <c r="R247"/>
  <c r="Q247"/>
  <c r="P247"/>
  <c r="O247"/>
  <c r="N247"/>
  <c r="M247"/>
  <c r="L247"/>
  <c r="K247"/>
  <c r="J247"/>
  <c r="I247"/>
  <c r="H247"/>
  <c r="G247"/>
  <c r="F247"/>
  <c r="E247"/>
  <c r="D247"/>
  <c r="AZ247"/>
  <c r="BA247"/>
  <c r="BB247"/>
  <c r="BD247"/>
  <c r="BF247"/>
  <c r="BH247"/>
  <c r="BX247"/>
  <c r="BI247"/>
  <c r="BY247"/>
  <c r="BJ247"/>
  <c r="BZ247"/>
  <c r="BK247"/>
  <c r="BL247"/>
  <c r="BN247"/>
  <c r="BO247"/>
  <c r="BP247"/>
  <c r="CA247"/>
  <c r="BQ247"/>
  <c r="BR247"/>
  <c r="BT247"/>
  <c r="BU247"/>
  <c r="BV247"/>
  <c r="CB247"/>
  <c r="CC247"/>
  <c r="DE247"/>
  <c r="AI248"/>
  <c r="AH248"/>
  <c r="AG248"/>
  <c r="AF248"/>
  <c r="AE248"/>
  <c r="AD248"/>
  <c r="AC248"/>
  <c r="AB248"/>
  <c r="AA248"/>
  <c r="Z248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D248"/>
  <c r="AZ248"/>
  <c r="BA248"/>
  <c r="BB248"/>
  <c r="BD248"/>
  <c r="BF248"/>
  <c r="BH248"/>
  <c r="BX248"/>
  <c r="BI248"/>
  <c r="BY248"/>
  <c r="BJ248"/>
  <c r="BZ248"/>
  <c r="BK248"/>
  <c r="BL248"/>
  <c r="BN248"/>
  <c r="BO248"/>
  <c r="BP248"/>
  <c r="CA248"/>
  <c r="BQ248"/>
  <c r="BR248"/>
  <c r="BT248"/>
  <c r="BU248"/>
  <c r="BV248"/>
  <c r="CB248"/>
  <c r="CC248"/>
  <c r="DE248"/>
  <c r="AI249"/>
  <c r="AH249"/>
  <c r="AG249"/>
  <c r="AF249"/>
  <c r="AE249"/>
  <c r="AD249"/>
  <c r="AC249"/>
  <c r="AB249"/>
  <c r="AA249"/>
  <c r="Z249"/>
  <c r="Y249"/>
  <c r="X249"/>
  <c r="W249"/>
  <c r="V249"/>
  <c r="U249"/>
  <c r="T249"/>
  <c r="S249"/>
  <c r="R249"/>
  <c r="Q249"/>
  <c r="P249"/>
  <c r="O249"/>
  <c r="N249"/>
  <c r="M249"/>
  <c r="L249"/>
  <c r="K249"/>
  <c r="J249"/>
  <c r="I249"/>
  <c r="H249"/>
  <c r="G249"/>
  <c r="F249"/>
  <c r="E249"/>
  <c r="D249"/>
  <c r="AZ249"/>
  <c r="BA249"/>
  <c r="BB249"/>
  <c r="BD249"/>
  <c r="BF249"/>
  <c r="BH249"/>
  <c r="BX249"/>
  <c r="BI249"/>
  <c r="BY249"/>
  <c r="BJ249"/>
  <c r="BZ249"/>
  <c r="BK249"/>
  <c r="BL249"/>
  <c r="BN249"/>
  <c r="BO249"/>
  <c r="BP249"/>
  <c r="CA249"/>
  <c r="BQ249"/>
  <c r="BR249"/>
  <c r="BT249"/>
  <c r="BU249"/>
  <c r="BV249"/>
  <c r="CB249"/>
  <c r="CC249"/>
  <c r="DE249"/>
  <c r="AI250"/>
  <c r="AH250"/>
  <c r="AG250"/>
  <c r="AF250"/>
  <c r="AE250"/>
  <c r="AD250"/>
  <c r="AC250"/>
  <c r="AB250"/>
  <c r="AA250"/>
  <c r="Z250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AZ250"/>
  <c r="BA250"/>
  <c r="BB250"/>
  <c r="BD250"/>
  <c r="BF250"/>
  <c r="BH250"/>
  <c r="BX250"/>
  <c r="BI250"/>
  <c r="BY250"/>
  <c r="BJ250"/>
  <c r="BZ250"/>
  <c r="BK250"/>
  <c r="BL250"/>
  <c r="BN250"/>
  <c r="BO250"/>
  <c r="BP250"/>
  <c r="CA250"/>
  <c r="BQ250"/>
  <c r="BR250"/>
  <c r="BT250"/>
  <c r="BU250"/>
  <c r="BV250"/>
  <c r="CB250"/>
  <c r="CC250"/>
  <c r="DE250"/>
  <c r="AI251"/>
  <c r="AH251"/>
  <c r="AG251"/>
  <c r="AF251"/>
  <c r="AE251"/>
  <c r="AD251"/>
  <c r="AC251"/>
  <c r="AB251"/>
  <c r="AA251"/>
  <c r="Z251"/>
  <c r="Y251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D251"/>
  <c r="AZ251"/>
  <c r="BA251"/>
  <c r="BB251"/>
  <c r="BD251"/>
  <c r="BF251"/>
  <c r="BH251"/>
  <c r="BX251"/>
  <c r="BI251"/>
  <c r="BY251"/>
  <c r="BJ251"/>
  <c r="BZ251"/>
  <c r="BK251"/>
  <c r="BL251"/>
  <c r="BN251"/>
  <c r="BO251"/>
  <c r="BP251"/>
  <c r="CA251"/>
  <c r="BQ251"/>
  <c r="BR251"/>
  <c r="BT251"/>
  <c r="BU251"/>
  <c r="BV251"/>
  <c r="CB251"/>
  <c r="CC251"/>
  <c r="DE251"/>
  <c r="AI252"/>
  <c r="AH252"/>
  <c r="AG252"/>
  <c r="AF252"/>
  <c r="AE252"/>
  <c r="AD252"/>
  <c r="AC252"/>
  <c r="AB252"/>
  <c r="AA252"/>
  <c r="Z252"/>
  <c r="Y252"/>
  <c r="X252"/>
  <c r="W252"/>
  <c r="V252"/>
  <c r="U252"/>
  <c r="T252"/>
  <c r="S252"/>
  <c r="R252"/>
  <c r="Q252"/>
  <c r="P252"/>
  <c r="O252"/>
  <c r="N252"/>
  <c r="M252"/>
  <c r="L252"/>
  <c r="K252"/>
  <c r="J252"/>
  <c r="I252"/>
  <c r="H252"/>
  <c r="G252"/>
  <c r="F252"/>
  <c r="E252"/>
  <c r="D252"/>
  <c r="AZ252"/>
  <c r="BA252"/>
  <c r="BB252"/>
  <c r="BD252"/>
  <c r="BF252"/>
  <c r="BH252"/>
  <c r="BX252"/>
  <c r="BI252"/>
  <c r="BY252"/>
  <c r="BJ252"/>
  <c r="BZ252"/>
  <c r="BK252"/>
  <c r="BL252"/>
  <c r="BN252"/>
  <c r="BO252"/>
  <c r="BP252"/>
  <c r="CA252"/>
  <c r="BQ252"/>
  <c r="BR252"/>
  <c r="BT252"/>
  <c r="BU252"/>
  <c r="BV252"/>
  <c r="CB252"/>
  <c r="CC252"/>
  <c r="DE252"/>
  <c r="AI253"/>
  <c r="AH253"/>
  <c r="AG253"/>
  <c r="AF253"/>
  <c r="AE253"/>
  <c r="AD253"/>
  <c r="AC253"/>
  <c r="AB253"/>
  <c r="AA253"/>
  <c r="Z253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D253"/>
  <c r="AZ253"/>
  <c r="BA253"/>
  <c r="BB253"/>
  <c r="BD253"/>
  <c r="BF253"/>
  <c r="BH253"/>
  <c r="BX253"/>
  <c r="BI253"/>
  <c r="BY253"/>
  <c r="BJ253"/>
  <c r="BZ253"/>
  <c r="BK253"/>
  <c r="BL253"/>
  <c r="BN253"/>
  <c r="BO253"/>
  <c r="BP253"/>
  <c r="CA253"/>
  <c r="BQ253"/>
  <c r="BR253"/>
  <c r="BT253"/>
  <c r="BU253"/>
  <c r="BV253"/>
  <c r="CB253"/>
  <c r="CC253"/>
  <c r="DE253"/>
  <c r="AI254"/>
  <c r="AH254"/>
  <c r="AG254"/>
  <c r="AF254"/>
  <c r="AE254"/>
  <c r="AD254"/>
  <c r="AC254"/>
  <c r="AB254"/>
  <c r="AA254"/>
  <c r="Z254"/>
  <c r="Y254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D254"/>
  <c r="AZ254"/>
  <c r="BA254"/>
  <c r="BB254"/>
  <c r="BD254"/>
  <c r="BF254"/>
  <c r="BH254"/>
  <c r="BX254"/>
  <c r="BI254"/>
  <c r="BY254"/>
  <c r="BJ254"/>
  <c r="BZ254"/>
  <c r="BK254"/>
  <c r="BL254"/>
  <c r="BN254"/>
  <c r="BO254"/>
  <c r="BP254"/>
  <c r="CA254"/>
  <c r="BQ254"/>
  <c r="BR254"/>
  <c r="BT254"/>
  <c r="BU254"/>
  <c r="BV254"/>
  <c r="CB254"/>
  <c r="CC254"/>
  <c r="DE254"/>
  <c r="AI255"/>
  <c r="AH255"/>
  <c r="AG255"/>
  <c r="AF255"/>
  <c r="AE255"/>
  <c r="AD255"/>
  <c r="AC255"/>
  <c r="AB255"/>
  <c r="AA255"/>
  <c r="Z255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AZ255"/>
  <c r="BA255"/>
  <c r="BB255"/>
  <c r="BD255"/>
  <c r="BF255"/>
  <c r="BH255"/>
  <c r="BX255"/>
  <c r="BI255"/>
  <c r="BY255"/>
  <c r="BJ255"/>
  <c r="BZ255"/>
  <c r="BK255"/>
  <c r="BL255"/>
  <c r="BN255"/>
  <c r="BO255"/>
  <c r="BP255"/>
  <c r="CA255"/>
  <c r="BQ255"/>
  <c r="BR255"/>
  <c r="BT255"/>
  <c r="BU255"/>
  <c r="BV255"/>
  <c r="CB255"/>
  <c r="CC255"/>
  <c r="DE255"/>
  <c r="AI256"/>
  <c r="AH256"/>
  <c r="AG256"/>
  <c r="AF256"/>
  <c r="AE256"/>
  <c r="AD256"/>
  <c r="AC256"/>
  <c r="AB256"/>
  <c r="AA256"/>
  <c r="Z256"/>
  <c r="Y256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D256"/>
  <c r="AZ256"/>
  <c r="BA256"/>
  <c r="BB256"/>
  <c r="BD256"/>
  <c r="BF256"/>
  <c r="BH256"/>
  <c r="BX256"/>
  <c r="BI256"/>
  <c r="BY256"/>
  <c r="BJ256"/>
  <c r="BZ256"/>
  <c r="BK256"/>
  <c r="BL256"/>
  <c r="BN256"/>
  <c r="BO256"/>
  <c r="BP256"/>
  <c r="CA256"/>
  <c r="BQ256"/>
  <c r="BR256"/>
  <c r="BT256"/>
  <c r="BU256"/>
  <c r="BV256"/>
  <c r="CB256"/>
  <c r="CC256"/>
  <c r="DE256"/>
  <c r="AI257"/>
  <c r="AH257"/>
  <c r="AG257"/>
  <c r="AF257"/>
  <c r="AE257"/>
  <c r="AD257"/>
  <c r="AC257"/>
  <c r="AB257"/>
  <c r="AA257"/>
  <c r="Z257"/>
  <c r="Y257"/>
  <c r="X257"/>
  <c r="W257"/>
  <c r="V257"/>
  <c r="U257"/>
  <c r="T257"/>
  <c r="S257"/>
  <c r="R257"/>
  <c r="Q257"/>
  <c r="P257"/>
  <c r="O257"/>
  <c r="N257"/>
  <c r="M257"/>
  <c r="L257"/>
  <c r="K257"/>
  <c r="J257"/>
  <c r="I257"/>
  <c r="H257"/>
  <c r="G257"/>
  <c r="F257"/>
  <c r="E257"/>
  <c r="D257"/>
  <c r="AZ257"/>
  <c r="BA257"/>
  <c r="BB257"/>
  <c r="BD257"/>
  <c r="BF257"/>
  <c r="BH257"/>
  <c r="BX257"/>
  <c r="BI257"/>
  <c r="BY257"/>
  <c r="BJ257"/>
  <c r="BZ257"/>
  <c r="BK257"/>
  <c r="BL257"/>
  <c r="BN257"/>
  <c r="BO257"/>
  <c r="BP257"/>
  <c r="CA257"/>
  <c r="BQ257"/>
  <c r="BR257"/>
  <c r="BT257"/>
  <c r="BU257"/>
  <c r="BV257"/>
  <c r="CB257"/>
  <c r="CC257"/>
  <c r="DE257"/>
  <c r="AI258"/>
  <c r="AH258"/>
  <c r="AG258"/>
  <c r="AF258"/>
  <c r="AE258"/>
  <c r="AD258"/>
  <c r="AC258"/>
  <c r="AB258"/>
  <c r="AA258"/>
  <c r="Z258"/>
  <c r="Y258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AZ258"/>
  <c r="BA258"/>
  <c r="BB258"/>
  <c r="BD258"/>
  <c r="BF258"/>
  <c r="BH258"/>
  <c r="BX258"/>
  <c r="BI258"/>
  <c r="BY258"/>
  <c r="BJ258"/>
  <c r="BZ258"/>
  <c r="BK258"/>
  <c r="BL258"/>
  <c r="BN258"/>
  <c r="BO258"/>
  <c r="BP258"/>
  <c r="CA258"/>
  <c r="BQ258"/>
  <c r="BR258"/>
  <c r="BT258"/>
  <c r="BU258"/>
  <c r="BV258"/>
  <c r="CB258"/>
  <c r="CC258"/>
  <c r="DE258"/>
  <c r="AI259"/>
  <c r="AH259"/>
  <c r="AG259"/>
  <c r="AF259"/>
  <c r="AE259"/>
  <c r="AD259"/>
  <c r="AC259"/>
  <c r="AB259"/>
  <c r="AA259"/>
  <c r="Z259"/>
  <c r="Y259"/>
  <c r="X259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AZ259"/>
  <c r="BA259"/>
  <c r="BB259"/>
  <c r="BD259"/>
  <c r="BF259"/>
  <c r="BH259"/>
  <c r="BX259"/>
  <c r="BI259"/>
  <c r="BY259"/>
  <c r="BJ259"/>
  <c r="BZ259"/>
  <c r="BK259"/>
  <c r="BL259"/>
  <c r="BN259"/>
  <c r="BO259"/>
  <c r="BP259"/>
  <c r="CA259"/>
  <c r="BQ259"/>
  <c r="BR259"/>
  <c r="BT259"/>
  <c r="BU259"/>
  <c r="BV259"/>
  <c r="CB259"/>
  <c r="CC259"/>
  <c r="DE259"/>
  <c r="AI260"/>
  <c r="AH260"/>
  <c r="AG260"/>
  <c r="AF260"/>
  <c r="AE260"/>
  <c r="AD260"/>
  <c r="AC260"/>
  <c r="AB260"/>
  <c r="AA260"/>
  <c r="Z260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AZ260"/>
  <c r="BA260"/>
  <c r="BB260"/>
  <c r="BD260"/>
  <c r="BF260"/>
  <c r="BH260"/>
  <c r="BX260"/>
  <c r="BI260"/>
  <c r="BY260"/>
  <c r="BJ260"/>
  <c r="BZ260"/>
  <c r="BK260"/>
  <c r="BL260"/>
  <c r="BN260"/>
  <c r="BO260"/>
  <c r="BP260"/>
  <c r="CA260"/>
  <c r="BQ260"/>
  <c r="BR260"/>
  <c r="BT260"/>
  <c r="BU260"/>
  <c r="BV260"/>
  <c r="CB260"/>
  <c r="CC260"/>
  <c r="DE260"/>
  <c r="AI261"/>
  <c r="AH261"/>
  <c r="AG261"/>
  <c r="AF261"/>
  <c r="AE261"/>
  <c r="AD261"/>
  <c r="AC261"/>
  <c r="AB261"/>
  <c r="AA261"/>
  <c r="Z261"/>
  <c r="Y261"/>
  <c r="X261"/>
  <c r="W261"/>
  <c r="V261"/>
  <c r="U261"/>
  <c r="T261"/>
  <c r="S261"/>
  <c r="R261"/>
  <c r="Q261"/>
  <c r="P261"/>
  <c r="O261"/>
  <c r="N261"/>
  <c r="M261"/>
  <c r="L261"/>
  <c r="K261"/>
  <c r="J261"/>
  <c r="I261"/>
  <c r="H261"/>
  <c r="G261"/>
  <c r="F261"/>
  <c r="E261"/>
  <c r="D261"/>
  <c r="AZ261"/>
  <c r="BA261"/>
  <c r="BB261"/>
  <c r="BD261"/>
  <c r="BF261"/>
  <c r="BH261"/>
  <c r="BX261"/>
  <c r="BI261"/>
  <c r="BY261"/>
  <c r="BJ261"/>
  <c r="BZ261"/>
  <c r="BK261"/>
  <c r="BL261"/>
  <c r="BN261"/>
  <c r="BO261"/>
  <c r="BP261"/>
  <c r="CA261"/>
  <c r="BQ261"/>
  <c r="BR261"/>
  <c r="BT261"/>
  <c r="BU261"/>
  <c r="BV261"/>
  <c r="CB261"/>
  <c r="CC261"/>
  <c r="DE261"/>
  <c r="AI262"/>
  <c r="AH262"/>
  <c r="AG262"/>
  <c r="AF262"/>
  <c r="AE262"/>
  <c r="AD262"/>
  <c r="AC262"/>
  <c r="AB262"/>
  <c r="AA262"/>
  <c r="Z262"/>
  <c r="Y262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AZ262"/>
  <c r="BA262"/>
  <c r="BB262"/>
  <c r="BD262"/>
  <c r="BF262"/>
  <c r="BH262"/>
  <c r="BX262"/>
  <c r="BI262"/>
  <c r="BY262"/>
  <c r="BJ262"/>
  <c r="BZ262"/>
  <c r="BK262"/>
  <c r="BL262"/>
  <c r="BN262"/>
  <c r="BO262"/>
  <c r="BP262"/>
  <c r="CA262"/>
  <c r="BQ262"/>
  <c r="BR262"/>
  <c r="BT262"/>
  <c r="BU262"/>
  <c r="BV262"/>
  <c r="CB262"/>
  <c r="CC262"/>
  <c r="DE262"/>
  <c r="AI263"/>
  <c r="AH263"/>
  <c r="AG263"/>
  <c r="AF263"/>
  <c r="AE263"/>
  <c r="AD263"/>
  <c r="AC263"/>
  <c r="AB263"/>
  <c r="AA263"/>
  <c r="Z263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AZ263"/>
  <c r="BA263"/>
  <c r="BB263"/>
  <c r="BD263"/>
  <c r="BF263"/>
  <c r="BH263"/>
  <c r="BX263"/>
  <c r="BI263"/>
  <c r="BY263"/>
  <c r="BJ263"/>
  <c r="BZ263"/>
  <c r="BK263"/>
  <c r="BL263"/>
  <c r="BN263"/>
  <c r="BO263"/>
  <c r="BP263"/>
  <c r="CA263"/>
  <c r="BQ263"/>
  <c r="BR263"/>
  <c r="BT263"/>
  <c r="BU263"/>
  <c r="BV263"/>
  <c r="CB263"/>
  <c r="CC263"/>
  <c r="DE263"/>
  <c r="AI264"/>
  <c r="AH264"/>
  <c r="AG264"/>
  <c r="AF264"/>
  <c r="AE264"/>
  <c r="AD264"/>
  <c r="AC264"/>
  <c r="AB264"/>
  <c r="AA264"/>
  <c r="Z264"/>
  <c r="Y264"/>
  <c r="X264"/>
  <c r="W264"/>
  <c r="V264"/>
  <c r="U264"/>
  <c r="T264"/>
  <c r="S264"/>
  <c r="R264"/>
  <c r="Q264"/>
  <c r="P264"/>
  <c r="O264"/>
  <c r="N264"/>
  <c r="M264"/>
  <c r="L264"/>
  <c r="K264"/>
  <c r="J264"/>
  <c r="I264"/>
  <c r="H264"/>
  <c r="G264"/>
  <c r="F264"/>
  <c r="E264"/>
  <c r="D264"/>
  <c r="AZ264"/>
  <c r="BA264"/>
  <c r="BB264"/>
  <c r="BD264"/>
  <c r="BF264"/>
  <c r="BH264"/>
  <c r="BX264"/>
  <c r="BI264"/>
  <c r="BY264"/>
  <c r="BJ264"/>
  <c r="BZ264"/>
  <c r="BK264"/>
  <c r="BL264"/>
  <c r="BN264"/>
  <c r="BO264"/>
  <c r="BP264"/>
  <c r="CA264"/>
  <c r="BQ264"/>
  <c r="BR264"/>
  <c r="BT264"/>
  <c r="BU264"/>
  <c r="BV264"/>
  <c r="CB264"/>
  <c r="CC264"/>
  <c r="DE264"/>
  <c r="AI265"/>
  <c r="AH265"/>
  <c r="AG265"/>
  <c r="AF265"/>
  <c r="AE265"/>
  <c r="AD265"/>
  <c r="AC265"/>
  <c r="AB265"/>
  <c r="AA265"/>
  <c r="Z265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AZ265"/>
  <c r="BA265"/>
  <c r="BB265"/>
  <c r="BD265"/>
  <c r="BF265"/>
  <c r="BH265"/>
  <c r="BX265"/>
  <c r="BI265"/>
  <c r="BY265"/>
  <c r="BJ265"/>
  <c r="BZ265"/>
  <c r="BK265"/>
  <c r="BL265"/>
  <c r="BN265"/>
  <c r="BO265"/>
  <c r="BP265"/>
  <c r="CA265"/>
  <c r="BQ265"/>
  <c r="BR265"/>
  <c r="BT265"/>
  <c r="BU265"/>
  <c r="BV265"/>
  <c r="CB265"/>
  <c r="CC265"/>
  <c r="DE265"/>
  <c r="AI266"/>
  <c r="AH266"/>
  <c r="AG266"/>
  <c r="AF266"/>
  <c r="AE266"/>
  <c r="AD266"/>
  <c r="AC266"/>
  <c r="AB266"/>
  <c r="AA266"/>
  <c r="Z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AZ266"/>
  <c r="BA266"/>
  <c r="BB266"/>
  <c r="BD266"/>
  <c r="BF266"/>
  <c r="BH266"/>
  <c r="BX266"/>
  <c r="BI266"/>
  <c r="BY266"/>
  <c r="BJ266"/>
  <c r="BZ266"/>
  <c r="BK266"/>
  <c r="BL266"/>
  <c r="BN266"/>
  <c r="BO266"/>
  <c r="BP266"/>
  <c r="CA266"/>
  <c r="BQ266"/>
  <c r="BR266"/>
  <c r="BT266"/>
  <c r="BU266"/>
  <c r="BV266"/>
  <c r="CB266"/>
  <c r="CC266"/>
  <c r="DE266"/>
  <c r="AI267"/>
  <c r="AH267"/>
  <c r="AG267"/>
  <c r="AF267"/>
  <c r="AE267"/>
  <c r="AD267"/>
  <c r="AC267"/>
  <c r="AB267"/>
  <c r="AA267"/>
  <c r="Z267"/>
  <c r="Y267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AZ267"/>
  <c r="BA267"/>
  <c r="BB267"/>
  <c r="BD267"/>
  <c r="BF267"/>
  <c r="BH267"/>
  <c r="BX267"/>
  <c r="BI267"/>
  <c r="BY267"/>
  <c r="BJ267"/>
  <c r="BZ267"/>
  <c r="BK267"/>
  <c r="BL267"/>
  <c r="BN267"/>
  <c r="BO267"/>
  <c r="BP267"/>
  <c r="CA267"/>
  <c r="BQ267"/>
  <c r="BR267"/>
  <c r="BT267"/>
  <c r="BU267"/>
  <c r="BV267"/>
  <c r="CB267"/>
  <c r="CC267"/>
  <c r="DE267"/>
  <c r="AI268"/>
  <c r="AH268"/>
  <c r="AG268"/>
  <c r="AF268"/>
  <c r="AE268"/>
  <c r="AD268"/>
  <c r="AC268"/>
  <c r="AB268"/>
  <c r="AA268"/>
  <c r="Z268"/>
  <c r="Y268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AZ268"/>
  <c r="BA268"/>
  <c r="BB268"/>
  <c r="BD268"/>
  <c r="BF268"/>
  <c r="BH268"/>
  <c r="BX268"/>
  <c r="BI268"/>
  <c r="BY268"/>
  <c r="BJ268"/>
  <c r="BZ268"/>
  <c r="BK268"/>
  <c r="BL268"/>
  <c r="BN268"/>
  <c r="BO268"/>
  <c r="BP268"/>
  <c r="CA268"/>
  <c r="BQ268"/>
  <c r="BR268"/>
  <c r="BT268"/>
  <c r="BU268"/>
  <c r="BV268"/>
  <c r="CB268"/>
  <c r="CC268"/>
  <c r="DE268"/>
  <c r="AI269"/>
  <c r="AH269"/>
  <c r="AG269"/>
  <c r="AF269"/>
  <c r="AE269"/>
  <c r="AD269"/>
  <c r="AC269"/>
  <c r="AB269"/>
  <c r="AA269"/>
  <c r="Z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AZ269"/>
  <c r="BA269"/>
  <c r="BB269"/>
  <c r="BD269"/>
  <c r="BF269"/>
  <c r="BH269"/>
  <c r="BX269"/>
  <c r="BI269"/>
  <c r="BY269"/>
  <c r="BJ269"/>
  <c r="BZ269"/>
  <c r="BK269"/>
  <c r="BL269"/>
  <c r="BN269"/>
  <c r="BO269"/>
  <c r="BP269"/>
  <c r="CA269"/>
  <c r="BQ269"/>
  <c r="BR269"/>
  <c r="BT269"/>
  <c r="BU269"/>
  <c r="BV269"/>
  <c r="CB269"/>
  <c r="CC269"/>
  <c r="DE269"/>
  <c r="AI270"/>
  <c r="AH270"/>
  <c r="AG270"/>
  <c r="AF270"/>
  <c r="AE270"/>
  <c r="AD270"/>
  <c r="AC270"/>
  <c r="AB270"/>
  <c r="AA270"/>
  <c r="Z270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AZ270"/>
  <c r="BA270"/>
  <c r="BB270"/>
  <c r="BD270"/>
  <c r="BF270"/>
  <c r="BH270"/>
  <c r="BX270"/>
  <c r="BI270"/>
  <c r="BY270"/>
  <c r="BJ270"/>
  <c r="BZ270"/>
  <c r="BK270"/>
  <c r="BL270"/>
  <c r="BN270"/>
  <c r="BO270"/>
  <c r="BP270"/>
  <c r="CA270"/>
  <c r="BQ270"/>
  <c r="BR270"/>
  <c r="BT270"/>
  <c r="BU270"/>
  <c r="BV270"/>
  <c r="CB270"/>
  <c r="CC270"/>
  <c r="DE270"/>
  <c r="AI271"/>
  <c r="AH271"/>
  <c r="AG271"/>
  <c r="AF271"/>
  <c r="AE271"/>
  <c r="AD271"/>
  <c r="AC271"/>
  <c r="AB271"/>
  <c r="AA271"/>
  <c r="Z271"/>
  <c r="Y271"/>
  <c r="X271"/>
  <c r="W271"/>
  <c r="V271"/>
  <c r="U271"/>
  <c r="T271"/>
  <c r="S271"/>
  <c r="R271"/>
  <c r="Q271"/>
  <c r="P271"/>
  <c r="O271"/>
  <c r="N271"/>
  <c r="M271"/>
  <c r="L271"/>
  <c r="K271"/>
  <c r="J271"/>
  <c r="I271"/>
  <c r="H271"/>
  <c r="G271"/>
  <c r="F271"/>
  <c r="E271"/>
  <c r="D271"/>
  <c r="AZ271"/>
  <c r="BA271"/>
  <c r="BB271"/>
  <c r="BD271"/>
  <c r="BF271"/>
  <c r="BH271"/>
  <c r="BX271"/>
  <c r="BI271"/>
  <c r="BY271"/>
  <c r="BJ271"/>
  <c r="BZ271"/>
  <c r="BK271"/>
  <c r="BL271"/>
  <c r="BN271"/>
  <c r="BO271"/>
  <c r="BP271"/>
  <c r="CA271"/>
  <c r="BQ271"/>
  <c r="BR271"/>
  <c r="BT271"/>
  <c r="BU271"/>
  <c r="BV271"/>
  <c r="CB271"/>
  <c r="CC271"/>
  <c r="DE271"/>
  <c r="AI272"/>
  <c r="AH272"/>
  <c r="AG272"/>
  <c r="AF272"/>
  <c r="AE272"/>
  <c r="AD272"/>
  <c r="AC272"/>
  <c r="AB272"/>
  <c r="AA272"/>
  <c r="Z272"/>
  <c r="Y272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AZ272"/>
  <c r="CC272"/>
  <c r="DE272"/>
  <c r="AI273"/>
  <c r="AH273"/>
  <c r="AG273"/>
  <c r="AF273"/>
  <c r="AE273"/>
  <c r="AD273"/>
  <c r="AC273"/>
  <c r="AB273"/>
  <c r="AA273"/>
  <c r="Z273"/>
  <c r="Y273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AZ273"/>
  <c r="BA273"/>
  <c r="BB273"/>
  <c r="BD273"/>
  <c r="BF273"/>
  <c r="BH273"/>
  <c r="BX273"/>
  <c r="BI273"/>
  <c r="BY273"/>
  <c r="BJ273"/>
  <c r="BZ273"/>
  <c r="BK273"/>
  <c r="BL273"/>
  <c r="BN273"/>
  <c r="BO273"/>
  <c r="BP273"/>
  <c r="CA273"/>
  <c r="BQ273"/>
  <c r="BR273"/>
  <c r="BT273"/>
  <c r="BU273"/>
  <c r="BV273"/>
  <c r="CB273"/>
  <c r="CC273"/>
  <c r="DE273"/>
  <c r="AI274"/>
  <c r="AH274"/>
  <c r="AG274"/>
  <c r="AF274"/>
  <c r="AE274"/>
  <c r="AD274"/>
  <c r="AC274"/>
  <c r="AB274"/>
  <c r="AA274"/>
  <c r="Z274"/>
  <c r="Y274"/>
  <c r="X274"/>
  <c r="W274"/>
  <c r="V274"/>
  <c r="U274"/>
  <c r="T274"/>
  <c r="S274"/>
  <c r="R274"/>
  <c r="Q274"/>
  <c r="P274"/>
  <c r="O274"/>
  <c r="N274"/>
  <c r="M274"/>
  <c r="L274"/>
  <c r="K274"/>
  <c r="J274"/>
  <c r="I274"/>
  <c r="H274"/>
  <c r="G274"/>
  <c r="F274"/>
  <c r="E274"/>
  <c r="D274"/>
  <c r="AZ274"/>
  <c r="CC274"/>
  <c r="DE274"/>
  <c r="AI275"/>
  <c r="AH275"/>
  <c r="AG275"/>
  <c r="AF275"/>
  <c r="AE275"/>
  <c r="AD275"/>
  <c r="AC275"/>
  <c r="AB275"/>
  <c r="AA275"/>
  <c r="Z275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AZ275"/>
  <c r="CC275"/>
  <c r="DE275"/>
  <c r="AI276"/>
  <c r="AH276"/>
  <c r="AG276"/>
  <c r="AF276"/>
  <c r="AE276"/>
  <c r="AD276"/>
  <c r="AC276"/>
  <c r="AB276"/>
  <c r="AA276"/>
  <c r="Z276"/>
  <c r="Y276"/>
  <c r="X276"/>
  <c r="W276"/>
  <c r="V276"/>
  <c r="U276"/>
  <c r="T276"/>
  <c r="S276"/>
  <c r="R276"/>
  <c r="Q276"/>
  <c r="P276"/>
  <c r="O276"/>
  <c r="N276"/>
  <c r="M276"/>
  <c r="L276"/>
  <c r="K276"/>
  <c r="J276"/>
  <c r="I276"/>
  <c r="H276"/>
  <c r="G276"/>
  <c r="F276"/>
  <c r="E276"/>
  <c r="D276"/>
  <c r="AZ276"/>
  <c r="BA276"/>
  <c r="BB276"/>
  <c r="BD276"/>
  <c r="BF276"/>
  <c r="BH276"/>
  <c r="BX276"/>
  <c r="BI276"/>
  <c r="BY276"/>
  <c r="BJ276"/>
  <c r="BZ276"/>
  <c r="BK276"/>
  <c r="BL276"/>
  <c r="BN276"/>
  <c r="BO276"/>
  <c r="BP276"/>
  <c r="CA276"/>
  <c r="BQ276"/>
  <c r="BR276"/>
  <c r="BT276"/>
  <c r="BU276"/>
  <c r="BV276"/>
  <c r="CB276"/>
  <c r="CC276"/>
  <c r="DE276"/>
  <c r="AI277"/>
  <c r="AH277"/>
  <c r="AG277"/>
  <c r="AF277"/>
  <c r="AE277"/>
  <c r="AD277"/>
  <c r="AC277"/>
  <c r="AB277"/>
  <c r="AA277"/>
  <c r="Z277"/>
  <c r="Y277"/>
  <c r="X277"/>
  <c r="W277"/>
  <c r="V277"/>
  <c r="U277"/>
  <c r="T277"/>
  <c r="S277"/>
  <c r="R277"/>
  <c r="Q277"/>
  <c r="P277"/>
  <c r="O277"/>
  <c r="N277"/>
  <c r="M277"/>
  <c r="L277"/>
  <c r="K277"/>
  <c r="J277"/>
  <c r="I277"/>
  <c r="H277"/>
  <c r="G277"/>
  <c r="F277"/>
  <c r="E277"/>
  <c r="D277"/>
  <c r="AZ277"/>
  <c r="CC277"/>
  <c r="DE277"/>
  <c r="AI278"/>
  <c r="AH278"/>
  <c r="AG278"/>
  <c r="AF278"/>
  <c r="AE278"/>
  <c r="AD278"/>
  <c r="AC278"/>
  <c r="AB278"/>
  <c r="AA278"/>
  <c r="Z278"/>
  <c r="Y278"/>
  <c r="X278"/>
  <c r="W278"/>
  <c r="V278"/>
  <c r="U278"/>
  <c r="T278"/>
  <c r="S278"/>
  <c r="R278"/>
  <c r="Q278"/>
  <c r="P278"/>
  <c r="O278"/>
  <c r="N278"/>
  <c r="M278"/>
  <c r="L278"/>
  <c r="K278"/>
  <c r="J278"/>
  <c r="I278"/>
  <c r="H278"/>
  <c r="G278"/>
  <c r="F278"/>
  <c r="E278"/>
  <c r="D278"/>
  <c r="AZ278"/>
  <c r="BA278"/>
  <c r="BB278"/>
  <c r="BD278"/>
  <c r="BF278"/>
  <c r="BH278"/>
  <c r="BX278"/>
  <c r="BI278"/>
  <c r="BY278"/>
  <c r="BJ278"/>
  <c r="BZ278"/>
  <c r="BK278"/>
  <c r="BL278"/>
  <c r="BN278"/>
  <c r="BO278"/>
  <c r="BP278"/>
  <c r="CA278"/>
  <c r="BQ278"/>
  <c r="BR278"/>
  <c r="BT278"/>
  <c r="BU278"/>
  <c r="BV278"/>
  <c r="CB278"/>
  <c r="CC278"/>
  <c r="DE278"/>
  <c r="AI279"/>
  <c r="AH279"/>
  <c r="AG279"/>
  <c r="AF279"/>
  <c r="AE279"/>
  <c r="AD279"/>
  <c r="AC279"/>
  <c r="AB279"/>
  <c r="AA279"/>
  <c r="Z279"/>
  <c r="Y279"/>
  <c r="X279"/>
  <c r="W279"/>
  <c r="V279"/>
  <c r="U279"/>
  <c r="T279"/>
  <c r="S279"/>
  <c r="R279"/>
  <c r="Q279"/>
  <c r="P279"/>
  <c r="O279"/>
  <c r="N279"/>
  <c r="M279"/>
  <c r="L279"/>
  <c r="K279"/>
  <c r="J279"/>
  <c r="I279"/>
  <c r="H279"/>
  <c r="G279"/>
  <c r="F279"/>
  <c r="E279"/>
  <c r="D279"/>
  <c r="AZ279"/>
  <c r="BA279"/>
  <c r="BB279"/>
  <c r="BD279"/>
  <c r="BF279"/>
  <c r="BH279"/>
  <c r="BX279"/>
  <c r="BI279"/>
  <c r="BY279"/>
  <c r="BJ279"/>
  <c r="BZ279"/>
  <c r="BK279"/>
  <c r="BL279"/>
  <c r="BN279"/>
  <c r="BO279"/>
  <c r="BP279"/>
  <c r="CA279"/>
  <c r="BQ279"/>
  <c r="BR279"/>
  <c r="BT279"/>
  <c r="BU279"/>
  <c r="BV279"/>
  <c r="CB279"/>
  <c r="CC279"/>
  <c r="DE279"/>
  <c r="AI280"/>
  <c r="AH280"/>
  <c r="AG280"/>
  <c r="AF280"/>
  <c r="AE280"/>
  <c r="AD280"/>
  <c r="AC280"/>
  <c r="AB280"/>
  <c r="AA280"/>
  <c r="Z280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AZ280"/>
  <c r="BA280"/>
  <c r="BB280"/>
  <c r="BD280"/>
  <c r="BF280"/>
  <c r="BH280"/>
  <c r="BX280"/>
  <c r="BI280"/>
  <c r="BY280"/>
  <c r="BJ280"/>
  <c r="BZ280"/>
  <c r="BK280"/>
  <c r="BL280"/>
  <c r="BN280"/>
  <c r="BO280"/>
  <c r="BP280"/>
  <c r="CA280"/>
  <c r="BQ280"/>
  <c r="BR280"/>
  <c r="BT280"/>
  <c r="BU280"/>
  <c r="BV280"/>
  <c r="CB280"/>
  <c r="CC280"/>
  <c r="DE280"/>
  <c r="AI281"/>
  <c r="AH281"/>
  <c r="AG281"/>
  <c r="AF281"/>
  <c r="AE281"/>
  <c r="AD281"/>
  <c r="AC281"/>
  <c r="AB281"/>
  <c r="AA281"/>
  <c r="Z281"/>
  <c r="Y281"/>
  <c r="X281"/>
  <c r="W281"/>
  <c r="V281"/>
  <c r="U281"/>
  <c r="T281"/>
  <c r="S281"/>
  <c r="R281"/>
  <c r="Q281"/>
  <c r="P281"/>
  <c r="O281"/>
  <c r="N281"/>
  <c r="M281"/>
  <c r="L281"/>
  <c r="K281"/>
  <c r="J281"/>
  <c r="I281"/>
  <c r="H281"/>
  <c r="G281"/>
  <c r="F281"/>
  <c r="E281"/>
  <c r="D281"/>
  <c r="AZ281"/>
  <c r="BA281"/>
  <c r="BB281"/>
  <c r="BD281"/>
  <c r="BF281"/>
  <c r="BH281"/>
  <c r="BX281"/>
  <c r="BI281"/>
  <c r="BY281"/>
  <c r="BJ281"/>
  <c r="BZ281"/>
  <c r="BK281"/>
  <c r="BL281"/>
  <c r="BN281"/>
  <c r="BO281"/>
  <c r="BP281"/>
  <c r="CA281"/>
  <c r="BQ281"/>
  <c r="BR281"/>
  <c r="BT281"/>
  <c r="BU281"/>
  <c r="BV281"/>
  <c r="CB281"/>
  <c r="CC281"/>
  <c r="DE281"/>
  <c r="AI282"/>
  <c r="AH282"/>
  <c r="AG282"/>
  <c r="AF282"/>
  <c r="AE282"/>
  <c r="AD282"/>
  <c r="AC282"/>
  <c r="AB282"/>
  <c r="AA282"/>
  <c r="Z282"/>
  <c r="Y282"/>
  <c r="X282"/>
  <c r="W282"/>
  <c r="V282"/>
  <c r="U282"/>
  <c r="T282"/>
  <c r="S282"/>
  <c r="R282"/>
  <c r="Q282"/>
  <c r="P282"/>
  <c r="O282"/>
  <c r="N282"/>
  <c r="M282"/>
  <c r="L282"/>
  <c r="K282"/>
  <c r="J282"/>
  <c r="I282"/>
  <c r="H282"/>
  <c r="G282"/>
  <c r="F282"/>
  <c r="E282"/>
  <c r="D282"/>
  <c r="AZ282"/>
  <c r="BA282"/>
  <c r="BB282"/>
  <c r="BD282"/>
  <c r="BF282"/>
  <c r="BH282"/>
  <c r="BX282"/>
  <c r="BI282"/>
  <c r="BY282"/>
  <c r="BJ282"/>
  <c r="BZ282"/>
  <c r="BK282"/>
  <c r="BL282"/>
  <c r="BN282"/>
  <c r="BO282"/>
  <c r="BP282"/>
  <c r="CA282"/>
  <c r="BQ282"/>
  <c r="BR282"/>
  <c r="BT282"/>
  <c r="BU282"/>
  <c r="BV282"/>
  <c r="CB282"/>
  <c r="CC282"/>
  <c r="DE282"/>
  <c r="AI283"/>
  <c r="AH283"/>
  <c r="AG283"/>
  <c r="AF283"/>
  <c r="AE283"/>
  <c r="AD283"/>
  <c r="AC283"/>
  <c r="AB283"/>
  <c r="AA283"/>
  <c r="Z283"/>
  <c r="Y283"/>
  <c r="X283"/>
  <c r="W283"/>
  <c r="V283"/>
  <c r="U283"/>
  <c r="T283"/>
  <c r="S283"/>
  <c r="R283"/>
  <c r="Q283"/>
  <c r="P283"/>
  <c r="O283"/>
  <c r="N283"/>
  <c r="M283"/>
  <c r="L283"/>
  <c r="K283"/>
  <c r="J283"/>
  <c r="I283"/>
  <c r="H283"/>
  <c r="G283"/>
  <c r="F283"/>
  <c r="E283"/>
  <c r="D283"/>
  <c r="AZ283"/>
  <c r="BA283"/>
  <c r="BB283"/>
  <c r="BD283"/>
  <c r="BF283"/>
  <c r="BH283"/>
  <c r="BX283"/>
  <c r="BI283"/>
  <c r="BY283"/>
  <c r="BJ283"/>
  <c r="BZ283"/>
  <c r="BK283"/>
  <c r="BL283"/>
  <c r="BN283"/>
  <c r="BO283"/>
  <c r="BP283"/>
  <c r="CA283"/>
  <c r="BQ283"/>
  <c r="BR283"/>
  <c r="BT283"/>
  <c r="BU283"/>
  <c r="BV283"/>
  <c r="CB283"/>
  <c r="CC283"/>
  <c r="DE283"/>
  <c r="AI284"/>
  <c r="AH284"/>
  <c r="AG284"/>
  <c r="AF284"/>
  <c r="AE284"/>
  <c r="AD284"/>
  <c r="AC284"/>
  <c r="AB284"/>
  <c r="AA284"/>
  <c r="Z284"/>
  <c r="Y284"/>
  <c r="X284"/>
  <c r="W284"/>
  <c r="V284"/>
  <c r="U284"/>
  <c r="T284"/>
  <c r="S284"/>
  <c r="R284"/>
  <c r="Q284"/>
  <c r="P284"/>
  <c r="O284"/>
  <c r="N284"/>
  <c r="M284"/>
  <c r="L284"/>
  <c r="K284"/>
  <c r="J284"/>
  <c r="I284"/>
  <c r="H284"/>
  <c r="G284"/>
  <c r="F284"/>
  <c r="E284"/>
  <c r="D284"/>
  <c r="AZ284"/>
  <c r="BA284"/>
  <c r="BB284"/>
  <c r="BD284"/>
  <c r="BF284"/>
  <c r="BH284"/>
  <c r="BX284"/>
  <c r="BI284"/>
  <c r="BY284"/>
  <c r="BJ284"/>
  <c r="BZ284"/>
  <c r="BK284"/>
  <c r="BL284"/>
  <c r="BN284"/>
  <c r="BO284"/>
  <c r="BP284"/>
  <c r="CA284"/>
  <c r="BQ284"/>
  <c r="BR284"/>
  <c r="BT284"/>
  <c r="BU284"/>
  <c r="BV284"/>
  <c r="CB284"/>
  <c r="CC284"/>
  <c r="DE284"/>
  <c r="AI285"/>
  <c r="AH285"/>
  <c r="AG285"/>
  <c r="AF285"/>
  <c r="AE285"/>
  <c r="AD285"/>
  <c r="AC285"/>
  <c r="AB285"/>
  <c r="AA285"/>
  <c r="Z285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AZ285"/>
  <c r="BA285"/>
  <c r="BB285"/>
  <c r="BD285"/>
  <c r="BF285"/>
  <c r="BH285"/>
  <c r="BX285"/>
  <c r="BI285"/>
  <c r="BY285"/>
  <c r="BJ285"/>
  <c r="BZ285"/>
  <c r="BK285"/>
  <c r="BL285"/>
  <c r="BN285"/>
  <c r="BO285"/>
  <c r="BP285"/>
  <c r="CA285"/>
  <c r="BQ285"/>
  <c r="BR285"/>
  <c r="BT285"/>
  <c r="BU285"/>
  <c r="BV285"/>
  <c r="CB285"/>
  <c r="CC285"/>
  <c r="DE285"/>
  <c r="AI286"/>
  <c r="AH286"/>
  <c r="AG286"/>
  <c r="AF286"/>
  <c r="AE286"/>
  <c r="AD286"/>
  <c r="AC286"/>
  <c r="AB286"/>
  <c r="AA286"/>
  <c r="Z286"/>
  <c r="Y286"/>
  <c r="X286"/>
  <c r="W286"/>
  <c r="V286"/>
  <c r="U286"/>
  <c r="T286"/>
  <c r="S286"/>
  <c r="R286"/>
  <c r="Q286"/>
  <c r="P286"/>
  <c r="O286"/>
  <c r="N286"/>
  <c r="M286"/>
  <c r="L286"/>
  <c r="K286"/>
  <c r="J286"/>
  <c r="I286"/>
  <c r="H286"/>
  <c r="G286"/>
  <c r="F286"/>
  <c r="E286"/>
  <c r="D286"/>
  <c r="AZ286"/>
  <c r="BA286"/>
  <c r="BB286"/>
  <c r="BD286"/>
  <c r="BF286"/>
  <c r="BH286"/>
  <c r="BX286"/>
  <c r="BI286"/>
  <c r="BY286"/>
  <c r="BJ286"/>
  <c r="BZ286"/>
  <c r="BK286"/>
  <c r="BL286"/>
  <c r="BN286"/>
  <c r="BO286"/>
  <c r="BP286"/>
  <c r="CA286"/>
  <c r="BQ286"/>
  <c r="BR286"/>
  <c r="BT286"/>
  <c r="BU286"/>
  <c r="BV286"/>
  <c r="CB286"/>
  <c r="CC286"/>
  <c r="DE286"/>
  <c r="AI287"/>
  <c r="AH287"/>
  <c r="AG287"/>
  <c r="AF287"/>
  <c r="AE287"/>
  <c r="AD287"/>
  <c r="AC287"/>
  <c r="AB287"/>
  <c r="AA287"/>
  <c r="Z287"/>
  <c r="Y287"/>
  <c r="X287"/>
  <c r="W287"/>
  <c r="V287"/>
  <c r="U287"/>
  <c r="T287"/>
  <c r="S287"/>
  <c r="R287"/>
  <c r="Q287"/>
  <c r="P287"/>
  <c r="O287"/>
  <c r="N287"/>
  <c r="M287"/>
  <c r="L287"/>
  <c r="K287"/>
  <c r="J287"/>
  <c r="I287"/>
  <c r="H287"/>
  <c r="G287"/>
  <c r="F287"/>
  <c r="E287"/>
  <c r="D287"/>
  <c r="AZ287"/>
  <c r="BA287"/>
  <c r="BB287"/>
  <c r="BD287"/>
  <c r="BF287"/>
  <c r="BH287"/>
  <c r="BX287"/>
  <c r="BI287"/>
  <c r="BY287"/>
  <c r="BJ287"/>
  <c r="BZ287"/>
  <c r="BK287"/>
  <c r="BL287"/>
  <c r="BN287"/>
  <c r="BO287"/>
  <c r="BP287"/>
  <c r="CA287"/>
  <c r="BQ287"/>
  <c r="BR287"/>
  <c r="BT287"/>
  <c r="BU287"/>
  <c r="BV287"/>
  <c r="CB287"/>
  <c r="CC287"/>
  <c r="DE287"/>
  <c r="AI288"/>
  <c r="AH288"/>
  <c r="AG288"/>
  <c r="AF288"/>
  <c r="AE288"/>
  <c r="AD288"/>
  <c r="AC288"/>
  <c r="AB288"/>
  <c r="AA288"/>
  <c r="Z288"/>
  <c r="Y288"/>
  <c r="X288"/>
  <c r="W288"/>
  <c r="V288"/>
  <c r="U288"/>
  <c r="T288"/>
  <c r="S288"/>
  <c r="R288"/>
  <c r="Q288"/>
  <c r="P288"/>
  <c r="O288"/>
  <c r="N288"/>
  <c r="M288"/>
  <c r="L288"/>
  <c r="K288"/>
  <c r="J288"/>
  <c r="I288"/>
  <c r="H288"/>
  <c r="G288"/>
  <c r="F288"/>
  <c r="E288"/>
  <c r="D288"/>
  <c r="AZ288"/>
  <c r="BA288"/>
  <c r="BB288"/>
  <c r="BD288"/>
  <c r="BF288"/>
  <c r="BH288"/>
  <c r="BX288"/>
  <c r="BI288"/>
  <c r="BY288"/>
  <c r="BJ288"/>
  <c r="BZ288"/>
  <c r="BK288"/>
  <c r="BL288"/>
  <c r="BN288"/>
  <c r="BO288"/>
  <c r="BP288"/>
  <c r="CA288"/>
  <c r="BQ288"/>
  <c r="BR288"/>
  <c r="BT288"/>
  <c r="BU288"/>
  <c r="BV288"/>
  <c r="CB288"/>
  <c r="CC288"/>
  <c r="DE288"/>
  <c r="AI289"/>
  <c r="AH289"/>
  <c r="AG289"/>
  <c r="AF289"/>
  <c r="AE289"/>
  <c r="AD289"/>
  <c r="AC289"/>
  <c r="AB289"/>
  <c r="AA289"/>
  <c r="Z289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H289"/>
  <c r="G289"/>
  <c r="F289"/>
  <c r="E289"/>
  <c r="D289"/>
  <c r="AZ289"/>
  <c r="BA289"/>
  <c r="BB289"/>
  <c r="BD289"/>
  <c r="BF289"/>
  <c r="BH289"/>
  <c r="BX289"/>
  <c r="BI289"/>
  <c r="BY289"/>
  <c r="BJ289"/>
  <c r="BZ289"/>
  <c r="BK289"/>
  <c r="BL289"/>
  <c r="BN289"/>
  <c r="BO289"/>
  <c r="BP289"/>
  <c r="CA289"/>
  <c r="BQ289"/>
  <c r="BR289"/>
  <c r="BT289"/>
  <c r="BU289"/>
  <c r="BV289"/>
  <c r="CB289"/>
  <c r="CC289"/>
  <c r="DE289"/>
  <c r="AI290"/>
  <c r="AH290"/>
  <c r="AG290"/>
  <c r="AF290"/>
  <c r="AE290"/>
  <c r="AD290"/>
  <c r="AC290"/>
  <c r="AB290"/>
  <c r="AA290"/>
  <c r="Z290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AZ290"/>
  <c r="BA290"/>
  <c r="BB290"/>
  <c r="BD290"/>
  <c r="BF290"/>
  <c r="BH290"/>
  <c r="BX290"/>
  <c r="BI290"/>
  <c r="BY290"/>
  <c r="BJ290"/>
  <c r="BZ290"/>
  <c r="BK290"/>
  <c r="BL290"/>
  <c r="BN290"/>
  <c r="BO290"/>
  <c r="BP290"/>
  <c r="CA290"/>
  <c r="BQ290"/>
  <c r="BR290"/>
  <c r="BT290"/>
  <c r="BU290"/>
  <c r="BV290"/>
  <c r="CB290"/>
  <c r="CC290"/>
  <c r="DE290"/>
  <c r="AI291"/>
  <c r="AH291"/>
  <c r="AG291"/>
  <c r="AF291"/>
  <c r="AE291"/>
  <c r="AD291"/>
  <c r="AC291"/>
  <c r="AB291"/>
  <c r="AA291"/>
  <c r="Z291"/>
  <c r="Y291"/>
  <c r="X291"/>
  <c r="W291"/>
  <c r="V291"/>
  <c r="U291"/>
  <c r="T291"/>
  <c r="S291"/>
  <c r="R291"/>
  <c r="Q291"/>
  <c r="P291"/>
  <c r="O291"/>
  <c r="N291"/>
  <c r="M291"/>
  <c r="L291"/>
  <c r="K291"/>
  <c r="J291"/>
  <c r="I291"/>
  <c r="H291"/>
  <c r="G291"/>
  <c r="F291"/>
  <c r="E291"/>
  <c r="D291"/>
  <c r="AZ291"/>
  <c r="BA291"/>
  <c r="BB291"/>
  <c r="BD291"/>
  <c r="BF291"/>
  <c r="BH291"/>
  <c r="BX291"/>
  <c r="BI291"/>
  <c r="BY291"/>
  <c r="BJ291"/>
  <c r="BZ291"/>
  <c r="BK291"/>
  <c r="BL291"/>
  <c r="BN291"/>
  <c r="BO291"/>
  <c r="BP291"/>
  <c r="CA291"/>
  <c r="BQ291"/>
  <c r="BR291"/>
  <c r="BT291"/>
  <c r="BU291"/>
  <c r="BV291"/>
  <c r="CB291"/>
  <c r="CC291"/>
  <c r="DE291"/>
  <c r="AI292"/>
  <c r="AH292"/>
  <c r="AG292"/>
  <c r="AF292"/>
  <c r="AE292"/>
  <c r="AD292"/>
  <c r="AC292"/>
  <c r="AB292"/>
  <c r="AA292"/>
  <c r="Z292"/>
  <c r="Y292"/>
  <c r="X292"/>
  <c r="W292"/>
  <c r="V292"/>
  <c r="U292"/>
  <c r="T292"/>
  <c r="S292"/>
  <c r="R292"/>
  <c r="Q292"/>
  <c r="P292"/>
  <c r="O292"/>
  <c r="N292"/>
  <c r="M292"/>
  <c r="L292"/>
  <c r="K292"/>
  <c r="J292"/>
  <c r="I292"/>
  <c r="H292"/>
  <c r="G292"/>
  <c r="F292"/>
  <c r="E292"/>
  <c r="D292"/>
  <c r="AZ292"/>
  <c r="BA292"/>
  <c r="BB292"/>
  <c r="BD292"/>
  <c r="BF292"/>
  <c r="BH292"/>
  <c r="BX292"/>
  <c r="BI292"/>
  <c r="BY292"/>
  <c r="BJ292"/>
  <c r="BZ292"/>
  <c r="BK292"/>
  <c r="BL292"/>
  <c r="BN292"/>
  <c r="BO292"/>
  <c r="BP292"/>
  <c r="CA292"/>
  <c r="BQ292"/>
  <c r="BR292"/>
  <c r="BT292"/>
  <c r="BU292"/>
  <c r="BV292"/>
  <c r="CB292"/>
  <c r="CC292"/>
  <c r="DE292"/>
  <c r="AI293"/>
  <c r="AH293"/>
  <c r="AG293"/>
  <c r="AF293"/>
  <c r="AE293"/>
  <c r="AD293"/>
  <c r="AC293"/>
  <c r="AB293"/>
  <c r="AA293"/>
  <c r="Z293"/>
  <c r="Y293"/>
  <c r="X293"/>
  <c r="W293"/>
  <c r="V293"/>
  <c r="U293"/>
  <c r="T293"/>
  <c r="S293"/>
  <c r="R293"/>
  <c r="Q293"/>
  <c r="P293"/>
  <c r="O293"/>
  <c r="N293"/>
  <c r="M293"/>
  <c r="L293"/>
  <c r="K293"/>
  <c r="J293"/>
  <c r="I293"/>
  <c r="H293"/>
  <c r="G293"/>
  <c r="F293"/>
  <c r="E293"/>
  <c r="D293"/>
  <c r="AZ293"/>
  <c r="BA293"/>
  <c r="BB293"/>
  <c r="BD293"/>
  <c r="BF293"/>
  <c r="BH293"/>
  <c r="BX293"/>
  <c r="BI293"/>
  <c r="BY293"/>
  <c r="BJ293"/>
  <c r="BZ293"/>
  <c r="BK293"/>
  <c r="BL293"/>
  <c r="BN293"/>
  <c r="BO293"/>
  <c r="BP293"/>
  <c r="CA293"/>
  <c r="BQ293"/>
  <c r="BR293"/>
  <c r="BT293"/>
  <c r="BU293"/>
  <c r="BV293"/>
  <c r="CB293"/>
  <c r="CC293"/>
  <c r="DE293"/>
  <c r="AI294"/>
  <c r="AH294"/>
  <c r="AG294"/>
  <c r="AF294"/>
  <c r="AE294"/>
  <c r="AD294"/>
  <c r="AC294"/>
  <c r="AB294"/>
  <c r="AA294"/>
  <c r="Z294"/>
  <c r="Y294"/>
  <c r="X294"/>
  <c r="W294"/>
  <c r="V294"/>
  <c r="U294"/>
  <c r="T294"/>
  <c r="S294"/>
  <c r="R294"/>
  <c r="Q294"/>
  <c r="P294"/>
  <c r="O294"/>
  <c r="N294"/>
  <c r="M294"/>
  <c r="L294"/>
  <c r="K294"/>
  <c r="J294"/>
  <c r="I294"/>
  <c r="H294"/>
  <c r="G294"/>
  <c r="F294"/>
  <c r="E294"/>
  <c r="D294"/>
  <c r="AZ294"/>
  <c r="BA294"/>
  <c r="BB294"/>
  <c r="BD294"/>
  <c r="BF294"/>
  <c r="BH294"/>
  <c r="BX294"/>
  <c r="BI294"/>
  <c r="BY294"/>
  <c r="BJ294"/>
  <c r="BZ294"/>
  <c r="BK294"/>
  <c r="BL294"/>
  <c r="BN294"/>
  <c r="BO294"/>
  <c r="BP294"/>
  <c r="CA294"/>
  <c r="BQ294"/>
  <c r="BR294"/>
  <c r="BT294"/>
  <c r="BU294"/>
  <c r="BV294"/>
  <c r="CB294"/>
  <c r="CC294"/>
  <c r="DE294"/>
  <c r="AI295"/>
  <c r="AH295"/>
  <c r="AG295"/>
  <c r="AF295"/>
  <c r="AE295"/>
  <c r="AD295"/>
  <c r="AC295"/>
  <c r="AB295"/>
  <c r="AA295"/>
  <c r="Z295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AZ295"/>
  <c r="BA295"/>
  <c r="BB295"/>
  <c r="BD295"/>
  <c r="BF295"/>
  <c r="BH295"/>
  <c r="BX295"/>
  <c r="BI295"/>
  <c r="BY295"/>
  <c r="BJ295"/>
  <c r="BZ295"/>
  <c r="BK295"/>
  <c r="BL295"/>
  <c r="BN295"/>
  <c r="BO295"/>
  <c r="BP295"/>
  <c r="CA295"/>
  <c r="BQ295"/>
  <c r="BR295"/>
  <c r="BT295"/>
  <c r="BU295"/>
  <c r="BV295"/>
  <c r="CB295"/>
  <c r="CC295"/>
  <c r="DE295"/>
  <c r="AI296"/>
  <c r="AH296"/>
  <c r="AG296"/>
  <c r="AF296"/>
  <c r="AE296"/>
  <c r="AD296"/>
  <c r="AC296"/>
  <c r="AB296"/>
  <c r="AA296"/>
  <c r="Z296"/>
  <c r="Y296"/>
  <c r="X296"/>
  <c r="W296"/>
  <c r="V296"/>
  <c r="U296"/>
  <c r="T296"/>
  <c r="S296"/>
  <c r="R296"/>
  <c r="Q296"/>
  <c r="P296"/>
  <c r="O296"/>
  <c r="N296"/>
  <c r="M296"/>
  <c r="L296"/>
  <c r="K296"/>
  <c r="J296"/>
  <c r="I296"/>
  <c r="H296"/>
  <c r="G296"/>
  <c r="F296"/>
  <c r="E296"/>
  <c r="D296"/>
  <c r="AZ296"/>
  <c r="BA296"/>
  <c r="BB296"/>
  <c r="BD296"/>
  <c r="BF296"/>
  <c r="BH296"/>
  <c r="BX296"/>
  <c r="BI296"/>
  <c r="BY296"/>
  <c r="BJ296"/>
  <c r="BZ296"/>
  <c r="BK296"/>
  <c r="BL296"/>
  <c r="BN296"/>
  <c r="BO296"/>
  <c r="BP296"/>
  <c r="CA296"/>
  <c r="BQ296"/>
  <c r="BR296"/>
  <c r="BT296"/>
  <c r="BU296"/>
  <c r="BV296"/>
  <c r="CB296"/>
  <c r="CC296"/>
  <c r="DE296"/>
  <c r="AI297"/>
  <c r="AH297"/>
  <c r="AG297"/>
  <c r="AF297"/>
  <c r="AE297"/>
  <c r="AD297"/>
  <c r="AC297"/>
  <c r="AB297"/>
  <c r="AA297"/>
  <c r="Z297"/>
  <c r="Y297"/>
  <c r="X297"/>
  <c r="W297"/>
  <c r="V297"/>
  <c r="U297"/>
  <c r="T297"/>
  <c r="S297"/>
  <c r="R297"/>
  <c r="Q297"/>
  <c r="P297"/>
  <c r="O297"/>
  <c r="N297"/>
  <c r="M297"/>
  <c r="L297"/>
  <c r="K297"/>
  <c r="J297"/>
  <c r="I297"/>
  <c r="H297"/>
  <c r="G297"/>
  <c r="F297"/>
  <c r="E297"/>
  <c r="D297"/>
  <c r="AZ297"/>
  <c r="BA297"/>
  <c r="BB297"/>
  <c r="BD297"/>
  <c r="BF297"/>
  <c r="BH297"/>
  <c r="BX297"/>
  <c r="BI297"/>
  <c r="BY297"/>
  <c r="BJ297"/>
  <c r="BZ297"/>
  <c r="BK297"/>
  <c r="BL297"/>
  <c r="BN297"/>
  <c r="BO297"/>
  <c r="BP297"/>
  <c r="CA297"/>
  <c r="BQ297"/>
  <c r="BR297"/>
  <c r="BT297"/>
  <c r="BU297"/>
  <c r="BV297"/>
  <c r="CB297"/>
  <c r="CC297"/>
  <c r="DE297"/>
  <c r="AI298"/>
  <c r="AH298"/>
  <c r="AG298"/>
  <c r="AF298"/>
  <c r="AE298"/>
  <c r="AD298"/>
  <c r="AC298"/>
  <c r="AB298"/>
  <c r="AA298"/>
  <c r="Z298"/>
  <c r="Y298"/>
  <c r="X298"/>
  <c r="W298"/>
  <c r="V298"/>
  <c r="U298"/>
  <c r="T298"/>
  <c r="S298"/>
  <c r="R298"/>
  <c r="Q298"/>
  <c r="P298"/>
  <c r="O298"/>
  <c r="N298"/>
  <c r="M298"/>
  <c r="L298"/>
  <c r="K298"/>
  <c r="J298"/>
  <c r="I298"/>
  <c r="H298"/>
  <c r="G298"/>
  <c r="F298"/>
  <c r="E298"/>
  <c r="D298"/>
  <c r="AZ298"/>
  <c r="BA298"/>
  <c r="BB298"/>
  <c r="BD298"/>
  <c r="BF298"/>
  <c r="BH298"/>
  <c r="BX298"/>
  <c r="BI298"/>
  <c r="BY298"/>
  <c r="BJ298"/>
  <c r="BZ298"/>
  <c r="BK298"/>
  <c r="BL298"/>
  <c r="BN298"/>
  <c r="BO298"/>
  <c r="BP298"/>
  <c r="CA298"/>
  <c r="BQ298"/>
  <c r="BR298"/>
  <c r="BT298"/>
  <c r="BU298"/>
  <c r="BV298"/>
  <c r="CB298"/>
  <c r="CC298"/>
  <c r="DE298"/>
  <c r="AI299"/>
  <c r="AH299"/>
  <c r="AG299"/>
  <c r="AF299"/>
  <c r="AE299"/>
  <c r="AD299"/>
  <c r="AC299"/>
  <c r="AB299"/>
  <c r="AA299"/>
  <c r="Z299"/>
  <c r="Y299"/>
  <c r="X299"/>
  <c r="W299"/>
  <c r="V299"/>
  <c r="U299"/>
  <c r="T299"/>
  <c r="S299"/>
  <c r="R299"/>
  <c r="Q299"/>
  <c r="P299"/>
  <c r="O299"/>
  <c r="N299"/>
  <c r="M299"/>
  <c r="L299"/>
  <c r="K299"/>
  <c r="J299"/>
  <c r="I299"/>
  <c r="H299"/>
  <c r="G299"/>
  <c r="F299"/>
  <c r="E299"/>
  <c r="D299"/>
  <c r="AZ299"/>
  <c r="BA299"/>
  <c r="BB299"/>
  <c r="BD299"/>
  <c r="BF299"/>
  <c r="BH299"/>
  <c r="BX299"/>
  <c r="BI299"/>
  <c r="BY299"/>
  <c r="BJ299"/>
  <c r="BZ299"/>
  <c r="BK299"/>
  <c r="BL299"/>
  <c r="BN299"/>
  <c r="BO299"/>
  <c r="BP299"/>
  <c r="CA299"/>
  <c r="BQ299"/>
  <c r="BR299"/>
  <c r="BT299"/>
  <c r="BU299"/>
  <c r="BV299"/>
  <c r="CB299"/>
  <c r="CC299"/>
  <c r="DE299"/>
  <c r="AI300"/>
  <c r="AH300"/>
  <c r="AG300"/>
  <c r="AF300"/>
  <c r="AE300"/>
  <c r="AD300"/>
  <c r="AC300"/>
  <c r="AB300"/>
  <c r="AA300"/>
  <c r="Z300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AZ300"/>
  <c r="BA300"/>
  <c r="BB300"/>
  <c r="BD300"/>
  <c r="BF300"/>
  <c r="BH300"/>
  <c r="BX300"/>
  <c r="BI300"/>
  <c r="BY300"/>
  <c r="BJ300"/>
  <c r="BZ300"/>
  <c r="BK300"/>
  <c r="BL300"/>
  <c r="BN300"/>
  <c r="BO300"/>
  <c r="BP300"/>
  <c r="CA300"/>
  <c r="BQ300"/>
  <c r="BR300"/>
  <c r="BT300"/>
  <c r="BU300"/>
  <c r="BV300"/>
  <c r="CB300"/>
  <c r="CC300"/>
  <c r="DE300"/>
  <c r="AI301"/>
  <c r="AH301"/>
  <c r="AG301"/>
  <c r="AF301"/>
  <c r="AE301"/>
  <c r="AD301"/>
  <c r="AC301"/>
  <c r="AB301"/>
  <c r="AA301"/>
  <c r="Z301"/>
  <c r="Y301"/>
  <c r="X301"/>
  <c r="W301"/>
  <c r="V301"/>
  <c r="U301"/>
  <c r="T301"/>
  <c r="S301"/>
  <c r="R301"/>
  <c r="Q301"/>
  <c r="P301"/>
  <c r="O301"/>
  <c r="N301"/>
  <c r="M301"/>
  <c r="L301"/>
  <c r="K301"/>
  <c r="J301"/>
  <c r="I301"/>
  <c r="H301"/>
  <c r="G301"/>
  <c r="F301"/>
  <c r="E301"/>
  <c r="D301"/>
  <c r="AZ301"/>
  <c r="BA301"/>
  <c r="BB301"/>
  <c r="BD301"/>
  <c r="BF301"/>
  <c r="BH301"/>
  <c r="BX301"/>
  <c r="BI301"/>
  <c r="BY301"/>
  <c r="BJ301"/>
  <c r="BZ301"/>
  <c r="BK301"/>
  <c r="BL301"/>
  <c r="BN301"/>
  <c r="BO301"/>
  <c r="BP301"/>
  <c r="CA301"/>
  <c r="BQ301"/>
  <c r="BR301"/>
  <c r="BT301"/>
  <c r="BU301"/>
  <c r="BV301"/>
  <c r="CB301"/>
  <c r="CC301"/>
  <c r="DE301"/>
  <c r="AI302"/>
  <c r="AH302"/>
  <c r="AG302"/>
  <c r="AF302"/>
  <c r="AE302"/>
  <c r="AD302"/>
  <c r="AC302"/>
  <c r="AB302"/>
  <c r="AA302"/>
  <c r="Z302"/>
  <c r="Y302"/>
  <c r="X302"/>
  <c r="W302"/>
  <c r="V302"/>
  <c r="U302"/>
  <c r="T302"/>
  <c r="S302"/>
  <c r="R302"/>
  <c r="Q302"/>
  <c r="P302"/>
  <c r="O302"/>
  <c r="N302"/>
  <c r="M302"/>
  <c r="L302"/>
  <c r="K302"/>
  <c r="J302"/>
  <c r="I302"/>
  <c r="H302"/>
  <c r="G302"/>
  <c r="F302"/>
  <c r="E302"/>
  <c r="D302"/>
  <c r="AZ302"/>
  <c r="BA302"/>
  <c r="BB302"/>
  <c r="BD302"/>
  <c r="BF302"/>
  <c r="BH302"/>
  <c r="BX302"/>
  <c r="BI302"/>
  <c r="BY302"/>
  <c r="BJ302"/>
  <c r="BZ302"/>
  <c r="BK302"/>
  <c r="BL302"/>
  <c r="BN302"/>
  <c r="BO302"/>
  <c r="BP302"/>
  <c r="CA302"/>
  <c r="BQ302"/>
  <c r="BR302"/>
  <c r="BT302"/>
  <c r="BU302"/>
  <c r="BV302"/>
  <c r="CB302"/>
  <c r="CC302"/>
  <c r="DE302"/>
  <c r="AI303"/>
  <c r="AH303"/>
  <c r="AG303"/>
  <c r="AF303"/>
  <c r="AE303"/>
  <c r="AD303"/>
  <c r="AC303"/>
  <c r="AB303"/>
  <c r="AA303"/>
  <c r="Z303"/>
  <c r="Y303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AZ303"/>
  <c r="BA303"/>
  <c r="BB303"/>
  <c r="BD303"/>
  <c r="BF303"/>
  <c r="BH303"/>
  <c r="BX303"/>
  <c r="BI303"/>
  <c r="BY303"/>
  <c r="BJ303"/>
  <c r="BZ303"/>
  <c r="BK303"/>
  <c r="BL303"/>
  <c r="BN303"/>
  <c r="BO303"/>
  <c r="BP303"/>
  <c r="CA303"/>
  <c r="BQ303"/>
  <c r="BR303"/>
  <c r="BT303"/>
  <c r="BU303"/>
  <c r="BV303"/>
  <c r="CB303"/>
  <c r="CC303"/>
  <c r="DE303"/>
  <c r="AI304"/>
  <c r="AH304"/>
  <c r="AG304"/>
  <c r="AF304"/>
  <c r="AE304"/>
  <c r="AD304"/>
  <c r="AC304"/>
  <c r="AB304"/>
  <c r="AA304"/>
  <c r="Z304"/>
  <c r="Y304"/>
  <c r="X304"/>
  <c r="W304"/>
  <c r="V304"/>
  <c r="U304"/>
  <c r="T304"/>
  <c r="S304"/>
  <c r="R304"/>
  <c r="Q304"/>
  <c r="P304"/>
  <c r="O304"/>
  <c r="N304"/>
  <c r="M304"/>
  <c r="L304"/>
  <c r="K304"/>
  <c r="J304"/>
  <c r="I304"/>
  <c r="H304"/>
  <c r="G304"/>
  <c r="F304"/>
  <c r="E304"/>
  <c r="D304"/>
  <c r="AZ304"/>
  <c r="BA304"/>
  <c r="BB304"/>
  <c r="BD304"/>
  <c r="BF304"/>
  <c r="BH304"/>
  <c r="BX304"/>
  <c r="BI304"/>
  <c r="BY304"/>
  <c r="BJ304"/>
  <c r="BZ304"/>
  <c r="BK304"/>
  <c r="BL304"/>
  <c r="BN304"/>
  <c r="BO304"/>
  <c r="BP304"/>
  <c r="CA304"/>
  <c r="BQ304"/>
  <c r="BR304"/>
  <c r="BT304"/>
  <c r="BU304"/>
  <c r="BV304"/>
  <c r="CB304"/>
  <c r="CC304"/>
  <c r="DE304"/>
  <c r="AI305"/>
  <c r="AH305"/>
  <c r="AG305"/>
  <c r="AF305"/>
  <c r="AE305"/>
  <c r="AD305"/>
  <c r="AC305"/>
  <c r="AB305"/>
  <c r="AA305"/>
  <c r="Z305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AZ305"/>
  <c r="BA305"/>
  <c r="BB305"/>
  <c r="BD305"/>
  <c r="BF305"/>
  <c r="BH305"/>
  <c r="BX305"/>
  <c r="BI305"/>
  <c r="BY305"/>
  <c r="BJ305"/>
  <c r="BZ305"/>
  <c r="BK305"/>
  <c r="BL305"/>
  <c r="BN305"/>
  <c r="BO305"/>
  <c r="BP305"/>
  <c r="CA305"/>
  <c r="BQ305"/>
  <c r="BR305"/>
  <c r="BT305"/>
  <c r="BU305"/>
  <c r="BV305"/>
  <c r="CB305"/>
  <c r="CC305"/>
  <c r="DE305"/>
  <c r="AI306"/>
  <c r="AH306"/>
  <c r="AG306"/>
  <c r="AF306"/>
  <c r="AE306"/>
  <c r="AD306"/>
  <c r="AC306"/>
  <c r="AB306"/>
  <c r="AA306"/>
  <c r="Z306"/>
  <c r="Y306"/>
  <c r="X306"/>
  <c r="W306"/>
  <c r="V306"/>
  <c r="U306"/>
  <c r="T306"/>
  <c r="S306"/>
  <c r="R306"/>
  <c r="Q306"/>
  <c r="P306"/>
  <c r="O306"/>
  <c r="N306"/>
  <c r="M306"/>
  <c r="L306"/>
  <c r="K306"/>
  <c r="J306"/>
  <c r="I306"/>
  <c r="H306"/>
  <c r="G306"/>
  <c r="F306"/>
  <c r="E306"/>
  <c r="D306"/>
  <c r="AZ306"/>
  <c r="BA306"/>
  <c r="BB306"/>
  <c r="BD306"/>
  <c r="BF306"/>
  <c r="BH306"/>
  <c r="BX306"/>
  <c r="BI306"/>
  <c r="BY306"/>
  <c r="BJ306"/>
  <c r="BZ306"/>
  <c r="BK306"/>
  <c r="BL306"/>
  <c r="BN306"/>
  <c r="BO306"/>
  <c r="BP306"/>
  <c r="CA306"/>
  <c r="BQ306"/>
  <c r="BR306"/>
  <c r="BT306"/>
  <c r="BU306"/>
  <c r="BV306"/>
  <c r="CB306"/>
  <c r="CC306"/>
  <c r="DE306"/>
  <c r="AI307"/>
  <c r="AH307"/>
  <c r="AG307"/>
  <c r="AF307"/>
  <c r="AE307"/>
  <c r="AD307"/>
  <c r="AC307"/>
  <c r="AB307"/>
  <c r="AA307"/>
  <c r="Z307"/>
  <c r="Y307"/>
  <c r="X307"/>
  <c r="W307"/>
  <c r="V307"/>
  <c r="U307"/>
  <c r="T307"/>
  <c r="S307"/>
  <c r="R307"/>
  <c r="Q307"/>
  <c r="P307"/>
  <c r="O307"/>
  <c r="N307"/>
  <c r="M307"/>
  <c r="L307"/>
  <c r="K307"/>
  <c r="J307"/>
  <c r="I307"/>
  <c r="H307"/>
  <c r="G307"/>
  <c r="F307"/>
  <c r="E307"/>
  <c r="D307"/>
  <c r="AZ307"/>
  <c r="BA307"/>
  <c r="BB307"/>
  <c r="BD307"/>
  <c r="BF307"/>
  <c r="BH307"/>
  <c r="BX307"/>
  <c r="BI307"/>
  <c r="BY307"/>
  <c r="BJ307"/>
  <c r="BZ307"/>
  <c r="BK307"/>
  <c r="BL307"/>
  <c r="BN307"/>
  <c r="BO307"/>
  <c r="BP307"/>
  <c r="CA307"/>
  <c r="BQ307"/>
  <c r="BR307"/>
  <c r="BT307"/>
  <c r="BU307"/>
  <c r="BV307"/>
  <c r="CB307"/>
  <c r="CC307"/>
  <c r="DE307"/>
  <c r="AI308"/>
  <c r="AH308"/>
  <c r="AG308"/>
  <c r="AF308"/>
  <c r="AE308"/>
  <c r="AD308"/>
  <c r="AC308"/>
  <c r="AB308"/>
  <c r="AA308"/>
  <c r="Z308"/>
  <c r="Y308"/>
  <c r="X308"/>
  <c r="W308"/>
  <c r="V308"/>
  <c r="U308"/>
  <c r="T308"/>
  <c r="S308"/>
  <c r="R308"/>
  <c r="Q308"/>
  <c r="P308"/>
  <c r="O308"/>
  <c r="N308"/>
  <c r="M308"/>
  <c r="L308"/>
  <c r="K308"/>
  <c r="J308"/>
  <c r="I308"/>
  <c r="H308"/>
  <c r="G308"/>
  <c r="F308"/>
  <c r="E308"/>
  <c r="D308"/>
  <c r="AZ308"/>
  <c r="BA308"/>
  <c r="BB308"/>
  <c r="BD308"/>
  <c r="BF308"/>
  <c r="BH308"/>
  <c r="BX308"/>
  <c r="BI308"/>
  <c r="BY308"/>
  <c r="BJ308"/>
  <c r="BZ308"/>
  <c r="BK308"/>
  <c r="BL308"/>
  <c r="BN308"/>
  <c r="BO308"/>
  <c r="BP308"/>
  <c r="CA308"/>
  <c r="BQ308"/>
  <c r="BR308"/>
  <c r="BT308"/>
  <c r="BU308"/>
  <c r="BV308"/>
  <c r="CB308"/>
  <c r="CC308"/>
  <c r="DE308"/>
  <c r="AI309"/>
  <c r="AH309"/>
  <c r="AG309"/>
  <c r="AF309"/>
  <c r="AE309"/>
  <c r="AD309"/>
  <c r="AC309"/>
  <c r="AB309"/>
  <c r="AA309"/>
  <c r="Z309"/>
  <c r="Y309"/>
  <c r="X309"/>
  <c r="W309"/>
  <c r="V309"/>
  <c r="U309"/>
  <c r="T309"/>
  <c r="S309"/>
  <c r="R309"/>
  <c r="Q309"/>
  <c r="P309"/>
  <c r="O309"/>
  <c r="N309"/>
  <c r="M309"/>
  <c r="L309"/>
  <c r="K309"/>
  <c r="J309"/>
  <c r="I309"/>
  <c r="H309"/>
  <c r="G309"/>
  <c r="F309"/>
  <c r="E309"/>
  <c r="D309"/>
  <c r="AZ309"/>
  <c r="CC309"/>
  <c r="DE309"/>
  <c r="AI310"/>
  <c r="AH310"/>
  <c r="AG310"/>
  <c r="AF310"/>
  <c r="AE310"/>
  <c r="AD310"/>
  <c r="AC310"/>
  <c r="AB310"/>
  <c r="AA310"/>
  <c r="Z310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AZ310"/>
  <c r="CC310"/>
  <c r="DE310"/>
  <c r="AI311"/>
  <c r="AH311"/>
  <c r="AG311"/>
  <c r="AF311"/>
  <c r="AE311"/>
  <c r="AD311"/>
  <c r="AC311"/>
  <c r="AB311"/>
  <c r="AA311"/>
  <c r="Z311"/>
  <c r="Y311"/>
  <c r="X311"/>
  <c r="W311"/>
  <c r="V311"/>
  <c r="U311"/>
  <c r="T311"/>
  <c r="S311"/>
  <c r="R311"/>
  <c r="Q311"/>
  <c r="P311"/>
  <c r="O311"/>
  <c r="N311"/>
  <c r="M311"/>
  <c r="L311"/>
  <c r="K311"/>
  <c r="J311"/>
  <c r="I311"/>
  <c r="H311"/>
  <c r="G311"/>
  <c r="F311"/>
  <c r="E311"/>
  <c r="D311"/>
  <c r="AZ311"/>
  <c r="CC311"/>
  <c r="DE311"/>
  <c r="AI312"/>
  <c r="AH312"/>
  <c r="AG312"/>
  <c r="AF312"/>
  <c r="AE312"/>
  <c r="AD312"/>
  <c r="AC312"/>
  <c r="AB312"/>
  <c r="AA312"/>
  <c r="Z312"/>
  <c r="Y312"/>
  <c r="X312"/>
  <c r="W312"/>
  <c r="V312"/>
  <c r="U312"/>
  <c r="T312"/>
  <c r="S312"/>
  <c r="R312"/>
  <c r="Q312"/>
  <c r="P312"/>
  <c r="O312"/>
  <c r="N312"/>
  <c r="M312"/>
  <c r="L312"/>
  <c r="K312"/>
  <c r="J312"/>
  <c r="I312"/>
  <c r="H312"/>
  <c r="G312"/>
  <c r="F312"/>
  <c r="E312"/>
  <c r="D312"/>
  <c r="AZ312"/>
  <c r="BA312"/>
  <c r="BB312"/>
  <c r="BD312"/>
  <c r="BF312"/>
  <c r="BH312"/>
  <c r="BX312"/>
  <c r="BI312"/>
  <c r="BY312"/>
  <c r="BJ312"/>
  <c r="BZ312"/>
  <c r="BK312"/>
  <c r="BL312"/>
  <c r="BN312"/>
  <c r="BO312"/>
  <c r="BP312"/>
  <c r="CA312"/>
  <c r="BQ312"/>
  <c r="BR312"/>
  <c r="BT312"/>
  <c r="BU312"/>
  <c r="BV312"/>
  <c r="CB312"/>
  <c r="CC312"/>
  <c r="DE312"/>
  <c r="AI313"/>
  <c r="AH313"/>
  <c r="AG313"/>
  <c r="AF313"/>
  <c r="AE313"/>
  <c r="AD313"/>
  <c r="AC313"/>
  <c r="AB313"/>
  <c r="AA313"/>
  <c r="Z313"/>
  <c r="Y313"/>
  <c r="X313"/>
  <c r="W313"/>
  <c r="V313"/>
  <c r="U313"/>
  <c r="T313"/>
  <c r="S313"/>
  <c r="R313"/>
  <c r="Q313"/>
  <c r="P313"/>
  <c r="O313"/>
  <c r="N313"/>
  <c r="M313"/>
  <c r="L313"/>
  <c r="K313"/>
  <c r="J313"/>
  <c r="I313"/>
  <c r="H313"/>
  <c r="G313"/>
  <c r="F313"/>
  <c r="E313"/>
  <c r="D313"/>
  <c r="AZ313"/>
  <c r="BA313"/>
  <c r="BB313"/>
  <c r="BD313"/>
  <c r="BF313"/>
  <c r="BH313"/>
  <c r="BX313"/>
  <c r="BI313"/>
  <c r="BY313"/>
  <c r="BJ313"/>
  <c r="BZ313"/>
  <c r="BK313"/>
  <c r="BL313"/>
  <c r="BN313"/>
  <c r="BO313"/>
  <c r="BP313"/>
  <c r="CA313"/>
  <c r="BQ313"/>
  <c r="BR313"/>
  <c r="BT313"/>
  <c r="BU313"/>
  <c r="BV313"/>
  <c r="CB313"/>
  <c r="CC313"/>
  <c r="DE313"/>
  <c r="AI314"/>
  <c r="AH314"/>
  <c r="AG314"/>
  <c r="AF314"/>
  <c r="AE314"/>
  <c r="AD314"/>
  <c r="AC314"/>
  <c r="AB314"/>
  <c r="AA314"/>
  <c r="Z314"/>
  <c r="Y314"/>
  <c r="X314"/>
  <c r="W314"/>
  <c r="V314"/>
  <c r="U314"/>
  <c r="T314"/>
  <c r="S314"/>
  <c r="R314"/>
  <c r="Q314"/>
  <c r="P314"/>
  <c r="O314"/>
  <c r="N314"/>
  <c r="M314"/>
  <c r="L314"/>
  <c r="K314"/>
  <c r="J314"/>
  <c r="I314"/>
  <c r="H314"/>
  <c r="G314"/>
  <c r="F314"/>
  <c r="E314"/>
  <c r="D314"/>
  <c r="AZ314"/>
  <c r="CC314"/>
  <c r="DE314"/>
  <c r="AI315"/>
  <c r="AH315"/>
  <c r="AG315"/>
  <c r="AF315"/>
  <c r="AE315"/>
  <c r="AD315"/>
  <c r="AC315"/>
  <c r="AB315"/>
  <c r="AA315"/>
  <c r="Z315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AZ315"/>
  <c r="BA315"/>
  <c r="BB315"/>
  <c r="BD315"/>
  <c r="BF315"/>
  <c r="BH315"/>
  <c r="BX315"/>
  <c r="BI315"/>
  <c r="BY315"/>
  <c r="BJ315"/>
  <c r="BZ315"/>
  <c r="BK315"/>
  <c r="BL315"/>
  <c r="BN315"/>
  <c r="BO315"/>
  <c r="BP315"/>
  <c r="CA315"/>
  <c r="BQ315"/>
  <c r="BR315"/>
  <c r="BT315"/>
  <c r="BU315"/>
  <c r="BV315"/>
  <c r="CB315"/>
  <c r="CC315"/>
  <c r="DE315"/>
  <c r="AI316"/>
  <c r="AH316"/>
  <c r="AG316"/>
  <c r="AF316"/>
  <c r="AE316"/>
  <c r="AD316"/>
  <c r="AC316"/>
  <c r="AB316"/>
  <c r="AA316"/>
  <c r="Z316"/>
  <c r="Y316"/>
  <c r="X316"/>
  <c r="W316"/>
  <c r="V316"/>
  <c r="U316"/>
  <c r="T316"/>
  <c r="S316"/>
  <c r="R316"/>
  <c r="Q316"/>
  <c r="P316"/>
  <c r="O316"/>
  <c r="N316"/>
  <c r="M316"/>
  <c r="L316"/>
  <c r="K316"/>
  <c r="J316"/>
  <c r="I316"/>
  <c r="H316"/>
  <c r="G316"/>
  <c r="F316"/>
  <c r="E316"/>
  <c r="D316"/>
  <c r="AZ316"/>
  <c r="BA316"/>
  <c r="BB316"/>
  <c r="BD316"/>
  <c r="BF316"/>
  <c r="BH316"/>
  <c r="BX316"/>
  <c r="BI316"/>
  <c r="BY316"/>
  <c r="BJ316"/>
  <c r="BZ316"/>
  <c r="BK316"/>
  <c r="BL316"/>
  <c r="BN316"/>
  <c r="BO316"/>
  <c r="BP316"/>
  <c r="CA316"/>
  <c r="BQ316"/>
  <c r="BR316"/>
  <c r="BT316"/>
  <c r="BU316"/>
  <c r="BV316"/>
  <c r="CB316"/>
  <c r="CC316"/>
  <c r="DE316"/>
  <c r="AI317"/>
  <c r="AH317"/>
  <c r="AG317"/>
  <c r="AF317"/>
  <c r="AE317"/>
  <c r="AD317"/>
  <c r="AC317"/>
  <c r="AB317"/>
  <c r="AA317"/>
  <c r="Z317"/>
  <c r="Y317"/>
  <c r="X317"/>
  <c r="W317"/>
  <c r="V317"/>
  <c r="U317"/>
  <c r="T317"/>
  <c r="S317"/>
  <c r="R317"/>
  <c r="Q317"/>
  <c r="P317"/>
  <c r="O317"/>
  <c r="N317"/>
  <c r="M317"/>
  <c r="L317"/>
  <c r="K317"/>
  <c r="J317"/>
  <c r="I317"/>
  <c r="H317"/>
  <c r="G317"/>
  <c r="F317"/>
  <c r="E317"/>
  <c r="D317"/>
  <c r="AZ317"/>
  <c r="BA317"/>
  <c r="BB317"/>
  <c r="BD317"/>
  <c r="BF317"/>
  <c r="BH317"/>
  <c r="BX317"/>
  <c r="BI317"/>
  <c r="BY317"/>
  <c r="BJ317"/>
  <c r="BZ317"/>
  <c r="BK317"/>
  <c r="BL317"/>
  <c r="BN317"/>
  <c r="BO317"/>
  <c r="BP317"/>
  <c r="CA317"/>
  <c r="BQ317"/>
  <c r="BR317"/>
  <c r="BT317"/>
  <c r="BU317"/>
  <c r="BV317"/>
  <c r="CB317"/>
  <c r="CC317"/>
  <c r="DE317"/>
  <c r="AI318"/>
  <c r="AH318"/>
  <c r="AG318"/>
  <c r="AF318"/>
  <c r="AE318"/>
  <c r="AD318"/>
  <c r="AC318"/>
  <c r="AB318"/>
  <c r="AA318"/>
  <c r="Z318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AZ318"/>
  <c r="CC318"/>
  <c r="DE318"/>
  <c r="AI319"/>
  <c r="AH319"/>
  <c r="AG319"/>
  <c r="AF319"/>
  <c r="AE319"/>
  <c r="AD319"/>
  <c r="AC319"/>
  <c r="AB319"/>
  <c r="AA319"/>
  <c r="Z319"/>
  <c r="Y319"/>
  <c r="X319"/>
  <c r="W319"/>
  <c r="V319"/>
  <c r="U319"/>
  <c r="T319"/>
  <c r="S319"/>
  <c r="R319"/>
  <c r="Q319"/>
  <c r="P319"/>
  <c r="O319"/>
  <c r="N319"/>
  <c r="M319"/>
  <c r="L319"/>
  <c r="K319"/>
  <c r="J319"/>
  <c r="I319"/>
  <c r="H319"/>
  <c r="G319"/>
  <c r="F319"/>
  <c r="E319"/>
  <c r="D319"/>
  <c r="AZ319"/>
  <c r="BA319"/>
  <c r="BB319"/>
  <c r="BD319"/>
  <c r="BF319"/>
  <c r="BH319"/>
  <c r="BX319"/>
  <c r="BI319"/>
  <c r="BY319"/>
  <c r="BJ319"/>
  <c r="BZ319"/>
  <c r="BK319"/>
  <c r="BL319"/>
  <c r="BN319"/>
  <c r="BO319"/>
  <c r="BP319"/>
  <c r="CA319"/>
  <c r="BQ319"/>
  <c r="BR319"/>
  <c r="BT319"/>
  <c r="BU319"/>
  <c r="BV319"/>
  <c r="CB319"/>
  <c r="CC319"/>
  <c r="DE319"/>
  <c r="AI320"/>
  <c r="AH320"/>
  <c r="AG320"/>
  <c r="AF320"/>
  <c r="AE320"/>
  <c r="AD320"/>
  <c r="AC320"/>
  <c r="AB320"/>
  <c r="AA320"/>
  <c r="Z320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AZ320"/>
  <c r="BA320"/>
  <c r="BB320"/>
  <c r="BD320"/>
  <c r="BF320"/>
  <c r="BH320"/>
  <c r="BX320"/>
  <c r="BI320"/>
  <c r="BY320"/>
  <c r="BJ320"/>
  <c r="BZ320"/>
  <c r="BK320"/>
  <c r="BL320"/>
  <c r="BN320"/>
  <c r="BO320"/>
  <c r="BP320"/>
  <c r="CA320"/>
  <c r="BQ320"/>
  <c r="BR320"/>
  <c r="BT320"/>
  <c r="BU320"/>
  <c r="BV320"/>
  <c r="CB320"/>
  <c r="CC320"/>
  <c r="DE320"/>
  <c r="AI321"/>
  <c r="AH321"/>
  <c r="AG321"/>
  <c r="AF321"/>
  <c r="AE321"/>
  <c r="AD321"/>
  <c r="AC321"/>
  <c r="AB321"/>
  <c r="AA321"/>
  <c r="Z321"/>
  <c r="Y321"/>
  <c r="X321"/>
  <c r="W321"/>
  <c r="V321"/>
  <c r="U321"/>
  <c r="T321"/>
  <c r="S321"/>
  <c r="R321"/>
  <c r="Q321"/>
  <c r="P321"/>
  <c r="O321"/>
  <c r="N321"/>
  <c r="M321"/>
  <c r="L321"/>
  <c r="K321"/>
  <c r="J321"/>
  <c r="I321"/>
  <c r="H321"/>
  <c r="G321"/>
  <c r="F321"/>
  <c r="E321"/>
  <c r="D321"/>
  <c r="AZ321"/>
  <c r="CC321"/>
  <c r="DE321"/>
  <c r="AI322"/>
  <c r="AH322"/>
  <c r="AG322"/>
  <c r="AF322"/>
  <c r="AE322"/>
  <c r="AD322"/>
  <c r="AC322"/>
  <c r="AB322"/>
  <c r="AA322"/>
  <c r="Z322"/>
  <c r="Y322"/>
  <c r="X322"/>
  <c r="W322"/>
  <c r="V322"/>
  <c r="U322"/>
  <c r="T322"/>
  <c r="S322"/>
  <c r="R322"/>
  <c r="Q322"/>
  <c r="P322"/>
  <c r="O322"/>
  <c r="N322"/>
  <c r="M322"/>
  <c r="L322"/>
  <c r="K322"/>
  <c r="J322"/>
  <c r="I322"/>
  <c r="H322"/>
  <c r="G322"/>
  <c r="F322"/>
  <c r="E322"/>
  <c r="D322"/>
  <c r="AZ322"/>
  <c r="BA322"/>
  <c r="BB322"/>
  <c r="BD322"/>
  <c r="BF322"/>
  <c r="BH322"/>
  <c r="BX322"/>
  <c r="BI322"/>
  <c r="BY322"/>
  <c r="BJ322"/>
  <c r="BZ322"/>
  <c r="BK322"/>
  <c r="BL322"/>
  <c r="BN322"/>
  <c r="BO322"/>
  <c r="BP322"/>
  <c r="CA322"/>
  <c r="BQ322"/>
  <c r="BR322"/>
  <c r="BT322"/>
  <c r="BU322"/>
  <c r="BV322"/>
  <c r="CB322"/>
  <c r="CC322"/>
  <c r="DE322"/>
  <c r="AI323"/>
  <c r="AH323"/>
  <c r="AG323"/>
  <c r="AF323"/>
  <c r="AE323"/>
  <c r="AD323"/>
  <c r="AC323"/>
  <c r="AB323"/>
  <c r="AA323"/>
  <c r="Z323"/>
  <c r="Y323"/>
  <c r="X323"/>
  <c r="W323"/>
  <c r="V323"/>
  <c r="U323"/>
  <c r="T323"/>
  <c r="S323"/>
  <c r="R323"/>
  <c r="Q323"/>
  <c r="P323"/>
  <c r="O323"/>
  <c r="N323"/>
  <c r="M323"/>
  <c r="L323"/>
  <c r="K323"/>
  <c r="J323"/>
  <c r="I323"/>
  <c r="H323"/>
  <c r="G323"/>
  <c r="F323"/>
  <c r="E323"/>
  <c r="D323"/>
  <c r="AZ323"/>
  <c r="BA323"/>
  <c r="BB323"/>
  <c r="BD323"/>
  <c r="BF323"/>
  <c r="BH323"/>
  <c r="BX323"/>
  <c r="BI323"/>
  <c r="BY323"/>
  <c r="BJ323"/>
  <c r="BZ323"/>
  <c r="BK323"/>
  <c r="BL323"/>
  <c r="BN323"/>
  <c r="BO323"/>
  <c r="BP323"/>
  <c r="CA323"/>
  <c r="BQ323"/>
  <c r="BR323"/>
  <c r="BT323"/>
  <c r="BU323"/>
  <c r="BV323"/>
  <c r="CB323"/>
  <c r="CC323"/>
  <c r="DE323"/>
  <c r="AI324"/>
  <c r="AH324"/>
  <c r="AG324"/>
  <c r="AF324"/>
  <c r="AE324"/>
  <c r="AD324"/>
  <c r="AC324"/>
  <c r="AB324"/>
  <c r="AA324"/>
  <c r="Z324"/>
  <c r="Y324"/>
  <c r="X324"/>
  <c r="W324"/>
  <c r="V324"/>
  <c r="U324"/>
  <c r="T324"/>
  <c r="S324"/>
  <c r="R324"/>
  <c r="Q324"/>
  <c r="P324"/>
  <c r="O324"/>
  <c r="N324"/>
  <c r="M324"/>
  <c r="L324"/>
  <c r="K324"/>
  <c r="J324"/>
  <c r="I324"/>
  <c r="H324"/>
  <c r="G324"/>
  <c r="F324"/>
  <c r="E324"/>
  <c r="D324"/>
  <c r="AZ324"/>
  <c r="BA324"/>
  <c r="BB324"/>
  <c r="BD324"/>
  <c r="BF324"/>
  <c r="BH324"/>
  <c r="BX324"/>
  <c r="BI324"/>
  <c r="BY324"/>
  <c r="BJ324"/>
  <c r="BZ324"/>
  <c r="BK324"/>
  <c r="BL324"/>
  <c r="BN324"/>
  <c r="BO324"/>
  <c r="BP324"/>
  <c r="CA324"/>
  <c r="BQ324"/>
  <c r="BR324"/>
  <c r="BT324"/>
  <c r="BU324"/>
  <c r="BV324"/>
  <c r="CB324"/>
  <c r="CC324"/>
  <c r="DE324"/>
  <c r="AI325"/>
  <c r="AH325"/>
  <c r="AG325"/>
  <c r="AF325"/>
  <c r="AE325"/>
  <c r="AD325"/>
  <c r="AC325"/>
  <c r="AB325"/>
  <c r="AA325"/>
  <c r="Z325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AZ325"/>
  <c r="CC325"/>
  <c r="DE325"/>
  <c r="AI326"/>
  <c r="AH326"/>
  <c r="AG326"/>
  <c r="AF326"/>
  <c r="AE326"/>
  <c r="AD326"/>
  <c r="AC326"/>
  <c r="AB326"/>
  <c r="AA326"/>
  <c r="Z326"/>
  <c r="Y326"/>
  <c r="X326"/>
  <c r="W326"/>
  <c r="V326"/>
  <c r="U326"/>
  <c r="T326"/>
  <c r="S326"/>
  <c r="R326"/>
  <c r="Q326"/>
  <c r="P326"/>
  <c r="O326"/>
  <c r="N326"/>
  <c r="M326"/>
  <c r="L326"/>
  <c r="K326"/>
  <c r="J326"/>
  <c r="I326"/>
  <c r="H326"/>
  <c r="G326"/>
  <c r="F326"/>
  <c r="E326"/>
  <c r="D326"/>
  <c r="AZ326"/>
  <c r="BA326"/>
  <c r="BB326"/>
  <c r="BD326"/>
  <c r="BF326"/>
  <c r="BH326"/>
  <c r="BX326"/>
  <c r="BI326"/>
  <c r="BY326"/>
  <c r="BJ326"/>
  <c r="BZ326"/>
  <c r="BK326"/>
  <c r="BL326"/>
  <c r="BN326"/>
  <c r="BO326"/>
  <c r="BP326"/>
  <c r="CA326"/>
  <c r="BQ326"/>
  <c r="BR326"/>
  <c r="BT326"/>
  <c r="BU326"/>
  <c r="BV326"/>
  <c r="CB326"/>
  <c r="CC326"/>
  <c r="DE326"/>
  <c r="AI328"/>
  <c r="AH328"/>
  <c r="AG328"/>
  <c r="AF328"/>
  <c r="AE328"/>
  <c r="AD328"/>
  <c r="AC328"/>
  <c r="AB328"/>
  <c r="AA328"/>
  <c r="Z328"/>
  <c r="Y328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AZ328"/>
  <c r="BA328"/>
  <c r="BB328"/>
  <c r="BD328"/>
  <c r="BF328"/>
  <c r="BH328"/>
  <c r="BX328"/>
  <c r="BI328"/>
  <c r="BY328"/>
  <c r="BJ328"/>
  <c r="BZ328"/>
  <c r="BK328"/>
  <c r="BL328"/>
  <c r="BN328"/>
  <c r="BO328"/>
  <c r="BP328"/>
  <c r="CA328"/>
  <c r="BQ328"/>
  <c r="BR328"/>
  <c r="BT328"/>
  <c r="BU328"/>
  <c r="BV328"/>
  <c r="CB328"/>
  <c r="CC328"/>
  <c r="DE328"/>
  <c r="AI329"/>
  <c r="AH329"/>
  <c r="AG329"/>
  <c r="AF329"/>
  <c r="AE329"/>
  <c r="AD329"/>
  <c r="AC329"/>
  <c r="AB329"/>
  <c r="AA329"/>
  <c r="Z329"/>
  <c r="Y329"/>
  <c r="X329"/>
  <c r="W329"/>
  <c r="V329"/>
  <c r="U329"/>
  <c r="T329"/>
  <c r="S329"/>
  <c r="R329"/>
  <c r="Q329"/>
  <c r="P329"/>
  <c r="O329"/>
  <c r="N329"/>
  <c r="M329"/>
  <c r="L329"/>
  <c r="K329"/>
  <c r="J329"/>
  <c r="I329"/>
  <c r="H329"/>
  <c r="G329"/>
  <c r="F329"/>
  <c r="E329"/>
  <c r="D329"/>
  <c r="AZ329"/>
  <c r="BA329"/>
  <c r="BB329"/>
  <c r="BD329"/>
  <c r="BF329"/>
  <c r="BH329"/>
  <c r="BX329"/>
  <c r="BI329"/>
  <c r="BY329"/>
  <c r="BJ329"/>
  <c r="BZ329"/>
  <c r="BK329"/>
  <c r="BL329"/>
  <c r="BN329"/>
  <c r="BO329"/>
  <c r="BP329"/>
  <c r="CA329"/>
  <c r="BQ329"/>
  <c r="BR329"/>
  <c r="BT329"/>
  <c r="BU329"/>
  <c r="BV329"/>
  <c r="CB329"/>
  <c r="CC329"/>
  <c r="DE329"/>
  <c r="AI330"/>
  <c r="AH330"/>
  <c r="AG330"/>
  <c r="AF330"/>
  <c r="AE330"/>
  <c r="AD330"/>
  <c r="AC330"/>
  <c r="AB330"/>
  <c r="AA330"/>
  <c r="Z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H330"/>
  <c r="G330"/>
  <c r="F330"/>
  <c r="E330"/>
  <c r="D330"/>
  <c r="AZ330"/>
  <c r="BA330"/>
  <c r="BB330"/>
  <c r="BD330"/>
  <c r="BF330"/>
  <c r="BH330"/>
  <c r="BX330"/>
  <c r="BI330"/>
  <c r="BY330"/>
  <c r="BJ330"/>
  <c r="BZ330"/>
  <c r="BK330"/>
  <c r="BL330"/>
  <c r="BN330"/>
  <c r="BO330"/>
  <c r="BP330"/>
  <c r="CA330"/>
  <c r="BQ330"/>
  <c r="BR330"/>
  <c r="BT330"/>
  <c r="BU330"/>
  <c r="BV330"/>
  <c r="CB330"/>
  <c r="CC330"/>
  <c r="DE330"/>
  <c r="AI331"/>
  <c r="AH331"/>
  <c r="AG331"/>
  <c r="AF331"/>
  <c r="AE331"/>
  <c r="AD331"/>
  <c r="AC331"/>
  <c r="AB331"/>
  <c r="AA331"/>
  <c r="Z331"/>
  <c r="Y331"/>
  <c r="X331"/>
  <c r="W331"/>
  <c r="V331"/>
  <c r="U331"/>
  <c r="T331"/>
  <c r="S331"/>
  <c r="R331"/>
  <c r="Q331"/>
  <c r="P331"/>
  <c r="O331"/>
  <c r="N331"/>
  <c r="M331"/>
  <c r="L331"/>
  <c r="K331"/>
  <c r="J331"/>
  <c r="I331"/>
  <c r="H331"/>
  <c r="G331"/>
  <c r="F331"/>
  <c r="E331"/>
  <c r="D331"/>
  <c r="AZ331"/>
  <c r="CC331"/>
  <c r="DE331"/>
  <c r="AI332"/>
  <c r="AH332"/>
  <c r="AG332"/>
  <c r="AF332"/>
  <c r="AE332"/>
  <c r="AD332"/>
  <c r="AC332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F332"/>
  <c r="E332"/>
  <c r="D332"/>
  <c r="AZ332"/>
  <c r="BA332"/>
  <c r="BB332"/>
  <c r="BD332"/>
  <c r="BF332"/>
  <c r="BH332"/>
  <c r="BX332"/>
  <c r="BI332"/>
  <c r="BY332"/>
  <c r="BJ332"/>
  <c r="BZ332"/>
  <c r="BK332"/>
  <c r="BL332"/>
  <c r="BN332"/>
  <c r="BO332"/>
  <c r="BP332"/>
  <c r="CA332"/>
  <c r="BQ332"/>
  <c r="BR332"/>
  <c r="BT332"/>
  <c r="BU332"/>
  <c r="BV332"/>
  <c r="CB332"/>
  <c r="CC332"/>
  <c r="DE332"/>
  <c r="AI333"/>
  <c r="AH333"/>
  <c r="AG333"/>
  <c r="AF333"/>
  <c r="AE333"/>
  <c r="AD333"/>
  <c r="AC333"/>
  <c r="AB333"/>
  <c r="AA333"/>
  <c r="Z333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AZ333"/>
  <c r="BA333"/>
  <c r="BB333"/>
  <c r="BD333"/>
  <c r="BF333"/>
  <c r="BH333"/>
  <c r="BX333"/>
  <c r="BI333"/>
  <c r="BY333"/>
  <c r="BJ333"/>
  <c r="BZ333"/>
  <c r="BK333"/>
  <c r="BL333"/>
  <c r="BN333"/>
  <c r="BO333"/>
  <c r="BP333"/>
  <c r="CA333"/>
  <c r="BQ333"/>
  <c r="BR333"/>
  <c r="BT333"/>
  <c r="BU333"/>
  <c r="BV333"/>
  <c r="CB333"/>
  <c r="CC333"/>
  <c r="DE333"/>
  <c r="AI334"/>
  <c r="AH334"/>
  <c r="AG334"/>
  <c r="AF334"/>
  <c r="AE334"/>
  <c r="AD334"/>
  <c r="AC334"/>
  <c r="AB334"/>
  <c r="AA334"/>
  <c r="Z334"/>
  <c r="Y334"/>
  <c r="X334"/>
  <c r="W334"/>
  <c r="V334"/>
  <c r="U334"/>
  <c r="T334"/>
  <c r="S334"/>
  <c r="R334"/>
  <c r="Q334"/>
  <c r="P334"/>
  <c r="O334"/>
  <c r="N334"/>
  <c r="M334"/>
  <c r="L334"/>
  <c r="K334"/>
  <c r="J334"/>
  <c r="I334"/>
  <c r="H334"/>
  <c r="G334"/>
  <c r="F334"/>
  <c r="E334"/>
  <c r="D334"/>
  <c r="AZ334"/>
  <c r="BA334"/>
  <c r="BB334"/>
  <c r="BD334"/>
  <c r="BF334"/>
  <c r="BH334"/>
  <c r="BX334"/>
  <c r="BI334"/>
  <c r="BY334"/>
  <c r="BJ334"/>
  <c r="BZ334"/>
  <c r="BK334"/>
  <c r="BL334"/>
  <c r="BN334"/>
  <c r="BO334"/>
  <c r="BP334"/>
  <c r="CA334"/>
  <c r="BQ334"/>
  <c r="BR334"/>
  <c r="BT334"/>
  <c r="BU334"/>
  <c r="BV334"/>
  <c r="CB334"/>
  <c r="CC334"/>
  <c r="DE334"/>
  <c r="AI335"/>
  <c r="AH335"/>
  <c r="AG335"/>
  <c r="AF335"/>
  <c r="AE335"/>
  <c r="AD335"/>
  <c r="AC335"/>
  <c r="AB335"/>
  <c r="AA335"/>
  <c r="Z335"/>
  <c r="Y335"/>
  <c r="X335"/>
  <c r="W335"/>
  <c r="V335"/>
  <c r="U335"/>
  <c r="T335"/>
  <c r="S335"/>
  <c r="R335"/>
  <c r="Q335"/>
  <c r="P335"/>
  <c r="O335"/>
  <c r="N335"/>
  <c r="M335"/>
  <c r="L335"/>
  <c r="K335"/>
  <c r="J335"/>
  <c r="I335"/>
  <c r="H335"/>
  <c r="G335"/>
  <c r="F335"/>
  <c r="E335"/>
  <c r="D335"/>
  <c r="AZ335"/>
  <c r="BA335"/>
  <c r="BB335"/>
  <c r="BD335"/>
  <c r="BF335"/>
  <c r="BH335"/>
  <c r="BX335"/>
  <c r="BI335"/>
  <c r="BY335"/>
  <c r="BJ335"/>
  <c r="BZ335"/>
  <c r="BK335"/>
  <c r="BL335"/>
  <c r="BN335"/>
  <c r="BO335"/>
  <c r="BP335"/>
  <c r="CA335"/>
  <c r="BQ335"/>
  <c r="BR335"/>
  <c r="BT335"/>
  <c r="BU335"/>
  <c r="BV335"/>
  <c r="CB335"/>
  <c r="CC335"/>
  <c r="DE335"/>
  <c r="AI336"/>
  <c r="AH336"/>
  <c r="AG336"/>
  <c r="AF336"/>
  <c r="AE336"/>
  <c r="AD336"/>
  <c r="AC336"/>
  <c r="AB336"/>
  <c r="AA336"/>
  <c r="Z336"/>
  <c r="Y336"/>
  <c r="X336"/>
  <c r="W336"/>
  <c r="V336"/>
  <c r="U336"/>
  <c r="T336"/>
  <c r="S336"/>
  <c r="R336"/>
  <c r="Q336"/>
  <c r="P336"/>
  <c r="O336"/>
  <c r="N336"/>
  <c r="M336"/>
  <c r="L336"/>
  <c r="K336"/>
  <c r="J336"/>
  <c r="I336"/>
  <c r="H336"/>
  <c r="G336"/>
  <c r="F336"/>
  <c r="E336"/>
  <c r="D336"/>
  <c r="AZ336"/>
  <c r="BA336"/>
  <c r="BB336"/>
  <c r="BD336"/>
  <c r="BF336"/>
  <c r="BH336"/>
  <c r="BX336"/>
  <c r="BI336"/>
  <c r="BY336"/>
  <c r="BJ336"/>
  <c r="BZ336"/>
  <c r="BK336"/>
  <c r="BL336"/>
  <c r="BN336"/>
  <c r="BO336"/>
  <c r="BP336"/>
  <c r="CA336"/>
  <c r="BQ336"/>
  <c r="BR336"/>
  <c r="BT336"/>
  <c r="BU336"/>
  <c r="BV336"/>
  <c r="CB336"/>
  <c r="CC336"/>
  <c r="DE336"/>
  <c r="AI337"/>
  <c r="AH337"/>
  <c r="AG337"/>
  <c r="AF337"/>
  <c r="AE337"/>
  <c r="AD337"/>
  <c r="AC337"/>
  <c r="AB337"/>
  <c r="AA337"/>
  <c r="Z337"/>
  <c r="Y337"/>
  <c r="X337"/>
  <c r="W337"/>
  <c r="V337"/>
  <c r="U337"/>
  <c r="T337"/>
  <c r="S337"/>
  <c r="R337"/>
  <c r="Q337"/>
  <c r="P337"/>
  <c r="O337"/>
  <c r="N337"/>
  <c r="M337"/>
  <c r="L337"/>
  <c r="K337"/>
  <c r="J337"/>
  <c r="I337"/>
  <c r="H337"/>
  <c r="G337"/>
  <c r="F337"/>
  <c r="E337"/>
  <c r="D337"/>
  <c r="AZ337"/>
  <c r="BA337"/>
  <c r="BB337"/>
  <c r="BD337"/>
  <c r="BF337"/>
  <c r="BH337"/>
  <c r="BX337"/>
  <c r="BI337"/>
  <c r="BY337"/>
  <c r="BJ337"/>
  <c r="BZ337"/>
  <c r="BK337"/>
  <c r="BL337"/>
  <c r="BN337"/>
  <c r="BO337"/>
  <c r="BP337"/>
  <c r="CA337"/>
  <c r="BQ337"/>
  <c r="BR337"/>
  <c r="BT337"/>
  <c r="BU337"/>
  <c r="BV337"/>
  <c r="CB337"/>
  <c r="CC337"/>
  <c r="DE337"/>
  <c r="AI338"/>
  <c r="AH338"/>
  <c r="AG338"/>
  <c r="AF338"/>
  <c r="AE338"/>
  <c r="AD338"/>
  <c r="AC338"/>
  <c r="AB338"/>
  <c r="AA338"/>
  <c r="Z338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AZ338"/>
  <c r="BA338"/>
  <c r="BB338"/>
  <c r="BD338"/>
  <c r="BF338"/>
  <c r="BH338"/>
  <c r="BX338"/>
  <c r="BI338"/>
  <c r="BY338"/>
  <c r="BJ338"/>
  <c r="BZ338"/>
  <c r="BK338"/>
  <c r="BL338"/>
  <c r="BN338"/>
  <c r="BO338"/>
  <c r="BP338"/>
  <c r="CA338"/>
  <c r="BQ338"/>
  <c r="BR338"/>
  <c r="BT338"/>
  <c r="BU338"/>
  <c r="BV338"/>
  <c r="CB338"/>
  <c r="CC338"/>
  <c r="DE338"/>
  <c r="AI339"/>
  <c r="AH339"/>
  <c r="AG339"/>
  <c r="AF339"/>
  <c r="AE339"/>
  <c r="AD339"/>
  <c r="AC339"/>
  <c r="AB339"/>
  <c r="AA339"/>
  <c r="Z339"/>
  <c r="Y339"/>
  <c r="X339"/>
  <c r="W339"/>
  <c r="V339"/>
  <c r="U339"/>
  <c r="T339"/>
  <c r="S339"/>
  <c r="R339"/>
  <c r="Q339"/>
  <c r="P339"/>
  <c r="O339"/>
  <c r="N339"/>
  <c r="M339"/>
  <c r="L339"/>
  <c r="K339"/>
  <c r="J339"/>
  <c r="I339"/>
  <c r="H339"/>
  <c r="G339"/>
  <c r="F339"/>
  <c r="E339"/>
  <c r="D339"/>
  <c r="AZ339"/>
  <c r="BA339"/>
  <c r="BB339"/>
  <c r="BD339"/>
  <c r="BF339"/>
  <c r="BH339"/>
  <c r="BX339"/>
  <c r="BI339"/>
  <c r="BY339"/>
  <c r="BJ339"/>
  <c r="BZ339"/>
  <c r="BK339"/>
  <c r="BL339"/>
  <c r="BN339"/>
  <c r="BO339"/>
  <c r="BP339"/>
  <c r="CA339"/>
  <c r="BQ339"/>
  <c r="BR339"/>
  <c r="BT339"/>
  <c r="BU339"/>
  <c r="BV339"/>
  <c r="CB339"/>
  <c r="CC339"/>
  <c r="DE339"/>
  <c r="AI340"/>
  <c r="AH340"/>
  <c r="AG340"/>
  <c r="AF340"/>
  <c r="AE340"/>
  <c r="AD340"/>
  <c r="AC340"/>
  <c r="AB340"/>
  <c r="AA340"/>
  <c r="Z340"/>
  <c r="Y340"/>
  <c r="X340"/>
  <c r="W340"/>
  <c r="V340"/>
  <c r="U340"/>
  <c r="T340"/>
  <c r="S340"/>
  <c r="R340"/>
  <c r="Q340"/>
  <c r="P340"/>
  <c r="O340"/>
  <c r="N340"/>
  <c r="M340"/>
  <c r="L340"/>
  <c r="K340"/>
  <c r="J340"/>
  <c r="I340"/>
  <c r="H340"/>
  <c r="G340"/>
  <c r="F340"/>
  <c r="E340"/>
  <c r="D340"/>
  <c r="AZ340"/>
  <c r="BA340"/>
  <c r="BB340"/>
  <c r="BD340"/>
  <c r="BF340"/>
  <c r="BH340"/>
  <c r="BX340"/>
  <c r="BI340"/>
  <c r="BY340"/>
  <c r="BJ340"/>
  <c r="BZ340"/>
  <c r="BK340"/>
  <c r="BL340"/>
  <c r="BN340"/>
  <c r="BO340"/>
  <c r="BP340"/>
  <c r="CA340"/>
  <c r="BQ340"/>
  <c r="BR340"/>
  <c r="BT340"/>
  <c r="BU340"/>
  <c r="BV340"/>
  <c r="CB340"/>
  <c r="CC340"/>
  <c r="DE340"/>
  <c r="AI341"/>
  <c r="AH341"/>
  <c r="AG341"/>
  <c r="AF341"/>
  <c r="AE341"/>
  <c r="AD341"/>
  <c r="AC341"/>
  <c r="AB341"/>
  <c r="AA341"/>
  <c r="Z341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AZ341"/>
  <c r="BA341"/>
  <c r="BB341"/>
  <c r="BD341"/>
  <c r="BF341"/>
  <c r="BH341"/>
  <c r="BX341"/>
  <c r="BI341"/>
  <c r="BY341"/>
  <c r="BJ341"/>
  <c r="BZ341"/>
  <c r="BK341"/>
  <c r="BL341"/>
  <c r="BN341"/>
  <c r="BO341"/>
  <c r="BP341"/>
  <c r="CA341"/>
  <c r="BQ341"/>
  <c r="BR341"/>
  <c r="BT341"/>
  <c r="BU341"/>
  <c r="BV341"/>
  <c r="CB341"/>
  <c r="CC341"/>
  <c r="DE341"/>
  <c r="AI342"/>
  <c r="AH342"/>
  <c r="AG342"/>
  <c r="AF342"/>
  <c r="AE342"/>
  <c r="AD342"/>
  <c r="AC342"/>
  <c r="AB342"/>
  <c r="AA342"/>
  <c r="Z342"/>
  <c r="Y342"/>
  <c r="X342"/>
  <c r="W342"/>
  <c r="V342"/>
  <c r="U342"/>
  <c r="T342"/>
  <c r="S342"/>
  <c r="R342"/>
  <c r="Q342"/>
  <c r="P342"/>
  <c r="O342"/>
  <c r="N342"/>
  <c r="M342"/>
  <c r="L342"/>
  <c r="K342"/>
  <c r="J342"/>
  <c r="I342"/>
  <c r="H342"/>
  <c r="G342"/>
  <c r="F342"/>
  <c r="E342"/>
  <c r="D342"/>
  <c r="AZ342"/>
  <c r="BA342"/>
  <c r="BB342"/>
  <c r="BD342"/>
  <c r="BF342"/>
  <c r="BH342"/>
  <c r="BX342"/>
  <c r="BI342"/>
  <c r="BY342"/>
  <c r="BJ342"/>
  <c r="BZ342"/>
  <c r="BK342"/>
  <c r="BL342"/>
  <c r="BN342"/>
  <c r="BO342"/>
  <c r="BP342"/>
  <c r="CA342"/>
  <c r="BQ342"/>
  <c r="BR342"/>
  <c r="BT342"/>
  <c r="BU342"/>
  <c r="BV342"/>
  <c r="CB342"/>
  <c r="CC342"/>
  <c r="DE342"/>
  <c r="AI343"/>
  <c r="AH343"/>
  <c r="AG343"/>
  <c r="AF343"/>
  <c r="AE343"/>
  <c r="AD343"/>
  <c r="AC343"/>
  <c r="AB343"/>
  <c r="AA343"/>
  <c r="Z343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AZ343"/>
  <c r="BA343"/>
  <c r="BB343"/>
  <c r="BD343"/>
  <c r="BF343"/>
  <c r="BH343"/>
  <c r="BX343"/>
  <c r="BI343"/>
  <c r="BY343"/>
  <c r="BJ343"/>
  <c r="BZ343"/>
  <c r="BK343"/>
  <c r="BL343"/>
  <c r="BN343"/>
  <c r="BO343"/>
  <c r="BP343"/>
  <c r="CA343"/>
  <c r="BQ343"/>
  <c r="BR343"/>
  <c r="BT343"/>
  <c r="BU343"/>
  <c r="BV343"/>
  <c r="CB343"/>
  <c r="CC343"/>
  <c r="DE343"/>
  <c r="AI344"/>
  <c r="AH344"/>
  <c r="AG344"/>
  <c r="AF344"/>
  <c r="AE344"/>
  <c r="AD344"/>
  <c r="AC344"/>
  <c r="AB344"/>
  <c r="AA344"/>
  <c r="Z344"/>
  <c r="Y344"/>
  <c r="X344"/>
  <c r="W344"/>
  <c r="V344"/>
  <c r="U344"/>
  <c r="T344"/>
  <c r="S344"/>
  <c r="R344"/>
  <c r="Q344"/>
  <c r="P344"/>
  <c r="O344"/>
  <c r="N344"/>
  <c r="M344"/>
  <c r="L344"/>
  <c r="K344"/>
  <c r="J344"/>
  <c r="I344"/>
  <c r="H344"/>
  <c r="G344"/>
  <c r="F344"/>
  <c r="E344"/>
  <c r="D344"/>
  <c r="AZ344"/>
  <c r="BA344"/>
  <c r="BB344"/>
  <c r="BD344"/>
  <c r="BF344"/>
  <c r="BH344"/>
  <c r="BX344"/>
  <c r="BI344"/>
  <c r="BY344"/>
  <c r="BJ344"/>
  <c r="BZ344"/>
  <c r="BK344"/>
  <c r="BL344"/>
  <c r="BN344"/>
  <c r="BO344"/>
  <c r="BP344"/>
  <c r="CA344"/>
  <c r="BQ344"/>
  <c r="BR344"/>
  <c r="BT344"/>
  <c r="BU344"/>
  <c r="BV344"/>
  <c r="CB344"/>
  <c r="CC344"/>
  <c r="DE344"/>
  <c r="AI345"/>
  <c r="AH345"/>
  <c r="AG345"/>
  <c r="AF345"/>
  <c r="AE345"/>
  <c r="AD345"/>
  <c r="AC345"/>
  <c r="AB345"/>
  <c r="AA345"/>
  <c r="Z345"/>
  <c r="Y345"/>
  <c r="X345"/>
  <c r="W345"/>
  <c r="V345"/>
  <c r="U345"/>
  <c r="T345"/>
  <c r="S345"/>
  <c r="R345"/>
  <c r="Q345"/>
  <c r="P345"/>
  <c r="O345"/>
  <c r="N345"/>
  <c r="M345"/>
  <c r="L345"/>
  <c r="K345"/>
  <c r="J345"/>
  <c r="I345"/>
  <c r="H345"/>
  <c r="G345"/>
  <c r="F345"/>
  <c r="E345"/>
  <c r="D345"/>
  <c r="AZ345"/>
  <c r="BA345"/>
  <c r="BB345"/>
  <c r="BD345"/>
  <c r="BF345"/>
  <c r="BH345"/>
  <c r="BX345"/>
  <c r="BI345"/>
  <c r="BY345"/>
  <c r="BJ345"/>
  <c r="BZ345"/>
  <c r="BK345"/>
  <c r="BL345"/>
  <c r="BN345"/>
  <c r="BO345"/>
  <c r="BP345"/>
  <c r="CA345"/>
  <c r="BQ345"/>
  <c r="BR345"/>
  <c r="BT345"/>
  <c r="BU345"/>
  <c r="BV345"/>
  <c r="CB345"/>
  <c r="CC345"/>
  <c r="DE345"/>
  <c r="AI346"/>
  <c r="AH346"/>
  <c r="AG346"/>
  <c r="AF346"/>
  <c r="AE346"/>
  <c r="AD346"/>
  <c r="AC346"/>
  <c r="AB346"/>
  <c r="AA346"/>
  <c r="Z346"/>
  <c r="Y346"/>
  <c r="X346"/>
  <c r="W346"/>
  <c r="V346"/>
  <c r="U346"/>
  <c r="T346"/>
  <c r="S346"/>
  <c r="R346"/>
  <c r="Q346"/>
  <c r="P346"/>
  <c r="O346"/>
  <c r="N346"/>
  <c r="M346"/>
  <c r="L346"/>
  <c r="K346"/>
  <c r="J346"/>
  <c r="I346"/>
  <c r="H346"/>
  <c r="G346"/>
  <c r="F346"/>
  <c r="E346"/>
  <c r="D346"/>
  <c r="AZ346"/>
  <c r="CC346"/>
  <c r="DE346"/>
  <c r="AI347"/>
  <c r="AH347"/>
  <c r="AG347"/>
  <c r="AF347"/>
  <c r="AE347"/>
  <c r="AD347"/>
  <c r="AC347"/>
  <c r="AB347"/>
  <c r="AA347"/>
  <c r="Z347"/>
  <c r="Y347"/>
  <c r="X347"/>
  <c r="W347"/>
  <c r="V347"/>
  <c r="U347"/>
  <c r="T347"/>
  <c r="S347"/>
  <c r="R347"/>
  <c r="Q347"/>
  <c r="P347"/>
  <c r="O347"/>
  <c r="N347"/>
  <c r="M347"/>
  <c r="L347"/>
  <c r="K347"/>
  <c r="J347"/>
  <c r="I347"/>
  <c r="H347"/>
  <c r="G347"/>
  <c r="F347"/>
  <c r="E347"/>
  <c r="D347"/>
  <c r="AZ347"/>
  <c r="BA347"/>
  <c r="BB347"/>
  <c r="BD347"/>
  <c r="BF347"/>
  <c r="BH347"/>
  <c r="BX347"/>
  <c r="BI347"/>
  <c r="BY347"/>
  <c r="BJ347"/>
  <c r="BZ347"/>
  <c r="BK347"/>
  <c r="BL347"/>
  <c r="BN347"/>
  <c r="BO347"/>
  <c r="BP347"/>
  <c r="CA347"/>
  <c r="BQ347"/>
  <c r="BR347"/>
  <c r="BT347"/>
  <c r="BU347"/>
  <c r="BV347"/>
  <c r="CB347"/>
  <c r="CC347"/>
  <c r="DE347"/>
  <c r="AI348"/>
  <c r="AH348"/>
  <c r="AG348"/>
  <c r="AF348"/>
  <c r="AE348"/>
  <c r="AD348"/>
  <c r="AC348"/>
  <c r="AB348"/>
  <c r="AA348"/>
  <c r="Z348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AZ348"/>
  <c r="BA348"/>
  <c r="BB348"/>
  <c r="BD348"/>
  <c r="BF348"/>
  <c r="BH348"/>
  <c r="BX348"/>
  <c r="BI348"/>
  <c r="BY348"/>
  <c r="BJ348"/>
  <c r="BZ348"/>
  <c r="BK348"/>
  <c r="BL348"/>
  <c r="BN348"/>
  <c r="BO348"/>
  <c r="BP348"/>
  <c r="CA348"/>
  <c r="BQ348"/>
  <c r="BR348"/>
  <c r="BT348"/>
  <c r="BU348"/>
  <c r="BV348"/>
  <c r="CB348"/>
  <c r="CC348"/>
  <c r="DE348"/>
  <c r="AI349"/>
  <c r="AH349"/>
  <c r="AG349"/>
  <c r="AF349"/>
  <c r="AE349"/>
  <c r="AD349"/>
  <c r="AC349"/>
  <c r="AB349"/>
  <c r="AA349"/>
  <c r="Z349"/>
  <c r="Y349"/>
  <c r="X349"/>
  <c r="W349"/>
  <c r="V349"/>
  <c r="U349"/>
  <c r="T349"/>
  <c r="S349"/>
  <c r="R349"/>
  <c r="Q349"/>
  <c r="P349"/>
  <c r="O349"/>
  <c r="N349"/>
  <c r="M349"/>
  <c r="L349"/>
  <c r="K349"/>
  <c r="J349"/>
  <c r="I349"/>
  <c r="H349"/>
  <c r="G349"/>
  <c r="F349"/>
  <c r="E349"/>
  <c r="D349"/>
  <c r="AZ349"/>
  <c r="BA349"/>
  <c r="BB349"/>
  <c r="BD349"/>
  <c r="BF349"/>
  <c r="BH349"/>
  <c r="BX349"/>
  <c r="BI349"/>
  <c r="BY349"/>
  <c r="BJ349"/>
  <c r="BZ349"/>
  <c r="BK349"/>
  <c r="BL349"/>
  <c r="BN349"/>
  <c r="BO349"/>
  <c r="BP349"/>
  <c r="CA349"/>
  <c r="BQ349"/>
  <c r="BR349"/>
  <c r="BT349"/>
  <c r="BU349"/>
  <c r="BV349"/>
  <c r="CB349"/>
  <c r="CC349"/>
  <c r="DE349"/>
  <c r="AI350"/>
  <c r="AH350"/>
  <c r="AG350"/>
  <c r="AF350"/>
  <c r="AE350"/>
  <c r="AD350"/>
  <c r="AC350"/>
  <c r="AB350"/>
  <c r="AA350"/>
  <c r="Z350"/>
  <c r="Y350"/>
  <c r="X350"/>
  <c r="W350"/>
  <c r="V350"/>
  <c r="U350"/>
  <c r="T350"/>
  <c r="S350"/>
  <c r="R350"/>
  <c r="Q350"/>
  <c r="P350"/>
  <c r="O350"/>
  <c r="N350"/>
  <c r="M350"/>
  <c r="L350"/>
  <c r="K350"/>
  <c r="J350"/>
  <c r="I350"/>
  <c r="H350"/>
  <c r="G350"/>
  <c r="F350"/>
  <c r="E350"/>
  <c r="D350"/>
  <c r="AZ350"/>
  <c r="BA350"/>
  <c r="BB350"/>
  <c r="BD350"/>
  <c r="BF350"/>
  <c r="BH350"/>
  <c r="BX350"/>
  <c r="BI350"/>
  <c r="BY350"/>
  <c r="BJ350"/>
  <c r="BZ350"/>
  <c r="BK350"/>
  <c r="BL350"/>
  <c r="BN350"/>
  <c r="BO350"/>
  <c r="BP350"/>
  <c r="CA350"/>
  <c r="BQ350"/>
  <c r="BR350"/>
  <c r="BT350"/>
  <c r="BU350"/>
  <c r="BV350"/>
  <c r="CB350"/>
  <c r="CC350"/>
  <c r="DE350"/>
  <c r="AI351"/>
  <c r="AH351"/>
  <c r="AG351"/>
  <c r="AF351"/>
  <c r="AE351"/>
  <c r="AD351"/>
  <c r="AC351"/>
  <c r="AB351"/>
  <c r="AA351"/>
  <c r="Z351"/>
  <c r="Y351"/>
  <c r="X351"/>
  <c r="W351"/>
  <c r="V351"/>
  <c r="U351"/>
  <c r="T351"/>
  <c r="S351"/>
  <c r="R351"/>
  <c r="Q351"/>
  <c r="P351"/>
  <c r="O351"/>
  <c r="N351"/>
  <c r="M351"/>
  <c r="L351"/>
  <c r="K351"/>
  <c r="J351"/>
  <c r="I351"/>
  <c r="H351"/>
  <c r="G351"/>
  <c r="F351"/>
  <c r="E351"/>
  <c r="D351"/>
  <c r="AZ351"/>
  <c r="BA351"/>
  <c r="BB351"/>
  <c r="BD351"/>
  <c r="BF351"/>
  <c r="BH351"/>
  <c r="BX351"/>
  <c r="BI351"/>
  <c r="BY351"/>
  <c r="BJ351"/>
  <c r="BZ351"/>
  <c r="BK351"/>
  <c r="BL351"/>
  <c r="BN351"/>
  <c r="BO351"/>
  <c r="BP351"/>
  <c r="CA351"/>
  <c r="BQ351"/>
  <c r="BR351"/>
  <c r="BT351"/>
  <c r="BU351"/>
  <c r="BV351"/>
  <c r="CB351"/>
  <c r="CC351"/>
  <c r="DE351"/>
  <c r="AI352"/>
  <c r="AH352"/>
  <c r="AG352"/>
  <c r="AF352"/>
  <c r="AE352"/>
  <c r="AD352"/>
  <c r="AC352"/>
  <c r="AB352"/>
  <c r="AA352"/>
  <c r="Z352"/>
  <c r="Y352"/>
  <c r="X352"/>
  <c r="W352"/>
  <c r="V352"/>
  <c r="U352"/>
  <c r="T352"/>
  <c r="S352"/>
  <c r="R352"/>
  <c r="Q352"/>
  <c r="P352"/>
  <c r="O352"/>
  <c r="N352"/>
  <c r="M352"/>
  <c r="L352"/>
  <c r="K352"/>
  <c r="J352"/>
  <c r="I352"/>
  <c r="H352"/>
  <c r="G352"/>
  <c r="F352"/>
  <c r="E352"/>
  <c r="D352"/>
  <c r="AZ352"/>
  <c r="BA352"/>
  <c r="BB352"/>
  <c r="BD352"/>
  <c r="BF352"/>
  <c r="BH352"/>
  <c r="BX352"/>
  <c r="BI352"/>
  <c r="BY352"/>
  <c r="BJ352"/>
  <c r="BZ352"/>
  <c r="BK352"/>
  <c r="BL352"/>
  <c r="BN352"/>
  <c r="BO352"/>
  <c r="BP352"/>
  <c r="CA352"/>
  <c r="BQ352"/>
  <c r="BR352"/>
  <c r="BT352"/>
  <c r="BU352"/>
  <c r="BV352"/>
  <c r="CB352"/>
  <c r="CC352"/>
  <c r="DE352"/>
  <c r="AI353"/>
  <c r="AH353"/>
  <c r="AG353"/>
  <c r="AF353"/>
  <c r="AE353"/>
  <c r="AD353"/>
  <c r="AC353"/>
  <c r="AB353"/>
  <c r="AA353"/>
  <c r="Z353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AZ353"/>
  <c r="BA353"/>
  <c r="BB353"/>
  <c r="BD353"/>
  <c r="BF353"/>
  <c r="BH353"/>
  <c r="BX353"/>
  <c r="BI353"/>
  <c r="BY353"/>
  <c r="BJ353"/>
  <c r="BZ353"/>
  <c r="BK353"/>
  <c r="BL353"/>
  <c r="BN353"/>
  <c r="BO353"/>
  <c r="BP353"/>
  <c r="CA353"/>
  <c r="BQ353"/>
  <c r="BR353"/>
  <c r="BT353"/>
  <c r="BU353"/>
  <c r="BV353"/>
  <c r="CB353"/>
  <c r="CC353"/>
  <c r="DE353"/>
  <c r="AI354"/>
  <c r="AH354"/>
  <c r="AG354"/>
  <c r="AF354"/>
  <c r="AE354"/>
  <c r="AD354"/>
  <c r="AC354"/>
  <c r="AB354"/>
  <c r="AA354"/>
  <c r="Z354"/>
  <c r="Y354"/>
  <c r="X354"/>
  <c r="W354"/>
  <c r="V354"/>
  <c r="U354"/>
  <c r="T354"/>
  <c r="S354"/>
  <c r="R354"/>
  <c r="Q354"/>
  <c r="P354"/>
  <c r="O354"/>
  <c r="N354"/>
  <c r="M354"/>
  <c r="L354"/>
  <c r="K354"/>
  <c r="J354"/>
  <c r="I354"/>
  <c r="H354"/>
  <c r="G354"/>
  <c r="F354"/>
  <c r="E354"/>
  <c r="D354"/>
  <c r="AZ354"/>
  <c r="BA354"/>
  <c r="BB354"/>
  <c r="BD354"/>
  <c r="BF354"/>
  <c r="BH354"/>
  <c r="BX354"/>
  <c r="BI354"/>
  <c r="BY354"/>
  <c r="BJ354"/>
  <c r="BZ354"/>
  <c r="BK354"/>
  <c r="BL354"/>
  <c r="BN354"/>
  <c r="BO354"/>
  <c r="BP354"/>
  <c r="CA354"/>
  <c r="BQ354"/>
  <c r="BR354"/>
  <c r="BT354"/>
  <c r="BU354"/>
  <c r="BV354"/>
  <c r="CB354"/>
  <c r="CC354"/>
  <c r="DE354"/>
  <c r="AI355"/>
  <c r="AH355"/>
  <c r="AG355"/>
  <c r="AF355"/>
  <c r="AE355"/>
  <c r="AD355"/>
  <c r="AC355"/>
  <c r="AB355"/>
  <c r="AA355"/>
  <c r="Z355"/>
  <c r="Y355"/>
  <c r="X355"/>
  <c r="W355"/>
  <c r="V355"/>
  <c r="U355"/>
  <c r="T355"/>
  <c r="S355"/>
  <c r="R355"/>
  <c r="Q355"/>
  <c r="P355"/>
  <c r="O355"/>
  <c r="N355"/>
  <c r="M355"/>
  <c r="L355"/>
  <c r="K355"/>
  <c r="J355"/>
  <c r="I355"/>
  <c r="H355"/>
  <c r="G355"/>
  <c r="F355"/>
  <c r="E355"/>
  <c r="D355"/>
  <c r="AZ355"/>
  <c r="BA355"/>
  <c r="BB355"/>
  <c r="BD355"/>
  <c r="BF355"/>
  <c r="BH355"/>
  <c r="BX355"/>
  <c r="BI355"/>
  <c r="BY355"/>
  <c r="BJ355"/>
  <c r="BZ355"/>
  <c r="BK355"/>
  <c r="BL355"/>
  <c r="BN355"/>
  <c r="BO355"/>
  <c r="BP355"/>
  <c r="CA355"/>
  <c r="BQ355"/>
  <c r="BR355"/>
  <c r="BT355"/>
  <c r="BU355"/>
  <c r="BV355"/>
  <c r="CB355"/>
  <c r="CC355"/>
  <c r="DE355"/>
  <c r="AI356"/>
  <c r="AH356"/>
  <c r="AG356"/>
  <c r="AF356"/>
  <c r="AE356"/>
  <c r="AD356"/>
  <c r="AC356"/>
  <c r="AB356"/>
  <c r="AA356"/>
  <c r="Z356"/>
  <c r="Y356"/>
  <c r="X356"/>
  <c r="W356"/>
  <c r="V356"/>
  <c r="U356"/>
  <c r="T356"/>
  <c r="S356"/>
  <c r="R356"/>
  <c r="Q356"/>
  <c r="P356"/>
  <c r="O356"/>
  <c r="N356"/>
  <c r="M356"/>
  <c r="L356"/>
  <c r="K356"/>
  <c r="J356"/>
  <c r="I356"/>
  <c r="H356"/>
  <c r="G356"/>
  <c r="F356"/>
  <c r="E356"/>
  <c r="D356"/>
  <c r="AZ356"/>
  <c r="BA356"/>
  <c r="BB356"/>
  <c r="BD356"/>
  <c r="BF356"/>
  <c r="BH356"/>
  <c r="BX356"/>
  <c r="BI356"/>
  <c r="BY356"/>
  <c r="BJ356"/>
  <c r="BZ356"/>
  <c r="BK356"/>
  <c r="BL356"/>
  <c r="BN356"/>
  <c r="BO356"/>
  <c r="BP356"/>
  <c r="CA356"/>
  <c r="BQ356"/>
  <c r="BR356"/>
  <c r="BT356"/>
  <c r="BU356"/>
  <c r="BV356"/>
  <c r="CB356"/>
  <c r="CC356"/>
  <c r="DE356"/>
  <c r="AI357"/>
  <c r="AH357"/>
  <c r="AG357"/>
  <c r="AF357"/>
  <c r="AE357"/>
  <c r="AD357"/>
  <c r="AC357"/>
  <c r="AB357"/>
  <c r="AA357"/>
  <c r="Z357"/>
  <c r="Y357"/>
  <c r="X357"/>
  <c r="W357"/>
  <c r="V357"/>
  <c r="U357"/>
  <c r="T357"/>
  <c r="S357"/>
  <c r="R357"/>
  <c r="Q357"/>
  <c r="P357"/>
  <c r="O357"/>
  <c r="N357"/>
  <c r="M357"/>
  <c r="L357"/>
  <c r="K357"/>
  <c r="J357"/>
  <c r="I357"/>
  <c r="H357"/>
  <c r="G357"/>
  <c r="F357"/>
  <c r="E357"/>
  <c r="D357"/>
  <c r="AZ357"/>
  <c r="BA357"/>
  <c r="BB357"/>
  <c r="BD357"/>
  <c r="BF357"/>
  <c r="BH357"/>
  <c r="BX357"/>
  <c r="BI357"/>
  <c r="BY357"/>
  <c r="BJ357"/>
  <c r="BZ357"/>
  <c r="BK357"/>
  <c r="BL357"/>
  <c r="BN357"/>
  <c r="BO357"/>
  <c r="BP357"/>
  <c r="CA357"/>
  <c r="BQ357"/>
  <c r="BR357"/>
  <c r="BT357"/>
  <c r="BU357"/>
  <c r="BV357"/>
  <c r="CB357"/>
  <c r="CC357"/>
  <c r="DE357"/>
  <c r="AI358"/>
  <c r="AH358"/>
  <c r="AG358"/>
  <c r="AF358"/>
  <c r="AE358"/>
  <c r="AD358"/>
  <c r="AC358"/>
  <c r="AB358"/>
  <c r="AA358"/>
  <c r="Z358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AZ358"/>
  <c r="BA358"/>
  <c r="BB358"/>
  <c r="BD358"/>
  <c r="BF358"/>
  <c r="BH358"/>
  <c r="BX358"/>
  <c r="BI358"/>
  <c r="BY358"/>
  <c r="BJ358"/>
  <c r="BZ358"/>
  <c r="BK358"/>
  <c r="BL358"/>
  <c r="BN358"/>
  <c r="BO358"/>
  <c r="BP358"/>
  <c r="CA358"/>
  <c r="BQ358"/>
  <c r="BR358"/>
  <c r="BT358"/>
  <c r="BU358"/>
  <c r="BV358"/>
  <c r="CB358"/>
  <c r="CC358"/>
  <c r="DE358"/>
  <c r="AI359"/>
  <c r="AH359"/>
  <c r="AG359"/>
  <c r="AF359"/>
  <c r="AE359"/>
  <c r="AD359"/>
  <c r="AC359"/>
  <c r="AB359"/>
  <c r="AA359"/>
  <c r="Z359"/>
  <c r="Y359"/>
  <c r="X359"/>
  <c r="W359"/>
  <c r="V359"/>
  <c r="U359"/>
  <c r="T359"/>
  <c r="S359"/>
  <c r="R359"/>
  <c r="Q359"/>
  <c r="P359"/>
  <c r="O359"/>
  <c r="N359"/>
  <c r="M359"/>
  <c r="L359"/>
  <c r="K359"/>
  <c r="J359"/>
  <c r="I359"/>
  <c r="H359"/>
  <c r="G359"/>
  <c r="F359"/>
  <c r="E359"/>
  <c r="D359"/>
  <c r="AZ359"/>
  <c r="BA359"/>
  <c r="BB359"/>
  <c r="BD359"/>
  <c r="BF359"/>
  <c r="BH359"/>
  <c r="BX359"/>
  <c r="BI359"/>
  <c r="BY359"/>
  <c r="BJ359"/>
  <c r="BZ359"/>
  <c r="BK359"/>
  <c r="BL359"/>
  <c r="BN359"/>
  <c r="BO359"/>
  <c r="BP359"/>
  <c r="CA359"/>
  <c r="BQ359"/>
  <c r="BR359"/>
  <c r="BT359"/>
  <c r="BU359"/>
  <c r="BV359"/>
  <c r="CB359"/>
  <c r="CC359"/>
  <c r="DE359"/>
  <c r="AI360"/>
  <c r="AH360"/>
  <c r="AG360"/>
  <c r="AF360"/>
  <c r="AE360"/>
  <c r="AD360"/>
  <c r="AC360"/>
  <c r="AB360"/>
  <c r="AA360"/>
  <c r="Z360"/>
  <c r="Y360"/>
  <c r="X360"/>
  <c r="W360"/>
  <c r="V360"/>
  <c r="U360"/>
  <c r="T360"/>
  <c r="S360"/>
  <c r="R360"/>
  <c r="Q360"/>
  <c r="P360"/>
  <c r="O360"/>
  <c r="N360"/>
  <c r="M360"/>
  <c r="L360"/>
  <c r="K360"/>
  <c r="J360"/>
  <c r="I360"/>
  <c r="H360"/>
  <c r="G360"/>
  <c r="F360"/>
  <c r="E360"/>
  <c r="D360"/>
  <c r="AZ360"/>
  <c r="BA360"/>
  <c r="BB360"/>
  <c r="BD360"/>
  <c r="BF360"/>
  <c r="BH360"/>
  <c r="BX360"/>
  <c r="BI360"/>
  <c r="BY360"/>
  <c r="BJ360"/>
  <c r="BZ360"/>
  <c r="BK360"/>
  <c r="BL360"/>
  <c r="BN360"/>
  <c r="BO360"/>
  <c r="BP360"/>
  <c r="CA360"/>
  <c r="BQ360"/>
  <c r="BR360"/>
  <c r="BT360"/>
  <c r="BU360"/>
  <c r="BV360"/>
  <c r="CB360"/>
  <c r="CC360"/>
  <c r="DE360"/>
  <c r="AI361"/>
  <c r="AH361"/>
  <c r="AG361"/>
  <c r="AF361"/>
  <c r="AE361"/>
  <c r="AD361"/>
  <c r="AC361"/>
  <c r="AB361"/>
  <c r="AA361"/>
  <c r="Z361"/>
  <c r="Y361"/>
  <c r="X361"/>
  <c r="W361"/>
  <c r="V361"/>
  <c r="U361"/>
  <c r="T361"/>
  <c r="S361"/>
  <c r="R361"/>
  <c r="Q361"/>
  <c r="P361"/>
  <c r="O361"/>
  <c r="N361"/>
  <c r="M361"/>
  <c r="L361"/>
  <c r="K361"/>
  <c r="J361"/>
  <c r="I361"/>
  <c r="H361"/>
  <c r="G361"/>
  <c r="F361"/>
  <c r="E361"/>
  <c r="D361"/>
  <c r="AZ361"/>
  <c r="BA361"/>
  <c r="BB361"/>
  <c r="BD361"/>
  <c r="BF361"/>
  <c r="BH361"/>
  <c r="BX361"/>
  <c r="BI361"/>
  <c r="BY361"/>
  <c r="BJ361"/>
  <c r="BZ361"/>
  <c r="BK361"/>
  <c r="BL361"/>
  <c r="BN361"/>
  <c r="BO361"/>
  <c r="BP361"/>
  <c r="CA361"/>
  <c r="BQ361"/>
  <c r="BR361"/>
  <c r="BT361"/>
  <c r="BU361"/>
  <c r="BV361"/>
  <c r="CB361"/>
  <c r="CC361"/>
  <c r="DE361"/>
  <c r="AI362"/>
  <c r="AH362"/>
  <c r="AG362"/>
  <c r="AF362"/>
  <c r="AE362"/>
  <c r="AD362"/>
  <c r="AC362"/>
  <c r="AB362"/>
  <c r="AA362"/>
  <c r="Z362"/>
  <c r="Y362"/>
  <c r="X362"/>
  <c r="W362"/>
  <c r="V362"/>
  <c r="U362"/>
  <c r="T362"/>
  <c r="S362"/>
  <c r="R362"/>
  <c r="Q362"/>
  <c r="P362"/>
  <c r="O362"/>
  <c r="N362"/>
  <c r="M362"/>
  <c r="L362"/>
  <c r="K362"/>
  <c r="J362"/>
  <c r="I362"/>
  <c r="H362"/>
  <c r="G362"/>
  <c r="F362"/>
  <c r="E362"/>
  <c r="D362"/>
  <c r="AZ362"/>
  <c r="BA362"/>
  <c r="BB362"/>
  <c r="BD362"/>
  <c r="BF362"/>
  <c r="BH362"/>
  <c r="BX362"/>
  <c r="BI362"/>
  <c r="BY362"/>
  <c r="BJ362"/>
  <c r="BZ362"/>
  <c r="BK362"/>
  <c r="BL362"/>
  <c r="BN362"/>
  <c r="BO362"/>
  <c r="BP362"/>
  <c r="CA362"/>
  <c r="BQ362"/>
  <c r="BR362"/>
  <c r="BT362"/>
  <c r="BU362"/>
  <c r="BV362"/>
  <c r="CB362"/>
  <c r="CC362"/>
  <c r="DE362"/>
  <c r="AI363"/>
  <c r="AH363"/>
  <c r="AG363"/>
  <c r="AF363"/>
  <c r="AE363"/>
  <c r="AD363"/>
  <c r="AC363"/>
  <c r="AB363"/>
  <c r="AA363"/>
  <c r="Z363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AZ363"/>
  <c r="BA363"/>
  <c r="BB363"/>
  <c r="BD363"/>
  <c r="BF363"/>
  <c r="BH363"/>
  <c r="BX363"/>
  <c r="BI363"/>
  <c r="BY363"/>
  <c r="BJ363"/>
  <c r="BZ363"/>
  <c r="BK363"/>
  <c r="BL363"/>
  <c r="BN363"/>
  <c r="BO363"/>
  <c r="BP363"/>
  <c r="CA363"/>
  <c r="BQ363"/>
  <c r="BR363"/>
  <c r="BT363"/>
  <c r="BU363"/>
  <c r="BV363"/>
  <c r="CB363"/>
  <c r="CC363"/>
  <c r="DE363"/>
  <c r="AI364"/>
  <c r="AH364"/>
  <c r="AG364"/>
  <c r="AF364"/>
  <c r="AE364"/>
  <c r="AD364"/>
  <c r="AC364"/>
  <c r="AB364"/>
  <c r="AA364"/>
  <c r="Z364"/>
  <c r="Y364"/>
  <c r="X364"/>
  <c r="W364"/>
  <c r="V364"/>
  <c r="U364"/>
  <c r="T364"/>
  <c r="S364"/>
  <c r="R364"/>
  <c r="Q364"/>
  <c r="P364"/>
  <c r="O364"/>
  <c r="N364"/>
  <c r="M364"/>
  <c r="L364"/>
  <c r="K364"/>
  <c r="J364"/>
  <c r="I364"/>
  <c r="H364"/>
  <c r="G364"/>
  <c r="F364"/>
  <c r="E364"/>
  <c r="D364"/>
  <c r="AZ364"/>
  <c r="BA364"/>
  <c r="BB364"/>
  <c r="BD364"/>
  <c r="BF364"/>
  <c r="BH364"/>
  <c r="BX364"/>
  <c r="BI364"/>
  <c r="BY364"/>
  <c r="BJ364"/>
  <c r="BZ364"/>
  <c r="BK364"/>
  <c r="BL364"/>
  <c r="BN364"/>
  <c r="BO364"/>
  <c r="BP364"/>
  <c r="CA364"/>
  <c r="BQ364"/>
  <c r="BR364"/>
  <c r="BT364"/>
  <c r="BU364"/>
  <c r="BV364"/>
  <c r="CB364"/>
  <c r="CC364"/>
  <c r="DE364"/>
  <c r="AI365"/>
  <c r="AH365"/>
  <c r="AG365"/>
  <c r="AF365"/>
  <c r="AE365"/>
  <c r="AD365"/>
  <c r="AC365"/>
  <c r="AB365"/>
  <c r="AA365"/>
  <c r="Z365"/>
  <c r="Y365"/>
  <c r="X365"/>
  <c r="W365"/>
  <c r="V365"/>
  <c r="U365"/>
  <c r="T365"/>
  <c r="S365"/>
  <c r="R365"/>
  <c r="Q365"/>
  <c r="P365"/>
  <c r="O365"/>
  <c r="N365"/>
  <c r="M365"/>
  <c r="L365"/>
  <c r="K365"/>
  <c r="J365"/>
  <c r="I365"/>
  <c r="H365"/>
  <c r="G365"/>
  <c r="F365"/>
  <c r="E365"/>
  <c r="D365"/>
  <c r="AZ365"/>
  <c r="BA365"/>
  <c r="BB365"/>
  <c r="BD365"/>
  <c r="BF365"/>
  <c r="BH365"/>
  <c r="BX365"/>
  <c r="BI365"/>
  <c r="BY365"/>
  <c r="BJ365"/>
  <c r="BZ365"/>
  <c r="BK365"/>
  <c r="BL365"/>
  <c r="BN365"/>
  <c r="BO365"/>
  <c r="BP365"/>
  <c r="CA365"/>
  <c r="BQ365"/>
  <c r="BR365"/>
  <c r="BT365"/>
  <c r="BU365"/>
  <c r="BV365"/>
  <c r="CB365"/>
  <c r="CC365"/>
  <c r="DE365"/>
  <c r="AI366"/>
  <c r="AH366"/>
  <c r="AG366"/>
  <c r="AF366"/>
  <c r="AE366"/>
  <c r="AD366"/>
  <c r="AC366"/>
  <c r="AB366"/>
  <c r="AA366"/>
  <c r="Z366"/>
  <c r="Y366"/>
  <c r="X366"/>
  <c r="W366"/>
  <c r="V366"/>
  <c r="U366"/>
  <c r="T366"/>
  <c r="S366"/>
  <c r="R366"/>
  <c r="Q366"/>
  <c r="P366"/>
  <c r="O366"/>
  <c r="N366"/>
  <c r="M366"/>
  <c r="L366"/>
  <c r="K366"/>
  <c r="J366"/>
  <c r="I366"/>
  <c r="H366"/>
  <c r="G366"/>
  <c r="F366"/>
  <c r="E366"/>
  <c r="D366"/>
  <c r="AZ366"/>
  <c r="CC366"/>
  <c r="DE366"/>
  <c r="AI367"/>
  <c r="AH367"/>
  <c r="AG367"/>
  <c r="AF367"/>
  <c r="AE367"/>
  <c r="AD367"/>
  <c r="AC367"/>
  <c r="AB367"/>
  <c r="AA367"/>
  <c r="Z367"/>
  <c r="Y367"/>
  <c r="X367"/>
  <c r="W367"/>
  <c r="V367"/>
  <c r="U367"/>
  <c r="T367"/>
  <c r="S367"/>
  <c r="R367"/>
  <c r="Q367"/>
  <c r="P367"/>
  <c r="O367"/>
  <c r="N367"/>
  <c r="M367"/>
  <c r="L367"/>
  <c r="K367"/>
  <c r="J367"/>
  <c r="I367"/>
  <c r="H367"/>
  <c r="G367"/>
  <c r="F367"/>
  <c r="E367"/>
  <c r="D367"/>
  <c r="AZ367"/>
  <c r="BA367"/>
  <c r="BB367"/>
  <c r="BD367"/>
  <c r="BF367"/>
  <c r="BH367"/>
  <c r="BX367"/>
  <c r="BI367"/>
  <c r="BY367"/>
  <c r="BJ367"/>
  <c r="BZ367"/>
  <c r="BK367"/>
  <c r="BL367"/>
  <c r="BN367"/>
  <c r="BO367"/>
  <c r="BP367"/>
  <c r="CA367"/>
  <c r="BQ367"/>
  <c r="BR367"/>
  <c r="BT367"/>
  <c r="BU367"/>
  <c r="BV367"/>
  <c r="CB367"/>
  <c r="CC367"/>
  <c r="DE367"/>
  <c r="AI368"/>
  <c r="AH368"/>
  <c r="AG368"/>
  <c r="AF368"/>
  <c r="AE368"/>
  <c r="AD368"/>
  <c r="AC368"/>
  <c r="AB368"/>
  <c r="AA368"/>
  <c r="Z368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AZ368"/>
  <c r="BA368"/>
  <c r="BB368"/>
  <c r="BD368"/>
  <c r="BF368"/>
  <c r="BH368"/>
  <c r="BX368"/>
  <c r="BI368"/>
  <c r="BY368"/>
  <c r="BJ368"/>
  <c r="BZ368"/>
  <c r="BK368"/>
  <c r="BL368"/>
  <c r="BN368"/>
  <c r="BO368"/>
  <c r="BP368"/>
  <c r="CA368"/>
  <c r="BQ368"/>
  <c r="BR368"/>
  <c r="BT368"/>
  <c r="BU368"/>
  <c r="BV368"/>
  <c r="CB368"/>
  <c r="CC368"/>
  <c r="DE368"/>
  <c r="AI369"/>
  <c r="AH369"/>
  <c r="AG369"/>
  <c r="AF369"/>
  <c r="AE369"/>
  <c r="AD369"/>
  <c r="AC369"/>
  <c r="AB369"/>
  <c r="AA369"/>
  <c r="Z369"/>
  <c r="Y369"/>
  <c r="X369"/>
  <c r="W369"/>
  <c r="V369"/>
  <c r="U369"/>
  <c r="T369"/>
  <c r="S369"/>
  <c r="R369"/>
  <c r="Q369"/>
  <c r="P369"/>
  <c r="O369"/>
  <c r="N369"/>
  <c r="M369"/>
  <c r="L369"/>
  <c r="K369"/>
  <c r="J369"/>
  <c r="I369"/>
  <c r="H369"/>
  <c r="G369"/>
  <c r="F369"/>
  <c r="E369"/>
  <c r="D369"/>
  <c r="AZ369"/>
  <c r="BA369"/>
  <c r="BB369"/>
  <c r="BD369"/>
  <c r="BF369"/>
  <c r="BH369"/>
  <c r="BX369"/>
  <c r="BI369"/>
  <c r="BY369"/>
  <c r="BJ369"/>
  <c r="BZ369"/>
  <c r="BK369"/>
  <c r="BL369"/>
  <c r="BN369"/>
  <c r="BO369"/>
  <c r="BP369"/>
  <c r="CA369"/>
  <c r="BQ369"/>
  <c r="BR369"/>
  <c r="BT369"/>
  <c r="BU369"/>
  <c r="BV369"/>
  <c r="CB369"/>
  <c r="CC369"/>
  <c r="DE369"/>
  <c r="AI370"/>
  <c r="AH370"/>
  <c r="AG370"/>
  <c r="AF370"/>
  <c r="AE370"/>
  <c r="AD370"/>
  <c r="AC370"/>
  <c r="AB370"/>
  <c r="AA370"/>
  <c r="Z370"/>
  <c r="Y370"/>
  <c r="X370"/>
  <c r="W370"/>
  <c r="V370"/>
  <c r="U370"/>
  <c r="T370"/>
  <c r="S370"/>
  <c r="R370"/>
  <c r="Q370"/>
  <c r="P370"/>
  <c r="O370"/>
  <c r="N370"/>
  <c r="M370"/>
  <c r="L370"/>
  <c r="K370"/>
  <c r="J370"/>
  <c r="I370"/>
  <c r="H370"/>
  <c r="G370"/>
  <c r="F370"/>
  <c r="E370"/>
  <c r="D370"/>
  <c r="AZ370"/>
  <c r="BA370"/>
  <c r="BB370"/>
  <c r="BD370"/>
  <c r="BF370"/>
  <c r="BH370"/>
  <c r="BX370"/>
  <c r="BI370"/>
  <c r="BY370"/>
  <c r="BJ370"/>
  <c r="BZ370"/>
  <c r="BK370"/>
  <c r="BL370"/>
  <c r="BN370"/>
  <c r="BO370"/>
  <c r="BP370"/>
  <c r="CA370"/>
  <c r="BQ370"/>
  <c r="BR370"/>
  <c r="BT370"/>
  <c r="BU370"/>
  <c r="BV370"/>
  <c r="CB370"/>
  <c r="CC370"/>
  <c r="DE370"/>
  <c r="AI371"/>
  <c r="AH371"/>
  <c r="AG371"/>
  <c r="AF371"/>
  <c r="AE371"/>
  <c r="AD371"/>
  <c r="AC371"/>
  <c r="AB371"/>
  <c r="AA371"/>
  <c r="Z371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H371"/>
  <c r="G371"/>
  <c r="F371"/>
  <c r="E371"/>
  <c r="D371"/>
  <c r="AZ371"/>
  <c r="CC371"/>
  <c r="DE371"/>
  <c r="AI372"/>
  <c r="AH372"/>
  <c r="AG372"/>
  <c r="AF372"/>
  <c r="AE372"/>
  <c r="AD372"/>
  <c r="AC372"/>
  <c r="AB372"/>
  <c r="AA372"/>
  <c r="Z372"/>
  <c r="Y372"/>
  <c r="X372"/>
  <c r="W372"/>
  <c r="V372"/>
  <c r="U372"/>
  <c r="T372"/>
  <c r="S372"/>
  <c r="R372"/>
  <c r="Q372"/>
  <c r="P372"/>
  <c r="O372"/>
  <c r="N372"/>
  <c r="M372"/>
  <c r="L372"/>
  <c r="K372"/>
  <c r="J372"/>
  <c r="I372"/>
  <c r="H372"/>
  <c r="G372"/>
  <c r="F372"/>
  <c r="E372"/>
  <c r="D372"/>
  <c r="AZ372"/>
  <c r="BA372"/>
  <c r="BB372"/>
  <c r="BD372"/>
  <c r="BF372"/>
  <c r="BH372"/>
  <c r="BX372"/>
  <c r="BI372"/>
  <c r="BY372"/>
  <c r="BJ372"/>
  <c r="BZ372"/>
  <c r="BK372"/>
  <c r="BL372"/>
  <c r="BN372"/>
  <c r="BO372"/>
  <c r="BP372"/>
  <c r="CA372"/>
  <c r="BQ372"/>
  <c r="BR372"/>
  <c r="BT372"/>
  <c r="BU372"/>
  <c r="BV372"/>
  <c r="CB372"/>
  <c r="CC372"/>
  <c r="DE372"/>
  <c r="AI373"/>
  <c r="AH373"/>
  <c r="AG373"/>
  <c r="AF373"/>
  <c r="AE373"/>
  <c r="AD373"/>
  <c r="AC373"/>
  <c r="AB373"/>
  <c r="AA373"/>
  <c r="Z373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AZ373"/>
  <c r="BA373"/>
  <c r="BB373"/>
  <c r="BD373"/>
  <c r="BF373"/>
  <c r="BH373"/>
  <c r="BX373"/>
  <c r="BI373"/>
  <c r="BY373"/>
  <c r="BJ373"/>
  <c r="BZ373"/>
  <c r="BK373"/>
  <c r="BL373"/>
  <c r="BN373"/>
  <c r="BO373"/>
  <c r="BP373"/>
  <c r="CA373"/>
  <c r="BQ373"/>
  <c r="BR373"/>
  <c r="BT373"/>
  <c r="BU373"/>
  <c r="BV373"/>
  <c r="CB373"/>
  <c r="CC373"/>
  <c r="DE373"/>
  <c r="AI374"/>
  <c r="AH374"/>
  <c r="AG374"/>
  <c r="AF374"/>
  <c r="AE374"/>
  <c r="AD374"/>
  <c r="AC374"/>
  <c r="AB374"/>
  <c r="AA374"/>
  <c r="Z374"/>
  <c r="Y374"/>
  <c r="X374"/>
  <c r="W374"/>
  <c r="V374"/>
  <c r="U374"/>
  <c r="T374"/>
  <c r="S374"/>
  <c r="R374"/>
  <c r="Q374"/>
  <c r="P374"/>
  <c r="O374"/>
  <c r="N374"/>
  <c r="M374"/>
  <c r="L374"/>
  <c r="K374"/>
  <c r="J374"/>
  <c r="I374"/>
  <c r="H374"/>
  <c r="G374"/>
  <c r="F374"/>
  <c r="E374"/>
  <c r="D374"/>
  <c r="AZ374"/>
  <c r="BA374"/>
  <c r="BB374"/>
  <c r="BD374"/>
  <c r="BF374"/>
  <c r="BH374"/>
  <c r="BX374"/>
  <c r="BI374"/>
  <c r="BY374"/>
  <c r="BJ374"/>
  <c r="BZ374"/>
  <c r="BK374"/>
  <c r="BL374"/>
  <c r="BN374"/>
  <c r="BO374"/>
  <c r="BP374"/>
  <c r="CA374"/>
  <c r="BQ374"/>
  <c r="BR374"/>
  <c r="BT374"/>
  <c r="BU374"/>
  <c r="BV374"/>
  <c r="CB374"/>
  <c r="CC374"/>
  <c r="DE374"/>
  <c r="AI375"/>
  <c r="AH375"/>
  <c r="AG375"/>
  <c r="AF375"/>
  <c r="AE375"/>
  <c r="AD375"/>
  <c r="AC375"/>
  <c r="AB375"/>
  <c r="AA375"/>
  <c r="Z375"/>
  <c r="Y375"/>
  <c r="X375"/>
  <c r="W375"/>
  <c r="V375"/>
  <c r="U375"/>
  <c r="T375"/>
  <c r="S375"/>
  <c r="R375"/>
  <c r="Q375"/>
  <c r="P375"/>
  <c r="O375"/>
  <c r="N375"/>
  <c r="M375"/>
  <c r="L375"/>
  <c r="K375"/>
  <c r="J375"/>
  <c r="I375"/>
  <c r="H375"/>
  <c r="G375"/>
  <c r="F375"/>
  <c r="E375"/>
  <c r="D375"/>
  <c r="AZ375"/>
  <c r="BA375"/>
  <c r="BB375"/>
  <c r="BD375"/>
  <c r="BF375"/>
  <c r="BH375"/>
  <c r="BX375"/>
  <c r="BI375"/>
  <c r="BY375"/>
  <c r="BJ375"/>
  <c r="BZ375"/>
  <c r="BK375"/>
  <c r="BL375"/>
  <c r="BN375"/>
  <c r="BO375"/>
  <c r="BP375"/>
  <c r="CA375"/>
  <c r="BQ375"/>
  <c r="BR375"/>
  <c r="BT375"/>
  <c r="BU375"/>
  <c r="BV375"/>
  <c r="CB375"/>
  <c r="CC375"/>
  <c r="DE375"/>
  <c r="AI376"/>
  <c r="AH376"/>
  <c r="AG376"/>
  <c r="AF376"/>
  <c r="AE376"/>
  <c r="AD376"/>
  <c r="AC376"/>
  <c r="AB376"/>
  <c r="AA376"/>
  <c r="Z376"/>
  <c r="Y376"/>
  <c r="X376"/>
  <c r="W376"/>
  <c r="V376"/>
  <c r="U376"/>
  <c r="T376"/>
  <c r="S376"/>
  <c r="R376"/>
  <c r="Q376"/>
  <c r="P376"/>
  <c r="O376"/>
  <c r="N376"/>
  <c r="M376"/>
  <c r="L376"/>
  <c r="K376"/>
  <c r="J376"/>
  <c r="I376"/>
  <c r="H376"/>
  <c r="G376"/>
  <c r="F376"/>
  <c r="E376"/>
  <c r="D376"/>
  <c r="AZ376"/>
  <c r="BA376"/>
  <c r="BB376"/>
  <c r="BD376"/>
  <c r="BF376"/>
  <c r="BH376"/>
  <c r="BX376"/>
  <c r="BI376"/>
  <c r="BY376"/>
  <c r="BJ376"/>
  <c r="BZ376"/>
  <c r="BK376"/>
  <c r="BL376"/>
  <c r="BN376"/>
  <c r="BO376"/>
  <c r="BP376"/>
  <c r="CA376"/>
  <c r="BQ376"/>
  <c r="BR376"/>
  <c r="BT376"/>
  <c r="BU376"/>
  <c r="BV376"/>
  <c r="CB376"/>
  <c r="CC376"/>
  <c r="DE376"/>
  <c r="AI377"/>
  <c r="AH377"/>
  <c r="AG377"/>
  <c r="AF377"/>
  <c r="AE377"/>
  <c r="AD377"/>
  <c r="AC377"/>
  <c r="AB377"/>
  <c r="AA377"/>
  <c r="Z377"/>
  <c r="Y377"/>
  <c r="X377"/>
  <c r="W377"/>
  <c r="V377"/>
  <c r="U377"/>
  <c r="T377"/>
  <c r="S377"/>
  <c r="R377"/>
  <c r="Q377"/>
  <c r="P377"/>
  <c r="O377"/>
  <c r="N377"/>
  <c r="M377"/>
  <c r="L377"/>
  <c r="K377"/>
  <c r="J377"/>
  <c r="I377"/>
  <c r="H377"/>
  <c r="G377"/>
  <c r="F377"/>
  <c r="E377"/>
  <c r="D377"/>
  <c r="AZ377"/>
  <c r="BA377"/>
  <c r="BB377"/>
  <c r="BD377"/>
  <c r="BF377"/>
  <c r="BH377"/>
  <c r="BX377"/>
  <c r="BI377"/>
  <c r="BY377"/>
  <c r="BJ377"/>
  <c r="BZ377"/>
  <c r="BK377"/>
  <c r="BL377"/>
  <c r="BN377"/>
  <c r="BO377"/>
  <c r="BP377"/>
  <c r="CA377"/>
  <c r="BQ377"/>
  <c r="BR377"/>
  <c r="BT377"/>
  <c r="BU377"/>
  <c r="BV377"/>
  <c r="CB377"/>
  <c r="CC377"/>
  <c r="DE377"/>
  <c r="AI378"/>
  <c r="AH378"/>
  <c r="AG378"/>
  <c r="AF378"/>
  <c r="AE378"/>
  <c r="AD378"/>
  <c r="AC378"/>
  <c r="AB378"/>
  <c r="AA378"/>
  <c r="Z378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AZ378"/>
  <c r="BA378"/>
  <c r="BB378"/>
  <c r="BD378"/>
  <c r="BF378"/>
  <c r="BH378"/>
  <c r="BX378"/>
  <c r="BI378"/>
  <c r="BY378"/>
  <c r="BJ378"/>
  <c r="BZ378"/>
  <c r="BK378"/>
  <c r="BL378"/>
  <c r="BN378"/>
  <c r="BO378"/>
  <c r="BP378"/>
  <c r="CA378"/>
  <c r="BQ378"/>
  <c r="BR378"/>
  <c r="BT378"/>
  <c r="BU378"/>
  <c r="BV378"/>
  <c r="CB378"/>
  <c r="CC378"/>
  <c r="DE378"/>
  <c r="AI379"/>
  <c r="AH379"/>
  <c r="AG379"/>
  <c r="AF379"/>
  <c r="AE379"/>
  <c r="AD379"/>
  <c r="AC379"/>
  <c r="AB379"/>
  <c r="AA379"/>
  <c r="Z379"/>
  <c r="Y379"/>
  <c r="X379"/>
  <c r="W379"/>
  <c r="V379"/>
  <c r="U379"/>
  <c r="T379"/>
  <c r="S379"/>
  <c r="R379"/>
  <c r="Q379"/>
  <c r="P379"/>
  <c r="O379"/>
  <c r="N379"/>
  <c r="M379"/>
  <c r="L379"/>
  <c r="K379"/>
  <c r="J379"/>
  <c r="I379"/>
  <c r="H379"/>
  <c r="G379"/>
  <c r="F379"/>
  <c r="E379"/>
  <c r="D379"/>
  <c r="AZ379"/>
  <c r="BA379"/>
  <c r="BB379"/>
  <c r="BD379"/>
  <c r="BF379"/>
  <c r="BH379"/>
  <c r="BX379"/>
  <c r="BI379"/>
  <c r="BY379"/>
  <c r="BJ379"/>
  <c r="BZ379"/>
  <c r="BK379"/>
  <c r="BL379"/>
  <c r="BN379"/>
  <c r="BO379"/>
  <c r="BP379"/>
  <c r="CA379"/>
  <c r="BQ379"/>
  <c r="BR379"/>
  <c r="BT379"/>
  <c r="BU379"/>
  <c r="BV379"/>
  <c r="CB379"/>
  <c r="CC379"/>
  <c r="DE379"/>
  <c r="AI380"/>
  <c r="AH380"/>
  <c r="AG380"/>
  <c r="AF380"/>
  <c r="AE380"/>
  <c r="AD380"/>
  <c r="AC380"/>
  <c r="AB380"/>
  <c r="AA380"/>
  <c r="Z380"/>
  <c r="Y380"/>
  <c r="X380"/>
  <c r="W380"/>
  <c r="V380"/>
  <c r="U380"/>
  <c r="T380"/>
  <c r="S380"/>
  <c r="R380"/>
  <c r="Q380"/>
  <c r="P380"/>
  <c r="O380"/>
  <c r="N380"/>
  <c r="M380"/>
  <c r="L380"/>
  <c r="K380"/>
  <c r="J380"/>
  <c r="I380"/>
  <c r="H380"/>
  <c r="G380"/>
  <c r="F380"/>
  <c r="E380"/>
  <c r="D380"/>
  <c r="AZ380"/>
  <c r="BA380"/>
  <c r="BB380"/>
  <c r="BD380"/>
  <c r="BF380"/>
  <c r="BH380"/>
  <c r="BX380"/>
  <c r="BI380"/>
  <c r="BY380"/>
  <c r="BJ380"/>
  <c r="BZ380"/>
  <c r="BK380"/>
  <c r="BL380"/>
  <c r="BN380"/>
  <c r="BO380"/>
  <c r="BP380"/>
  <c r="CA380"/>
  <c r="BQ380"/>
  <c r="BR380"/>
  <c r="BT380"/>
  <c r="BU380"/>
  <c r="BV380"/>
  <c r="CB380"/>
  <c r="CC380"/>
  <c r="DE380"/>
  <c r="AI381"/>
  <c r="AH381"/>
  <c r="AG381"/>
  <c r="AF381"/>
  <c r="AE381"/>
  <c r="AD381"/>
  <c r="AC381"/>
  <c r="AB381"/>
  <c r="AA381"/>
  <c r="Z381"/>
  <c r="Y381"/>
  <c r="X381"/>
  <c r="W381"/>
  <c r="V381"/>
  <c r="U381"/>
  <c r="T381"/>
  <c r="S381"/>
  <c r="R381"/>
  <c r="Q381"/>
  <c r="P381"/>
  <c r="O381"/>
  <c r="N381"/>
  <c r="M381"/>
  <c r="L381"/>
  <c r="K381"/>
  <c r="J381"/>
  <c r="I381"/>
  <c r="H381"/>
  <c r="G381"/>
  <c r="F381"/>
  <c r="E381"/>
  <c r="D381"/>
  <c r="AZ381"/>
  <c r="BA381"/>
  <c r="BB381"/>
  <c r="BD381"/>
  <c r="BF381"/>
  <c r="BH381"/>
  <c r="BX381"/>
  <c r="BI381"/>
  <c r="BY381"/>
  <c r="BJ381"/>
  <c r="BZ381"/>
  <c r="BK381"/>
  <c r="BL381"/>
  <c r="BN381"/>
  <c r="BO381"/>
  <c r="BP381"/>
  <c r="CA381"/>
  <c r="BQ381"/>
  <c r="BR381"/>
  <c r="BT381"/>
  <c r="BU381"/>
  <c r="BV381"/>
  <c r="CB381"/>
  <c r="CC381"/>
  <c r="DE381"/>
  <c r="AI382"/>
  <c r="AH382"/>
  <c r="AG382"/>
  <c r="AF382"/>
  <c r="AE382"/>
  <c r="AD382"/>
  <c r="AC382"/>
  <c r="AB382"/>
  <c r="AA382"/>
  <c r="Z382"/>
  <c r="Y382"/>
  <c r="X382"/>
  <c r="W382"/>
  <c r="V382"/>
  <c r="U382"/>
  <c r="T382"/>
  <c r="S382"/>
  <c r="R382"/>
  <c r="Q382"/>
  <c r="P382"/>
  <c r="O382"/>
  <c r="N382"/>
  <c r="M382"/>
  <c r="L382"/>
  <c r="K382"/>
  <c r="J382"/>
  <c r="I382"/>
  <c r="H382"/>
  <c r="G382"/>
  <c r="F382"/>
  <c r="E382"/>
  <c r="D382"/>
  <c r="AZ382"/>
  <c r="BA382"/>
  <c r="BB382"/>
  <c r="BD382"/>
  <c r="BF382"/>
  <c r="BH382"/>
  <c r="BX382"/>
  <c r="BI382"/>
  <c r="BY382"/>
  <c r="BJ382"/>
  <c r="BZ382"/>
  <c r="BK382"/>
  <c r="BL382"/>
  <c r="BN382"/>
  <c r="BO382"/>
  <c r="BP382"/>
  <c r="CA382"/>
  <c r="BQ382"/>
  <c r="BR382"/>
  <c r="BT382"/>
  <c r="BU382"/>
  <c r="BV382"/>
  <c r="CB382"/>
  <c r="CC382"/>
  <c r="DE382"/>
  <c r="AI383"/>
  <c r="AH383"/>
  <c r="AG383"/>
  <c r="AF383"/>
  <c r="AE383"/>
  <c r="AD383"/>
  <c r="AC383"/>
  <c r="AB383"/>
  <c r="AA383"/>
  <c r="Z383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AZ383"/>
  <c r="CC383"/>
  <c r="DE383"/>
  <c r="AI384"/>
  <c r="AH384"/>
  <c r="AG384"/>
  <c r="AF384"/>
  <c r="AE384"/>
  <c r="AD384"/>
  <c r="AC384"/>
  <c r="AB384"/>
  <c r="AA384"/>
  <c r="Z384"/>
  <c r="Y384"/>
  <c r="X384"/>
  <c r="W384"/>
  <c r="V384"/>
  <c r="U384"/>
  <c r="T384"/>
  <c r="S384"/>
  <c r="R384"/>
  <c r="Q384"/>
  <c r="P384"/>
  <c r="O384"/>
  <c r="N384"/>
  <c r="M384"/>
  <c r="L384"/>
  <c r="K384"/>
  <c r="J384"/>
  <c r="I384"/>
  <c r="H384"/>
  <c r="G384"/>
  <c r="F384"/>
  <c r="E384"/>
  <c r="D384"/>
  <c r="AZ384"/>
  <c r="BA384"/>
  <c r="BB384"/>
  <c r="BD384"/>
  <c r="BF384"/>
  <c r="BH384"/>
  <c r="BX384"/>
  <c r="BI384"/>
  <c r="BY384"/>
  <c r="BJ384"/>
  <c r="BZ384"/>
  <c r="BK384"/>
  <c r="BL384"/>
  <c r="BN384"/>
  <c r="BO384"/>
  <c r="BP384"/>
  <c r="CA384"/>
  <c r="BQ384"/>
  <c r="BR384"/>
  <c r="BT384"/>
  <c r="BU384"/>
  <c r="BV384"/>
  <c r="CB384"/>
  <c r="CC384"/>
  <c r="DE384"/>
  <c r="AI385"/>
  <c r="AH385"/>
  <c r="AG385"/>
  <c r="AF385"/>
  <c r="AE385"/>
  <c r="AD385"/>
  <c r="AC385"/>
  <c r="AB385"/>
  <c r="AA385"/>
  <c r="Z385"/>
  <c r="Y385"/>
  <c r="X385"/>
  <c r="W385"/>
  <c r="V385"/>
  <c r="U385"/>
  <c r="T385"/>
  <c r="S385"/>
  <c r="R385"/>
  <c r="Q385"/>
  <c r="P385"/>
  <c r="O385"/>
  <c r="N385"/>
  <c r="M385"/>
  <c r="L385"/>
  <c r="K385"/>
  <c r="J385"/>
  <c r="I385"/>
  <c r="H385"/>
  <c r="G385"/>
  <c r="F385"/>
  <c r="E385"/>
  <c r="D385"/>
  <c r="AZ385"/>
  <c r="BA385"/>
  <c r="BB385"/>
  <c r="BD385"/>
  <c r="BF385"/>
  <c r="BH385"/>
  <c r="BX385"/>
  <c r="BI385"/>
  <c r="BY385"/>
  <c r="BJ385"/>
  <c r="BZ385"/>
  <c r="BK385"/>
  <c r="BL385"/>
  <c r="BN385"/>
  <c r="BO385"/>
  <c r="BP385"/>
  <c r="CA385"/>
  <c r="BQ385"/>
  <c r="BR385"/>
  <c r="BT385"/>
  <c r="BU385"/>
  <c r="BV385"/>
  <c r="CB385"/>
  <c r="CC385"/>
  <c r="DE385"/>
  <c r="AI386"/>
  <c r="AH386"/>
  <c r="AG386"/>
  <c r="AF386"/>
  <c r="AE386"/>
  <c r="AD386"/>
  <c r="AC386"/>
  <c r="AB386"/>
  <c r="AA386"/>
  <c r="Z386"/>
  <c r="Y386"/>
  <c r="X386"/>
  <c r="W386"/>
  <c r="V386"/>
  <c r="U386"/>
  <c r="T386"/>
  <c r="S386"/>
  <c r="R386"/>
  <c r="Q386"/>
  <c r="P386"/>
  <c r="O386"/>
  <c r="N386"/>
  <c r="M386"/>
  <c r="L386"/>
  <c r="K386"/>
  <c r="J386"/>
  <c r="I386"/>
  <c r="H386"/>
  <c r="G386"/>
  <c r="F386"/>
  <c r="E386"/>
  <c r="D386"/>
  <c r="AZ386"/>
  <c r="BA386"/>
  <c r="BB386"/>
  <c r="BD386"/>
  <c r="BF386"/>
  <c r="BH386"/>
  <c r="BX386"/>
  <c r="BI386"/>
  <c r="BY386"/>
  <c r="BJ386"/>
  <c r="BZ386"/>
  <c r="BK386"/>
  <c r="BL386"/>
  <c r="BN386"/>
  <c r="BO386"/>
  <c r="BP386"/>
  <c r="CA386"/>
  <c r="BQ386"/>
  <c r="BR386"/>
  <c r="BT386"/>
  <c r="BU386"/>
  <c r="BV386"/>
  <c r="CB386"/>
  <c r="CC386"/>
  <c r="DE386"/>
  <c r="AI387"/>
  <c r="AH387"/>
  <c r="AG387"/>
  <c r="AF387"/>
  <c r="AE387"/>
  <c r="AD387"/>
  <c r="AC387"/>
  <c r="AB387"/>
  <c r="AA387"/>
  <c r="Z387"/>
  <c r="Y387"/>
  <c r="X387"/>
  <c r="W387"/>
  <c r="V387"/>
  <c r="U387"/>
  <c r="T387"/>
  <c r="S387"/>
  <c r="R387"/>
  <c r="Q387"/>
  <c r="P387"/>
  <c r="O387"/>
  <c r="N387"/>
  <c r="M387"/>
  <c r="L387"/>
  <c r="K387"/>
  <c r="J387"/>
  <c r="I387"/>
  <c r="H387"/>
  <c r="G387"/>
  <c r="F387"/>
  <c r="E387"/>
  <c r="D387"/>
  <c r="AZ387"/>
  <c r="BA387"/>
  <c r="BB387"/>
  <c r="BD387"/>
  <c r="BF387"/>
  <c r="BH387"/>
  <c r="BX387"/>
  <c r="BI387"/>
  <c r="BY387"/>
  <c r="BJ387"/>
  <c r="BZ387"/>
  <c r="BK387"/>
  <c r="BL387"/>
  <c r="BN387"/>
  <c r="BO387"/>
  <c r="BP387"/>
  <c r="CA387"/>
  <c r="BQ387"/>
  <c r="BR387"/>
  <c r="BT387"/>
  <c r="BU387"/>
  <c r="BV387"/>
  <c r="CB387"/>
  <c r="CC387"/>
  <c r="DE387"/>
  <c r="AI388"/>
  <c r="AH388"/>
  <c r="AG388"/>
  <c r="AF388"/>
  <c r="AE388"/>
  <c r="AD388"/>
  <c r="AC388"/>
  <c r="AB388"/>
  <c r="AA388"/>
  <c r="Z388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AZ388"/>
  <c r="BA388"/>
  <c r="BB388"/>
  <c r="BD388"/>
  <c r="BF388"/>
  <c r="BH388"/>
  <c r="BX388"/>
  <c r="BI388"/>
  <c r="BY388"/>
  <c r="BJ388"/>
  <c r="BZ388"/>
  <c r="BK388"/>
  <c r="BL388"/>
  <c r="BN388"/>
  <c r="BO388"/>
  <c r="BP388"/>
  <c r="CA388"/>
  <c r="BQ388"/>
  <c r="BR388"/>
  <c r="BT388"/>
  <c r="BU388"/>
  <c r="BV388"/>
  <c r="CB388"/>
  <c r="CC388"/>
  <c r="DE388"/>
  <c r="AI389"/>
  <c r="AH389"/>
  <c r="AG389"/>
  <c r="AF389"/>
  <c r="AE389"/>
  <c r="AD389"/>
  <c r="AC389"/>
  <c r="AB389"/>
  <c r="AA389"/>
  <c r="Z389"/>
  <c r="Y389"/>
  <c r="X389"/>
  <c r="W389"/>
  <c r="V389"/>
  <c r="U389"/>
  <c r="T389"/>
  <c r="S389"/>
  <c r="R389"/>
  <c r="Q389"/>
  <c r="P389"/>
  <c r="O389"/>
  <c r="N389"/>
  <c r="M389"/>
  <c r="L389"/>
  <c r="K389"/>
  <c r="J389"/>
  <c r="I389"/>
  <c r="H389"/>
  <c r="G389"/>
  <c r="F389"/>
  <c r="E389"/>
  <c r="D389"/>
  <c r="AZ389"/>
  <c r="BA389"/>
  <c r="BB389"/>
  <c r="BD389"/>
  <c r="BF389"/>
  <c r="BH389"/>
  <c r="BX389"/>
  <c r="BI389"/>
  <c r="BY389"/>
  <c r="BJ389"/>
  <c r="BZ389"/>
  <c r="BK389"/>
  <c r="BL389"/>
  <c r="BN389"/>
  <c r="BO389"/>
  <c r="BP389"/>
  <c r="CA389"/>
  <c r="BQ389"/>
  <c r="BR389"/>
  <c r="BT389"/>
  <c r="BU389"/>
  <c r="BV389"/>
  <c r="CB389"/>
  <c r="CC389"/>
  <c r="DE389"/>
  <c r="AI390"/>
  <c r="AH390"/>
  <c r="AG390"/>
  <c r="AF390"/>
  <c r="AE390"/>
  <c r="AD390"/>
  <c r="AC390"/>
  <c r="AB390"/>
  <c r="AA390"/>
  <c r="Z390"/>
  <c r="Y390"/>
  <c r="X390"/>
  <c r="W390"/>
  <c r="V390"/>
  <c r="U390"/>
  <c r="T390"/>
  <c r="S390"/>
  <c r="R390"/>
  <c r="Q390"/>
  <c r="P390"/>
  <c r="O390"/>
  <c r="N390"/>
  <c r="M390"/>
  <c r="L390"/>
  <c r="K390"/>
  <c r="J390"/>
  <c r="I390"/>
  <c r="H390"/>
  <c r="G390"/>
  <c r="F390"/>
  <c r="E390"/>
  <c r="D390"/>
  <c r="AZ390"/>
  <c r="BA390"/>
  <c r="BB390"/>
  <c r="BD390"/>
  <c r="BF390"/>
  <c r="BH390"/>
  <c r="BX390"/>
  <c r="BI390"/>
  <c r="BY390"/>
  <c r="BJ390"/>
  <c r="BZ390"/>
  <c r="BK390"/>
  <c r="BL390"/>
  <c r="BN390"/>
  <c r="BO390"/>
  <c r="BP390"/>
  <c r="CA390"/>
  <c r="BQ390"/>
  <c r="BR390"/>
  <c r="BT390"/>
  <c r="BU390"/>
  <c r="BV390"/>
  <c r="CB390"/>
  <c r="CC390"/>
  <c r="DE390"/>
  <c r="AI391"/>
  <c r="AH391"/>
  <c r="AG391"/>
  <c r="AF391"/>
  <c r="AE391"/>
  <c r="AD391"/>
  <c r="AC391"/>
  <c r="AB391"/>
  <c r="AA391"/>
  <c r="Z391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H391"/>
  <c r="G391"/>
  <c r="F391"/>
  <c r="E391"/>
  <c r="D391"/>
  <c r="AZ391"/>
  <c r="BA391"/>
  <c r="BB391"/>
  <c r="BD391"/>
  <c r="BF391"/>
  <c r="BH391"/>
  <c r="BX391"/>
  <c r="BI391"/>
  <c r="BY391"/>
  <c r="BJ391"/>
  <c r="BZ391"/>
  <c r="BK391"/>
  <c r="BL391"/>
  <c r="BN391"/>
  <c r="BO391"/>
  <c r="BP391"/>
  <c r="CA391"/>
  <c r="BQ391"/>
  <c r="BR391"/>
  <c r="BT391"/>
  <c r="BU391"/>
  <c r="BV391"/>
  <c r="CB391"/>
  <c r="CC391"/>
  <c r="DE391"/>
  <c r="AI392"/>
  <c r="AH392"/>
  <c r="AG392"/>
  <c r="AF392"/>
  <c r="AE392"/>
  <c r="AD392"/>
  <c r="AC392"/>
  <c r="AB392"/>
  <c r="AA392"/>
  <c r="Z392"/>
  <c r="Y392"/>
  <c r="X392"/>
  <c r="W392"/>
  <c r="V392"/>
  <c r="U392"/>
  <c r="T392"/>
  <c r="S392"/>
  <c r="R392"/>
  <c r="Q392"/>
  <c r="P392"/>
  <c r="O392"/>
  <c r="N392"/>
  <c r="M392"/>
  <c r="L392"/>
  <c r="K392"/>
  <c r="J392"/>
  <c r="I392"/>
  <c r="H392"/>
  <c r="G392"/>
  <c r="F392"/>
  <c r="E392"/>
  <c r="D392"/>
  <c r="AZ392"/>
  <c r="BA392"/>
  <c r="BB392"/>
  <c r="BD392"/>
  <c r="BF392"/>
  <c r="BH392"/>
  <c r="BX392"/>
  <c r="BI392"/>
  <c r="BY392"/>
  <c r="BJ392"/>
  <c r="BZ392"/>
  <c r="BK392"/>
  <c r="BL392"/>
  <c r="BN392"/>
  <c r="BO392"/>
  <c r="BP392"/>
  <c r="CA392"/>
  <c r="BQ392"/>
  <c r="BR392"/>
  <c r="BT392"/>
  <c r="BU392"/>
  <c r="BV392"/>
  <c r="CB392"/>
  <c r="CC392"/>
  <c r="DE392"/>
  <c r="AI393"/>
  <c r="AH393"/>
  <c r="AG393"/>
  <c r="AF393"/>
  <c r="AE393"/>
  <c r="AD393"/>
  <c r="AC393"/>
  <c r="AB393"/>
  <c r="AA393"/>
  <c r="Z393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AZ393"/>
  <c r="BA393"/>
  <c r="BB393"/>
  <c r="BD393"/>
  <c r="BF393"/>
  <c r="BH393"/>
  <c r="BX393"/>
  <c r="BI393"/>
  <c r="BY393"/>
  <c r="BJ393"/>
  <c r="BZ393"/>
  <c r="BK393"/>
  <c r="BL393"/>
  <c r="BN393"/>
  <c r="BO393"/>
  <c r="BP393"/>
  <c r="CA393"/>
  <c r="BQ393"/>
  <c r="BR393"/>
  <c r="BT393"/>
  <c r="BU393"/>
  <c r="BV393"/>
  <c r="CB393"/>
  <c r="CC393"/>
  <c r="DE393"/>
  <c r="AI394"/>
  <c r="AH394"/>
  <c r="AG394"/>
  <c r="AF394"/>
  <c r="AE394"/>
  <c r="AD394"/>
  <c r="AC394"/>
  <c r="AB394"/>
  <c r="AA394"/>
  <c r="Z394"/>
  <c r="Y394"/>
  <c r="X394"/>
  <c r="W394"/>
  <c r="V394"/>
  <c r="U394"/>
  <c r="T394"/>
  <c r="S394"/>
  <c r="R394"/>
  <c r="Q394"/>
  <c r="P394"/>
  <c r="O394"/>
  <c r="N394"/>
  <c r="M394"/>
  <c r="L394"/>
  <c r="K394"/>
  <c r="J394"/>
  <c r="I394"/>
  <c r="H394"/>
  <c r="G394"/>
  <c r="F394"/>
  <c r="E394"/>
  <c r="D394"/>
  <c r="AZ394"/>
  <c r="BA394"/>
  <c r="BB394"/>
  <c r="BD394"/>
  <c r="BF394"/>
  <c r="BH394"/>
  <c r="BX394"/>
  <c r="BI394"/>
  <c r="BY394"/>
  <c r="BJ394"/>
  <c r="BZ394"/>
  <c r="BK394"/>
  <c r="BL394"/>
  <c r="BN394"/>
  <c r="BO394"/>
  <c r="BP394"/>
  <c r="CA394"/>
  <c r="BQ394"/>
  <c r="BR394"/>
  <c r="BT394"/>
  <c r="BU394"/>
  <c r="BV394"/>
  <c r="CB394"/>
  <c r="CC394"/>
  <c r="DE394"/>
  <c r="AI395"/>
  <c r="AH395"/>
  <c r="AG395"/>
  <c r="AF395"/>
  <c r="AE395"/>
  <c r="AD395"/>
  <c r="AC395"/>
  <c r="AB395"/>
  <c r="AA395"/>
  <c r="Z395"/>
  <c r="Y395"/>
  <c r="X395"/>
  <c r="W395"/>
  <c r="V395"/>
  <c r="U395"/>
  <c r="T395"/>
  <c r="S395"/>
  <c r="R395"/>
  <c r="Q395"/>
  <c r="P395"/>
  <c r="O395"/>
  <c r="N395"/>
  <c r="M395"/>
  <c r="L395"/>
  <c r="K395"/>
  <c r="J395"/>
  <c r="I395"/>
  <c r="H395"/>
  <c r="G395"/>
  <c r="F395"/>
  <c r="E395"/>
  <c r="D395"/>
  <c r="AZ395"/>
  <c r="BA395"/>
  <c r="BB395"/>
  <c r="BD395"/>
  <c r="BF395"/>
  <c r="BH395"/>
  <c r="BX395"/>
  <c r="BI395"/>
  <c r="BY395"/>
  <c r="BJ395"/>
  <c r="BZ395"/>
  <c r="BK395"/>
  <c r="BL395"/>
  <c r="BN395"/>
  <c r="BO395"/>
  <c r="BP395"/>
  <c r="CA395"/>
  <c r="BQ395"/>
  <c r="BR395"/>
  <c r="BT395"/>
  <c r="BU395"/>
  <c r="BV395"/>
  <c r="CB395"/>
  <c r="CC395"/>
  <c r="DE395"/>
  <c r="AI396"/>
  <c r="AH396"/>
  <c r="AG396"/>
  <c r="AF396"/>
  <c r="AE396"/>
  <c r="AD396"/>
  <c r="AC396"/>
  <c r="AB396"/>
  <c r="AA396"/>
  <c r="Z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H396"/>
  <c r="G396"/>
  <c r="F396"/>
  <c r="E396"/>
  <c r="D396"/>
  <c r="AZ396"/>
  <c r="BA396"/>
  <c r="BB396"/>
  <c r="BD396"/>
  <c r="BF396"/>
  <c r="BH396"/>
  <c r="BX396"/>
  <c r="BI396"/>
  <c r="BY396"/>
  <c r="BJ396"/>
  <c r="BZ396"/>
  <c r="BK396"/>
  <c r="BL396"/>
  <c r="BN396"/>
  <c r="BO396"/>
  <c r="BP396"/>
  <c r="CA396"/>
  <c r="BQ396"/>
  <c r="BR396"/>
  <c r="BT396"/>
  <c r="BU396"/>
  <c r="BV396"/>
  <c r="CB396"/>
  <c r="CC396"/>
  <c r="DE396"/>
  <c r="AI397"/>
  <c r="AH397"/>
  <c r="AG397"/>
  <c r="AF397"/>
  <c r="AE397"/>
  <c r="AD397"/>
  <c r="AC397"/>
  <c r="AB397"/>
  <c r="AA397"/>
  <c r="Z397"/>
  <c r="Y397"/>
  <c r="X397"/>
  <c r="W397"/>
  <c r="V397"/>
  <c r="U397"/>
  <c r="T397"/>
  <c r="S397"/>
  <c r="R397"/>
  <c r="Q397"/>
  <c r="P397"/>
  <c r="O397"/>
  <c r="N397"/>
  <c r="M397"/>
  <c r="L397"/>
  <c r="K397"/>
  <c r="J397"/>
  <c r="I397"/>
  <c r="H397"/>
  <c r="G397"/>
  <c r="F397"/>
  <c r="E397"/>
  <c r="D397"/>
  <c r="AZ397"/>
  <c r="BA397"/>
  <c r="BB397"/>
  <c r="BD397"/>
  <c r="BF397"/>
  <c r="BH397"/>
  <c r="BX397"/>
  <c r="BI397"/>
  <c r="BY397"/>
  <c r="BJ397"/>
  <c r="BZ397"/>
  <c r="BK397"/>
  <c r="BL397"/>
  <c r="BN397"/>
  <c r="BO397"/>
  <c r="BP397"/>
  <c r="CA397"/>
  <c r="BQ397"/>
  <c r="BR397"/>
  <c r="BT397"/>
  <c r="BU397"/>
  <c r="BV397"/>
  <c r="CB397"/>
  <c r="CC397"/>
  <c r="DE397"/>
  <c r="AI398"/>
  <c r="AH398"/>
  <c r="AG398"/>
  <c r="AF398"/>
  <c r="AE398"/>
  <c r="AD398"/>
  <c r="AC398"/>
  <c r="AB398"/>
  <c r="AA398"/>
  <c r="Z398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AZ398"/>
  <c r="BA398"/>
  <c r="BB398"/>
  <c r="BD398"/>
  <c r="BF398"/>
  <c r="BH398"/>
  <c r="BX398"/>
  <c r="BI398"/>
  <c r="BY398"/>
  <c r="BJ398"/>
  <c r="BZ398"/>
  <c r="BK398"/>
  <c r="BL398"/>
  <c r="BN398"/>
  <c r="BO398"/>
  <c r="BP398"/>
  <c r="CA398"/>
  <c r="BQ398"/>
  <c r="BR398"/>
  <c r="BT398"/>
  <c r="BU398"/>
  <c r="BV398"/>
  <c r="CB398"/>
  <c r="CC398"/>
  <c r="DE398"/>
  <c r="AI399"/>
  <c r="AH399"/>
  <c r="AG399"/>
  <c r="AF399"/>
  <c r="AE399"/>
  <c r="AD399"/>
  <c r="AC399"/>
  <c r="AB399"/>
  <c r="AA399"/>
  <c r="Z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H399"/>
  <c r="G399"/>
  <c r="F399"/>
  <c r="E399"/>
  <c r="D399"/>
  <c r="AZ399"/>
  <c r="CC399"/>
  <c r="DE399"/>
  <c r="AI400"/>
  <c r="AH400"/>
  <c r="AG400"/>
  <c r="AF400"/>
  <c r="AE400"/>
  <c r="AD400"/>
  <c r="AC400"/>
  <c r="AB400"/>
  <c r="AA400"/>
  <c r="Z400"/>
  <c r="Y400"/>
  <c r="X400"/>
  <c r="W400"/>
  <c r="V400"/>
  <c r="U400"/>
  <c r="T400"/>
  <c r="S400"/>
  <c r="R400"/>
  <c r="Q400"/>
  <c r="P400"/>
  <c r="O400"/>
  <c r="N400"/>
  <c r="M400"/>
  <c r="L400"/>
  <c r="K400"/>
  <c r="J400"/>
  <c r="I400"/>
  <c r="H400"/>
  <c r="G400"/>
  <c r="F400"/>
  <c r="E400"/>
  <c r="D400"/>
  <c r="AZ400"/>
  <c r="CC400"/>
  <c r="DE400"/>
  <c r="AI401"/>
  <c r="AH401"/>
  <c r="AG401"/>
  <c r="AF401"/>
  <c r="AE401"/>
  <c r="AD401"/>
  <c r="AC401"/>
  <c r="AB401"/>
  <c r="AA401"/>
  <c r="Z401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D401"/>
  <c r="AZ401"/>
  <c r="BA401"/>
  <c r="BB401"/>
  <c r="BD401"/>
  <c r="BF401"/>
  <c r="BH401"/>
  <c r="BX401"/>
  <c r="BI401"/>
  <c r="BY401"/>
  <c r="BJ401"/>
  <c r="BZ401"/>
  <c r="BK401"/>
  <c r="BL401"/>
  <c r="BN401"/>
  <c r="BO401"/>
  <c r="BP401"/>
  <c r="CA401"/>
  <c r="BQ401"/>
  <c r="BR401"/>
  <c r="BT401"/>
  <c r="BU401"/>
  <c r="BV401"/>
  <c r="CB401"/>
  <c r="CC401"/>
  <c r="DE401"/>
  <c r="AI402"/>
  <c r="AH402"/>
  <c r="AG402"/>
  <c r="AF402"/>
  <c r="AE402"/>
  <c r="AD402"/>
  <c r="AC402"/>
  <c r="AB402"/>
  <c r="AA402"/>
  <c r="Z402"/>
  <c r="Y402"/>
  <c r="X402"/>
  <c r="W402"/>
  <c r="V402"/>
  <c r="U402"/>
  <c r="T402"/>
  <c r="S402"/>
  <c r="R402"/>
  <c r="Q402"/>
  <c r="P402"/>
  <c r="O402"/>
  <c r="N402"/>
  <c r="M402"/>
  <c r="L402"/>
  <c r="K402"/>
  <c r="J402"/>
  <c r="I402"/>
  <c r="H402"/>
  <c r="G402"/>
  <c r="F402"/>
  <c r="E402"/>
  <c r="D402"/>
  <c r="AZ402"/>
  <c r="BA402"/>
  <c r="BB402"/>
  <c r="BD402"/>
  <c r="BF402"/>
  <c r="BH402"/>
  <c r="BX402"/>
  <c r="BI402"/>
  <c r="BY402"/>
  <c r="BJ402"/>
  <c r="BZ402"/>
  <c r="BK402"/>
  <c r="BL402"/>
  <c r="BN402"/>
  <c r="BO402"/>
  <c r="BP402"/>
  <c r="CA402"/>
  <c r="BQ402"/>
  <c r="BR402"/>
  <c r="BT402"/>
  <c r="BU402"/>
  <c r="BV402"/>
  <c r="CB402"/>
  <c r="CC402"/>
  <c r="DE402"/>
  <c r="AI403"/>
  <c r="AH403"/>
  <c r="AG403"/>
  <c r="AF403"/>
  <c r="AE403"/>
  <c r="AD403"/>
  <c r="AC403"/>
  <c r="AB403"/>
  <c r="AA403"/>
  <c r="Z403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AZ403"/>
  <c r="BA403"/>
  <c r="BB403"/>
  <c r="BD403"/>
  <c r="BF403"/>
  <c r="BH403"/>
  <c r="BX403"/>
  <c r="BI403"/>
  <c r="BY403"/>
  <c r="BJ403"/>
  <c r="BZ403"/>
  <c r="BK403"/>
  <c r="BL403"/>
  <c r="BN403"/>
  <c r="BO403"/>
  <c r="BP403"/>
  <c r="CA403"/>
  <c r="BQ403"/>
  <c r="BR403"/>
  <c r="BT403"/>
  <c r="BU403"/>
  <c r="BV403"/>
  <c r="CB403"/>
  <c r="CC403"/>
  <c r="DE403"/>
  <c r="AI404"/>
  <c r="AH404"/>
  <c r="AG404"/>
  <c r="AF404"/>
  <c r="AE404"/>
  <c r="AD404"/>
  <c r="AC404"/>
  <c r="AB404"/>
  <c r="AA404"/>
  <c r="Z404"/>
  <c r="Y404"/>
  <c r="X404"/>
  <c r="W404"/>
  <c r="V404"/>
  <c r="U404"/>
  <c r="T404"/>
  <c r="S404"/>
  <c r="R404"/>
  <c r="Q404"/>
  <c r="P404"/>
  <c r="O404"/>
  <c r="N404"/>
  <c r="M404"/>
  <c r="L404"/>
  <c r="K404"/>
  <c r="J404"/>
  <c r="I404"/>
  <c r="H404"/>
  <c r="G404"/>
  <c r="F404"/>
  <c r="E404"/>
  <c r="D404"/>
  <c r="AZ404"/>
  <c r="BA404"/>
  <c r="BB404"/>
  <c r="BD404"/>
  <c r="BF404"/>
  <c r="BH404"/>
  <c r="BX404"/>
  <c r="BI404"/>
  <c r="BY404"/>
  <c r="BJ404"/>
  <c r="BZ404"/>
  <c r="BK404"/>
  <c r="BL404"/>
  <c r="BN404"/>
  <c r="BO404"/>
  <c r="BP404"/>
  <c r="CA404"/>
  <c r="BQ404"/>
  <c r="BR404"/>
  <c r="BT404"/>
  <c r="BU404"/>
  <c r="BV404"/>
  <c r="CB404"/>
  <c r="CC404"/>
  <c r="DE404"/>
  <c r="AI405"/>
  <c r="AH405"/>
  <c r="AG405"/>
  <c r="AF405"/>
  <c r="AE405"/>
  <c r="AD405"/>
  <c r="AC405"/>
  <c r="AB405"/>
  <c r="AA405"/>
  <c r="Z405"/>
  <c r="Y405"/>
  <c r="X405"/>
  <c r="W405"/>
  <c r="V405"/>
  <c r="U405"/>
  <c r="T405"/>
  <c r="S405"/>
  <c r="R405"/>
  <c r="Q405"/>
  <c r="P405"/>
  <c r="O405"/>
  <c r="N405"/>
  <c r="M405"/>
  <c r="L405"/>
  <c r="K405"/>
  <c r="J405"/>
  <c r="I405"/>
  <c r="H405"/>
  <c r="G405"/>
  <c r="F405"/>
  <c r="E405"/>
  <c r="D405"/>
  <c r="AZ405"/>
  <c r="BA405"/>
  <c r="BB405"/>
  <c r="BD405"/>
  <c r="BF405"/>
  <c r="BH405"/>
  <c r="BX405"/>
  <c r="BI405"/>
  <c r="BY405"/>
  <c r="BJ405"/>
  <c r="BZ405"/>
  <c r="BK405"/>
  <c r="BL405"/>
  <c r="BN405"/>
  <c r="BO405"/>
  <c r="BP405"/>
  <c r="CA405"/>
  <c r="BQ405"/>
  <c r="BR405"/>
  <c r="BT405"/>
  <c r="BU405"/>
  <c r="BV405"/>
  <c r="CB405"/>
  <c r="CC405"/>
  <c r="DE405"/>
  <c r="AI406"/>
  <c r="AH406"/>
  <c r="AG406"/>
  <c r="AF406"/>
  <c r="AE406"/>
  <c r="AD406"/>
  <c r="AC406"/>
  <c r="AB406"/>
  <c r="AA406"/>
  <c r="Z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H406"/>
  <c r="G406"/>
  <c r="F406"/>
  <c r="E406"/>
  <c r="D406"/>
  <c r="AZ406"/>
  <c r="BA406"/>
  <c r="BB406"/>
  <c r="BD406"/>
  <c r="BF406"/>
  <c r="BH406"/>
  <c r="BX406"/>
  <c r="BI406"/>
  <c r="BY406"/>
  <c r="BJ406"/>
  <c r="BZ406"/>
  <c r="BK406"/>
  <c r="BL406"/>
  <c r="BN406"/>
  <c r="BO406"/>
  <c r="BP406"/>
  <c r="CA406"/>
  <c r="BQ406"/>
  <c r="BR406"/>
  <c r="BT406"/>
  <c r="BU406"/>
  <c r="BV406"/>
  <c r="CB406"/>
  <c r="CC406"/>
  <c r="DE406"/>
  <c r="AI407"/>
  <c r="AH407"/>
  <c r="AG407"/>
  <c r="AF407"/>
  <c r="AE407"/>
  <c r="AD407"/>
  <c r="AC407"/>
  <c r="AB407"/>
  <c r="AA407"/>
  <c r="Z407"/>
  <c r="Y407"/>
  <c r="X407"/>
  <c r="W407"/>
  <c r="V407"/>
  <c r="U407"/>
  <c r="T407"/>
  <c r="S407"/>
  <c r="R407"/>
  <c r="Q407"/>
  <c r="P407"/>
  <c r="O407"/>
  <c r="N407"/>
  <c r="M407"/>
  <c r="L407"/>
  <c r="K407"/>
  <c r="J407"/>
  <c r="I407"/>
  <c r="H407"/>
  <c r="G407"/>
  <c r="F407"/>
  <c r="E407"/>
  <c r="D407"/>
  <c r="AZ407"/>
  <c r="BA407"/>
  <c r="BB407"/>
  <c r="BD407"/>
  <c r="BF407"/>
  <c r="BH407"/>
  <c r="BX407"/>
  <c r="BI407"/>
  <c r="BY407"/>
  <c r="BJ407"/>
  <c r="BZ407"/>
  <c r="BK407"/>
  <c r="BL407"/>
  <c r="BN407"/>
  <c r="BO407"/>
  <c r="BP407"/>
  <c r="CA407"/>
  <c r="BQ407"/>
  <c r="BR407"/>
  <c r="BT407"/>
  <c r="BU407"/>
  <c r="BV407"/>
  <c r="CB407"/>
  <c r="CC407"/>
  <c r="DE407"/>
  <c r="AI408"/>
  <c r="AH408"/>
  <c r="AG408"/>
  <c r="AF408"/>
  <c r="AE408"/>
  <c r="AD408"/>
  <c r="AC408"/>
  <c r="AB408"/>
  <c r="AA408"/>
  <c r="Z408"/>
  <c r="Y408"/>
  <c r="X408"/>
  <c r="W408"/>
  <c r="V408"/>
  <c r="U408"/>
  <c r="T408"/>
  <c r="S408"/>
  <c r="R408"/>
  <c r="Q408"/>
  <c r="P408"/>
  <c r="O408"/>
  <c r="N408"/>
  <c r="M408"/>
  <c r="L408"/>
  <c r="K408"/>
  <c r="J408"/>
  <c r="I408"/>
  <c r="H408"/>
  <c r="G408"/>
  <c r="F408"/>
  <c r="E408"/>
  <c r="D408"/>
  <c r="AZ408"/>
  <c r="BA408"/>
  <c r="BB408"/>
  <c r="BD408"/>
  <c r="BF408"/>
  <c r="BH408"/>
  <c r="BX408"/>
  <c r="BI408"/>
  <c r="BY408"/>
  <c r="BJ408"/>
  <c r="BZ408"/>
  <c r="BK408"/>
  <c r="BL408"/>
  <c r="BN408"/>
  <c r="BO408"/>
  <c r="BP408"/>
  <c r="CA408"/>
  <c r="BQ408"/>
  <c r="BR408"/>
  <c r="BT408"/>
  <c r="BU408"/>
  <c r="BV408"/>
  <c r="CB408"/>
  <c r="CC408"/>
  <c r="DE408"/>
  <c r="AI409"/>
  <c r="AH409"/>
  <c r="AG409"/>
  <c r="AF409"/>
  <c r="AE409"/>
  <c r="AD409"/>
  <c r="AC409"/>
  <c r="AB409"/>
  <c r="AA409"/>
  <c r="Z409"/>
  <c r="Y409"/>
  <c r="X409"/>
  <c r="W409"/>
  <c r="V409"/>
  <c r="U409"/>
  <c r="T409"/>
  <c r="S409"/>
  <c r="R409"/>
  <c r="Q409"/>
  <c r="P409"/>
  <c r="O409"/>
  <c r="N409"/>
  <c r="M409"/>
  <c r="L409"/>
  <c r="K409"/>
  <c r="J409"/>
  <c r="I409"/>
  <c r="H409"/>
  <c r="G409"/>
  <c r="F409"/>
  <c r="E409"/>
  <c r="D409"/>
  <c r="AZ409"/>
  <c r="BA409"/>
  <c r="BB409"/>
  <c r="BD409"/>
  <c r="BF409"/>
  <c r="BH409"/>
  <c r="BX409"/>
  <c r="BI409"/>
  <c r="BY409"/>
  <c r="BJ409"/>
  <c r="BZ409"/>
  <c r="BK409"/>
  <c r="BL409"/>
  <c r="BN409"/>
  <c r="BO409"/>
  <c r="BP409"/>
  <c r="CA409"/>
  <c r="BQ409"/>
  <c r="BR409"/>
  <c r="BT409"/>
  <c r="BU409"/>
  <c r="BV409"/>
  <c r="CB409"/>
  <c r="CC409"/>
  <c r="DE409"/>
  <c r="AI410"/>
  <c r="AH410"/>
  <c r="AG410"/>
  <c r="AF410"/>
  <c r="AE410"/>
  <c r="AD410"/>
  <c r="AC410"/>
  <c r="AB410"/>
  <c r="AA410"/>
  <c r="Z410"/>
  <c r="Y410"/>
  <c r="X410"/>
  <c r="W410"/>
  <c r="V410"/>
  <c r="U410"/>
  <c r="T410"/>
  <c r="S410"/>
  <c r="R410"/>
  <c r="Q410"/>
  <c r="P410"/>
  <c r="O410"/>
  <c r="N410"/>
  <c r="M410"/>
  <c r="L410"/>
  <c r="K410"/>
  <c r="J410"/>
  <c r="I410"/>
  <c r="H410"/>
  <c r="G410"/>
  <c r="F410"/>
  <c r="E410"/>
  <c r="D410"/>
  <c r="AZ410"/>
  <c r="BA410"/>
  <c r="BB410"/>
  <c r="BD410"/>
  <c r="BF410"/>
  <c r="BH410"/>
  <c r="BX410"/>
  <c r="BI410"/>
  <c r="BY410"/>
  <c r="BJ410"/>
  <c r="BZ410"/>
  <c r="BK410"/>
  <c r="BL410"/>
  <c r="BN410"/>
  <c r="BO410"/>
  <c r="BP410"/>
  <c r="CA410"/>
  <c r="BQ410"/>
  <c r="BR410"/>
  <c r="BT410"/>
  <c r="BU410"/>
  <c r="BV410"/>
  <c r="CB410"/>
  <c r="CC410"/>
  <c r="DE410"/>
  <c r="AI411"/>
  <c r="AH411"/>
  <c r="AG411"/>
  <c r="AF411"/>
  <c r="AE411"/>
  <c r="AD411"/>
  <c r="AC411"/>
  <c r="AB411"/>
  <c r="AA411"/>
  <c r="Z411"/>
  <c r="Y411"/>
  <c r="X411"/>
  <c r="W411"/>
  <c r="V411"/>
  <c r="U411"/>
  <c r="T411"/>
  <c r="S411"/>
  <c r="R411"/>
  <c r="Q411"/>
  <c r="P411"/>
  <c r="O411"/>
  <c r="N411"/>
  <c r="M411"/>
  <c r="L411"/>
  <c r="K411"/>
  <c r="J411"/>
  <c r="I411"/>
  <c r="H411"/>
  <c r="G411"/>
  <c r="F411"/>
  <c r="E411"/>
  <c r="D411"/>
  <c r="AZ411"/>
  <c r="BA411"/>
  <c r="BB411"/>
  <c r="BD411"/>
  <c r="BF411"/>
  <c r="BH411"/>
  <c r="BX411"/>
  <c r="BI411"/>
  <c r="BY411"/>
  <c r="BJ411"/>
  <c r="BZ411"/>
  <c r="BK411"/>
  <c r="BL411"/>
  <c r="BN411"/>
  <c r="BO411"/>
  <c r="BP411"/>
  <c r="CA411"/>
  <c r="BQ411"/>
  <c r="BR411"/>
  <c r="BT411"/>
  <c r="BU411"/>
  <c r="BV411"/>
  <c r="CB411"/>
  <c r="CC411"/>
  <c r="DE411"/>
  <c r="AI412"/>
  <c r="AH412"/>
  <c r="AG412"/>
  <c r="AF412"/>
  <c r="AE412"/>
  <c r="AD412"/>
  <c r="AC412"/>
  <c r="AB412"/>
  <c r="AA412"/>
  <c r="Z412"/>
  <c r="Y412"/>
  <c r="X412"/>
  <c r="W412"/>
  <c r="V412"/>
  <c r="U412"/>
  <c r="T412"/>
  <c r="S412"/>
  <c r="R412"/>
  <c r="Q412"/>
  <c r="P412"/>
  <c r="O412"/>
  <c r="N412"/>
  <c r="M412"/>
  <c r="L412"/>
  <c r="K412"/>
  <c r="J412"/>
  <c r="I412"/>
  <c r="H412"/>
  <c r="G412"/>
  <c r="F412"/>
  <c r="E412"/>
  <c r="D412"/>
  <c r="AZ412"/>
  <c r="BA412"/>
  <c r="BB412"/>
  <c r="BD412"/>
  <c r="BF412"/>
  <c r="BH412"/>
  <c r="BX412"/>
  <c r="BI412"/>
  <c r="BY412"/>
  <c r="BJ412"/>
  <c r="BZ412"/>
  <c r="BK412"/>
  <c r="BL412"/>
  <c r="BN412"/>
  <c r="BO412"/>
  <c r="BP412"/>
  <c r="CA412"/>
  <c r="BQ412"/>
  <c r="BR412"/>
  <c r="BT412"/>
  <c r="BU412"/>
  <c r="BV412"/>
  <c r="CB412"/>
  <c r="CC412"/>
  <c r="DE412"/>
  <c r="AI413"/>
  <c r="AH413"/>
  <c r="AG413"/>
  <c r="AF413"/>
  <c r="AE413"/>
  <c r="AD413"/>
  <c r="AC413"/>
  <c r="AB413"/>
  <c r="AA413"/>
  <c r="Z413"/>
  <c r="Y413"/>
  <c r="X413"/>
  <c r="W413"/>
  <c r="V413"/>
  <c r="U413"/>
  <c r="T413"/>
  <c r="S413"/>
  <c r="R413"/>
  <c r="Q413"/>
  <c r="P413"/>
  <c r="O413"/>
  <c r="N413"/>
  <c r="M413"/>
  <c r="L413"/>
  <c r="K413"/>
  <c r="J413"/>
  <c r="I413"/>
  <c r="H413"/>
  <c r="G413"/>
  <c r="F413"/>
  <c r="E413"/>
  <c r="D413"/>
  <c r="AZ413"/>
  <c r="BA413"/>
  <c r="BB413"/>
  <c r="BD413"/>
  <c r="BF413"/>
  <c r="BH413"/>
  <c r="BX413"/>
  <c r="BI413"/>
  <c r="BY413"/>
  <c r="BJ413"/>
  <c r="BZ413"/>
  <c r="BK413"/>
  <c r="BL413"/>
  <c r="BN413"/>
  <c r="BO413"/>
  <c r="BP413"/>
  <c r="CA413"/>
  <c r="BQ413"/>
  <c r="BR413"/>
  <c r="BT413"/>
  <c r="BU413"/>
  <c r="BV413"/>
  <c r="CB413"/>
  <c r="CC413"/>
  <c r="DE413"/>
  <c r="AI414"/>
  <c r="AH414"/>
  <c r="AG414"/>
  <c r="AF414"/>
  <c r="AE414"/>
  <c r="AD414"/>
  <c r="AC414"/>
  <c r="AB414"/>
  <c r="AA414"/>
  <c r="Z414"/>
  <c r="Y414"/>
  <c r="X414"/>
  <c r="W414"/>
  <c r="V414"/>
  <c r="U414"/>
  <c r="T414"/>
  <c r="S414"/>
  <c r="R414"/>
  <c r="Q414"/>
  <c r="P414"/>
  <c r="O414"/>
  <c r="N414"/>
  <c r="M414"/>
  <c r="L414"/>
  <c r="K414"/>
  <c r="J414"/>
  <c r="I414"/>
  <c r="H414"/>
  <c r="G414"/>
  <c r="F414"/>
  <c r="E414"/>
  <c r="D414"/>
  <c r="AZ414"/>
  <c r="BA414"/>
  <c r="BB414"/>
  <c r="BD414"/>
  <c r="BF414"/>
  <c r="BH414"/>
  <c r="BX414"/>
  <c r="BI414"/>
  <c r="BY414"/>
  <c r="BJ414"/>
  <c r="BZ414"/>
  <c r="BK414"/>
  <c r="BL414"/>
  <c r="BN414"/>
  <c r="BO414"/>
  <c r="BP414"/>
  <c r="CA414"/>
  <c r="BQ414"/>
  <c r="BR414"/>
  <c r="BT414"/>
  <c r="BU414"/>
  <c r="BV414"/>
  <c r="CB414"/>
  <c r="CC414"/>
  <c r="DE414"/>
  <c r="AI415"/>
  <c r="AH415"/>
  <c r="AG415"/>
  <c r="AF415"/>
  <c r="AE415"/>
  <c r="AD415"/>
  <c r="AC415"/>
  <c r="AB415"/>
  <c r="AA415"/>
  <c r="Z415"/>
  <c r="Y415"/>
  <c r="X415"/>
  <c r="W415"/>
  <c r="V415"/>
  <c r="U415"/>
  <c r="T415"/>
  <c r="S415"/>
  <c r="R415"/>
  <c r="Q415"/>
  <c r="P415"/>
  <c r="O415"/>
  <c r="N415"/>
  <c r="M415"/>
  <c r="L415"/>
  <c r="K415"/>
  <c r="J415"/>
  <c r="I415"/>
  <c r="H415"/>
  <c r="G415"/>
  <c r="F415"/>
  <c r="E415"/>
  <c r="D415"/>
  <c r="AZ415"/>
  <c r="BA415"/>
  <c r="BB415"/>
  <c r="BD415"/>
  <c r="BF415"/>
  <c r="BH415"/>
  <c r="BX415"/>
  <c r="BI415"/>
  <c r="BY415"/>
  <c r="BJ415"/>
  <c r="BZ415"/>
  <c r="BK415"/>
  <c r="BL415"/>
  <c r="BN415"/>
  <c r="BO415"/>
  <c r="BP415"/>
  <c r="CA415"/>
  <c r="BQ415"/>
  <c r="BR415"/>
  <c r="BT415"/>
  <c r="BU415"/>
  <c r="BV415"/>
  <c r="CB415"/>
  <c r="CC415"/>
  <c r="DE415"/>
  <c r="AI416"/>
  <c r="AH416"/>
  <c r="AG416"/>
  <c r="AF416"/>
  <c r="AE416"/>
  <c r="AD416"/>
  <c r="AC416"/>
  <c r="AB416"/>
  <c r="AA416"/>
  <c r="Z416"/>
  <c r="Y416"/>
  <c r="X416"/>
  <c r="W416"/>
  <c r="V416"/>
  <c r="U416"/>
  <c r="T416"/>
  <c r="S416"/>
  <c r="R416"/>
  <c r="Q416"/>
  <c r="P416"/>
  <c r="O416"/>
  <c r="N416"/>
  <c r="M416"/>
  <c r="L416"/>
  <c r="K416"/>
  <c r="J416"/>
  <c r="I416"/>
  <c r="H416"/>
  <c r="G416"/>
  <c r="F416"/>
  <c r="E416"/>
  <c r="D416"/>
  <c r="AZ416"/>
  <c r="BA416"/>
  <c r="BB416"/>
  <c r="BD416"/>
  <c r="BF416"/>
  <c r="BH416"/>
  <c r="BX416"/>
  <c r="BI416"/>
  <c r="BY416"/>
  <c r="BJ416"/>
  <c r="BZ416"/>
  <c r="BK416"/>
  <c r="BL416"/>
  <c r="BN416"/>
  <c r="BO416"/>
  <c r="BP416"/>
  <c r="CA416"/>
  <c r="BQ416"/>
  <c r="BR416"/>
  <c r="BT416"/>
  <c r="BU416"/>
  <c r="BV416"/>
  <c r="CB416"/>
  <c r="CC416"/>
  <c r="DE416"/>
  <c r="AI417"/>
  <c r="AH417"/>
  <c r="AG417"/>
  <c r="AF417"/>
  <c r="AE417"/>
  <c r="AD417"/>
  <c r="AC417"/>
  <c r="AB417"/>
  <c r="AA417"/>
  <c r="Z417"/>
  <c r="Y417"/>
  <c r="X417"/>
  <c r="W417"/>
  <c r="V417"/>
  <c r="U417"/>
  <c r="T417"/>
  <c r="S417"/>
  <c r="R417"/>
  <c r="Q417"/>
  <c r="P417"/>
  <c r="O417"/>
  <c r="N417"/>
  <c r="M417"/>
  <c r="L417"/>
  <c r="K417"/>
  <c r="J417"/>
  <c r="I417"/>
  <c r="H417"/>
  <c r="G417"/>
  <c r="F417"/>
  <c r="E417"/>
  <c r="D417"/>
  <c r="AZ417"/>
  <c r="BA417"/>
  <c r="BB417"/>
  <c r="BD417"/>
  <c r="BF417"/>
  <c r="BH417"/>
  <c r="BX417"/>
  <c r="BI417"/>
  <c r="BY417"/>
  <c r="BJ417"/>
  <c r="BZ417"/>
  <c r="BK417"/>
  <c r="BL417"/>
  <c r="BN417"/>
  <c r="BO417"/>
  <c r="BP417"/>
  <c r="CA417"/>
  <c r="BQ417"/>
  <c r="BR417"/>
  <c r="BT417"/>
  <c r="BU417"/>
  <c r="BV417"/>
  <c r="CB417"/>
  <c r="CC417"/>
  <c r="DE417"/>
  <c r="AI418"/>
  <c r="AH418"/>
  <c r="AG418"/>
  <c r="AF418"/>
  <c r="AE418"/>
  <c r="AD418"/>
  <c r="AC418"/>
  <c r="AB418"/>
  <c r="AA418"/>
  <c r="Z418"/>
  <c r="Y418"/>
  <c r="X418"/>
  <c r="W418"/>
  <c r="V418"/>
  <c r="U418"/>
  <c r="T418"/>
  <c r="S418"/>
  <c r="R418"/>
  <c r="Q418"/>
  <c r="P418"/>
  <c r="O418"/>
  <c r="N418"/>
  <c r="M418"/>
  <c r="L418"/>
  <c r="K418"/>
  <c r="J418"/>
  <c r="I418"/>
  <c r="H418"/>
  <c r="G418"/>
  <c r="F418"/>
  <c r="E418"/>
  <c r="D418"/>
  <c r="AZ418"/>
  <c r="BA418"/>
  <c r="BB418"/>
  <c r="BD418"/>
  <c r="BF418"/>
  <c r="BH418"/>
  <c r="BX418"/>
  <c r="BI418"/>
  <c r="BY418"/>
  <c r="BJ418"/>
  <c r="BZ418"/>
  <c r="BK418"/>
  <c r="BL418"/>
  <c r="BN418"/>
  <c r="BO418"/>
  <c r="BP418"/>
  <c r="CA418"/>
  <c r="BQ418"/>
  <c r="BR418"/>
  <c r="BT418"/>
  <c r="BU418"/>
  <c r="BV418"/>
  <c r="CB418"/>
  <c r="CC418"/>
  <c r="DE418"/>
  <c r="AI419"/>
  <c r="AH419"/>
  <c r="AG419"/>
  <c r="AF419"/>
  <c r="AE419"/>
  <c r="AD419"/>
  <c r="AC419"/>
  <c r="AB419"/>
  <c r="AA419"/>
  <c r="Z419"/>
  <c r="Y419"/>
  <c r="X419"/>
  <c r="W419"/>
  <c r="V419"/>
  <c r="U419"/>
  <c r="T419"/>
  <c r="S419"/>
  <c r="R419"/>
  <c r="Q419"/>
  <c r="P419"/>
  <c r="O419"/>
  <c r="N419"/>
  <c r="M419"/>
  <c r="L419"/>
  <c r="K419"/>
  <c r="J419"/>
  <c r="I419"/>
  <c r="H419"/>
  <c r="G419"/>
  <c r="F419"/>
  <c r="E419"/>
  <c r="D419"/>
  <c r="AZ419"/>
  <c r="BA419"/>
  <c r="BB419"/>
  <c r="BD419"/>
  <c r="BF419"/>
  <c r="BH419"/>
  <c r="BX419"/>
  <c r="BI419"/>
  <c r="BY419"/>
  <c r="BJ419"/>
  <c r="BZ419"/>
  <c r="BK419"/>
  <c r="BL419"/>
  <c r="BN419"/>
  <c r="BO419"/>
  <c r="BP419"/>
  <c r="CA419"/>
  <c r="BQ419"/>
  <c r="BR419"/>
  <c r="BT419"/>
  <c r="BU419"/>
  <c r="BV419"/>
  <c r="CB419"/>
  <c r="CC419"/>
  <c r="DE419"/>
  <c r="AI420"/>
  <c r="AH420"/>
  <c r="AG420"/>
  <c r="AF420"/>
  <c r="AE420"/>
  <c r="AD420"/>
  <c r="AC420"/>
  <c r="AB420"/>
  <c r="AA420"/>
  <c r="Z420"/>
  <c r="Y420"/>
  <c r="X420"/>
  <c r="W420"/>
  <c r="V420"/>
  <c r="U420"/>
  <c r="T420"/>
  <c r="S420"/>
  <c r="R420"/>
  <c r="Q420"/>
  <c r="P420"/>
  <c r="O420"/>
  <c r="N420"/>
  <c r="M420"/>
  <c r="L420"/>
  <c r="K420"/>
  <c r="J420"/>
  <c r="I420"/>
  <c r="H420"/>
  <c r="G420"/>
  <c r="F420"/>
  <c r="E420"/>
  <c r="D420"/>
  <c r="AZ420"/>
  <c r="BA420"/>
  <c r="BB420"/>
  <c r="BD420"/>
  <c r="BF420"/>
  <c r="BH420"/>
  <c r="BX420"/>
  <c r="BI420"/>
  <c r="BY420"/>
  <c r="BJ420"/>
  <c r="BZ420"/>
  <c r="BK420"/>
  <c r="BL420"/>
  <c r="BN420"/>
  <c r="BO420"/>
  <c r="BP420"/>
  <c r="CA420"/>
  <c r="BQ420"/>
  <c r="BR420"/>
  <c r="BT420"/>
  <c r="BU420"/>
  <c r="BV420"/>
  <c r="CB420"/>
  <c r="CC420"/>
  <c r="DE420"/>
  <c r="AI421"/>
  <c r="AH421"/>
  <c r="AG421"/>
  <c r="AF421"/>
  <c r="AE421"/>
  <c r="AD421"/>
  <c r="AC421"/>
  <c r="AB421"/>
  <c r="AA421"/>
  <c r="Z421"/>
  <c r="Y421"/>
  <c r="X421"/>
  <c r="W421"/>
  <c r="V421"/>
  <c r="U421"/>
  <c r="T421"/>
  <c r="S421"/>
  <c r="R421"/>
  <c r="Q421"/>
  <c r="P421"/>
  <c r="O421"/>
  <c r="N421"/>
  <c r="M421"/>
  <c r="L421"/>
  <c r="K421"/>
  <c r="J421"/>
  <c r="I421"/>
  <c r="H421"/>
  <c r="G421"/>
  <c r="F421"/>
  <c r="E421"/>
  <c r="D421"/>
  <c r="AZ421"/>
  <c r="BA421"/>
  <c r="BB421"/>
  <c r="BD421"/>
  <c r="BF421"/>
  <c r="BH421"/>
  <c r="BX421"/>
  <c r="BI421"/>
  <c r="BY421"/>
  <c r="BJ421"/>
  <c r="BZ421"/>
  <c r="BK421"/>
  <c r="BL421"/>
  <c r="BN421"/>
  <c r="BO421"/>
  <c r="BP421"/>
  <c r="CA421"/>
  <c r="BQ421"/>
  <c r="BR421"/>
  <c r="BT421"/>
  <c r="BU421"/>
  <c r="BV421"/>
  <c r="CB421"/>
  <c r="CC421"/>
  <c r="DE421"/>
  <c r="AI422"/>
  <c r="AH422"/>
  <c r="AG422"/>
  <c r="AF422"/>
  <c r="AE422"/>
  <c r="AD422"/>
  <c r="AC422"/>
  <c r="AB422"/>
  <c r="AA422"/>
  <c r="Z422"/>
  <c r="Y422"/>
  <c r="X422"/>
  <c r="W422"/>
  <c r="V422"/>
  <c r="U422"/>
  <c r="T422"/>
  <c r="S422"/>
  <c r="R422"/>
  <c r="Q422"/>
  <c r="P422"/>
  <c r="O422"/>
  <c r="N422"/>
  <c r="M422"/>
  <c r="L422"/>
  <c r="K422"/>
  <c r="J422"/>
  <c r="I422"/>
  <c r="H422"/>
  <c r="G422"/>
  <c r="F422"/>
  <c r="E422"/>
  <c r="D422"/>
  <c r="AZ422"/>
  <c r="BA422"/>
  <c r="BB422"/>
  <c r="BD422"/>
  <c r="BF422"/>
  <c r="BH422"/>
  <c r="BX422"/>
  <c r="BI422"/>
  <c r="BY422"/>
  <c r="BJ422"/>
  <c r="BZ422"/>
  <c r="BK422"/>
  <c r="BL422"/>
  <c r="BN422"/>
  <c r="BO422"/>
  <c r="BP422"/>
  <c r="CA422"/>
  <c r="BQ422"/>
  <c r="BR422"/>
  <c r="BT422"/>
  <c r="BU422"/>
  <c r="BV422"/>
  <c r="CB422"/>
  <c r="CC422"/>
  <c r="DE422"/>
  <c r="AI423"/>
  <c r="AH423"/>
  <c r="AG423"/>
  <c r="AF423"/>
  <c r="AE423"/>
  <c r="AD423"/>
  <c r="AC423"/>
  <c r="AB423"/>
  <c r="AA423"/>
  <c r="Z423"/>
  <c r="Y423"/>
  <c r="X423"/>
  <c r="W423"/>
  <c r="V423"/>
  <c r="U423"/>
  <c r="T423"/>
  <c r="S423"/>
  <c r="R423"/>
  <c r="Q423"/>
  <c r="P423"/>
  <c r="O423"/>
  <c r="N423"/>
  <c r="M423"/>
  <c r="L423"/>
  <c r="K423"/>
  <c r="J423"/>
  <c r="I423"/>
  <c r="H423"/>
  <c r="G423"/>
  <c r="F423"/>
  <c r="E423"/>
  <c r="D423"/>
  <c r="AZ423"/>
  <c r="BA423"/>
  <c r="BB423"/>
  <c r="BD423"/>
  <c r="BF423"/>
  <c r="BH423"/>
  <c r="BX423"/>
  <c r="BI423"/>
  <c r="BY423"/>
  <c r="BJ423"/>
  <c r="BZ423"/>
  <c r="BK423"/>
  <c r="BL423"/>
  <c r="BN423"/>
  <c r="BO423"/>
  <c r="BP423"/>
  <c r="CA423"/>
  <c r="BQ423"/>
  <c r="BR423"/>
  <c r="BT423"/>
  <c r="BU423"/>
  <c r="BV423"/>
  <c r="CB423"/>
  <c r="CC423"/>
  <c r="DE423"/>
  <c r="AI424"/>
  <c r="AH424"/>
  <c r="AG424"/>
  <c r="AF424"/>
  <c r="AE424"/>
  <c r="AD424"/>
  <c r="AC424"/>
  <c r="AB424"/>
  <c r="AA424"/>
  <c r="Z424"/>
  <c r="Y424"/>
  <c r="X424"/>
  <c r="W424"/>
  <c r="V424"/>
  <c r="U424"/>
  <c r="T424"/>
  <c r="S424"/>
  <c r="R424"/>
  <c r="Q424"/>
  <c r="P424"/>
  <c r="O424"/>
  <c r="N424"/>
  <c r="M424"/>
  <c r="L424"/>
  <c r="K424"/>
  <c r="J424"/>
  <c r="I424"/>
  <c r="H424"/>
  <c r="G424"/>
  <c r="F424"/>
  <c r="E424"/>
  <c r="D424"/>
  <c r="AZ424"/>
  <c r="BA424"/>
  <c r="BB424"/>
  <c r="BD424"/>
  <c r="BF424"/>
  <c r="BH424"/>
  <c r="BX424"/>
  <c r="BI424"/>
  <c r="BY424"/>
  <c r="BJ424"/>
  <c r="BZ424"/>
  <c r="BK424"/>
  <c r="BL424"/>
  <c r="BN424"/>
  <c r="BO424"/>
  <c r="BP424"/>
  <c r="CA424"/>
  <c r="BQ424"/>
  <c r="BR424"/>
  <c r="BT424"/>
  <c r="BU424"/>
  <c r="BV424"/>
  <c r="CB424"/>
  <c r="CC424"/>
  <c r="DE424"/>
  <c r="AI425"/>
  <c r="AH425"/>
  <c r="AG425"/>
  <c r="AF425"/>
  <c r="AE425"/>
  <c r="AD425"/>
  <c r="AC425"/>
  <c r="AB425"/>
  <c r="AA425"/>
  <c r="Z425"/>
  <c r="Y425"/>
  <c r="X425"/>
  <c r="W425"/>
  <c r="V425"/>
  <c r="U425"/>
  <c r="T425"/>
  <c r="S425"/>
  <c r="R425"/>
  <c r="Q425"/>
  <c r="P425"/>
  <c r="O425"/>
  <c r="N425"/>
  <c r="M425"/>
  <c r="L425"/>
  <c r="K425"/>
  <c r="J425"/>
  <c r="I425"/>
  <c r="H425"/>
  <c r="G425"/>
  <c r="F425"/>
  <c r="E425"/>
  <c r="D425"/>
  <c r="AZ425"/>
  <c r="BA425"/>
  <c r="BB425"/>
  <c r="BD425"/>
  <c r="BF425"/>
  <c r="BH425"/>
  <c r="BX425"/>
  <c r="BI425"/>
  <c r="BY425"/>
  <c r="BJ425"/>
  <c r="BZ425"/>
  <c r="BK425"/>
  <c r="BL425"/>
  <c r="BN425"/>
  <c r="BO425"/>
  <c r="BP425"/>
  <c r="CA425"/>
  <c r="BQ425"/>
  <c r="BR425"/>
  <c r="BT425"/>
  <c r="BU425"/>
  <c r="BV425"/>
  <c r="CB425"/>
  <c r="CC425"/>
  <c r="DE425"/>
  <c r="AI426"/>
  <c r="AH426"/>
  <c r="AG426"/>
  <c r="AF426"/>
  <c r="AE426"/>
  <c r="AD426"/>
  <c r="AC426"/>
  <c r="AB426"/>
  <c r="AA426"/>
  <c r="Z426"/>
  <c r="Y426"/>
  <c r="X426"/>
  <c r="W426"/>
  <c r="V426"/>
  <c r="U426"/>
  <c r="T426"/>
  <c r="S426"/>
  <c r="R426"/>
  <c r="Q426"/>
  <c r="P426"/>
  <c r="O426"/>
  <c r="N426"/>
  <c r="M426"/>
  <c r="L426"/>
  <c r="K426"/>
  <c r="J426"/>
  <c r="I426"/>
  <c r="H426"/>
  <c r="G426"/>
  <c r="F426"/>
  <c r="E426"/>
  <c r="D426"/>
  <c r="AZ426"/>
  <c r="CC426"/>
  <c r="DE426"/>
  <c r="AI427"/>
  <c r="AH427"/>
  <c r="AG427"/>
  <c r="AF427"/>
  <c r="AE427"/>
  <c r="AD427"/>
  <c r="AC427"/>
  <c r="AB427"/>
  <c r="AA427"/>
  <c r="Z427"/>
  <c r="Y427"/>
  <c r="X427"/>
  <c r="W427"/>
  <c r="V427"/>
  <c r="U427"/>
  <c r="T427"/>
  <c r="S427"/>
  <c r="R427"/>
  <c r="Q427"/>
  <c r="P427"/>
  <c r="O427"/>
  <c r="N427"/>
  <c r="M427"/>
  <c r="L427"/>
  <c r="K427"/>
  <c r="J427"/>
  <c r="I427"/>
  <c r="H427"/>
  <c r="G427"/>
  <c r="F427"/>
  <c r="E427"/>
  <c r="D427"/>
  <c r="AZ427"/>
  <c r="BA427"/>
  <c r="BB427"/>
  <c r="BD427"/>
  <c r="BF427"/>
  <c r="BH427"/>
  <c r="BX427"/>
  <c r="BI427"/>
  <c r="BY427"/>
  <c r="BJ427"/>
  <c r="BZ427"/>
  <c r="BK427"/>
  <c r="BL427"/>
  <c r="BN427"/>
  <c r="BO427"/>
  <c r="BP427"/>
  <c r="CA427"/>
  <c r="BQ427"/>
  <c r="BR427"/>
  <c r="BT427"/>
  <c r="BU427"/>
  <c r="BV427"/>
  <c r="CB427"/>
  <c r="CC427"/>
  <c r="DE427"/>
  <c r="AI428"/>
  <c r="AH428"/>
  <c r="AG428"/>
  <c r="AF428"/>
  <c r="AE428"/>
  <c r="AD428"/>
  <c r="AC428"/>
  <c r="AB428"/>
  <c r="AA428"/>
  <c r="Z428"/>
  <c r="Y428"/>
  <c r="X428"/>
  <c r="W428"/>
  <c r="V428"/>
  <c r="U428"/>
  <c r="T428"/>
  <c r="S428"/>
  <c r="R428"/>
  <c r="Q428"/>
  <c r="P428"/>
  <c r="O428"/>
  <c r="N428"/>
  <c r="M428"/>
  <c r="L428"/>
  <c r="K428"/>
  <c r="J428"/>
  <c r="I428"/>
  <c r="H428"/>
  <c r="G428"/>
  <c r="F428"/>
  <c r="E428"/>
  <c r="D428"/>
  <c r="AZ428"/>
  <c r="BA428"/>
  <c r="BB428"/>
  <c r="BD428"/>
  <c r="BF428"/>
  <c r="BH428"/>
  <c r="BX428"/>
  <c r="BI428"/>
  <c r="BY428"/>
  <c r="BJ428"/>
  <c r="BZ428"/>
  <c r="BK428"/>
  <c r="BL428"/>
  <c r="BN428"/>
  <c r="BO428"/>
  <c r="BP428"/>
  <c r="CA428"/>
  <c r="BQ428"/>
  <c r="BR428"/>
  <c r="BT428"/>
  <c r="BU428"/>
  <c r="BV428"/>
  <c r="CB428"/>
  <c r="CC428"/>
  <c r="DE428"/>
  <c r="AI429"/>
  <c r="AH429"/>
  <c r="AG429"/>
  <c r="AF429"/>
  <c r="AE429"/>
  <c r="AD429"/>
  <c r="AC429"/>
  <c r="AB429"/>
  <c r="AA429"/>
  <c r="Z429"/>
  <c r="Y429"/>
  <c r="X429"/>
  <c r="W429"/>
  <c r="V429"/>
  <c r="U429"/>
  <c r="T429"/>
  <c r="S429"/>
  <c r="R429"/>
  <c r="Q429"/>
  <c r="P429"/>
  <c r="O429"/>
  <c r="N429"/>
  <c r="M429"/>
  <c r="L429"/>
  <c r="K429"/>
  <c r="J429"/>
  <c r="I429"/>
  <c r="H429"/>
  <c r="G429"/>
  <c r="F429"/>
  <c r="E429"/>
  <c r="D429"/>
  <c r="AZ429"/>
  <c r="BA429"/>
  <c r="BB429"/>
  <c r="BD429"/>
  <c r="BF429"/>
  <c r="BH429"/>
  <c r="BX429"/>
  <c r="BI429"/>
  <c r="BY429"/>
  <c r="BJ429"/>
  <c r="BZ429"/>
  <c r="BK429"/>
  <c r="BL429"/>
  <c r="BN429"/>
  <c r="BO429"/>
  <c r="BP429"/>
  <c r="CA429"/>
  <c r="BQ429"/>
  <c r="BR429"/>
  <c r="BT429"/>
  <c r="BU429"/>
  <c r="BV429"/>
  <c r="CB429"/>
  <c r="CC429"/>
  <c r="DE429"/>
  <c r="AI430"/>
  <c r="AH430"/>
  <c r="AG430"/>
  <c r="AF430"/>
  <c r="AE430"/>
  <c r="AD430"/>
  <c r="AC430"/>
  <c r="AB430"/>
  <c r="AA430"/>
  <c r="Z430"/>
  <c r="Y430"/>
  <c r="X430"/>
  <c r="W430"/>
  <c r="V430"/>
  <c r="U430"/>
  <c r="T430"/>
  <c r="S430"/>
  <c r="R430"/>
  <c r="Q430"/>
  <c r="P430"/>
  <c r="O430"/>
  <c r="N430"/>
  <c r="M430"/>
  <c r="L430"/>
  <c r="K430"/>
  <c r="J430"/>
  <c r="I430"/>
  <c r="H430"/>
  <c r="G430"/>
  <c r="F430"/>
  <c r="E430"/>
  <c r="D430"/>
  <c r="AZ430"/>
  <c r="BA430"/>
  <c r="BB430"/>
  <c r="BD430"/>
  <c r="BF430"/>
  <c r="BH430"/>
  <c r="BX430"/>
  <c r="BI430"/>
  <c r="BY430"/>
  <c r="BJ430"/>
  <c r="BZ430"/>
  <c r="BK430"/>
  <c r="BL430"/>
  <c r="BN430"/>
  <c r="BO430"/>
  <c r="BP430"/>
  <c r="CA430"/>
  <c r="BQ430"/>
  <c r="BR430"/>
  <c r="BT430"/>
  <c r="BU430"/>
  <c r="BV430"/>
  <c r="CB430"/>
  <c r="CC430"/>
  <c r="DE430"/>
  <c r="AI431"/>
  <c r="AH431"/>
  <c r="AG431"/>
  <c r="AF431"/>
  <c r="AE431"/>
  <c r="AD431"/>
  <c r="AC431"/>
  <c r="AB431"/>
  <c r="AA431"/>
  <c r="Z431"/>
  <c r="Y431"/>
  <c r="X431"/>
  <c r="W431"/>
  <c r="V431"/>
  <c r="U431"/>
  <c r="T431"/>
  <c r="S431"/>
  <c r="R431"/>
  <c r="Q431"/>
  <c r="P431"/>
  <c r="O431"/>
  <c r="N431"/>
  <c r="M431"/>
  <c r="L431"/>
  <c r="K431"/>
  <c r="J431"/>
  <c r="I431"/>
  <c r="H431"/>
  <c r="G431"/>
  <c r="F431"/>
  <c r="E431"/>
  <c r="D431"/>
  <c r="AZ431"/>
  <c r="BA431"/>
  <c r="BB431"/>
  <c r="BD431"/>
  <c r="BF431"/>
  <c r="BH431"/>
  <c r="BX431"/>
  <c r="BI431"/>
  <c r="BY431"/>
  <c r="BJ431"/>
  <c r="BZ431"/>
  <c r="BK431"/>
  <c r="BL431"/>
  <c r="BN431"/>
  <c r="BO431"/>
  <c r="BP431"/>
  <c r="CA431"/>
  <c r="BQ431"/>
  <c r="BR431"/>
  <c r="BT431"/>
  <c r="BU431"/>
  <c r="BV431"/>
  <c r="CB431"/>
  <c r="CC431"/>
  <c r="DE431"/>
  <c r="AI432"/>
  <c r="AH432"/>
  <c r="AG432"/>
  <c r="AF432"/>
  <c r="AE432"/>
  <c r="AD432"/>
  <c r="AC432"/>
  <c r="AB432"/>
  <c r="AA432"/>
  <c r="Z432"/>
  <c r="Y432"/>
  <c r="X432"/>
  <c r="W432"/>
  <c r="V432"/>
  <c r="U432"/>
  <c r="T432"/>
  <c r="S432"/>
  <c r="R432"/>
  <c r="Q432"/>
  <c r="P432"/>
  <c r="O432"/>
  <c r="N432"/>
  <c r="M432"/>
  <c r="L432"/>
  <c r="K432"/>
  <c r="J432"/>
  <c r="I432"/>
  <c r="H432"/>
  <c r="G432"/>
  <c r="F432"/>
  <c r="E432"/>
  <c r="D432"/>
  <c r="AZ432"/>
  <c r="BA432"/>
  <c r="BB432"/>
  <c r="BD432"/>
  <c r="BF432"/>
  <c r="BH432"/>
  <c r="BX432"/>
  <c r="BI432"/>
  <c r="BY432"/>
  <c r="BJ432"/>
  <c r="BZ432"/>
  <c r="BK432"/>
  <c r="BL432"/>
  <c r="BN432"/>
  <c r="BO432"/>
  <c r="BP432"/>
  <c r="CA432"/>
  <c r="BQ432"/>
  <c r="BR432"/>
  <c r="BT432"/>
  <c r="BU432"/>
  <c r="BV432"/>
  <c r="CB432"/>
  <c r="CC432"/>
  <c r="DE432"/>
  <c r="AI433"/>
  <c r="AH433"/>
  <c r="AG433"/>
  <c r="AF433"/>
  <c r="AE433"/>
  <c r="AD433"/>
  <c r="AC433"/>
  <c r="AB433"/>
  <c r="AA433"/>
  <c r="Z433"/>
  <c r="Y433"/>
  <c r="X433"/>
  <c r="W433"/>
  <c r="V433"/>
  <c r="U433"/>
  <c r="T433"/>
  <c r="S433"/>
  <c r="R433"/>
  <c r="Q433"/>
  <c r="P433"/>
  <c r="O433"/>
  <c r="N433"/>
  <c r="M433"/>
  <c r="L433"/>
  <c r="K433"/>
  <c r="J433"/>
  <c r="I433"/>
  <c r="H433"/>
  <c r="G433"/>
  <c r="F433"/>
  <c r="E433"/>
  <c r="D433"/>
  <c r="AZ433"/>
  <c r="BA433"/>
  <c r="BB433"/>
  <c r="BD433"/>
  <c r="BF433"/>
  <c r="BH433"/>
  <c r="BX433"/>
  <c r="BI433"/>
  <c r="BY433"/>
  <c r="BJ433"/>
  <c r="BZ433"/>
  <c r="BK433"/>
  <c r="BL433"/>
  <c r="BN433"/>
  <c r="BO433"/>
  <c r="BP433"/>
  <c r="CA433"/>
  <c r="BQ433"/>
  <c r="BR433"/>
  <c r="BT433"/>
  <c r="BU433"/>
  <c r="BV433"/>
  <c r="CB433"/>
  <c r="CC433"/>
  <c r="DE433"/>
  <c r="AI434"/>
  <c r="AH434"/>
  <c r="AG434"/>
  <c r="AF434"/>
  <c r="AE434"/>
  <c r="AD434"/>
  <c r="AC434"/>
  <c r="AB434"/>
  <c r="AA434"/>
  <c r="Z434"/>
  <c r="Y434"/>
  <c r="X434"/>
  <c r="W434"/>
  <c r="V434"/>
  <c r="U434"/>
  <c r="T434"/>
  <c r="S434"/>
  <c r="R434"/>
  <c r="Q434"/>
  <c r="P434"/>
  <c r="O434"/>
  <c r="N434"/>
  <c r="M434"/>
  <c r="L434"/>
  <c r="K434"/>
  <c r="J434"/>
  <c r="I434"/>
  <c r="H434"/>
  <c r="G434"/>
  <c r="F434"/>
  <c r="E434"/>
  <c r="D434"/>
  <c r="AZ434"/>
  <c r="BA434"/>
  <c r="BB434"/>
  <c r="BD434"/>
  <c r="BF434"/>
  <c r="BH434"/>
  <c r="BX434"/>
  <c r="BI434"/>
  <c r="BY434"/>
  <c r="BJ434"/>
  <c r="BZ434"/>
  <c r="BK434"/>
  <c r="BL434"/>
  <c r="BN434"/>
  <c r="BO434"/>
  <c r="BP434"/>
  <c r="CA434"/>
  <c r="BQ434"/>
  <c r="BR434"/>
  <c r="BT434"/>
  <c r="BU434"/>
  <c r="BV434"/>
  <c r="CB434"/>
  <c r="CC434"/>
  <c r="DE434"/>
  <c r="AI435"/>
  <c r="AH435"/>
  <c r="AG435"/>
  <c r="AF435"/>
  <c r="AE435"/>
  <c r="AD435"/>
  <c r="AC435"/>
  <c r="AB435"/>
  <c r="AA435"/>
  <c r="Z435"/>
  <c r="Y435"/>
  <c r="X435"/>
  <c r="W435"/>
  <c r="V435"/>
  <c r="U435"/>
  <c r="T435"/>
  <c r="S435"/>
  <c r="R435"/>
  <c r="Q435"/>
  <c r="P435"/>
  <c r="O435"/>
  <c r="N435"/>
  <c r="M435"/>
  <c r="L435"/>
  <c r="K435"/>
  <c r="J435"/>
  <c r="I435"/>
  <c r="H435"/>
  <c r="G435"/>
  <c r="F435"/>
  <c r="E435"/>
  <c r="D435"/>
  <c r="AZ435"/>
  <c r="BA435"/>
  <c r="BB435"/>
  <c r="BD435"/>
  <c r="BF435"/>
  <c r="BH435"/>
  <c r="BX435"/>
  <c r="BI435"/>
  <c r="BY435"/>
  <c r="BJ435"/>
  <c r="BZ435"/>
  <c r="BK435"/>
  <c r="BL435"/>
  <c r="BN435"/>
  <c r="BO435"/>
  <c r="BP435"/>
  <c r="CA435"/>
  <c r="BQ435"/>
  <c r="BR435"/>
  <c r="BT435"/>
  <c r="BU435"/>
  <c r="BV435"/>
  <c r="CB435"/>
  <c r="CC435"/>
  <c r="DE435"/>
  <c r="AI436"/>
  <c r="AH436"/>
  <c r="AG436"/>
  <c r="AF436"/>
  <c r="AE436"/>
  <c r="AD436"/>
  <c r="AC436"/>
  <c r="AB436"/>
  <c r="AA436"/>
  <c r="Z436"/>
  <c r="Y436"/>
  <c r="X436"/>
  <c r="W436"/>
  <c r="V436"/>
  <c r="U436"/>
  <c r="T436"/>
  <c r="S436"/>
  <c r="R436"/>
  <c r="Q436"/>
  <c r="P436"/>
  <c r="O436"/>
  <c r="N436"/>
  <c r="M436"/>
  <c r="L436"/>
  <c r="K436"/>
  <c r="J436"/>
  <c r="I436"/>
  <c r="H436"/>
  <c r="G436"/>
  <c r="F436"/>
  <c r="E436"/>
  <c r="D436"/>
  <c r="AZ436"/>
  <c r="BA436"/>
  <c r="BB436"/>
  <c r="BD436"/>
  <c r="BF436"/>
  <c r="BH436"/>
  <c r="BX436"/>
  <c r="BI436"/>
  <c r="BY436"/>
  <c r="BJ436"/>
  <c r="BZ436"/>
  <c r="BK436"/>
  <c r="BL436"/>
  <c r="BN436"/>
  <c r="BO436"/>
  <c r="BP436"/>
  <c r="CA436"/>
  <c r="BQ436"/>
  <c r="BR436"/>
  <c r="BT436"/>
  <c r="BU436"/>
  <c r="BV436"/>
  <c r="CB436"/>
  <c r="CC436"/>
  <c r="DE436"/>
  <c r="AI437"/>
  <c r="AH437"/>
  <c r="AG437"/>
  <c r="AF437"/>
  <c r="AE437"/>
  <c r="AD437"/>
  <c r="AC437"/>
  <c r="AB437"/>
  <c r="AA437"/>
  <c r="Z437"/>
  <c r="Y437"/>
  <c r="X437"/>
  <c r="W437"/>
  <c r="V437"/>
  <c r="U437"/>
  <c r="T437"/>
  <c r="S437"/>
  <c r="R437"/>
  <c r="Q437"/>
  <c r="P437"/>
  <c r="O437"/>
  <c r="N437"/>
  <c r="M437"/>
  <c r="L437"/>
  <c r="K437"/>
  <c r="J437"/>
  <c r="I437"/>
  <c r="H437"/>
  <c r="G437"/>
  <c r="F437"/>
  <c r="E437"/>
  <c r="D437"/>
  <c r="AZ437"/>
  <c r="BA437"/>
  <c r="BB437"/>
  <c r="BD437"/>
  <c r="BF437"/>
  <c r="BH437"/>
  <c r="BX437"/>
  <c r="BI437"/>
  <c r="BY437"/>
  <c r="BJ437"/>
  <c r="BZ437"/>
  <c r="BK437"/>
  <c r="BL437"/>
  <c r="BN437"/>
  <c r="BO437"/>
  <c r="BP437"/>
  <c r="CA437"/>
  <c r="BQ437"/>
  <c r="BR437"/>
  <c r="BT437"/>
  <c r="BU437"/>
  <c r="BV437"/>
  <c r="CB437"/>
  <c r="CC437"/>
  <c r="DE437"/>
  <c r="AI438"/>
  <c r="AH438"/>
  <c r="AG438"/>
  <c r="AF438"/>
  <c r="AE438"/>
  <c r="AD438"/>
  <c r="AC438"/>
  <c r="AB438"/>
  <c r="AA438"/>
  <c r="Z438"/>
  <c r="Y438"/>
  <c r="X438"/>
  <c r="W438"/>
  <c r="V438"/>
  <c r="U438"/>
  <c r="T438"/>
  <c r="S438"/>
  <c r="R438"/>
  <c r="Q438"/>
  <c r="P438"/>
  <c r="O438"/>
  <c r="N438"/>
  <c r="M438"/>
  <c r="L438"/>
  <c r="K438"/>
  <c r="J438"/>
  <c r="I438"/>
  <c r="H438"/>
  <c r="G438"/>
  <c r="F438"/>
  <c r="E438"/>
  <c r="D438"/>
  <c r="AZ438"/>
  <c r="BA438"/>
  <c r="BB438"/>
  <c r="BD438"/>
  <c r="BF438"/>
  <c r="BH438"/>
  <c r="BX438"/>
  <c r="BI438"/>
  <c r="BY438"/>
  <c r="BJ438"/>
  <c r="BZ438"/>
  <c r="BK438"/>
  <c r="BL438"/>
  <c r="BN438"/>
  <c r="BO438"/>
  <c r="BP438"/>
  <c r="CA438"/>
  <c r="BQ438"/>
  <c r="BR438"/>
  <c r="BT438"/>
  <c r="BU438"/>
  <c r="BV438"/>
  <c r="CB438"/>
  <c r="CC438"/>
  <c r="DE438"/>
  <c r="AI439"/>
  <c r="AH439"/>
  <c r="AG439"/>
  <c r="AF439"/>
  <c r="AE439"/>
  <c r="AD439"/>
  <c r="AC439"/>
  <c r="AB439"/>
  <c r="AA439"/>
  <c r="Z439"/>
  <c r="Y439"/>
  <c r="X439"/>
  <c r="W439"/>
  <c r="V439"/>
  <c r="U439"/>
  <c r="T439"/>
  <c r="S439"/>
  <c r="R439"/>
  <c r="Q439"/>
  <c r="P439"/>
  <c r="O439"/>
  <c r="N439"/>
  <c r="M439"/>
  <c r="L439"/>
  <c r="K439"/>
  <c r="J439"/>
  <c r="I439"/>
  <c r="H439"/>
  <c r="G439"/>
  <c r="F439"/>
  <c r="E439"/>
  <c r="D439"/>
  <c r="AZ439"/>
  <c r="BA439"/>
  <c r="BB439"/>
  <c r="BD439"/>
  <c r="BF439"/>
  <c r="BH439"/>
  <c r="BX439"/>
  <c r="BI439"/>
  <c r="BY439"/>
  <c r="BJ439"/>
  <c r="BZ439"/>
  <c r="BK439"/>
  <c r="BL439"/>
  <c r="BN439"/>
  <c r="BO439"/>
  <c r="BP439"/>
  <c r="CA439"/>
  <c r="BQ439"/>
  <c r="BR439"/>
  <c r="BT439"/>
  <c r="BU439"/>
  <c r="BV439"/>
  <c r="CB439"/>
  <c r="CC439"/>
  <c r="DE439"/>
  <c r="AI440"/>
  <c r="AH440"/>
  <c r="AG440"/>
  <c r="AF440"/>
  <c r="AE440"/>
  <c r="AD440"/>
  <c r="AC440"/>
  <c r="AB440"/>
  <c r="AA440"/>
  <c r="Z440"/>
  <c r="Y440"/>
  <c r="X440"/>
  <c r="W440"/>
  <c r="V440"/>
  <c r="U440"/>
  <c r="T440"/>
  <c r="S440"/>
  <c r="R440"/>
  <c r="Q440"/>
  <c r="P440"/>
  <c r="O440"/>
  <c r="N440"/>
  <c r="M440"/>
  <c r="L440"/>
  <c r="K440"/>
  <c r="J440"/>
  <c r="I440"/>
  <c r="H440"/>
  <c r="G440"/>
  <c r="F440"/>
  <c r="E440"/>
  <c r="D440"/>
  <c r="AZ440"/>
  <c r="BA440"/>
  <c r="BB440"/>
  <c r="BD440"/>
  <c r="BF440"/>
  <c r="BH440"/>
  <c r="BX440"/>
  <c r="BI440"/>
  <c r="BY440"/>
  <c r="BJ440"/>
  <c r="BZ440"/>
  <c r="BK440"/>
  <c r="BL440"/>
  <c r="BN440"/>
  <c r="BO440"/>
  <c r="BP440"/>
  <c r="CA440"/>
  <c r="BQ440"/>
  <c r="BR440"/>
  <c r="BT440"/>
  <c r="BU440"/>
  <c r="BV440"/>
  <c r="CB440"/>
  <c r="CC440"/>
  <c r="DE440"/>
  <c r="AI441"/>
  <c r="AH441"/>
  <c r="AG441"/>
  <c r="AF441"/>
  <c r="AE441"/>
  <c r="AD441"/>
  <c r="AC441"/>
  <c r="AB441"/>
  <c r="AA441"/>
  <c r="Z441"/>
  <c r="Y441"/>
  <c r="X441"/>
  <c r="W441"/>
  <c r="V441"/>
  <c r="U441"/>
  <c r="T441"/>
  <c r="S441"/>
  <c r="R441"/>
  <c r="Q441"/>
  <c r="P441"/>
  <c r="O441"/>
  <c r="N441"/>
  <c r="M441"/>
  <c r="L441"/>
  <c r="K441"/>
  <c r="J441"/>
  <c r="I441"/>
  <c r="H441"/>
  <c r="G441"/>
  <c r="F441"/>
  <c r="E441"/>
  <c r="D441"/>
  <c r="AZ441"/>
  <c r="BA441"/>
  <c r="BB441"/>
  <c r="BD441"/>
  <c r="BF441"/>
  <c r="BH441"/>
  <c r="BX441"/>
  <c r="BI441"/>
  <c r="BY441"/>
  <c r="BJ441"/>
  <c r="BZ441"/>
  <c r="BK441"/>
  <c r="BL441"/>
  <c r="BN441"/>
  <c r="BO441"/>
  <c r="BP441"/>
  <c r="CA441"/>
  <c r="BQ441"/>
  <c r="BR441"/>
  <c r="BT441"/>
  <c r="BU441"/>
  <c r="BV441"/>
  <c r="CB441"/>
  <c r="CC441"/>
  <c r="DE441"/>
  <c r="AI442"/>
  <c r="AH442"/>
  <c r="AG442"/>
  <c r="AF442"/>
  <c r="AE442"/>
  <c r="AD442"/>
  <c r="AC442"/>
  <c r="AB442"/>
  <c r="AA442"/>
  <c r="Z442"/>
  <c r="Y442"/>
  <c r="X442"/>
  <c r="W442"/>
  <c r="V442"/>
  <c r="U442"/>
  <c r="T442"/>
  <c r="S442"/>
  <c r="R442"/>
  <c r="Q442"/>
  <c r="P442"/>
  <c r="O442"/>
  <c r="N442"/>
  <c r="M442"/>
  <c r="L442"/>
  <c r="K442"/>
  <c r="J442"/>
  <c r="I442"/>
  <c r="H442"/>
  <c r="G442"/>
  <c r="F442"/>
  <c r="E442"/>
  <c r="D442"/>
  <c r="AZ442"/>
  <c r="BA442"/>
  <c r="BB442"/>
  <c r="BD442"/>
  <c r="BF442"/>
  <c r="BH442"/>
  <c r="BX442"/>
  <c r="BI442"/>
  <c r="BY442"/>
  <c r="BJ442"/>
  <c r="BZ442"/>
  <c r="BK442"/>
  <c r="BL442"/>
  <c r="BN442"/>
  <c r="BO442"/>
  <c r="BP442"/>
  <c r="CA442"/>
  <c r="BQ442"/>
  <c r="BR442"/>
  <c r="BT442"/>
  <c r="BU442"/>
  <c r="BV442"/>
  <c r="CB442"/>
  <c r="CC442"/>
  <c r="DE442"/>
  <c r="AI443"/>
  <c r="AH443"/>
  <c r="AG443"/>
  <c r="AF443"/>
  <c r="AE443"/>
  <c r="AD443"/>
  <c r="AC443"/>
  <c r="AB443"/>
  <c r="AA443"/>
  <c r="Z443"/>
  <c r="Y443"/>
  <c r="X443"/>
  <c r="W443"/>
  <c r="V443"/>
  <c r="U443"/>
  <c r="T443"/>
  <c r="S443"/>
  <c r="R443"/>
  <c r="Q443"/>
  <c r="P443"/>
  <c r="O443"/>
  <c r="N443"/>
  <c r="M443"/>
  <c r="L443"/>
  <c r="K443"/>
  <c r="J443"/>
  <c r="I443"/>
  <c r="H443"/>
  <c r="G443"/>
  <c r="F443"/>
  <c r="E443"/>
  <c r="D443"/>
  <c r="AZ443"/>
  <c r="BA443"/>
  <c r="BB443"/>
  <c r="BD443"/>
  <c r="BF443"/>
  <c r="BH443"/>
  <c r="BX443"/>
  <c r="BI443"/>
  <c r="BY443"/>
  <c r="BJ443"/>
  <c r="BZ443"/>
  <c r="BK443"/>
  <c r="BL443"/>
  <c r="BN443"/>
  <c r="BO443"/>
  <c r="BP443"/>
  <c r="CA443"/>
  <c r="BQ443"/>
  <c r="BR443"/>
  <c r="BT443"/>
  <c r="BU443"/>
  <c r="BV443"/>
  <c r="CB443"/>
  <c r="CC443"/>
  <c r="DE443"/>
  <c r="AI444"/>
  <c r="AH444"/>
  <c r="AG444"/>
  <c r="AF444"/>
  <c r="AE444"/>
  <c r="AD444"/>
  <c r="AC444"/>
  <c r="AB444"/>
  <c r="AA444"/>
  <c r="Z444"/>
  <c r="Y444"/>
  <c r="X444"/>
  <c r="W444"/>
  <c r="V444"/>
  <c r="U444"/>
  <c r="T444"/>
  <c r="S444"/>
  <c r="R444"/>
  <c r="Q444"/>
  <c r="P444"/>
  <c r="O444"/>
  <c r="N444"/>
  <c r="M444"/>
  <c r="L444"/>
  <c r="K444"/>
  <c r="J444"/>
  <c r="I444"/>
  <c r="H444"/>
  <c r="G444"/>
  <c r="F444"/>
  <c r="E444"/>
  <c r="D444"/>
  <c r="AZ444"/>
  <c r="BA444"/>
  <c r="BB444"/>
  <c r="BD444"/>
  <c r="BF444"/>
  <c r="BH444"/>
  <c r="BX444"/>
  <c r="BI444"/>
  <c r="BY444"/>
  <c r="BJ444"/>
  <c r="BZ444"/>
  <c r="BK444"/>
  <c r="BL444"/>
  <c r="BN444"/>
  <c r="BO444"/>
  <c r="BP444"/>
  <c r="CA444"/>
  <c r="BQ444"/>
  <c r="BR444"/>
  <c r="BT444"/>
  <c r="BU444"/>
  <c r="BV444"/>
  <c r="CB444"/>
  <c r="CC444"/>
  <c r="DE444"/>
  <c r="AI445"/>
  <c r="AH445"/>
  <c r="AG445"/>
  <c r="AF445"/>
  <c r="AE445"/>
  <c r="AD445"/>
  <c r="AC445"/>
  <c r="AB445"/>
  <c r="AA445"/>
  <c r="Z445"/>
  <c r="Y445"/>
  <c r="X445"/>
  <c r="W445"/>
  <c r="V445"/>
  <c r="U445"/>
  <c r="T445"/>
  <c r="S445"/>
  <c r="R445"/>
  <c r="Q445"/>
  <c r="P445"/>
  <c r="O445"/>
  <c r="N445"/>
  <c r="M445"/>
  <c r="L445"/>
  <c r="K445"/>
  <c r="J445"/>
  <c r="I445"/>
  <c r="H445"/>
  <c r="G445"/>
  <c r="F445"/>
  <c r="E445"/>
  <c r="D445"/>
  <c r="AZ445"/>
  <c r="BA445"/>
  <c r="BB445"/>
  <c r="BD445"/>
  <c r="BF445"/>
  <c r="BH445"/>
  <c r="BX445"/>
  <c r="BI445"/>
  <c r="BY445"/>
  <c r="BJ445"/>
  <c r="BZ445"/>
  <c r="BK445"/>
  <c r="BL445"/>
  <c r="BN445"/>
  <c r="BO445"/>
  <c r="BP445"/>
  <c r="CA445"/>
  <c r="BQ445"/>
  <c r="BR445"/>
  <c r="BT445"/>
  <c r="BU445"/>
  <c r="BV445"/>
  <c r="CB445"/>
  <c r="CC445"/>
  <c r="DE445"/>
  <c r="AI446"/>
  <c r="AH446"/>
  <c r="AG446"/>
  <c r="AF446"/>
  <c r="AE446"/>
  <c r="AD446"/>
  <c r="AC446"/>
  <c r="AB446"/>
  <c r="AA446"/>
  <c r="Z446"/>
  <c r="Y446"/>
  <c r="X446"/>
  <c r="W446"/>
  <c r="V446"/>
  <c r="U446"/>
  <c r="T446"/>
  <c r="S446"/>
  <c r="R446"/>
  <c r="Q446"/>
  <c r="P446"/>
  <c r="O446"/>
  <c r="N446"/>
  <c r="M446"/>
  <c r="L446"/>
  <c r="K446"/>
  <c r="J446"/>
  <c r="I446"/>
  <c r="H446"/>
  <c r="G446"/>
  <c r="F446"/>
  <c r="E446"/>
  <c r="D446"/>
  <c r="AZ446"/>
  <c r="BA446"/>
  <c r="BB446"/>
  <c r="BD446"/>
  <c r="BF446"/>
  <c r="BH446"/>
  <c r="BX446"/>
  <c r="BI446"/>
  <c r="BY446"/>
  <c r="BJ446"/>
  <c r="BZ446"/>
  <c r="BK446"/>
  <c r="BL446"/>
  <c r="BN446"/>
  <c r="BO446"/>
  <c r="BP446"/>
  <c r="CA446"/>
  <c r="BQ446"/>
  <c r="BR446"/>
  <c r="BT446"/>
  <c r="BU446"/>
  <c r="BV446"/>
  <c r="CB446"/>
  <c r="CC446"/>
  <c r="DE446"/>
  <c r="AI447"/>
  <c r="AH447"/>
  <c r="AG447"/>
  <c r="AF447"/>
  <c r="AE447"/>
  <c r="AD447"/>
  <c r="AC447"/>
  <c r="AB447"/>
  <c r="AA447"/>
  <c r="Z447"/>
  <c r="Y447"/>
  <c r="X447"/>
  <c r="W447"/>
  <c r="V447"/>
  <c r="U447"/>
  <c r="T447"/>
  <c r="S447"/>
  <c r="R447"/>
  <c r="Q447"/>
  <c r="P447"/>
  <c r="O447"/>
  <c r="N447"/>
  <c r="M447"/>
  <c r="L447"/>
  <c r="K447"/>
  <c r="J447"/>
  <c r="I447"/>
  <c r="H447"/>
  <c r="G447"/>
  <c r="F447"/>
  <c r="E447"/>
  <c r="D447"/>
  <c r="AZ447"/>
  <c r="BA447"/>
  <c r="BB447"/>
  <c r="BD447"/>
  <c r="BF447"/>
  <c r="BH447"/>
  <c r="BX447"/>
  <c r="BI447"/>
  <c r="BY447"/>
  <c r="BJ447"/>
  <c r="BZ447"/>
  <c r="BK447"/>
  <c r="BL447"/>
  <c r="BN447"/>
  <c r="BO447"/>
  <c r="BP447"/>
  <c r="CA447"/>
  <c r="BQ447"/>
  <c r="BR447"/>
  <c r="BT447"/>
  <c r="BU447"/>
  <c r="BV447"/>
  <c r="CB447"/>
  <c r="CC447"/>
  <c r="DE447"/>
  <c r="AI448"/>
  <c r="AH448"/>
  <c r="AG448"/>
  <c r="AF448"/>
  <c r="AE448"/>
  <c r="AD448"/>
  <c r="AC448"/>
  <c r="AB448"/>
  <c r="AA448"/>
  <c r="Z448"/>
  <c r="Y448"/>
  <c r="X448"/>
  <c r="W448"/>
  <c r="V448"/>
  <c r="U448"/>
  <c r="T448"/>
  <c r="S448"/>
  <c r="R448"/>
  <c r="Q448"/>
  <c r="P448"/>
  <c r="O448"/>
  <c r="N448"/>
  <c r="M448"/>
  <c r="L448"/>
  <c r="K448"/>
  <c r="J448"/>
  <c r="I448"/>
  <c r="H448"/>
  <c r="G448"/>
  <c r="F448"/>
  <c r="E448"/>
  <c r="D448"/>
  <c r="AZ448"/>
  <c r="BA448"/>
  <c r="BB448"/>
  <c r="BD448"/>
  <c r="BF448"/>
  <c r="BH448"/>
  <c r="BX448"/>
  <c r="BI448"/>
  <c r="BY448"/>
  <c r="BJ448"/>
  <c r="BZ448"/>
  <c r="BK448"/>
  <c r="BL448"/>
  <c r="BN448"/>
  <c r="BO448"/>
  <c r="BP448"/>
  <c r="CA448"/>
  <c r="BQ448"/>
  <c r="BR448"/>
  <c r="BT448"/>
  <c r="BU448"/>
  <c r="BV448"/>
  <c r="CB448"/>
  <c r="CC448"/>
  <c r="DE448"/>
  <c r="AI449"/>
  <c r="AH449"/>
  <c r="AG449"/>
  <c r="AF449"/>
  <c r="AE449"/>
  <c r="AD449"/>
  <c r="AC449"/>
  <c r="AB449"/>
  <c r="AA449"/>
  <c r="Z449"/>
  <c r="Y449"/>
  <c r="X449"/>
  <c r="W449"/>
  <c r="V449"/>
  <c r="U449"/>
  <c r="T449"/>
  <c r="S449"/>
  <c r="R449"/>
  <c r="Q449"/>
  <c r="P449"/>
  <c r="O449"/>
  <c r="N449"/>
  <c r="M449"/>
  <c r="L449"/>
  <c r="K449"/>
  <c r="J449"/>
  <c r="I449"/>
  <c r="H449"/>
  <c r="G449"/>
  <c r="F449"/>
  <c r="E449"/>
  <c r="D449"/>
  <c r="AZ449"/>
  <c r="BA449"/>
  <c r="BB449"/>
  <c r="BD449"/>
  <c r="BF449"/>
  <c r="BH449"/>
  <c r="BX449"/>
  <c r="BI449"/>
  <c r="BY449"/>
  <c r="BJ449"/>
  <c r="BZ449"/>
  <c r="BK449"/>
  <c r="BL449"/>
  <c r="BN449"/>
  <c r="BO449"/>
  <c r="BP449"/>
  <c r="CA449"/>
  <c r="BQ449"/>
  <c r="BR449"/>
  <c r="BT449"/>
  <c r="BU449"/>
  <c r="BV449"/>
  <c r="CB449"/>
  <c r="CC449"/>
  <c r="DE449"/>
  <c r="AI450"/>
  <c r="AH450"/>
  <c r="AG450"/>
  <c r="AF450"/>
  <c r="AE450"/>
  <c r="AD450"/>
  <c r="AC450"/>
  <c r="AB450"/>
  <c r="AA450"/>
  <c r="Z450"/>
  <c r="Y450"/>
  <c r="X450"/>
  <c r="W450"/>
  <c r="V450"/>
  <c r="U450"/>
  <c r="T450"/>
  <c r="S450"/>
  <c r="R450"/>
  <c r="Q450"/>
  <c r="P450"/>
  <c r="O450"/>
  <c r="N450"/>
  <c r="M450"/>
  <c r="L450"/>
  <c r="K450"/>
  <c r="J450"/>
  <c r="I450"/>
  <c r="H450"/>
  <c r="G450"/>
  <c r="F450"/>
  <c r="E450"/>
  <c r="D450"/>
  <c r="AZ450"/>
  <c r="BA450"/>
  <c r="BB450"/>
  <c r="BD450"/>
  <c r="BF450"/>
  <c r="BH450"/>
  <c r="BX450"/>
  <c r="BI450"/>
  <c r="BY450"/>
  <c r="BJ450"/>
  <c r="BZ450"/>
  <c r="BK450"/>
  <c r="BL450"/>
  <c r="BN450"/>
  <c r="BO450"/>
  <c r="BP450"/>
  <c r="CA450"/>
  <c r="BQ450"/>
  <c r="BR450"/>
  <c r="BT450"/>
  <c r="BU450"/>
  <c r="BV450"/>
  <c r="CB450"/>
  <c r="CC450"/>
  <c r="DE450"/>
  <c r="AI451"/>
  <c r="AH451"/>
  <c r="AG451"/>
  <c r="AF451"/>
  <c r="AE451"/>
  <c r="AD451"/>
  <c r="AC451"/>
  <c r="AB451"/>
  <c r="AA451"/>
  <c r="Z451"/>
  <c r="Y451"/>
  <c r="X451"/>
  <c r="W451"/>
  <c r="V451"/>
  <c r="U451"/>
  <c r="T451"/>
  <c r="S451"/>
  <c r="R451"/>
  <c r="Q451"/>
  <c r="P451"/>
  <c r="O451"/>
  <c r="N451"/>
  <c r="M451"/>
  <c r="L451"/>
  <c r="K451"/>
  <c r="J451"/>
  <c r="I451"/>
  <c r="H451"/>
  <c r="G451"/>
  <c r="F451"/>
  <c r="E451"/>
  <c r="D451"/>
  <c r="AZ451"/>
  <c r="BA451"/>
  <c r="BB451"/>
  <c r="BD451"/>
  <c r="BF451"/>
  <c r="BH451"/>
  <c r="BX451"/>
  <c r="BI451"/>
  <c r="BY451"/>
  <c r="BJ451"/>
  <c r="BZ451"/>
  <c r="BK451"/>
  <c r="BL451"/>
  <c r="BN451"/>
  <c r="BO451"/>
  <c r="BP451"/>
  <c r="CA451"/>
  <c r="BQ451"/>
  <c r="BR451"/>
  <c r="BT451"/>
  <c r="BU451"/>
  <c r="BV451"/>
  <c r="CB451"/>
  <c r="CC451"/>
  <c r="DE451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AZ4"/>
  <c r="BA4"/>
  <c r="BB4"/>
  <c r="BD4"/>
  <c r="BF4"/>
  <c r="BH4"/>
  <c r="BX4"/>
  <c r="BI4"/>
  <c r="BY4"/>
  <c r="BJ4"/>
  <c r="BZ4"/>
  <c r="BK4"/>
  <c r="BL4"/>
  <c r="BN4"/>
  <c r="BO4"/>
  <c r="BP4"/>
  <c r="CA4"/>
  <c r="BQ4"/>
  <c r="BR4"/>
  <c r="BT4"/>
  <c r="BU4"/>
  <c r="BV4"/>
  <c r="CB4"/>
  <c r="CC4"/>
  <c r="DE4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AZ5"/>
  <c r="BA5"/>
  <c r="BB5"/>
  <c r="BD5"/>
  <c r="BF5"/>
  <c r="BH5"/>
  <c r="BX5"/>
  <c r="BI5"/>
  <c r="BY5"/>
  <c r="BJ5"/>
  <c r="BZ5"/>
  <c r="BK5"/>
  <c r="BL5"/>
  <c r="BN5"/>
  <c r="BO5"/>
  <c r="BP5"/>
  <c r="CA5"/>
  <c r="BQ5"/>
  <c r="BR5"/>
  <c r="BT5"/>
  <c r="BU5"/>
  <c r="BV5"/>
  <c r="CB5"/>
  <c r="CC5"/>
  <c r="DE5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AZ6"/>
  <c r="BA6"/>
  <c r="BB6"/>
  <c r="BD6"/>
  <c r="BF6"/>
  <c r="BH6"/>
  <c r="BX6"/>
  <c r="BI6"/>
  <c r="BY6"/>
  <c r="BJ6"/>
  <c r="BZ6"/>
  <c r="BK6"/>
  <c r="BL6"/>
  <c r="BN6"/>
  <c r="BO6"/>
  <c r="BP6"/>
  <c r="CA6"/>
  <c r="BQ6"/>
  <c r="BR6"/>
  <c r="BT6"/>
  <c r="BU6"/>
  <c r="BV6"/>
  <c r="CB6"/>
  <c r="CC6"/>
  <c r="DE6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Z7"/>
  <c r="BA7"/>
  <c r="BB7"/>
  <c r="BD7"/>
  <c r="BF7"/>
  <c r="BH7"/>
  <c r="BX7"/>
  <c r="BI7"/>
  <c r="BY7"/>
  <c r="BJ7"/>
  <c r="BZ7"/>
  <c r="BK7"/>
  <c r="BL7"/>
  <c r="BN7"/>
  <c r="BO7"/>
  <c r="BP7"/>
  <c r="CA7"/>
  <c r="BQ7"/>
  <c r="BR7"/>
  <c r="BT7"/>
  <c r="BU7"/>
  <c r="BV7"/>
  <c r="CB7"/>
  <c r="CC7"/>
  <c r="DE7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AZ8"/>
  <c r="BA8"/>
  <c r="BB8"/>
  <c r="BD8"/>
  <c r="BF8"/>
  <c r="BH8"/>
  <c r="BX8"/>
  <c r="BI8"/>
  <c r="BY8"/>
  <c r="BJ8"/>
  <c r="BZ8"/>
  <c r="BK8"/>
  <c r="BL8"/>
  <c r="BN8"/>
  <c r="BO8"/>
  <c r="BP8"/>
  <c r="CA8"/>
  <c r="BQ8"/>
  <c r="BR8"/>
  <c r="BT8"/>
  <c r="BU8"/>
  <c r="BV8"/>
  <c r="CB8"/>
  <c r="CC8"/>
  <c r="DE8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AZ9"/>
  <c r="BA9"/>
  <c r="BB9"/>
  <c r="BD9"/>
  <c r="BF9"/>
  <c r="BH9"/>
  <c r="BX9"/>
  <c r="BI9"/>
  <c r="BY9"/>
  <c r="BJ9"/>
  <c r="BZ9"/>
  <c r="BK9"/>
  <c r="BL9"/>
  <c r="BN9"/>
  <c r="BO9"/>
  <c r="BP9"/>
  <c r="CA9"/>
  <c r="BQ9"/>
  <c r="BR9"/>
  <c r="BT9"/>
  <c r="BU9"/>
  <c r="BV9"/>
  <c r="CB9"/>
  <c r="CC9"/>
  <c r="DE9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AZ10"/>
  <c r="BA10"/>
  <c r="BB10"/>
  <c r="BD10"/>
  <c r="BF10"/>
  <c r="BH10"/>
  <c r="BX10"/>
  <c r="BI10"/>
  <c r="BY10"/>
  <c r="BJ10"/>
  <c r="BZ10"/>
  <c r="BK10"/>
  <c r="BL10"/>
  <c r="BN10"/>
  <c r="BO10"/>
  <c r="BP10"/>
  <c r="CA10"/>
  <c r="BQ10"/>
  <c r="BR10"/>
  <c r="BT10"/>
  <c r="BU10"/>
  <c r="BV10"/>
  <c r="CB10"/>
  <c r="CC10"/>
  <c r="DE10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AZ11"/>
  <c r="BA11"/>
  <c r="BB11"/>
  <c r="BD11"/>
  <c r="BF11"/>
  <c r="BH11"/>
  <c r="BX11"/>
  <c r="BI11"/>
  <c r="BY11"/>
  <c r="BJ11"/>
  <c r="BZ11"/>
  <c r="BK11"/>
  <c r="BL11"/>
  <c r="BN11"/>
  <c r="BO11"/>
  <c r="BP11"/>
  <c r="CA11"/>
  <c r="BQ11"/>
  <c r="BR11"/>
  <c r="BT11"/>
  <c r="BU11"/>
  <c r="BV11"/>
  <c r="CB11"/>
  <c r="CC11"/>
  <c r="DE11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AZ12"/>
  <c r="BA12"/>
  <c r="BB12"/>
  <c r="BD12"/>
  <c r="BF12"/>
  <c r="BH12"/>
  <c r="BX12"/>
  <c r="BI12"/>
  <c r="BY12"/>
  <c r="BJ12"/>
  <c r="BZ12"/>
  <c r="BK12"/>
  <c r="BL12"/>
  <c r="BN12"/>
  <c r="BO12"/>
  <c r="BP12"/>
  <c r="CA12"/>
  <c r="BQ12"/>
  <c r="BR12"/>
  <c r="BT12"/>
  <c r="BU12"/>
  <c r="BV12"/>
  <c r="CB12"/>
  <c r="CC12"/>
  <c r="DE12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AZ13"/>
  <c r="BA13"/>
  <c r="BB13"/>
  <c r="BD13"/>
  <c r="BF13"/>
  <c r="BH13"/>
  <c r="BX13"/>
  <c r="BI13"/>
  <c r="BY13"/>
  <c r="BJ13"/>
  <c r="BZ13"/>
  <c r="BK13"/>
  <c r="BL13"/>
  <c r="BN13"/>
  <c r="BO13"/>
  <c r="BP13"/>
  <c r="CA13"/>
  <c r="BQ13"/>
  <c r="BR13"/>
  <c r="BT13"/>
  <c r="BU13"/>
  <c r="BV13"/>
  <c r="CB13"/>
  <c r="CC13"/>
  <c r="DE13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AZ14"/>
  <c r="BA14"/>
  <c r="BB14"/>
  <c r="BD14"/>
  <c r="BF14"/>
  <c r="BH14"/>
  <c r="BX14"/>
  <c r="BI14"/>
  <c r="BY14"/>
  <c r="BJ14"/>
  <c r="BZ14"/>
  <c r="BK14"/>
  <c r="BL14"/>
  <c r="BN14"/>
  <c r="BO14"/>
  <c r="BP14"/>
  <c r="CA14"/>
  <c r="BQ14"/>
  <c r="BR14"/>
  <c r="BT14"/>
  <c r="BU14"/>
  <c r="BV14"/>
  <c r="CB14"/>
  <c r="CC14"/>
  <c r="DE14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AZ15"/>
  <c r="BA15"/>
  <c r="BB15"/>
  <c r="BD15"/>
  <c r="BF15"/>
  <c r="BH15"/>
  <c r="BX15"/>
  <c r="BI15"/>
  <c r="BY15"/>
  <c r="BJ15"/>
  <c r="BZ15"/>
  <c r="BK15"/>
  <c r="BL15"/>
  <c r="BN15"/>
  <c r="BO15"/>
  <c r="BP15"/>
  <c r="CA15"/>
  <c r="BQ15"/>
  <c r="BR15"/>
  <c r="BT15"/>
  <c r="BU15"/>
  <c r="BV15"/>
  <c r="CB15"/>
  <c r="CC15"/>
  <c r="DE15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AZ16"/>
  <c r="BA16"/>
  <c r="BB16"/>
  <c r="BD16"/>
  <c r="BF16"/>
  <c r="BH16"/>
  <c r="BX16"/>
  <c r="BI16"/>
  <c r="BY16"/>
  <c r="BJ16"/>
  <c r="BZ16"/>
  <c r="BK16"/>
  <c r="BL16"/>
  <c r="BN16"/>
  <c r="BO16"/>
  <c r="BP16"/>
  <c r="CA16"/>
  <c r="BQ16"/>
  <c r="BR16"/>
  <c r="BT16"/>
  <c r="BU16"/>
  <c r="BV16"/>
  <c r="CB16"/>
  <c r="CC16"/>
  <c r="DE16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AZ17"/>
  <c r="BA17"/>
  <c r="BB17"/>
  <c r="BD17"/>
  <c r="BF17"/>
  <c r="BH17"/>
  <c r="BX17"/>
  <c r="BI17"/>
  <c r="BY17"/>
  <c r="BJ17"/>
  <c r="BZ17"/>
  <c r="BK17"/>
  <c r="BL17"/>
  <c r="BN17"/>
  <c r="BO17"/>
  <c r="BP17"/>
  <c r="CA17"/>
  <c r="BQ17"/>
  <c r="BR17"/>
  <c r="BT17"/>
  <c r="BU17"/>
  <c r="BV17"/>
  <c r="CB17"/>
  <c r="CC17"/>
  <c r="DE17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AZ18"/>
  <c r="BA18"/>
  <c r="BB18"/>
  <c r="BD18"/>
  <c r="BF18"/>
  <c r="BH18"/>
  <c r="BX18"/>
  <c r="BI18"/>
  <c r="BY18"/>
  <c r="BJ18"/>
  <c r="BZ18"/>
  <c r="BK18"/>
  <c r="BL18"/>
  <c r="BN18"/>
  <c r="BO18"/>
  <c r="BP18"/>
  <c r="CA18"/>
  <c r="BQ18"/>
  <c r="BR18"/>
  <c r="BT18"/>
  <c r="BU18"/>
  <c r="BV18"/>
  <c r="CB18"/>
  <c r="CC18"/>
  <c r="DE18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AZ19"/>
  <c r="BA19"/>
  <c r="BB19"/>
  <c r="BD19"/>
  <c r="BF19"/>
  <c r="BH19"/>
  <c r="BX19"/>
  <c r="BI19"/>
  <c r="BY19"/>
  <c r="BJ19"/>
  <c r="BZ19"/>
  <c r="BK19"/>
  <c r="BL19"/>
  <c r="BN19"/>
  <c r="BO19"/>
  <c r="BP19"/>
  <c r="CA19"/>
  <c r="BQ19"/>
  <c r="BR19"/>
  <c r="BT19"/>
  <c r="BU19"/>
  <c r="BV19"/>
  <c r="CB19"/>
  <c r="CC19"/>
  <c r="DE19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AZ20"/>
  <c r="BA20"/>
  <c r="BB20"/>
  <c r="BD20"/>
  <c r="BF20"/>
  <c r="BH20"/>
  <c r="BX20"/>
  <c r="BI20"/>
  <c r="BY20"/>
  <c r="BJ20"/>
  <c r="BZ20"/>
  <c r="BK20"/>
  <c r="BL20"/>
  <c r="BN20"/>
  <c r="BO20"/>
  <c r="BP20"/>
  <c r="CA20"/>
  <c r="BQ20"/>
  <c r="BR20"/>
  <c r="BT20"/>
  <c r="BU20"/>
  <c r="BV20"/>
  <c r="CB20"/>
  <c r="CC20"/>
  <c r="DE20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AZ21"/>
  <c r="BA21"/>
  <c r="BB21"/>
  <c r="BD21"/>
  <c r="BF21"/>
  <c r="BH21"/>
  <c r="BX21"/>
  <c r="BI21"/>
  <c r="BY21"/>
  <c r="BJ21"/>
  <c r="BZ21"/>
  <c r="BK21"/>
  <c r="BL21"/>
  <c r="BN21"/>
  <c r="BO21"/>
  <c r="BP21"/>
  <c r="CA21"/>
  <c r="BQ21"/>
  <c r="BR21"/>
  <c r="BT21"/>
  <c r="BU21"/>
  <c r="BV21"/>
  <c r="CB21"/>
  <c r="CC21"/>
  <c r="DE21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AZ22"/>
  <c r="BA22"/>
  <c r="BB22"/>
  <c r="BD22"/>
  <c r="BF22"/>
  <c r="BH22"/>
  <c r="BX22"/>
  <c r="BI22"/>
  <c r="BY22"/>
  <c r="BJ22"/>
  <c r="BZ22"/>
  <c r="BK22"/>
  <c r="BL22"/>
  <c r="BN22"/>
  <c r="BO22"/>
  <c r="BP22"/>
  <c r="CA22"/>
  <c r="BQ22"/>
  <c r="BR22"/>
  <c r="BT22"/>
  <c r="BU22"/>
  <c r="BV22"/>
  <c r="CB22"/>
  <c r="CC22"/>
  <c r="DE22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AZ23"/>
  <c r="BA23"/>
  <c r="BB23"/>
  <c r="BD23"/>
  <c r="BF23"/>
  <c r="BH23"/>
  <c r="BX23"/>
  <c r="BI23"/>
  <c r="BY23"/>
  <c r="BJ23"/>
  <c r="BZ23"/>
  <c r="BK23"/>
  <c r="BL23"/>
  <c r="BN23"/>
  <c r="BO23"/>
  <c r="BP23"/>
  <c r="CA23"/>
  <c r="BQ23"/>
  <c r="BR23"/>
  <c r="BT23"/>
  <c r="BU23"/>
  <c r="BV23"/>
  <c r="CB23"/>
  <c r="CC23"/>
  <c r="DE23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AZ24"/>
  <c r="BA24"/>
  <c r="BB24"/>
  <c r="BD24"/>
  <c r="BF24"/>
  <c r="BH24"/>
  <c r="BX24"/>
  <c r="BI24"/>
  <c r="BY24"/>
  <c r="BJ24"/>
  <c r="BZ24"/>
  <c r="BK24"/>
  <c r="BL24"/>
  <c r="BN24"/>
  <c r="BO24"/>
  <c r="BP24"/>
  <c r="CA24"/>
  <c r="BQ24"/>
  <c r="BR24"/>
  <c r="BT24"/>
  <c r="BU24"/>
  <c r="BV24"/>
  <c r="CB24"/>
  <c r="CC24"/>
  <c r="DE24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AZ25"/>
  <c r="BA25"/>
  <c r="BB25"/>
  <c r="BD25"/>
  <c r="BF25"/>
  <c r="BH25"/>
  <c r="BX25"/>
  <c r="BI25"/>
  <c r="BY25"/>
  <c r="BJ25"/>
  <c r="BZ25"/>
  <c r="BK25"/>
  <c r="BL25"/>
  <c r="BN25"/>
  <c r="BO25"/>
  <c r="BP25"/>
  <c r="CA25"/>
  <c r="BQ25"/>
  <c r="BR25"/>
  <c r="BT25"/>
  <c r="BU25"/>
  <c r="BV25"/>
  <c r="CB25"/>
  <c r="CC25"/>
  <c r="DE25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AZ26"/>
  <c r="BA26"/>
  <c r="BB26"/>
  <c r="BD26"/>
  <c r="BF26"/>
  <c r="BH26"/>
  <c r="BX26"/>
  <c r="BI26"/>
  <c r="BY26"/>
  <c r="BJ26"/>
  <c r="BZ26"/>
  <c r="BK26"/>
  <c r="BL26"/>
  <c r="BN26"/>
  <c r="BO26"/>
  <c r="BP26"/>
  <c r="CA26"/>
  <c r="BQ26"/>
  <c r="BR26"/>
  <c r="BT26"/>
  <c r="BU26"/>
  <c r="BV26"/>
  <c r="CB26"/>
  <c r="CC26"/>
  <c r="DE26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AZ27"/>
  <c r="BA27"/>
  <c r="BB27"/>
  <c r="BD27"/>
  <c r="BF27"/>
  <c r="BH27"/>
  <c r="BX27"/>
  <c r="BI27"/>
  <c r="BY27"/>
  <c r="BJ27"/>
  <c r="BZ27"/>
  <c r="BK27"/>
  <c r="BL27"/>
  <c r="BN27"/>
  <c r="BO27"/>
  <c r="BP27"/>
  <c r="CA27"/>
  <c r="BQ27"/>
  <c r="BR27"/>
  <c r="BT27"/>
  <c r="BU27"/>
  <c r="BV27"/>
  <c r="CB27"/>
  <c r="CC27"/>
  <c r="DE27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AZ28"/>
  <c r="BA28"/>
  <c r="BB28"/>
  <c r="BD28"/>
  <c r="BF28"/>
  <c r="BH28"/>
  <c r="BX28"/>
  <c r="BI28"/>
  <c r="BY28"/>
  <c r="BJ28"/>
  <c r="BZ28"/>
  <c r="BK28"/>
  <c r="BL28"/>
  <c r="BN28"/>
  <c r="BO28"/>
  <c r="BP28"/>
  <c r="CA28"/>
  <c r="BQ28"/>
  <c r="BR28"/>
  <c r="BT28"/>
  <c r="BU28"/>
  <c r="BV28"/>
  <c r="CB28"/>
  <c r="CC28"/>
  <c r="DE28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AZ29"/>
  <c r="BA29"/>
  <c r="BB29"/>
  <c r="BD29"/>
  <c r="BF29"/>
  <c r="BH29"/>
  <c r="BX29"/>
  <c r="BI29"/>
  <c r="BY29"/>
  <c r="BJ29"/>
  <c r="BZ29"/>
  <c r="BK29"/>
  <c r="BL29"/>
  <c r="BN29"/>
  <c r="BO29"/>
  <c r="BP29"/>
  <c r="CA29"/>
  <c r="BQ29"/>
  <c r="BR29"/>
  <c r="BT29"/>
  <c r="BU29"/>
  <c r="BV29"/>
  <c r="CB29"/>
  <c r="CC29"/>
  <c r="DE29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AZ30"/>
  <c r="BA30"/>
  <c r="BB30"/>
  <c r="BD30"/>
  <c r="BF30"/>
  <c r="BH30"/>
  <c r="BX30"/>
  <c r="BI30"/>
  <c r="BY30"/>
  <c r="BJ30"/>
  <c r="BZ30"/>
  <c r="BK30"/>
  <c r="BL30"/>
  <c r="BN30"/>
  <c r="BO30"/>
  <c r="BP30"/>
  <c r="CA30"/>
  <c r="BQ30"/>
  <c r="BR30"/>
  <c r="BT30"/>
  <c r="BU30"/>
  <c r="BV30"/>
  <c r="CB30"/>
  <c r="CC30"/>
  <c r="DE30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AZ31"/>
  <c r="BA31"/>
  <c r="BB31"/>
  <c r="BD31"/>
  <c r="BF31"/>
  <c r="BH31"/>
  <c r="BX31"/>
  <c r="BI31"/>
  <c r="BY31"/>
  <c r="BJ31"/>
  <c r="BZ31"/>
  <c r="BK31"/>
  <c r="BL31"/>
  <c r="BN31"/>
  <c r="BO31"/>
  <c r="BP31"/>
  <c r="CA31"/>
  <c r="BQ31"/>
  <c r="BR31"/>
  <c r="BT31"/>
  <c r="BU31"/>
  <c r="BV31"/>
  <c r="CB31"/>
  <c r="CC31"/>
  <c r="DE31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AZ3"/>
  <c r="BA3"/>
  <c r="BB3"/>
  <c r="BD3"/>
  <c r="BF3"/>
  <c r="BH3"/>
  <c r="BX3"/>
  <c r="BI3"/>
  <c r="BY3"/>
  <c r="BJ3"/>
  <c r="BZ3"/>
  <c r="BK3"/>
  <c r="BL3"/>
  <c r="BN3"/>
  <c r="BO3"/>
  <c r="BP3"/>
  <c r="CA3"/>
  <c r="BQ3"/>
  <c r="BR3"/>
  <c r="BT3"/>
  <c r="BU3"/>
  <c r="BV3"/>
  <c r="CB3"/>
  <c r="CC3"/>
  <c r="DE3"/>
  <c r="CC4" i="23"/>
  <c r="CC5"/>
  <c r="CC6"/>
  <c r="CC7"/>
  <c r="CC8"/>
  <c r="CC9"/>
  <c r="CC10"/>
  <c r="CC11"/>
  <c r="CC12"/>
  <c r="CC13"/>
  <c r="CC14"/>
  <c r="CC15"/>
  <c r="CC3"/>
  <c r="CC4" i="22"/>
  <c r="CC5"/>
  <c r="CC6"/>
  <c r="CC7"/>
  <c r="CC8"/>
  <c r="CC9"/>
  <c r="CC10"/>
  <c r="CC11"/>
  <c r="CC12"/>
  <c r="CC13"/>
  <c r="CC14"/>
  <c r="CC15"/>
  <c r="CC16"/>
  <c r="CC17"/>
  <c r="CC18"/>
  <c r="CC19"/>
  <c r="CC20"/>
  <c r="CC21"/>
  <c r="CC22"/>
  <c r="CC23"/>
  <c r="CC24"/>
  <c r="CC25"/>
  <c r="CC26"/>
  <c r="CC27"/>
  <c r="CC28"/>
  <c r="CC29"/>
  <c r="CC30"/>
  <c r="CC31"/>
  <c r="CC3"/>
  <c r="CC4" i="21"/>
  <c r="CC5"/>
  <c r="CC6"/>
  <c r="CC7"/>
  <c r="CC8"/>
  <c r="CC9"/>
  <c r="CC10"/>
  <c r="CC11"/>
  <c r="CC12"/>
  <c r="CC13"/>
  <c r="CC3"/>
  <c r="CC4" i="19"/>
  <c r="CC5"/>
  <c r="CC6"/>
  <c r="CC7"/>
  <c r="CC8"/>
  <c r="CC9"/>
  <c r="CC10"/>
  <c r="CC11"/>
  <c r="CC12"/>
  <c r="CC13"/>
  <c r="CC14"/>
  <c r="CC15"/>
  <c r="CC16"/>
  <c r="CC17"/>
  <c r="CC18"/>
  <c r="CC19"/>
  <c r="CC20"/>
  <c r="CC21"/>
  <c r="CC22"/>
  <c r="CC23"/>
  <c r="CC24"/>
  <c r="CC25"/>
  <c r="CC3"/>
  <c r="CC4" i="18"/>
  <c r="CC5"/>
  <c r="CC6"/>
  <c r="CC7"/>
  <c r="CC8"/>
  <c r="CC9"/>
  <c r="CC10"/>
  <c r="CC11"/>
  <c r="CC12"/>
  <c r="CC13"/>
  <c r="CC14"/>
  <c r="CC3"/>
  <c r="CC4" i="17"/>
  <c r="CC5"/>
  <c r="CC6"/>
  <c r="CC7"/>
  <c r="CC8"/>
  <c r="CC9"/>
  <c r="CC10"/>
  <c r="CC11"/>
  <c r="CC12"/>
  <c r="CC13"/>
  <c r="CC14"/>
  <c r="CC15"/>
  <c r="CC16"/>
  <c r="CC17"/>
  <c r="CC18"/>
  <c r="CC19"/>
  <c r="CC20"/>
  <c r="CC21"/>
  <c r="CC3"/>
  <c r="CC4" i="16"/>
  <c r="CC5"/>
  <c r="CC6"/>
  <c r="CC7"/>
  <c r="CC8"/>
  <c r="CC9"/>
  <c r="CC10"/>
  <c r="CC11"/>
  <c r="CC12"/>
  <c r="CC13"/>
  <c r="CC14"/>
  <c r="CC15"/>
  <c r="CC16"/>
  <c r="CC17"/>
  <c r="CC19"/>
  <c r="CC20"/>
  <c r="CC21"/>
  <c r="CC22"/>
  <c r="CC23"/>
  <c r="CC3"/>
  <c r="CC3" i="15"/>
  <c r="CC4"/>
  <c r="CC5"/>
  <c r="CC6"/>
  <c r="CC7"/>
  <c r="CC8"/>
  <c r="CC9"/>
  <c r="CC10"/>
  <c r="CC11"/>
  <c r="CC12"/>
  <c r="CC13"/>
  <c r="CC14"/>
  <c r="CC15"/>
  <c r="CC4" i="14"/>
  <c r="CC5"/>
  <c r="CC6"/>
  <c r="CC7"/>
  <c r="CC8"/>
  <c r="CC9"/>
  <c r="CC10"/>
  <c r="CC11"/>
  <c r="CC12"/>
  <c r="CC13"/>
  <c r="CC14"/>
  <c r="CC15"/>
  <c r="CC16"/>
  <c r="CC17"/>
  <c r="CC18"/>
  <c r="CC19"/>
  <c r="CC20"/>
  <c r="CC21"/>
  <c r="CC22"/>
  <c r="CC23"/>
  <c r="CC24"/>
  <c r="CC25"/>
  <c r="CC26"/>
  <c r="CC27"/>
  <c r="CC28"/>
  <c r="CC3"/>
  <c r="CC4" i="13"/>
  <c r="CC5"/>
  <c r="CC6"/>
  <c r="CC7"/>
  <c r="CC8"/>
  <c r="CC9"/>
  <c r="CC10"/>
  <c r="CC11"/>
  <c r="CC12"/>
  <c r="CC13"/>
  <c r="CC14"/>
  <c r="CC15"/>
  <c r="CC16"/>
  <c r="CC17"/>
  <c r="CC18"/>
  <c r="CC19"/>
  <c r="CC20"/>
  <c r="CC21"/>
  <c r="CC22"/>
  <c r="CC23"/>
  <c r="CC24"/>
  <c r="CC25"/>
  <c r="CC26"/>
  <c r="CC27"/>
  <c r="CC3"/>
  <c r="CC4" i="12"/>
  <c r="CC5"/>
  <c r="CC6"/>
  <c r="CC7"/>
  <c r="CC8"/>
  <c r="CC9"/>
  <c r="CC11"/>
  <c r="CC12"/>
  <c r="CC13"/>
  <c r="CC14"/>
  <c r="CC15"/>
  <c r="CC16"/>
  <c r="CC17"/>
  <c r="CC18"/>
  <c r="CC19"/>
  <c r="CC20"/>
  <c r="CC21"/>
  <c r="CC22"/>
  <c r="CC23"/>
  <c r="CC24"/>
  <c r="CC25"/>
  <c r="CC26"/>
  <c r="CC27"/>
  <c r="CC28"/>
  <c r="CC29"/>
  <c r="CC30"/>
  <c r="CC31"/>
  <c r="CC32"/>
  <c r="CC33"/>
  <c r="CC34"/>
  <c r="CC35"/>
  <c r="CC36"/>
  <c r="CC37"/>
  <c r="CC38"/>
  <c r="CC39"/>
  <c r="CC40"/>
  <c r="CC42"/>
  <c r="CC43"/>
  <c r="CC44"/>
  <c r="CC45"/>
  <c r="CC46"/>
  <c r="CC47"/>
  <c r="CC3"/>
  <c r="CC4" i="11"/>
  <c r="CC5"/>
  <c r="CC6"/>
  <c r="CC7"/>
  <c r="CC8"/>
  <c r="CC9"/>
  <c r="CC10"/>
  <c r="CC11"/>
  <c r="CC12"/>
  <c r="CC13"/>
  <c r="CC14"/>
  <c r="CC15"/>
  <c r="CC16"/>
  <c r="CC17"/>
  <c r="CC18"/>
  <c r="CC19"/>
  <c r="CC20"/>
  <c r="CC21"/>
  <c r="CC3"/>
  <c r="CC3" i="10"/>
  <c r="CC4" i="9"/>
  <c r="CC5"/>
  <c r="CC6"/>
  <c r="CC7"/>
  <c r="CC8"/>
  <c r="CC9"/>
  <c r="CC10"/>
  <c r="CC11"/>
  <c r="CC12"/>
  <c r="CC13"/>
  <c r="CC14"/>
  <c r="CC15"/>
  <c r="CC16"/>
  <c r="CC17"/>
  <c r="CC18"/>
  <c r="CC19"/>
  <c r="CC20"/>
  <c r="CC3"/>
  <c r="CC4" i="8"/>
  <c r="CC5"/>
  <c r="CC6"/>
  <c r="CC7"/>
  <c r="CC8"/>
  <c r="CC9"/>
  <c r="CC10"/>
  <c r="CC11"/>
  <c r="CC12"/>
  <c r="CC13"/>
  <c r="CC14"/>
  <c r="CC15"/>
  <c r="CC16"/>
  <c r="CC17"/>
  <c r="CC18"/>
  <c r="CC19"/>
  <c r="CC20"/>
  <c r="CC21"/>
  <c r="CC22"/>
  <c r="CC23"/>
  <c r="CC24"/>
  <c r="CC25"/>
  <c r="CC26"/>
  <c r="CC27"/>
  <c r="CC28"/>
  <c r="CC29"/>
  <c r="CC30"/>
  <c r="CC31"/>
  <c r="CC32"/>
  <c r="CC33"/>
  <c r="CC34"/>
  <c r="CC35"/>
  <c r="CC36"/>
  <c r="CC37"/>
  <c r="CC3"/>
  <c r="CC4" i="7"/>
  <c r="CC5"/>
  <c r="CC6"/>
  <c r="CC7"/>
  <c r="CC8"/>
  <c r="CC9"/>
  <c r="CC10"/>
  <c r="CC11"/>
  <c r="CC12"/>
  <c r="CC13"/>
  <c r="CC14"/>
  <c r="CC15"/>
  <c r="CC16"/>
  <c r="CC17"/>
  <c r="CC18"/>
  <c r="CC19"/>
  <c r="CC20"/>
  <c r="CC3"/>
  <c r="CC4" i="6"/>
  <c r="CC5"/>
  <c r="CC6"/>
  <c r="CC7"/>
  <c r="CC8"/>
  <c r="CC9"/>
  <c r="CC10"/>
  <c r="CC11"/>
  <c r="CC12"/>
  <c r="CC13"/>
  <c r="CC14"/>
  <c r="CC15"/>
  <c r="CC21"/>
  <c r="CC22"/>
  <c r="CC23"/>
  <c r="CC24"/>
  <c r="CC3"/>
  <c r="CC4" i="5"/>
  <c r="CC5"/>
  <c r="CC6"/>
  <c r="CC7"/>
  <c r="CC8"/>
  <c r="CC9"/>
  <c r="CC10"/>
  <c r="CC11"/>
  <c r="CC12"/>
  <c r="CC13"/>
  <c r="CC14"/>
  <c r="CC15"/>
  <c r="CC16"/>
  <c r="CC3"/>
  <c r="CC4" i="3"/>
  <c r="CC5"/>
  <c r="CC6"/>
  <c r="CC7"/>
  <c r="CC8"/>
  <c r="CC9"/>
  <c r="CC10"/>
  <c r="CC11"/>
  <c r="CC12"/>
  <c r="CC3"/>
  <c r="CC7" i="2"/>
  <c r="CC8"/>
  <c r="CC9"/>
  <c r="CC10"/>
  <c r="CC11"/>
  <c r="CC12"/>
  <c r="CC13"/>
  <c r="CC14"/>
  <c r="CC15"/>
  <c r="CC16"/>
  <c r="CC17"/>
  <c r="CC18"/>
  <c r="CC19"/>
  <c r="CC20"/>
  <c r="CC6"/>
  <c r="CC4"/>
  <c r="CC5"/>
  <c r="CC3"/>
  <c r="CC4" i="4"/>
  <c r="CC5"/>
  <c r="CC6"/>
  <c r="CC7"/>
  <c r="CC8"/>
  <c r="CC9"/>
  <c r="CC10"/>
  <c r="CC11"/>
  <c r="CC12"/>
  <c r="CC14"/>
  <c r="CC3"/>
  <c r="CC11" i="1"/>
  <c r="CC12"/>
  <c r="CC13"/>
  <c r="CC14"/>
  <c r="CC15"/>
  <c r="CC16"/>
  <c r="CC17"/>
  <c r="CC18"/>
  <c r="CC19"/>
  <c r="CC20"/>
  <c r="CC21"/>
  <c r="CC5"/>
  <c r="CC6"/>
  <c r="CC7"/>
  <c r="CC8"/>
  <c r="CC9"/>
  <c r="CC10"/>
  <c r="CC4"/>
  <c r="CC3"/>
  <c r="DA7" i="34"/>
  <c r="DA18"/>
  <c r="DA17"/>
  <c r="DA19"/>
  <c r="DA16"/>
  <c r="CO22"/>
  <c r="CO15"/>
  <c r="CO23"/>
  <c r="DB15"/>
  <c r="DB20"/>
  <c r="DO22"/>
  <c r="DS23"/>
  <c r="DO19"/>
  <c r="DO17"/>
  <c r="CA19"/>
  <c r="DO20"/>
  <c r="CA20"/>
  <c r="CA22"/>
  <c r="CB20"/>
  <c r="CR20"/>
  <c r="CU19"/>
  <c r="CN16"/>
  <c r="CV19"/>
  <c r="DB17"/>
  <c r="CO16"/>
  <c r="CZ15"/>
  <c r="CR15"/>
  <c r="CS23"/>
  <c r="CV22"/>
  <c r="CQ21"/>
  <c r="DK20"/>
  <c r="CW19"/>
  <c r="CR18"/>
  <c r="CW22"/>
  <c r="BX22"/>
  <c r="BG22"/>
  <c r="CS18"/>
  <c r="CV17"/>
  <c r="BV17"/>
  <c r="CY16"/>
  <c r="DK15"/>
  <c r="CP6"/>
  <c r="CO3"/>
  <c r="CV9"/>
  <c r="DA10"/>
  <c r="DG23"/>
  <c r="CP23"/>
  <c r="BY23"/>
  <c r="DA22"/>
  <c r="CS22"/>
  <c r="CB22"/>
  <c r="DE21"/>
  <c r="CV21"/>
  <c r="CY20"/>
  <c r="CQ20"/>
  <c r="BZ20"/>
  <c r="DB19"/>
  <c r="CT19"/>
  <c r="DF18"/>
  <c r="CW18"/>
  <c r="CO18"/>
  <c r="BX18"/>
  <c r="BG18"/>
  <c r="CZ17"/>
  <c r="CR17"/>
  <c r="CA17"/>
  <c r="CU16"/>
  <c r="CM16"/>
  <c r="DG15"/>
  <c r="CP15"/>
  <c r="BY15"/>
  <c r="CM19"/>
  <c r="CQ15"/>
  <c r="CR23"/>
  <c r="CM22"/>
  <c r="BM22"/>
  <c r="DA20"/>
  <c r="BS20"/>
  <c r="BV19"/>
  <c r="DB4"/>
  <c r="CB23"/>
  <c r="BX19"/>
  <c r="DI18"/>
  <c r="CM17"/>
  <c r="CP16"/>
  <c r="BP16"/>
  <c r="CX22"/>
  <c r="CB15"/>
  <c r="CT23"/>
  <c r="DM17"/>
  <c r="DH16"/>
  <c r="CT15"/>
  <c r="CO7"/>
  <c r="DL23"/>
  <c r="CU23"/>
  <c r="CM23"/>
  <c r="DG22"/>
  <c r="CP22"/>
  <c r="DJ21"/>
  <c r="DA21"/>
  <c r="CS21"/>
  <c r="CB21"/>
  <c r="BC21"/>
  <c r="BE21"/>
  <c r="DM20"/>
  <c r="CV20"/>
  <c r="CN20"/>
  <c r="DH19"/>
  <c r="CY19"/>
  <c r="CQ19"/>
  <c r="DB18"/>
  <c r="CT18"/>
  <c r="CC18"/>
  <c r="DF17"/>
  <c r="CW17"/>
  <c r="CO17"/>
  <c r="BX17"/>
  <c r="DI16"/>
  <c r="CZ16"/>
  <c r="CR16"/>
  <c r="DL15"/>
  <c r="CU15"/>
  <c r="CM15"/>
  <c r="CO21"/>
  <c r="CY15"/>
  <c r="BE22"/>
  <c r="CP21"/>
  <c r="BP21"/>
  <c r="CS20"/>
  <c r="DN16"/>
  <c r="BX16"/>
  <c r="CT4"/>
  <c r="DA23"/>
  <c r="BC23"/>
  <c r="BE23"/>
  <c r="CN22"/>
  <c r="CT20"/>
  <c r="CO19"/>
  <c r="BG19"/>
  <c r="DA15"/>
  <c r="BC15"/>
  <c r="BE15"/>
  <c r="DL20"/>
  <c r="CB18"/>
  <c r="CQ3"/>
  <c r="DE23"/>
  <c r="CV23"/>
  <c r="CN23"/>
  <c r="CY22"/>
  <c r="CQ22"/>
  <c r="DB21"/>
  <c r="CT21"/>
  <c r="DF20"/>
  <c r="CW20"/>
  <c r="CO20"/>
  <c r="BX20"/>
  <c r="CZ19"/>
  <c r="CR19"/>
  <c r="DL18"/>
  <c r="CU18"/>
  <c r="CM18"/>
  <c r="CP17"/>
  <c r="CS16"/>
  <c r="CB16"/>
  <c r="DE15"/>
  <c r="CN15"/>
  <c r="CU22"/>
  <c r="BC20"/>
  <c r="BE20"/>
  <c r="CY18"/>
  <c r="CT17"/>
  <c r="CY21"/>
  <c r="CZ18"/>
  <c r="DL17"/>
  <c r="BS15"/>
  <c r="AZ24"/>
  <c r="AZ25"/>
  <c r="DB23"/>
  <c r="CM20"/>
  <c r="BC18"/>
  <c r="BE18"/>
  <c r="CN17"/>
  <c r="CP5"/>
  <c r="CW5"/>
  <c r="CW23"/>
  <c r="BX23"/>
  <c r="CC23"/>
  <c r="DL21"/>
  <c r="CV18"/>
  <c r="BX15"/>
  <c r="CV12"/>
  <c r="CU8"/>
  <c r="CR6"/>
  <c r="CM7"/>
  <c r="DK10"/>
  <c r="CW13"/>
  <c r="CV14"/>
  <c r="BA30"/>
  <c r="BA31"/>
  <c r="CR11"/>
  <c r="DE3"/>
  <c r="CM11"/>
  <c r="BV4"/>
  <c r="DS4"/>
  <c r="BP5"/>
  <c r="DO5"/>
  <c r="BM6"/>
  <c r="DJ8"/>
  <c r="CW9"/>
  <c r="CN10"/>
  <c r="BS11"/>
  <c r="DJ11"/>
  <c r="CW12"/>
  <c r="CA13"/>
  <c r="BS13"/>
  <c r="CW7"/>
  <c r="BA36"/>
  <c r="BC6"/>
  <c r="BE6"/>
  <c r="CA6"/>
  <c r="CV7"/>
  <c r="CQ11"/>
  <c r="DN7"/>
  <c r="DN9"/>
  <c r="CZ10"/>
  <c r="BG11"/>
  <c r="CT12"/>
  <c r="DB12"/>
  <c r="CW14"/>
  <c r="CY4"/>
  <c r="CO4"/>
  <c r="CU12"/>
  <c r="BU30"/>
  <c r="CA5"/>
  <c r="DB8"/>
  <c r="CS9"/>
  <c r="DJ10"/>
  <c r="DE13"/>
  <c r="CU5"/>
  <c r="DB6"/>
  <c r="CR14"/>
  <c r="CM5"/>
  <c r="CP8"/>
  <c r="BX12"/>
  <c r="DK13"/>
  <c r="BF48"/>
  <c r="BX3"/>
  <c r="CR10"/>
  <c r="CU7"/>
  <c r="CV8"/>
  <c r="BC9"/>
  <c r="BE9"/>
  <c r="CW11"/>
  <c r="DE6"/>
  <c r="BX11"/>
  <c r="CP13"/>
  <c r="DN14"/>
  <c r="BC3"/>
  <c r="BE3"/>
  <c r="BK30"/>
  <c r="BK31"/>
  <c r="BK32"/>
  <c r="BT30"/>
  <c r="BT31"/>
  <c r="BT32"/>
  <c r="DJ3"/>
  <c r="CW4"/>
  <c r="CR4"/>
  <c r="BX5"/>
  <c r="CZ5"/>
  <c r="BG6"/>
  <c r="CW6"/>
  <c r="CB9"/>
  <c r="CO11"/>
  <c r="CW10"/>
  <c r="DB11"/>
  <c r="CO13"/>
  <c r="BM13"/>
  <c r="DB13"/>
  <c r="DB14"/>
  <c r="CN12"/>
  <c r="BO48"/>
  <c r="BE7"/>
  <c r="DE11"/>
  <c r="BA35"/>
  <c r="CV3"/>
  <c r="CV26"/>
  <c r="CO5"/>
  <c r="DB10"/>
  <c r="CN7"/>
  <c r="DB9"/>
  <c r="DJ13"/>
  <c r="CQ10"/>
  <c r="CB6"/>
  <c r="CV11"/>
  <c r="DN12"/>
  <c r="BY14"/>
  <c r="BJ30"/>
  <c r="BJ31"/>
  <c r="BJ32"/>
  <c r="BS3"/>
  <c r="CN9"/>
  <c r="CV4"/>
  <c r="CA4"/>
  <c r="CV6"/>
  <c r="BY6"/>
  <c r="CY7"/>
  <c r="DG7"/>
  <c r="BS8"/>
  <c r="DK8"/>
  <c r="BP9"/>
  <c r="CA9"/>
  <c r="BC10"/>
  <c r="BE10"/>
  <c r="CV10"/>
  <c r="DK11"/>
  <c r="BP12"/>
  <c r="DO12"/>
  <c r="BC13"/>
  <c r="BE13"/>
  <c r="DA13"/>
  <c r="BC14"/>
  <c r="BE14"/>
  <c r="CA14"/>
  <c r="G32"/>
  <c r="G30"/>
  <c r="AZ47"/>
  <c r="G31"/>
  <c r="E33"/>
  <c r="BA32"/>
  <c r="DS10"/>
  <c r="DO8"/>
  <c r="CA8"/>
  <c r="DO6"/>
  <c r="CS7"/>
  <c r="DP9"/>
  <c r="CP14"/>
  <c r="BU48"/>
  <c r="CN3"/>
  <c r="CP9"/>
  <c r="CS10"/>
  <c r="CY12"/>
  <c r="BL48"/>
  <c r="CM3"/>
  <c r="CP4"/>
  <c r="BZ7"/>
  <c r="CC7"/>
  <c r="DP7"/>
  <c r="BY12"/>
  <c r="DR13"/>
  <c r="BO30"/>
  <c r="BK48"/>
  <c r="DB3"/>
  <c r="BG4"/>
  <c r="DF4"/>
  <c r="CU6"/>
  <c r="CS8"/>
  <c r="DE9"/>
  <c r="CY10"/>
  <c r="CT11"/>
  <c r="DF12"/>
  <c r="CR13"/>
  <c r="CZ13"/>
  <c r="BN30"/>
  <c r="BN31"/>
  <c r="BN32"/>
  <c r="BR48"/>
  <c r="BP3"/>
  <c r="CP3"/>
  <c r="DG3"/>
  <c r="BC4"/>
  <c r="BE4"/>
  <c r="BS4"/>
  <c r="CB4"/>
  <c r="CS4"/>
  <c r="DA4"/>
  <c r="DJ4"/>
  <c r="BV5"/>
  <c r="DC20"/>
  <c r="CN5"/>
  <c r="CV5"/>
  <c r="DM5"/>
  <c r="CQ6"/>
  <c r="CY6"/>
  <c r="DP6"/>
  <c r="CT7"/>
  <c r="DB7"/>
  <c r="BG8"/>
  <c r="BX8"/>
  <c r="CO8"/>
  <c r="CW8"/>
  <c r="DN8"/>
  <c r="CR9"/>
  <c r="CZ9"/>
  <c r="BM10"/>
  <c r="CM10"/>
  <c r="CU10"/>
  <c r="DL10"/>
  <c r="BP11"/>
  <c r="CP11"/>
  <c r="BC12"/>
  <c r="BE12"/>
  <c r="BS12"/>
  <c r="CB12"/>
  <c r="CS12"/>
  <c r="DA12"/>
  <c r="BV13"/>
  <c r="CN13"/>
  <c r="CV13"/>
  <c r="CQ14"/>
  <c r="CY14"/>
  <c r="DP14"/>
  <c r="BI30"/>
  <c r="BI31"/>
  <c r="BI32"/>
  <c r="BR30"/>
  <c r="BR31"/>
  <c r="BR32"/>
  <c r="D33"/>
  <c r="BD48"/>
  <c r="BN48"/>
  <c r="CZ4"/>
  <c r="CT10"/>
  <c r="CR12"/>
  <c r="CZ12"/>
  <c r="CM13"/>
  <c r="DO14"/>
  <c r="BH30"/>
  <c r="BH31"/>
  <c r="BH32"/>
  <c r="BA34"/>
  <c r="CT5"/>
  <c r="CR7"/>
  <c r="CZ7"/>
  <c r="BY9"/>
  <c r="DO9"/>
  <c r="CB10"/>
  <c r="DR10"/>
  <c r="BZ12"/>
  <c r="CU3"/>
  <c r="DA5"/>
  <c r="CQ7"/>
  <c r="CT8"/>
  <c r="BG9"/>
  <c r="DQ10"/>
  <c r="CU11"/>
  <c r="BX4"/>
  <c r="DQ5"/>
  <c r="CP7"/>
  <c r="DA8"/>
  <c r="CM14"/>
  <c r="BB30"/>
  <c r="BB31"/>
  <c r="BB32"/>
  <c r="CB3"/>
  <c r="CS3"/>
  <c r="DA3"/>
  <c r="DR3"/>
  <c r="CN4"/>
  <c r="DE4"/>
  <c r="CQ5"/>
  <c r="CY5"/>
  <c r="DH5"/>
  <c r="CT6"/>
  <c r="DS6"/>
  <c r="BG7"/>
  <c r="BX7"/>
  <c r="DF7"/>
  <c r="CR8"/>
  <c r="CZ8"/>
  <c r="CM9"/>
  <c r="CU9"/>
  <c r="CP10"/>
  <c r="DG10"/>
  <c r="CB11"/>
  <c r="CS11"/>
  <c r="DA11"/>
  <c r="DE12"/>
  <c r="CQ13"/>
  <c r="CY13"/>
  <c r="DH13"/>
  <c r="CT14"/>
  <c r="BL30"/>
  <c r="BL31"/>
  <c r="BL32"/>
  <c r="BI48"/>
  <c r="BQ48"/>
  <c r="CW3"/>
  <c r="CW26"/>
  <c r="CY9"/>
  <c r="BB48"/>
  <c r="BZ4"/>
  <c r="DP4"/>
  <c r="DB5"/>
  <c r="BX6"/>
  <c r="CT13"/>
  <c r="CO14"/>
  <c r="BF30"/>
  <c r="BF31"/>
  <c r="BF32"/>
  <c r="BA48"/>
  <c r="BY4"/>
  <c r="CC4"/>
  <c r="CS5"/>
  <c r="CN6"/>
  <c r="CO9"/>
  <c r="CN14"/>
  <c r="CR5"/>
  <c r="CM6"/>
  <c r="CB8"/>
  <c r="BG12"/>
  <c r="CO12"/>
  <c r="CU14"/>
  <c r="BJ48"/>
  <c r="CA3"/>
  <c r="CR3"/>
  <c r="CZ3"/>
  <c r="DI3"/>
  <c r="BM4"/>
  <c r="CM4"/>
  <c r="CU4"/>
  <c r="DL4"/>
  <c r="DG5"/>
  <c r="BS6"/>
  <c r="CS6"/>
  <c r="DA6"/>
  <c r="DJ6"/>
  <c r="DE7"/>
  <c r="DM7"/>
  <c r="CQ8"/>
  <c r="CY8"/>
  <c r="DH8"/>
  <c r="CT9"/>
  <c r="DK9"/>
  <c r="BG10"/>
  <c r="BX10"/>
  <c r="CO10"/>
  <c r="DF10"/>
  <c r="CZ11"/>
  <c r="DI11"/>
  <c r="BM12"/>
  <c r="CM12"/>
  <c r="DL12"/>
  <c r="DG13"/>
  <c r="BS14"/>
  <c r="CS14"/>
  <c r="DA14"/>
  <c r="DJ14"/>
  <c r="BH48"/>
  <c r="CN8"/>
  <c r="CQ9"/>
  <c r="CU13"/>
  <c r="BQ30"/>
  <c r="BQ31"/>
  <c r="CQ4"/>
  <c r="CO6"/>
  <c r="CA7"/>
  <c r="CM8"/>
  <c r="CN11"/>
  <c r="CQ12"/>
  <c r="BX14"/>
  <c r="CC14"/>
  <c r="BT48"/>
  <c r="BX9"/>
  <c r="CP12"/>
  <c r="CS13"/>
  <c r="BD30"/>
  <c r="BD31"/>
  <c r="BD32"/>
  <c r="CT3"/>
  <c r="BZ3"/>
  <c r="CC3"/>
  <c r="CY3"/>
  <c r="CY26"/>
  <c r="DH3"/>
  <c r="BG5"/>
  <c r="CZ6"/>
  <c r="BM7"/>
  <c r="BS9"/>
  <c r="DA9"/>
  <c r="CY11"/>
  <c r="BG13"/>
  <c r="CZ14"/>
  <c r="D26" i="25"/>
  <c r="D25"/>
  <c r="D24"/>
  <c r="D22"/>
  <c r="D21"/>
  <c r="D20"/>
  <c r="D19"/>
  <c r="D18"/>
  <c r="D17"/>
  <c r="D16"/>
  <c r="D14"/>
  <c r="D13"/>
  <c r="D12"/>
  <c r="D11"/>
  <c r="D10"/>
  <c r="D8"/>
  <c r="D7"/>
  <c r="D6"/>
  <c r="D4"/>
  <c r="W7"/>
  <c r="W12"/>
  <c r="W13"/>
  <c r="AB14"/>
  <c r="X13"/>
  <c r="V13"/>
  <c r="V12"/>
  <c r="V11"/>
  <c r="V10"/>
  <c r="AC8"/>
  <c r="CC28" i="23"/>
  <c r="AC26" i="25"/>
  <c r="CC27" i="23"/>
  <c r="AB26" i="25"/>
  <c r="CC26" i="23"/>
  <c r="AA26" i="25"/>
  <c r="CC25" i="23"/>
  <c r="Z26" i="25"/>
  <c r="CC24" i="23"/>
  <c r="Y26" i="25"/>
  <c r="CC23" i="23"/>
  <c r="X26" i="25"/>
  <c r="CC22" i="23"/>
  <c r="W26" i="25"/>
  <c r="CC21" i="23"/>
  <c r="V26" i="25"/>
  <c r="CC44" i="22"/>
  <c r="AC25" i="25"/>
  <c r="CC43" i="22"/>
  <c r="AB25" i="25"/>
  <c r="CC42" i="22"/>
  <c r="AA25" i="25"/>
  <c r="CC41" i="22"/>
  <c r="Z25" i="25"/>
  <c r="CC40" i="22"/>
  <c r="Y25" i="25"/>
  <c r="CC39" i="22"/>
  <c r="X25" i="25"/>
  <c r="CC38" i="22"/>
  <c r="W25" i="25"/>
  <c r="CC37" i="22"/>
  <c r="V25" i="25"/>
  <c r="CC26" i="21"/>
  <c r="AC24" i="25"/>
  <c r="CC25" i="21"/>
  <c r="AB24" i="25"/>
  <c r="CC24" i="21"/>
  <c r="AA24" i="25"/>
  <c r="CC23" i="21"/>
  <c r="Z24" i="25"/>
  <c r="CC22" i="21"/>
  <c r="Y24" i="25"/>
  <c r="CC21" i="21"/>
  <c r="X24" i="25"/>
  <c r="CC20" i="21"/>
  <c r="W24" i="25"/>
  <c r="CC19" i="21"/>
  <c r="V24" i="25"/>
  <c r="CC38" i="19"/>
  <c r="AC22" i="25"/>
  <c r="CC37" i="19"/>
  <c r="AB22" i="25"/>
  <c r="CC36" i="19"/>
  <c r="AA22" i="25"/>
  <c r="CC35" i="19"/>
  <c r="Z22" i="25"/>
  <c r="CC34" i="19"/>
  <c r="Y22" i="25"/>
  <c r="CC33" i="19"/>
  <c r="X22" i="25"/>
  <c r="CC32" i="19"/>
  <c r="W22" i="25"/>
  <c r="CC31" i="19"/>
  <c r="V22" i="25"/>
  <c r="CC27" i="18"/>
  <c r="AC21" i="25"/>
  <c r="CC26" i="18"/>
  <c r="AB21" i="25"/>
  <c r="CC25" i="18"/>
  <c r="AA21" i="25"/>
  <c r="CC24" i="18"/>
  <c r="Z21" i="25"/>
  <c r="CC23" i="18"/>
  <c r="Y21" i="25"/>
  <c r="CC22" i="18"/>
  <c r="X21" i="25"/>
  <c r="CC21" i="18"/>
  <c r="W21" i="25"/>
  <c r="CC20" i="18"/>
  <c r="V21" i="25"/>
  <c r="CC34" i="17"/>
  <c r="AC20" i="25"/>
  <c r="CC33" i="17"/>
  <c r="AB20" i="25"/>
  <c r="CC32" i="17"/>
  <c r="AA20" i="25"/>
  <c r="CC31" i="17"/>
  <c r="Z20" i="25"/>
  <c r="CC30" i="17"/>
  <c r="Y20" i="25"/>
  <c r="CC29" i="17"/>
  <c r="X20" i="25"/>
  <c r="CC28" i="17"/>
  <c r="W20" i="25"/>
  <c r="CC27" i="17"/>
  <c r="V20" i="25"/>
  <c r="CC28" i="15"/>
  <c r="AC18" i="25"/>
  <c r="CC27" i="15"/>
  <c r="AB18" i="25"/>
  <c r="CC26" i="15"/>
  <c r="AA18" i="25"/>
  <c r="CC25" i="15"/>
  <c r="Z18" i="25"/>
  <c r="CC24" i="15"/>
  <c r="Y18" i="25"/>
  <c r="CC23" i="15"/>
  <c r="X18" i="25"/>
  <c r="CC22" i="15"/>
  <c r="W18" i="25"/>
  <c r="CC21" i="15"/>
  <c r="V18" i="25"/>
  <c r="CC41" i="14"/>
  <c r="AC17" i="25"/>
  <c r="CC40" i="14"/>
  <c r="AB17" i="25"/>
  <c r="CC39" i="14"/>
  <c r="AA17" i="25"/>
  <c r="CC38" i="14"/>
  <c r="Z17" i="25"/>
  <c r="CC37" i="14"/>
  <c r="Y17" i="25"/>
  <c r="CC36" i="14"/>
  <c r="X17" i="25"/>
  <c r="CC35" i="14"/>
  <c r="W17" i="25"/>
  <c r="CC34" i="14"/>
  <c r="V17" i="25"/>
  <c r="CC40" i="13"/>
  <c r="AC16" i="25"/>
  <c r="CC39" i="13"/>
  <c r="AB16" i="25"/>
  <c r="CC38" i="13"/>
  <c r="AA16" i="25"/>
  <c r="CC37" i="13"/>
  <c r="Z16" i="25"/>
  <c r="CC36" i="13"/>
  <c r="Y16" i="25"/>
  <c r="CC35" i="13"/>
  <c r="X16" i="25"/>
  <c r="CC34" i="13"/>
  <c r="W16" i="25"/>
  <c r="CC33" i="13"/>
  <c r="V16" i="25"/>
  <c r="CC34" i="11"/>
  <c r="AC14" i="25"/>
  <c r="CC33" i="11"/>
  <c r="CC32"/>
  <c r="AA14" i="25"/>
  <c r="CC31" i="11"/>
  <c r="Z14" i="25"/>
  <c r="CC30" i="11"/>
  <c r="Y14" i="25"/>
  <c r="CC29" i="11"/>
  <c r="X14" i="25"/>
  <c r="CC28" i="11"/>
  <c r="W14" i="25"/>
  <c r="CC27" i="11"/>
  <c r="V14" i="25"/>
  <c r="CC31" i="10"/>
  <c r="AC13" i="25"/>
  <c r="CC30" i="10"/>
  <c r="AB13" i="25"/>
  <c r="CC29" i="10"/>
  <c r="AA13" i="25"/>
  <c r="CC28" i="10"/>
  <c r="Z13" i="25"/>
  <c r="CC27" i="10"/>
  <c r="Y13" i="25"/>
  <c r="CC26" i="10"/>
  <c r="CC25"/>
  <c r="CC24"/>
  <c r="CC33" i="9"/>
  <c r="AC12" i="25"/>
  <c r="CC32" i="9"/>
  <c r="AB12" i="25"/>
  <c r="CC31" i="9"/>
  <c r="AA12" i="25"/>
  <c r="CC30" i="9"/>
  <c r="Z12" i="25"/>
  <c r="CC29" i="9"/>
  <c r="Y12" i="25"/>
  <c r="CC28" i="9"/>
  <c r="X12" i="25"/>
  <c r="CC27" i="9"/>
  <c r="CC26"/>
  <c r="CC50" i="8"/>
  <c r="AC11" i="25"/>
  <c r="CC49" i="8"/>
  <c r="AB11" i="25"/>
  <c r="CC48" i="8"/>
  <c r="AA11" i="25"/>
  <c r="CC47" i="8"/>
  <c r="Z11" i="25"/>
  <c r="CC46" i="8"/>
  <c r="Y11" i="25"/>
  <c r="CC45" i="8"/>
  <c r="X11" i="25"/>
  <c r="CC44" i="8"/>
  <c r="W11" i="25"/>
  <c r="CC43" i="8"/>
  <c r="CC33" i="7"/>
  <c r="AC10" i="25"/>
  <c r="CC32" i="7"/>
  <c r="AB10" i="25"/>
  <c r="CC31" i="7"/>
  <c r="AA10" i="25"/>
  <c r="CC30" i="7"/>
  <c r="Z10" i="25"/>
  <c r="CC29" i="7"/>
  <c r="Y10" i="25"/>
  <c r="CC28" i="7"/>
  <c r="X10" i="25"/>
  <c r="CC27" i="7"/>
  <c r="W10" i="25"/>
  <c r="CC26" i="7"/>
  <c r="CC29" i="5"/>
  <c r="CC28"/>
  <c r="AB8" i="25"/>
  <c r="CC27" i="5"/>
  <c r="AA8" i="25"/>
  <c r="CC26" i="5"/>
  <c r="Z8" i="25"/>
  <c r="CC25" i="5"/>
  <c r="Y8" i="25"/>
  <c r="CC24" i="5"/>
  <c r="X8" i="25"/>
  <c r="CC23" i="5"/>
  <c r="W8" i="25"/>
  <c r="CC22" i="5"/>
  <c r="V8" i="25"/>
  <c r="CC25" i="3"/>
  <c r="AC7" i="25"/>
  <c r="CC24" i="3"/>
  <c r="AB7" i="25"/>
  <c r="CC23" i="3"/>
  <c r="AA7" i="25"/>
  <c r="CC22" i="3"/>
  <c r="Z7" i="25"/>
  <c r="CC21" i="3"/>
  <c r="Y7" i="25"/>
  <c r="CC20" i="3"/>
  <c r="X7" i="25"/>
  <c r="CC19" i="3"/>
  <c r="CC18"/>
  <c r="V7" i="25"/>
  <c r="CC33" i="2"/>
  <c r="AC6" i="25"/>
  <c r="CC32" i="2"/>
  <c r="AB6" i="25"/>
  <c r="CC31" i="2"/>
  <c r="AA6" i="25"/>
  <c r="CC30" i="2"/>
  <c r="Z6" i="25"/>
  <c r="CC29" i="2"/>
  <c r="Y6" i="25"/>
  <c r="CC28" i="2"/>
  <c r="X6" i="25"/>
  <c r="CC27" i="2"/>
  <c r="W6" i="25"/>
  <c r="CC26" i="2"/>
  <c r="V6" i="25"/>
  <c r="CC34" i="1"/>
  <c r="AC4" i="25"/>
  <c r="CC33" i="1"/>
  <c r="AB4" i="25"/>
  <c r="CC32" i="1"/>
  <c r="AA4" i="25"/>
  <c r="CC31" i="1"/>
  <c r="Z4" i="25"/>
  <c r="CC30" i="1"/>
  <c r="Y4" i="25"/>
  <c r="CC29" i="1"/>
  <c r="X4" i="25"/>
  <c r="CC28" i="1"/>
  <c r="W4" i="25"/>
  <c r="CC27" i="1"/>
  <c r="V4" i="25"/>
  <c r="AL17"/>
  <c r="AL18"/>
  <c r="DC19" i="34"/>
  <c r="CA16"/>
  <c r="CC16"/>
  <c r="CQ26"/>
  <c r="BA52"/>
  <c r="CC15"/>
  <c r="CX20"/>
  <c r="CF23"/>
  <c r="CG23"/>
  <c r="CD23"/>
  <c r="CE23"/>
  <c r="CH23"/>
  <c r="CI23"/>
  <c r="DC16"/>
  <c r="DC18"/>
  <c r="CX16"/>
  <c r="DO16"/>
  <c r="CX18"/>
  <c r="CX15"/>
  <c r="CX23"/>
  <c r="CD18"/>
  <c r="CE18"/>
  <c r="CH18"/>
  <c r="CI18"/>
  <c r="CF18"/>
  <c r="CG18"/>
  <c r="CX21"/>
  <c r="DO21"/>
  <c r="CA21"/>
  <c r="CC21"/>
  <c r="CB19"/>
  <c r="CC19"/>
  <c r="CC17"/>
  <c r="DC21"/>
  <c r="DC15"/>
  <c r="CX17"/>
  <c r="DC17"/>
  <c r="CB17"/>
  <c r="CR26"/>
  <c r="CC22"/>
  <c r="DC23"/>
  <c r="CX19"/>
  <c r="CU26"/>
  <c r="CC20"/>
  <c r="DC22"/>
  <c r="CT26"/>
  <c r="CX5"/>
  <c r="DB26"/>
  <c r="CA12"/>
  <c r="CC12"/>
  <c r="DA26"/>
  <c r="CZ26"/>
  <c r="CS26"/>
  <c r="DC11"/>
  <c r="CC9"/>
  <c r="CF9"/>
  <c r="CG9"/>
  <c r="CC6"/>
  <c r="CX7"/>
  <c r="CO26"/>
  <c r="CC10"/>
  <c r="CP26"/>
  <c r="BB49"/>
  <c r="BD49"/>
  <c r="BF49"/>
  <c r="BH49"/>
  <c r="BJ49"/>
  <c r="BK49"/>
  <c r="BU49"/>
  <c r="BL49"/>
  <c r="BO49"/>
  <c r="BN49"/>
  <c r="BA49"/>
  <c r="BA53"/>
  <c r="BT49"/>
  <c r="BI49"/>
  <c r="BQ51"/>
  <c r="BK51"/>
  <c r="BQ49"/>
  <c r="BR49"/>
  <c r="G33"/>
  <c r="CD6"/>
  <c r="CE6"/>
  <c r="CH3"/>
  <c r="CI3"/>
  <c r="CD3"/>
  <c r="CE3"/>
  <c r="CF3"/>
  <c r="CG3"/>
  <c r="CD9"/>
  <c r="CE9"/>
  <c r="DS5"/>
  <c r="DC5"/>
  <c r="BP48"/>
  <c r="BP49"/>
  <c r="BP30"/>
  <c r="BP31"/>
  <c r="DO3"/>
  <c r="CX3"/>
  <c r="CA11"/>
  <c r="CC11"/>
  <c r="CB5"/>
  <c r="CC5"/>
  <c r="CB13"/>
  <c r="CC13"/>
  <c r="CX13"/>
  <c r="CX4"/>
  <c r="BV48"/>
  <c r="BV49"/>
  <c r="CX9"/>
  <c r="DC10"/>
  <c r="BA51"/>
  <c r="CD7"/>
  <c r="CE7"/>
  <c r="CH7"/>
  <c r="CI7"/>
  <c r="CF7"/>
  <c r="CG7"/>
  <c r="BQ32"/>
  <c r="DC9"/>
  <c r="CX6"/>
  <c r="BV30"/>
  <c r="BV31"/>
  <c r="BV32"/>
  <c r="CX10"/>
  <c r="CC8"/>
  <c r="BS48"/>
  <c r="BS49"/>
  <c r="CM26"/>
  <c r="CA30"/>
  <c r="DC13"/>
  <c r="DS13"/>
  <c r="CX8"/>
  <c r="CX14"/>
  <c r="DC8"/>
  <c r="DC14"/>
  <c r="CX12"/>
  <c r="DC6"/>
  <c r="DC12"/>
  <c r="DC3"/>
  <c r="DO11"/>
  <c r="CX11"/>
  <c r="CD4"/>
  <c r="CE4"/>
  <c r="CF4"/>
  <c r="CG4"/>
  <c r="CH4"/>
  <c r="CI4"/>
  <c r="CF10"/>
  <c r="CG10"/>
  <c r="CD10"/>
  <c r="CE10"/>
  <c r="CH10"/>
  <c r="CI10"/>
  <c r="CH14"/>
  <c r="CI14"/>
  <c r="CD14"/>
  <c r="CE14"/>
  <c r="CF14"/>
  <c r="CG14"/>
  <c r="BM48"/>
  <c r="BM49"/>
  <c r="DC7"/>
  <c r="DC4"/>
  <c r="CN26"/>
  <c r="A32" i="25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L6"/>
  <c r="AI6"/>
  <c r="AL5"/>
  <c r="AI5"/>
  <c r="P26"/>
  <c r="O26"/>
  <c r="J4"/>
  <c r="K4"/>
  <c r="J5"/>
  <c r="K5"/>
  <c r="J6"/>
  <c r="K6"/>
  <c r="J7"/>
  <c r="K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36"/>
  <c r="K8"/>
  <c r="K9"/>
  <c r="K10"/>
  <c r="K11"/>
  <c r="K12"/>
  <c r="K13"/>
  <c r="K14"/>
  <c r="K15"/>
  <c r="J44"/>
  <c r="K16"/>
  <c r="K17"/>
  <c r="K18"/>
  <c r="K19"/>
  <c r="K20"/>
  <c r="K21"/>
  <c r="K22"/>
  <c r="K23"/>
  <c r="K24"/>
  <c r="K25"/>
  <c r="K26"/>
  <c r="K45"/>
  <c r="K49"/>
  <c r="J50"/>
  <c r="J52"/>
  <c r="K53"/>
  <c r="J54"/>
  <c r="I26"/>
  <c r="I25"/>
  <c r="I24"/>
  <c r="I23"/>
  <c r="I22"/>
  <c r="I21"/>
  <c r="I20"/>
  <c r="I19"/>
  <c r="I18"/>
  <c r="I17"/>
  <c r="F26"/>
  <c r="G26"/>
  <c r="H26"/>
  <c r="E26"/>
  <c r="N25"/>
  <c r="L25"/>
  <c r="A441" i="24"/>
  <c r="B26" i="25"/>
  <c r="B54"/>
  <c r="A412" i="24"/>
  <c r="B25" i="25"/>
  <c r="B53"/>
  <c r="BG440" i="24"/>
  <c r="BC440"/>
  <c r="BE440"/>
  <c r="G32"/>
  <c r="W32"/>
  <c r="BD32"/>
  <c r="BD37"/>
  <c r="BD74"/>
  <c r="G89"/>
  <c r="W89"/>
  <c r="BD89"/>
  <c r="G90"/>
  <c r="W90"/>
  <c r="BD90"/>
  <c r="G91"/>
  <c r="W91"/>
  <c r="BD91"/>
  <c r="G92"/>
  <c r="W92"/>
  <c r="BD92"/>
  <c r="G93"/>
  <c r="W93"/>
  <c r="BD93"/>
  <c r="BD97"/>
  <c r="BD100"/>
  <c r="BD103"/>
  <c r="BD116"/>
  <c r="BD124"/>
  <c r="BD126"/>
  <c r="BD127"/>
  <c r="BD131"/>
  <c r="BD137"/>
  <c r="BD142"/>
  <c r="BD169"/>
  <c r="BD171"/>
  <c r="BD178"/>
  <c r="BD179"/>
  <c r="BD192"/>
  <c r="BD193"/>
  <c r="BD195"/>
  <c r="BD203"/>
  <c r="BD207"/>
  <c r="BD231"/>
  <c r="G242"/>
  <c r="W242"/>
  <c r="BD242"/>
  <c r="BD243"/>
  <c r="BD245"/>
  <c r="BD272"/>
  <c r="BD274"/>
  <c r="BD275"/>
  <c r="BD277"/>
  <c r="BD309"/>
  <c r="BD310"/>
  <c r="BD311"/>
  <c r="BD314"/>
  <c r="BD318"/>
  <c r="BD321"/>
  <c r="BD325"/>
  <c r="G327"/>
  <c r="W327"/>
  <c r="BD327"/>
  <c r="BD331"/>
  <c r="BD346"/>
  <c r="BD366"/>
  <c r="BD371"/>
  <c r="BD383"/>
  <c r="BD399"/>
  <c r="BD400"/>
  <c r="BD426"/>
  <c r="G452"/>
  <c r="W452"/>
  <c r="BD452"/>
  <c r="G453"/>
  <c r="W453"/>
  <c r="BD453"/>
  <c r="CO440"/>
  <c r="I32"/>
  <c r="Y32"/>
  <c r="BH32"/>
  <c r="BH37"/>
  <c r="BH74"/>
  <c r="I89"/>
  <c r="Y89"/>
  <c r="BH89"/>
  <c r="I90"/>
  <c r="Y90"/>
  <c r="BH90"/>
  <c r="I91"/>
  <c r="Y91"/>
  <c r="BH91"/>
  <c r="I92"/>
  <c r="Y92"/>
  <c r="BH92"/>
  <c r="I93"/>
  <c r="Y93"/>
  <c r="BH93"/>
  <c r="BH97"/>
  <c r="BH100"/>
  <c r="BH103"/>
  <c r="BH116"/>
  <c r="BH124"/>
  <c r="BH126"/>
  <c r="BH127"/>
  <c r="BH131"/>
  <c r="BH137"/>
  <c r="BH142"/>
  <c r="BH169"/>
  <c r="BH171"/>
  <c r="BH178"/>
  <c r="BH179"/>
  <c r="BH192"/>
  <c r="BH193"/>
  <c r="BH195"/>
  <c r="BH203"/>
  <c r="BH207"/>
  <c r="BH231"/>
  <c r="I242"/>
  <c r="Y242"/>
  <c r="BH242"/>
  <c r="BH243"/>
  <c r="BH245"/>
  <c r="BH272"/>
  <c r="BH274"/>
  <c r="BH275"/>
  <c r="BH277"/>
  <c r="BH309"/>
  <c r="BH310"/>
  <c r="BH311"/>
  <c r="BH314"/>
  <c r="BH318"/>
  <c r="BH321"/>
  <c r="BH325"/>
  <c r="I327"/>
  <c r="Y327"/>
  <c r="BH327"/>
  <c r="BH331"/>
  <c r="BH346"/>
  <c r="BH366"/>
  <c r="BH371"/>
  <c r="BH383"/>
  <c r="BH399"/>
  <c r="BH400"/>
  <c r="BH426"/>
  <c r="I452"/>
  <c r="Y452"/>
  <c r="BH452"/>
  <c r="I453"/>
  <c r="Y453"/>
  <c r="BH453"/>
  <c r="CQ447"/>
  <c r="J32"/>
  <c r="Z32"/>
  <c r="BI32"/>
  <c r="BI37"/>
  <c r="BI74"/>
  <c r="J89"/>
  <c r="Z89"/>
  <c r="BI89"/>
  <c r="J90"/>
  <c r="Z90"/>
  <c r="BI90"/>
  <c r="J91"/>
  <c r="Z91"/>
  <c r="BI91"/>
  <c r="J92"/>
  <c r="Z92"/>
  <c r="BI92"/>
  <c r="J93"/>
  <c r="Z93"/>
  <c r="BI93"/>
  <c r="BI97"/>
  <c r="BI100"/>
  <c r="BI103"/>
  <c r="BI116"/>
  <c r="BI124"/>
  <c r="BI126"/>
  <c r="BI127"/>
  <c r="BI131"/>
  <c r="BI137"/>
  <c r="BI142"/>
  <c r="BI169"/>
  <c r="BI171"/>
  <c r="BI178"/>
  <c r="BI179"/>
  <c r="BI192"/>
  <c r="BI193"/>
  <c r="BI195"/>
  <c r="BI203"/>
  <c r="BI207"/>
  <c r="BI231"/>
  <c r="J242"/>
  <c r="Z242"/>
  <c r="BI242"/>
  <c r="BI243"/>
  <c r="BI245"/>
  <c r="BI272"/>
  <c r="BI274"/>
  <c r="BI275"/>
  <c r="BI277"/>
  <c r="BI309"/>
  <c r="BI310"/>
  <c r="BI311"/>
  <c r="BI314"/>
  <c r="BI318"/>
  <c r="BI321"/>
  <c r="BI325"/>
  <c r="J327"/>
  <c r="Z327"/>
  <c r="BI327"/>
  <c r="BI331"/>
  <c r="BI346"/>
  <c r="BI366"/>
  <c r="BI371"/>
  <c r="BI383"/>
  <c r="BI399"/>
  <c r="BI400"/>
  <c r="BI426"/>
  <c r="J452"/>
  <c r="Z452"/>
  <c r="BI452"/>
  <c r="J453"/>
  <c r="Z453"/>
  <c r="BI453"/>
  <c r="CR444"/>
  <c r="AB32"/>
  <c r="L32"/>
  <c r="BK32"/>
  <c r="BK37"/>
  <c r="BK74"/>
  <c r="AB89"/>
  <c r="L89"/>
  <c r="BK89"/>
  <c r="AB90"/>
  <c r="L90"/>
  <c r="BK90"/>
  <c r="AB91"/>
  <c r="L91"/>
  <c r="BK91"/>
  <c r="AB92"/>
  <c r="L92"/>
  <c r="BK92"/>
  <c r="AB93"/>
  <c r="L93"/>
  <c r="BK93"/>
  <c r="BK97"/>
  <c r="BK100"/>
  <c r="BK103"/>
  <c r="BK116"/>
  <c r="BK124"/>
  <c r="BK126"/>
  <c r="BK127"/>
  <c r="BK131"/>
  <c r="BK137"/>
  <c r="BK142"/>
  <c r="BK169"/>
  <c r="BK171"/>
  <c r="BK178"/>
  <c r="BK179"/>
  <c r="BK192"/>
  <c r="BK193"/>
  <c r="BK195"/>
  <c r="BK203"/>
  <c r="BK207"/>
  <c r="BK231"/>
  <c r="AB242"/>
  <c r="L242"/>
  <c r="BK242"/>
  <c r="BK243"/>
  <c r="BK245"/>
  <c r="BK272"/>
  <c r="BK274"/>
  <c r="BK275"/>
  <c r="BK277"/>
  <c r="BK309"/>
  <c r="BK310"/>
  <c r="BK311"/>
  <c r="BK314"/>
  <c r="BK318"/>
  <c r="BK321"/>
  <c r="BK325"/>
  <c r="AB327"/>
  <c r="L327"/>
  <c r="BK327"/>
  <c r="BK331"/>
  <c r="BK346"/>
  <c r="BK366"/>
  <c r="BK371"/>
  <c r="BK383"/>
  <c r="BK399"/>
  <c r="BK400"/>
  <c r="BK426"/>
  <c r="AB452"/>
  <c r="L452"/>
  <c r="BK452"/>
  <c r="AB453"/>
  <c r="L453"/>
  <c r="BK453"/>
  <c r="CT446"/>
  <c r="AF32"/>
  <c r="P32"/>
  <c r="BQ32"/>
  <c r="BQ37"/>
  <c r="BQ74"/>
  <c r="AF89"/>
  <c r="P89"/>
  <c r="BQ89"/>
  <c r="AF90"/>
  <c r="P90"/>
  <c r="BQ90"/>
  <c r="AF91"/>
  <c r="P91"/>
  <c r="BQ91"/>
  <c r="AF92"/>
  <c r="P92"/>
  <c r="BQ92"/>
  <c r="AF93"/>
  <c r="P93"/>
  <c r="BQ93"/>
  <c r="BQ97"/>
  <c r="BQ100"/>
  <c r="BQ103"/>
  <c r="BQ116"/>
  <c r="BQ124"/>
  <c r="BQ126"/>
  <c r="BQ127"/>
  <c r="BQ131"/>
  <c r="BQ137"/>
  <c r="BQ142"/>
  <c r="BQ169"/>
  <c r="BQ171"/>
  <c r="BQ178"/>
  <c r="BQ179"/>
  <c r="BQ192"/>
  <c r="BQ193"/>
  <c r="BQ195"/>
  <c r="BQ203"/>
  <c r="BQ207"/>
  <c r="BQ231"/>
  <c r="AF242"/>
  <c r="P242"/>
  <c r="BQ242"/>
  <c r="BQ243"/>
  <c r="BQ245"/>
  <c r="BQ272"/>
  <c r="BQ274"/>
  <c r="BQ275"/>
  <c r="BQ277"/>
  <c r="BQ309"/>
  <c r="BQ310"/>
  <c r="BQ311"/>
  <c r="BQ314"/>
  <c r="BQ318"/>
  <c r="BQ321"/>
  <c r="BQ325"/>
  <c r="AF327"/>
  <c r="P327"/>
  <c r="BQ327"/>
  <c r="BQ331"/>
  <c r="BQ346"/>
  <c r="BQ366"/>
  <c r="BQ371"/>
  <c r="BQ383"/>
  <c r="BQ399"/>
  <c r="BQ400"/>
  <c r="BQ426"/>
  <c r="AF452"/>
  <c r="P452"/>
  <c r="BQ452"/>
  <c r="AF453"/>
  <c r="P453"/>
  <c r="BQ453"/>
  <c r="CY442"/>
  <c r="BS440"/>
  <c r="AH32"/>
  <c r="R32"/>
  <c r="BT32"/>
  <c r="BT37"/>
  <c r="BT74"/>
  <c r="AH89"/>
  <c r="R89"/>
  <c r="BT89"/>
  <c r="AH90"/>
  <c r="R90"/>
  <c r="BT90"/>
  <c r="AH91"/>
  <c r="R91"/>
  <c r="BT91"/>
  <c r="AH92"/>
  <c r="R92"/>
  <c r="BT92"/>
  <c r="AH93"/>
  <c r="R93"/>
  <c r="BT93"/>
  <c r="BT97"/>
  <c r="BT100"/>
  <c r="BT103"/>
  <c r="BT116"/>
  <c r="BT124"/>
  <c r="BT126"/>
  <c r="BT127"/>
  <c r="BT131"/>
  <c r="BT137"/>
  <c r="BT142"/>
  <c r="BT169"/>
  <c r="BT171"/>
  <c r="BT178"/>
  <c r="BT179"/>
  <c r="BT192"/>
  <c r="BT193"/>
  <c r="BT195"/>
  <c r="BT203"/>
  <c r="BT207"/>
  <c r="BT231"/>
  <c r="AH242"/>
  <c r="R242"/>
  <c r="BT242"/>
  <c r="BT243"/>
  <c r="BT245"/>
  <c r="BT272"/>
  <c r="BT274"/>
  <c r="BT275"/>
  <c r="BT277"/>
  <c r="BT309"/>
  <c r="BT310"/>
  <c r="BT311"/>
  <c r="BT314"/>
  <c r="BT318"/>
  <c r="BT321"/>
  <c r="BT325"/>
  <c r="AH327"/>
  <c r="R327"/>
  <c r="BT327"/>
  <c r="BT331"/>
  <c r="BT346"/>
  <c r="BT366"/>
  <c r="BT371"/>
  <c r="BT383"/>
  <c r="BT399"/>
  <c r="BT400"/>
  <c r="BT426"/>
  <c r="AH452"/>
  <c r="R452"/>
  <c r="BT452"/>
  <c r="AH453"/>
  <c r="R453"/>
  <c r="BT453"/>
  <c r="DA441"/>
  <c r="BC441"/>
  <c r="BE441"/>
  <c r="CT441"/>
  <c r="BM441"/>
  <c r="AD32"/>
  <c r="N32"/>
  <c r="BN32"/>
  <c r="BN37"/>
  <c r="BN74"/>
  <c r="AD89"/>
  <c r="N89"/>
  <c r="BN89"/>
  <c r="AD90"/>
  <c r="N90"/>
  <c r="BN90"/>
  <c r="AD91"/>
  <c r="N91"/>
  <c r="BN91"/>
  <c r="AD92"/>
  <c r="N92"/>
  <c r="BN92"/>
  <c r="AD93"/>
  <c r="N93"/>
  <c r="BN93"/>
  <c r="BN97"/>
  <c r="BN100"/>
  <c r="BN103"/>
  <c r="BN116"/>
  <c r="BN124"/>
  <c r="BN126"/>
  <c r="BN127"/>
  <c r="BN131"/>
  <c r="BN137"/>
  <c r="BN142"/>
  <c r="BN169"/>
  <c r="BN171"/>
  <c r="BN178"/>
  <c r="BN179"/>
  <c r="BN192"/>
  <c r="BN193"/>
  <c r="BN195"/>
  <c r="BN203"/>
  <c r="BN207"/>
  <c r="BN231"/>
  <c r="AD242"/>
  <c r="N242"/>
  <c r="BN242"/>
  <c r="BN243"/>
  <c r="BN245"/>
  <c r="BN272"/>
  <c r="BN274"/>
  <c r="BN275"/>
  <c r="BN277"/>
  <c r="BN309"/>
  <c r="BN310"/>
  <c r="BN311"/>
  <c r="BN314"/>
  <c r="BN318"/>
  <c r="BN321"/>
  <c r="BN325"/>
  <c r="AD327"/>
  <c r="N327"/>
  <c r="BN327"/>
  <c r="BN331"/>
  <c r="BN346"/>
  <c r="BN366"/>
  <c r="BN371"/>
  <c r="BN383"/>
  <c r="BN399"/>
  <c r="BN400"/>
  <c r="BN426"/>
  <c r="AD452"/>
  <c r="N452"/>
  <c r="BN452"/>
  <c r="AD453"/>
  <c r="N453"/>
  <c r="BN453"/>
  <c r="CV443"/>
  <c r="AE32"/>
  <c r="O32"/>
  <c r="BO32"/>
  <c r="BO37"/>
  <c r="BO74"/>
  <c r="AE89"/>
  <c r="O89"/>
  <c r="BO89"/>
  <c r="AE90"/>
  <c r="O90"/>
  <c r="BO90"/>
  <c r="AE91"/>
  <c r="O91"/>
  <c r="BO91"/>
  <c r="AE92"/>
  <c r="O92"/>
  <c r="BO92"/>
  <c r="AE93"/>
  <c r="O93"/>
  <c r="BO93"/>
  <c r="BO97"/>
  <c r="BO100"/>
  <c r="BO103"/>
  <c r="BO116"/>
  <c r="BO124"/>
  <c r="BO126"/>
  <c r="BO127"/>
  <c r="BO131"/>
  <c r="BO137"/>
  <c r="BO142"/>
  <c r="BO169"/>
  <c r="BO171"/>
  <c r="BO178"/>
  <c r="BO179"/>
  <c r="BO192"/>
  <c r="BO193"/>
  <c r="BO195"/>
  <c r="BO203"/>
  <c r="BO207"/>
  <c r="BO231"/>
  <c r="AE242"/>
  <c r="O242"/>
  <c r="BO242"/>
  <c r="BO243"/>
  <c r="BO245"/>
  <c r="BO272"/>
  <c r="BO274"/>
  <c r="BO275"/>
  <c r="BO277"/>
  <c r="BO309"/>
  <c r="BO310"/>
  <c r="BO311"/>
  <c r="BO314"/>
  <c r="BO318"/>
  <c r="BO321"/>
  <c r="BO325"/>
  <c r="AE327"/>
  <c r="O327"/>
  <c r="BO327"/>
  <c r="BO331"/>
  <c r="BO346"/>
  <c r="BO366"/>
  <c r="BO371"/>
  <c r="BO383"/>
  <c r="BO399"/>
  <c r="BO400"/>
  <c r="BO426"/>
  <c r="AE452"/>
  <c r="O452"/>
  <c r="BO452"/>
  <c r="AE453"/>
  <c r="O453"/>
  <c r="BO453"/>
  <c r="CW440"/>
  <c r="BS441"/>
  <c r="AI32"/>
  <c r="S32"/>
  <c r="BU32"/>
  <c r="BU37"/>
  <c r="BU74"/>
  <c r="AI89"/>
  <c r="S89"/>
  <c r="BU89"/>
  <c r="AI90"/>
  <c r="S90"/>
  <c r="BU90"/>
  <c r="AI91"/>
  <c r="S91"/>
  <c r="BU91"/>
  <c r="AI92"/>
  <c r="S92"/>
  <c r="BU92"/>
  <c r="AI93"/>
  <c r="S93"/>
  <c r="BU93"/>
  <c r="BU97"/>
  <c r="BU100"/>
  <c r="BU103"/>
  <c r="BU116"/>
  <c r="BU124"/>
  <c r="BU126"/>
  <c r="BU127"/>
  <c r="BU131"/>
  <c r="BU137"/>
  <c r="BU142"/>
  <c r="BU169"/>
  <c r="BU171"/>
  <c r="BU178"/>
  <c r="BU179"/>
  <c r="BU192"/>
  <c r="BU193"/>
  <c r="BU195"/>
  <c r="BU203"/>
  <c r="BU207"/>
  <c r="BU231"/>
  <c r="AI242"/>
  <c r="S242"/>
  <c r="BU242"/>
  <c r="BU243"/>
  <c r="BU245"/>
  <c r="BU272"/>
  <c r="BU274"/>
  <c r="BU275"/>
  <c r="BU277"/>
  <c r="BU309"/>
  <c r="BU310"/>
  <c r="BU311"/>
  <c r="BU314"/>
  <c r="BU318"/>
  <c r="BU321"/>
  <c r="BU325"/>
  <c r="AI327"/>
  <c r="S327"/>
  <c r="BU327"/>
  <c r="BU331"/>
  <c r="BU346"/>
  <c r="BU366"/>
  <c r="BU371"/>
  <c r="BU383"/>
  <c r="BU399"/>
  <c r="BU400"/>
  <c r="BU426"/>
  <c r="AI452"/>
  <c r="S452"/>
  <c r="BU452"/>
  <c r="AI453"/>
  <c r="S453"/>
  <c r="BU453"/>
  <c r="DB441"/>
  <c r="F32"/>
  <c r="V32"/>
  <c r="BB32"/>
  <c r="BB37"/>
  <c r="BB74"/>
  <c r="F89"/>
  <c r="V89"/>
  <c r="BB89"/>
  <c r="F90"/>
  <c r="V90"/>
  <c r="BB90"/>
  <c r="F91"/>
  <c r="V91"/>
  <c r="BB91"/>
  <c r="F92"/>
  <c r="V92"/>
  <c r="BB92"/>
  <c r="F93"/>
  <c r="V93"/>
  <c r="BB93"/>
  <c r="BB97"/>
  <c r="BB100"/>
  <c r="BB103"/>
  <c r="BB116"/>
  <c r="BB124"/>
  <c r="BB126"/>
  <c r="BB127"/>
  <c r="BB131"/>
  <c r="BB137"/>
  <c r="BB142"/>
  <c r="BB169"/>
  <c r="BB171"/>
  <c r="BB178"/>
  <c r="BB179"/>
  <c r="BB192"/>
  <c r="BB193"/>
  <c r="BB195"/>
  <c r="BB203"/>
  <c r="BB207"/>
  <c r="BB231"/>
  <c r="F242"/>
  <c r="V242"/>
  <c r="BB242"/>
  <c r="BB243"/>
  <c r="BB245"/>
  <c r="BB272"/>
  <c r="BB274"/>
  <c r="BB275"/>
  <c r="BB277"/>
  <c r="BB309"/>
  <c r="BB310"/>
  <c r="BB311"/>
  <c r="BB314"/>
  <c r="BB318"/>
  <c r="BB321"/>
  <c r="BB325"/>
  <c r="F327"/>
  <c r="V327"/>
  <c r="BB327"/>
  <c r="BB331"/>
  <c r="BB346"/>
  <c r="BB366"/>
  <c r="BB371"/>
  <c r="BB383"/>
  <c r="BB399"/>
  <c r="BB400"/>
  <c r="BB426"/>
  <c r="F452"/>
  <c r="V452"/>
  <c r="BB452"/>
  <c r="F453"/>
  <c r="V453"/>
  <c r="BB453"/>
  <c r="CN447"/>
  <c r="CQ442"/>
  <c r="CT442"/>
  <c r="BM442"/>
  <c r="AG32"/>
  <c r="Q32"/>
  <c r="BR32"/>
  <c r="BR37"/>
  <c r="BR74"/>
  <c r="AG89"/>
  <c r="Q89"/>
  <c r="BR89"/>
  <c r="AG90"/>
  <c r="Q90"/>
  <c r="BR90"/>
  <c r="AG91"/>
  <c r="Q91"/>
  <c r="BR91"/>
  <c r="AG92"/>
  <c r="Q92"/>
  <c r="BR92"/>
  <c r="AG93"/>
  <c r="Q93"/>
  <c r="BR93"/>
  <c r="BR97"/>
  <c r="BR100"/>
  <c r="BR103"/>
  <c r="BR116"/>
  <c r="BR124"/>
  <c r="BR126"/>
  <c r="BR127"/>
  <c r="BR131"/>
  <c r="BR137"/>
  <c r="BR142"/>
  <c r="BR169"/>
  <c r="BR171"/>
  <c r="BR178"/>
  <c r="BR179"/>
  <c r="BR192"/>
  <c r="BR193"/>
  <c r="BR195"/>
  <c r="BR203"/>
  <c r="BR207"/>
  <c r="BR231"/>
  <c r="AG242"/>
  <c r="Q242"/>
  <c r="BR242"/>
  <c r="BR243"/>
  <c r="BR245"/>
  <c r="BR272"/>
  <c r="BR274"/>
  <c r="BR275"/>
  <c r="BR277"/>
  <c r="BR309"/>
  <c r="BR310"/>
  <c r="BR311"/>
  <c r="BR314"/>
  <c r="BR318"/>
  <c r="BR321"/>
  <c r="BR325"/>
  <c r="AG327"/>
  <c r="Q327"/>
  <c r="BR327"/>
  <c r="BR331"/>
  <c r="BR346"/>
  <c r="BR366"/>
  <c r="BR371"/>
  <c r="BR383"/>
  <c r="BR399"/>
  <c r="BR400"/>
  <c r="BR426"/>
  <c r="AG452"/>
  <c r="Q452"/>
  <c r="BR452"/>
  <c r="AG453"/>
  <c r="Q453"/>
  <c r="BR453"/>
  <c r="CZ447"/>
  <c r="CN443"/>
  <c r="BG443"/>
  <c r="CQ443"/>
  <c r="BM443"/>
  <c r="CW448"/>
  <c r="BS443"/>
  <c r="BC444"/>
  <c r="BE444"/>
  <c r="BG444"/>
  <c r="K32"/>
  <c r="AA32"/>
  <c r="BJ32"/>
  <c r="BJ37"/>
  <c r="BJ74"/>
  <c r="K89"/>
  <c r="AA89"/>
  <c r="BJ89"/>
  <c r="K90"/>
  <c r="AA90"/>
  <c r="BJ90"/>
  <c r="K91"/>
  <c r="AA91"/>
  <c r="BJ91"/>
  <c r="K92"/>
  <c r="AA92"/>
  <c r="BJ92"/>
  <c r="K93"/>
  <c r="AA93"/>
  <c r="BJ93"/>
  <c r="BJ97"/>
  <c r="BJ100"/>
  <c r="BJ103"/>
  <c r="BJ116"/>
  <c r="BJ124"/>
  <c r="BJ126"/>
  <c r="BJ127"/>
  <c r="BJ131"/>
  <c r="BJ137"/>
  <c r="BJ142"/>
  <c r="BJ169"/>
  <c r="BJ171"/>
  <c r="BJ178"/>
  <c r="BJ179"/>
  <c r="BJ192"/>
  <c r="BJ193"/>
  <c r="BJ195"/>
  <c r="BJ203"/>
  <c r="BJ207"/>
  <c r="BJ231"/>
  <c r="K242"/>
  <c r="AA242"/>
  <c r="BJ242"/>
  <c r="BJ243"/>
  <c r="BJ245"/>
  <c r="BJ272"/>
  <c r="BJ274"/>
  <c r="BJ275"/>
  <c r="BJ277"/>
  <c r="BJ309"/>
  <c r="BJ310"/>
  <c r="BJ311"/>
  <c r="BJ314"/>
  <c r="BJ318"/>
  <c r="BJ321"/>
  <c r="BJ325"/>
  <c r="K327"/>
  <c r="AA327"/>
  <c r="BJ327"/>
  <c r="BJ331"/>
  <c r="BJ346"/>
  <c r="BJ366"/>
  <c r="BJ371"/>
  <c r="BJ383"/>
  <c r="BJ399"/>
  <c r="BJ400"/>
  <c r="BJ426"/>
  <c r="K452"/>
  <c r="AA452"/>
  <c r="BJ452"/>
  <c r="K453"/>
  <c r="AA453"/>
  <c r="BJ453"/>
  <c r="CS444"/>
  <c r="BS444"/>
  <c r="DA444"/>
  <c r="E32"/>
  <c r="U32"/>
  <c r="BA32"/>
  <c r="BA37"/>
  <c r="BA74"/>
  <c r="E89"/>
  <c r="U89"/>
  <c r="BA89"/>
  <c r="E90"/>
  <c r="U90"/>
  <c r="BA90"/>
  <c r="E91"/>
  <c r="U91"/>
  <c r="BA91"/>
  <c r="E92"/>
  <c r="U92"/>
  <c r="BA92"/>
  <c r="E93"/>
  <c r="U93"/>
  <c r="BA93"/>
  <c r="BA97"/>
  <c r="BA100"/>
  <c r="BA103"/>
  <c r="BA116"/>
  <c r="BA124"/>
  <c r="BA126"/>
  <c r="BA127"/>
  <c r="BA131"/>
  <c r="BA137"/>
  <c r="BA142"/>
  <c r="BA169"/>
  <c r="BA171"/>
  <c r="BA178"/>
  <c r="BA179"/>
  <c r="BA192"/>
  <c r="BA193"/>
  <c r="BA195"/>
  <c r="BA203"/>
  <c r="BA207"/>
  <c r="BA231"/>
  <c r="E242"/>
  <c r="U242"/>
  <c r="BA242"/>
  <c r="BA243"/>
  <c r="BA245"/>
  <c r="BA272"/>
  <c r="BA274"/>
  <c r="BA275"/>
  <c r="BA277"/>
  <c r="BA309"/>
  <c r="BA310"/>
  <c r="BA311"/>
  <c r="BA314"/>
  <c r="BA318"/>
  <c r="BA321"/>
  <c r="BA325"/>
  <c r="E327"/>
  <c r="U327"/>
  <c r="BA327"/>
  <c r="BA331"/>
  <c r="BA346"/>
  <c r="BA366"/>
  <c r="BA371"/>
  <c r="BA383"/>
  <c r="BA399"/>
  <c r="BA400"/>
  <c r="BA426"/>
  <c r="E452"/>
  <c r="U452"/>
  <c r="BA452"/>
  <c r="E453"/>
  <c r="U453"/>
  <c r="BA453"/>
  <c r="CM451"/>
  <c r="H32"/>
  <c r="X32"/>
  <c r="BF32"/>
  <c r="BF37"/>
  <c r="BF74"/>
  <c r="H89"/>
  <c r="X89"/>
  <c r="BF89"/>
  <c r="H90"/>
  <c r="X90"/>
  <c r="BF90"/>
  <c r="H91"/>
  <c r="X91"/>
  <c r="BF91"/>
  <c r="H92"/>
  <c r="X92"/>
  <c r="BF92"/>
  <c r="H93"/>
  <c r="X93"/>
  <c r="BF93"/>
  <c r="BF97"/>
  <c r="BF100"/>
  <c r="BF103"/>
  <c r="BF116"/>
  <c r="BF124"/>
  <c r="BF126"/>
  <c r="BF127"/>
  <c r="BF131"/>
  <c r="BF137"/>
  <c r="BF142"/>
  <c r="BF169"/>
  <c r="BF171"/>
  <c r="BF178"/>
  <c r="BF179"/>
  <c r="BF192"/>
  <c r="BF193"/>
  <c r="BF195"/>
  <c r="BF203"/>
  <c r="BF207"/>
  <c r="BF231"/>
  <c r="H242"/>
  <c r="X242"/>
  <c r="BF242"/>
  <c r="BF243"/>
  <c r="BF245"/>
  <c r="BF272"/>
  <c r="BF274"/>
  <c r="BF275"/>
  <c r="BF277"/>
  <c r="BF309"/>
  <c r="BF310"/>
  <c r="BF311"/>
  <c r="BF314"/>
  <c r="BF318"/>
  <c r="BF321"/>
  <c r="BF325"/>
  <c r="H327"/>
  <c r="X327"/>
  <c r="BF327"/>
  <c r="BF331"/>
  <c r="BF346"/>
  <c r="BF366"/>
  <c r="BF371"/>
  <c r="BF383"/>
  <c r="BF399"/>
  <c r="BF400"/>
  <c r="BF426"/>
  <c r="H452"/>
  <c r="X452"/>
  <c r="BF452"/>
  <c r="H453"/>
  <c r="X453"/>
  <c r="BF453"/>
  <c r="CP445"/>
  <c r="CS445"/>
  <c r="BM445"/>
  <c r="CY449"/>
  <c r="DA445"/>
  <c r="CM446"/>
  <c r="CP452"/>
  <c r="CR446"/>
  <c r="BM446"/>
  <c r="CV450"/>
  <c r="BS446"/>
  <c r="DA446"/>
  <c r="CV446"/>
  <c r="CM447"/>
  <c r="BC447"/>
  <c r="BE447"/>
  <c r="CR447"/>
  <c r="BS447"/>
  <c r="BG448"/>
  <c r="BC448"/>
  <c r="BE448"/>
  <c r="CO448"/>
  <c r="CQ445"/>
  <c r="CR448"/>
  <c r="BM448"/>
  <c r="BS448"/>
  <c r="CP448"/>
  <c r="BC449"/>
  <c r="BE449"/>
  <c r="CQ449"/>
  <c r="CT449"/>
  <c r="BM449"/>
  <c r="DB449"/>
  <c r="CN450"/>
  <c r="CO450"/>
  <c r="CQ450"/>
  <c r="BM450"/>
  <c r="BS450"/>
  <c r="CZ450"/>
  <c r="CN451"/>
  <c r="BG451"/>
  <c r="BM451"/>
  <c r="CW443"/>
  <c r="BS451"/>
  <c r="CO451"/>
  <c r="CW451"/>
  <c r="AC452"/>
  <c r="M452"/>
  <c r="D452"/>
  <c r="AZ452"/>
  <c r="BC452"/>
  <c r="BE452"/>
  <c r="CN452"/>
  <c r="CO443"/>
  <c r="CS452"/>
  <c r="BL452"/>
  <c r="BP452"/>
  <c r="CA452"/>
  <c r="BS452"/>
  <c r="DA452"/>
  <c r="BV452"/>
  <c r="BY452"/>
  <c r="CT452"/>
  <c r="DB452"/>
  <c r="AC453"/>
  <c r="M453"/>
  <c r="D453"/>
  <c r="AZ453"/>
  <c r="CC453"/>
  <c r="DE453"/>
  <c r="BG453"/>
  <c r="CP453"/>
  <c r="BY453"/>
  <c r="BL453"/>
  <c r="BM453"/>
  <c r="BP453"/>
  <c r="CY445"/>
  <c r="DA453"/>
  <c r="BV453"/>
  <c r="BZ453"/>
  <c r="CQ453"/>
  <c r="CY453"/>
  <c r="U466"/>
  <c r="U467"/>
  <c r="U468"/>
  <c r="U469"/>
  <c r="U470"/>
  <c r="U471"/>
  <c r="U472"/>
  <c r="U473"/>
  <c r="U474"/>
  <c r="U475"/>
  <c r="U476"/>
  <c r="U477"/>
  <c r="U478"/>
  <c r="U479"/>
  <c r="U480"/>
  <c r="U481"/>
  <c r="U482"/>
  <c r="U483"/>
  <c r="U484"/>
  <c r="U485"/>
  <c r="U486"/>
  <c r="U487"/>
  <c r="U488"/>
  <c r="F488"/>
  <c r="G488"/>
  <c r="H488"/>
  <c r="I488"/>
  <c r="J488"/>
  <c r="K488"/>
  <c r="L488"/>
  <c r="M488"/>
  <c r="N488"/>
  <c r="O488"/>
  <c r="P488"/>
  <c r="Q488"/>
  <c r="R488"/>
  <c r="S488"/>
  <c r="V488"/>
  <c r="W488"/>
  <c r="X488"/>
  <c r="Y488"/>
  <c r="Z488"/>
  <c r="AA488"/>
  <c r="AB488"/>
  <c r="AC488"/>
  <c r="AD488"/>
  <c r="AE488"/>
  <c r="AF488"/>
  <c r="AG488"/>
  <c r="AH488"/>
  <c r="AI488"/>
  <c r="AJ488"/>
  <c r="E488"/>
  <c r="C488"/>
  <c r="A442"/>
  <c r="B442"/>
  <c r="C442"/>
  <c r="A443"/>
  <c r="B443"/>
  <c r="C443"/>
  <c r="A444"/>
  <c r="B444"/>
  <c r="C444"/>
  <c r="A445"/>
  <c r="B445"/>
  <c r="C445"/>
  <c r="A446"/>
  <c r="B446"/>
  <c r="C446"/>
  <c r="A447"/>
  <c r="B447"/>
  <c r="C447"/>
  <c r="A448"/>
  <c r="B448"/>
  <c r="C448"/>
  <c r="A449"/>
  <c r="B449"/>
  <c r="C449"/>
  <c r="A450"/>
  <c r="B450"/>
  <c r="C450"/>
  <c r="A451"/>
  <c r="B451"/>
  <c r="C451"/>
  <c r="A452"/>
  <c r="B452"/>
  <c r="C452"/>
  <c r="A453"/>
  <c r="B453"/>
  <c r="C453"/>
  <c r="B441"/>
  <c r="C441"/>
  <c r="C440"/>
  <c r="B440"/>
  <c r="A440"/>
  <c r="CI2"/>
  <c r="CG2"/>
  <c r="CE2"/>
  <c r="CI2" i="23"/>
  <c r="CG2"/>
  <c r="CE2"/>
  <c r="CI2" i="22"/>
  <c r="CG2"/>
  <c r="CE2"/>
  <c r="CI2" i="21"/>
  <c r="CG2"/>
  <c r="CE2"/>
  <c r="CI2" i="20"/>
  <c r="CG2"/>
  <c r="CE2"/>
  <c r="CI2" i="19"/>
  <c r="CG2"/>
  <c r="CE2"/>
  <c r="CI2" i="18"/>
  <c r="CG2"/>
  <c r="CE2"/>
  <c r="CI2" i="17"/>
  <c r="CG2"/>
  <c r="CE2"/>
  <c r="CI2" i="16"/>
  <c r="CG2"/>
  <c r="CE2"/>
  <c r="CI2" i="15"/>
  <c r="CG2"/>
  <c r="CE2"/>
  <c r="CI2" i="14"/>
  <c r="CG2"/>
  <c r="CE2"/>
  <c r="CI2" i="13"/>
  <c r="CG2"/>
  <c r="CE2"/>
  <c r="CI2" i="12"/>
  <c r="CG2"/>
  <c r="CE2"/>
  <c r="CI2" i="11"/>
  <c r="CG2"/>
  <c r="CE2"/>
  <c r="CI2" i="10"/>
  <c r="CG2"/>
  <c r="CE2"/>
  <c r="CI2" i="9"/>
  <c r="CG2"/>
  <c r="CE2"/>
  <c r="CI2" i="8"/>
  <c r="CG2"/>
  <c r="CE2"/>
  <c r="CI2" i="7"/>
  <c r="CG2"/>
  <c r="CE2"/>
  <c r="CI2" i="6"/>
  <c r="CG2"/>
  <c r="CE2"/>
  <c r="CI2" i="5"/>
  <c r="CG2"/>
  <c r="CE2"/>
  <c r="CI2" i="3"/>
  <c r="CG2"/>
  <c r="CE2"/>
  <c r="CI2" i="2"/>
  <c r="CG2"/>
  <c r="CE2"/>
  <c r="CI2" i="4"/>
  <c r="CG2"/>
  <c r="CE2"/>
  <c r="CI2" i="1"/>
  <c r="CG2"/>
  <c r="CE2"/>
  <c r="P25" i="25"/>
  <c r="O25"/>
  <c r="P24"/>
  <c r="O24"/>
  <c r="P22"/>
  <c r="O22"/>
  <c r="P21"/>
  <c r="O21"/>
  <c r="P20"/>
  <c r="O20"/>
  <c r="P19"/>
  <c r="O19"/>
  <c r="P18"/>
  <c r="O18"/>
  <c r="P17"/>
  <c r="O17"/>
  <c r="P16"/>
  <c r="O16"/>
  <c r="P14"/>
  <c r="O14"/>
  <c r="P13"/>
  <c r="O13"/>
  <c r="P12"/>
  <c r="O12"/>
  <c r="P11"/>
  <c r="O11"/>
  <c r="P10"/>
  <c r="O10"/>
  <c r="P8"/>
  <c r="O8"/>
  <c r="P7"/>
  <c r="O7"/>
  <c r="P6"/>
  <c r="O6"/>
  <c r="P4"/>
  <c r="O4"/>
  <c r="CK18" i="34"/>
  <c r="K42" i="25"/>
  <c r="J48"/>
  <c r="K46"/>
  <c r="J51"/>
  <c r="J47"/>
  <c r="J39"/>
  <c r="J49"/>
  <c r="K51"/>
  <c r="K47"/>
  <c r="K43"/>
  <c r="K39"/>
  <c r="K35"/>
  <c r="K37"/>
  <c r="J42"/>
  <c r="J43"/>
  <c r="K41"/>
  <c r="J38"/>
  <c r="K54"/>
  <c r="K48"/>
  <c r="K40"/>
  <c r="K27"/>
  <c r="J46"/>
  <c r="K38"/>
  <c r="J53"/>
  <c r="J45"/>
  <c r="J37"/>
  <c r="CD14" i="20"/>
  <c r="CD15"/>
  <c r="CJ19" i="34"/>
  <c r="CD19"/>
  <c r="CE19"/>
  <c r="CH19"/>
  <c r="CI19"/>
  <c r="CK19"/>
  <c r="CF19"/>
  <c r="CG19"/>
  <c r="CD21"/>
  <c r="CE21"/>
  <c r="CK21"/>
  <c r="CH21"/>
  <c r="CI21"/>
  <c r="CJ21"/>
  <c r="CF21"/>
  <c r="CG21"/>
  <c r="CF15"/>
  <c r="CG15"/>
  <c r="CJ15"/>
  <c r="CD15"/>
  <c r="CE15"/>
  <c r="CH15"/>
  <c r="CI15"/>
  <c r="CK15"/>
  <c r="CK23"/>
  <c r="CD22"/>
  <c r="CE22"/>
  <c r="CH22"/>
  <c r="CI22"/>
  <c r="CF22"/>
  <c r="CG22"/>
  <c r="CJ22"/>
  <c r="CK22"/>
  <c r="CH17"/>
  <c r="CI17"/>
  <c r="CK17"/>
  <c r="CF17"/>
  <c r="CG17"/>
  <c r="CJ17"/>
  <c r="CD17"/>
  <c r="CE17"/>
  <c r="CF20"/>
  <c r="CG20"/>
  <c r="CH20"/>
  <c r="CI20"/>
  <c r="CD20"/>
  <c r="CE20"/>
  <c r="CK20"/>
  <c r="CJ20"/>
  <c r="CK16"/>
  <c r="CJ16"/>
  <c r="CH16"/>
  <c r="CI16"/>
  <c r="CF16"/>
  <c r="CG16"/>
  <c r="CD16"/>
  <c r="CE16"/>
  <c r="CX26"/>
  <c r="CJ18"/>
  <c r="CJ23"/>
  <c r="CH12"/>
  <c r="CI12"/>
  <c r="CF12"/>
  <c r="CG12"/>
  <c r="CD12"/>
  <c r="CE12"/>
  <c r="CF6"/>
  <c r="CG6"/>
  <c r="DC26"/>
  <c r="CH6"/>
  <c r="CI6"/>
  <c r="CH9"/>
  <c r="CI9"/>
  <c r="CJ14"/>
  <c r="CF5"/>
  <c r="CG5"/>
  <c r="CJ5"/>
  <c r="CK5"/>
  <c r="CD5"/>
  <c r="CE5"/>
  <c r="CH5"/>
  <c r="CI5"/>
  <c r="CH11"/>
  <c r="CI11"/>
  <c r="CK11"/>
  <c r="CF11"/>
  <c r="CG11"/>
  <c r="CJ11"/>
  <c r="CD11"/>
  <c r="CE11"/>
  <c r="CK9"/>
  <c r="CK6"/>
  <c r="CK14"/>
  <c r="CA37"/>
  <c r="CJ10"/>
  <c r="CA35"/>
  <c r="CJ12"/>
  <c r="CJ9"/>
  <c r="CC29"/>
  <c r="CC32"/>
  <c r="CJ6"/>
  <c r="CH8"/>
  <c r="CI8"/>
  <c r="CJ8"/>
  <c r="CD8"/>
  <c r="CE8"/>
  <c r="CF8"/>
  <c r="CG8"/>
  <c r="CK8"/>
  <c r="BP32"/>
  <c r="BA33"/>
  <c r="CA31"/>
  <c r="CJ3"/>
  <c r="CK10"/>
  <c r="CJ7"/>
  <c r="CK12"/>
  <c r="CC35"/>
  <c r="CA33"/>
  <c r="CA36"/>
  <c r="CK7"/>
  <c r="CC33"/>
  <c r="CC30"/>
  <c r="CA34"/>
  <c r="CF13"/>
  <c r="CG13"/>
  <c r="CJ13"/>
  <c r="CD13"/>
  <c r="CE13"/>
  <c r="CH13"/>
  <c r="CI13"/>
  <c r="CK13"/>
  <c r="CC36"/>
  <c r="CJ4"/>
  <c r="CC34"/>
  <c r="CC31"/>
  <c r="CC25"/>
  <c r="CA29"/>
  <c r="CK4"/>
  <c r="CA32"/>
  <c r="CK3"/>
  <c r="CE453" i="24"/>
  <c r="CG453"/>
  <c r="CI453"/>
  <c r="CG452"/>
  <c r="CC452"/>
  <c r="J35" i="25"/>
  <c r="K36"/>
  <c r="K44"/>
  <c r="K52"/>
  <c r="AN5"/>
  <c r="J34"/>
  <c r="J41"/>
  <c r="K34"/>
  <c r="K32"/>
  <c r="J33"/>
  <c r="K50"/>
  <c r="J32"/>
  <c r="K33"/>
  <c r="J27"/>
  <c r="J40"/>
  <c r="BP32" i="24"/>
  <c r="BP37"/>
  <c r="BP74"/>
  <c r="BP89"/>
  <c r="BP90"/>
  <c r="BP91"/>
  <c r="BP92"/>
  <c r="BP93"/>
  <c r="BP97"/>
  <c r="BP100"/>
  <c r="BP103"/>
  <c r="BP116"/>
  <c r="BP124"/>
  <c r="BP126"/>
  <c r="BP127"/>
  <c r="BP131"/>
  <c r="BP137"/>
  <c r="BP142"/>
  <c r="BP169"/>
  <c r="BP171"/>
  <c r="BP178"/>
  <c r="BP179"/>
  <c r="BP192"/>
  <c r="BP193"/>
  <c r="BP195"/>
  <c r="BP203"/>
  <c r="BP207"/>
  <c r="BP231"/>
  <c r="BP242"/>
  <c r="BP243"/>
  <c r="BP245"/>
  <c r="BP272"/>
  <c r="BP274"/>
  <c r="BP275"/>
  <c r="BP277"/>
  <c r="BP309"/>
  <c r="BP310"/>
  <c r="BP311"/>
  <c r="BP314"/>
  <c r="BP318"/>
  <c r="BP321"/>
  <c r="BP325"/>
  <c r="BP327"/>
  <c r="BP331"/>
  <c r="BP346"/>
  <c r="BP366"/>
  <c r="BP371"/>
  <c r="BP383"/>
  <c r="BP399"/>
  <c r="BP400"/>
  <c r="BP426"/>
  <c r="CX446"/>
  <c r="CX447"/>
  <c r="CA453"/>
  <c r="BV32"/>
  <c r="BV37"/>
  <c r="BV74"/>
  <c r="BV89"/>
  <c r="BV90"/>
  <c r="BV91"/>
  <c r="BV92"/>
  <c r="BV93"/>
  <c r="BV97"/>
  <c r="BV100"/>
  <c r="BV103"/>
  <c r="BV116"/>
  <c r="BV124"/>
  <c r="BV126"/>
  <c r="BV127"/>
  <c r="BV131"/>
  <c r="BV137"/>
  <c r="BV142"/>
  <c r="BV169"/>
  <c r="BV171"/>
  <c r="BV178"/>
  <c r="BV179"/>
  <c r="BV192"/>
  <c r="BV193"/>
  <c r="BV195"/>
  <c r="BV203"/>
  <c r="BV207"/>
  <c r="BV231"/>
  <c r="BV242"/>
  <c r="BV243"/>
  <c r="BV245"/>
  <c r="BV272"/>
  <c r="BV274"/>
  <c r="BV275"/>
  <c r="BV277"/>
  <c r="BV309"/>
  <c r="BV310"/>
  <c r="BV311"/>
  <c r="BV314"/>
  <c r="BV318"/>
  <c r="BV321"/>
  <c r="BV325"/>
  <c r="BV327"/>
  <c r="BV331"/>
  <c r="BV346"/>
  <c r="BV366"/>
  <c r="BV371"/>
  <c r="BV383"/>
  <c r="BV399"/>
  <c r="BV400"/>
  <c r="BV426"/>
  <c r="DC444"/>
  <c r="CX452"/>
  <c r="DC451"/>
  <c r="DC452"/>
  <c r="DC450"/>
  <c r="DC446"/>
  <c r="CN446"/>
  <c r="DB444"/>
  <c r="CZ442"/>
  <c r="CM452"/>
  <c r="BM452"/>
  <c r="CP451"/>
  <c r="CX449"/>
  <c r="DA450"/>
  <c r="CS450"/>
  <c r="BC450"/>
  <c r="BE450"/>
  <c r="CV449"/>
  <c r="CN449"/>
  <c r="DC449"/>
  <c r="CY448"/>
  <c r="CQ448"/>
  <c r="DB447"/>
  <c r="CT447"/>
  <c r="CW446"/>
  <c r="CO446"/>
  <c r="BG446"/>
  <c r="CZ445"/>
  <c r="CR445"/>
  <c r="CM444"/>
  <c r="BM444"/>
  <c r="CP443"/>
  <c r="CX445"/>
  <c r="DA442"/>
  <c r="CS442"/>
  <c r="BS442"/>
  <c r="BC442"/>
  <c r="BE442"/>
  <c r="CV441"/>
  <c r="CN441"/>
  <c r="DC443"/>
  <c r="CY440"/>
  <c r="CQ440"/>
  <c r="CS453"/>
  <c r="CB453"/>
  <c r="BS453"/>
  <c r="BC453"/>
  <c r="BE453"/>
  <c r="CV452"/>
  <c r="CE452"/>
  <c r="CY451"/>
  <c r="CQ451"/>
  <c r="DB450"/>
  <c r="CT450"/>
  <c r="CW449"/>
  <c r="CO449"/>
  <c r="BG449"/>
  <c r="CZ448"/>
  <c r="BM447"/>
  <c r="CP446"/>
  <c r="BS445"/>
  <c r="BC445"/>
  <c r="BE445"/>
  <c r="CV444"/>
  <c r="CN444"/>
  <c r="CY443"/>
  <c r="DB442"/>
  <c r="CW441"/>
  <c r="CO441"/>
  <c r="BG441"/>
  <c r="CZ440"/>
  <c r="CR440"/>
  <c r="CR450"/>
  <c r="CT444"/>
  <c r="CR442"/>
  <c r="CP440"/>
  <c r="CW452"/>
  <c r="CO452"/>
  <c r="BX452"/>
  <c r="BG452"/>
  <c r="CV447"/>
  <c r="CY446"/>
  <c r="DB445"/>
  <c r="CR443"/>
  <c r="DA440"/>
  <c r="CM453"/>
  <c r="DA451"/>
  <c r="CS451"/>
  <c r="BC451"/>
  <c r="BE451"/>
  <c r="DB448"/>
  <c r="CT448"/>
  <c r="CO447"/>
  <c r="BG447"/>
  <c r="CP444"/>
  <c r="DA443"/>
  <c r="CS443"/>
  <c r="BC443"/>
  <c r="BE443"/>
  <c r="CV442"/>
  <c r="CN442"/>
  <c r="CY441"/>
  <c r="CQ441"/>
  <c r="DB440"/>
  <c r="CT440"/>
  <c r="CV453"/>
  <c r="CN453"/>
  <c r="CY452"/>
  <c r="CQ452"/>
  <c r="BZ452"/>
  <c r="DB451"/>
  <c r="CT451"/>
  <c r="CW450"/>
  <c r="BG450"/>
  <c r="CZ449"/>
  <c r="CR449"/>
  <c r="CM448"/>
  <c r="CP447"/>
  <c r="CS446"/>
  <c r="BC446"/>
  <c r="BE446"/>
  <c r="CV445"/>
  <c r="CN445"/>
  <c r="CY444"/>
  <c r="CQ444"/>
  <c r="DB443"/>
  <c r="CT443"/>
  <c r="CW442"/>
  <c r="CO442"/>
  <c r="BG442"/>
  <c r="CZ441"/>
  <c r="CR441"/>
  <c r="CM440"/>
  <c r="BM440"/>
  <c r="CM449"/>
  <c r="DA447"/>
  <c r="CZ453"/>
  <c r="DB453"/>
  <c r="CR451"/>
  <c r="CP449"/>
  <c r="CS448"/>
  <c r="CQ446"/>
  <c r="CW444"/>
  <c r="CZ443"/>
  <c r="CM442"/>
  <c r="CS440"/>
  <c r="CZ446"/>
  <c r="CM445"/>
  <c r="CO453"/>
  <c r="CZ452"/>
  <c r="CI452"/>
  <c r="CS449"/>
  <c r="BS449"/>
  <c r="CN448"/>
  <c r="CW445"/>
  <c r="CO445"/>
  <c r="BG445"/>
  <c r="CZ444"/>
  <c r="CM443"/>
  <c r="CX442"/>
  <c r="CP442"/>
  <c r="CS441"/>
  <c r="CV440"/>
  <c r="CN440"/>
  <c r="CS447"/>
  <c r="CM441"/>
  <c r="CR453"/>
  <c r="CT453"/>
  <c r="CZ451"/>
  <c r="CM450"/>
  <c r="DA448"/>
  <c r="CT445"/>
  <c r="CO444"/>
  <c r="CP441"/>
  <c r="CW447"/>
  <c r="CW453"/>
  <c r="BX453"/>
  <c r="CR452"/>
  <c r="CP450"/>
  <c r="DA449"/>
  <c r="CV448"/>
  <c r="CY447"/>
  <c r="DB446"/>
  <c r="CB452"/>
  <c r="CV451"/>
  <c r="CY450"/>
  <c r="F25" i="25"/>
  <c r="G25"/>
  <c r="H25"/>
  <c r="E25"/>
  <c r="F487" i="24"/>
  <c r="G487"/>
  <c r="H487"/>
  <c r="I487"/>
  <c r="J487"/>
  <c r="K487"/>
  <c r="L487"/>
  <c r="M487"/>
  <c r="N487"/>
  <c r="O487"/>
  <c r="P487"/>
  <c r="Q487"/>
  <c r="R487"/>
  <c r="S487"/>
  <c r="V487"/>
  <c r="W487"/>
  <c r="X487"/>
  <c r="Y487"/>
  <c r="Z487"/>
  <c r="AA487"/>
  <c r="AB487"/>
  <c r="AC487"/>
  <c r="AD487"/>
  <c r="AE487"/>
  <c r="AF487"/>
  <c r="AG487"/>
  <c r="AH487"/>
  <c r="AI487"/>
  <c r="AJ487"/>
  <c r="E487"/>
  <c r="A413"/>
  <c r="B413"/>
  <c r="C413"/>
  <c r="A414"/>
  <c r="B414"/>
  <c r="C414"/>
  <c r="A415"/>
  <c r="B415"/>
  <c r="C415"/>
  <c r="A416"/>
  <c r="B416"/>
  <c r="C416"/>
  <c r="A417"/>
  <c r="B417"/>
  <c r="C417"/>
  <c r="A418"/>
  <c r="B418"/>
  <c r="C418"/>
  <c r="A419"/>
  <c r="B419"/>
  <c r="C419"/>
  <c r="A420"/>
  <c r="B420"/>
  <c r="C420"/>
  <c r="A421"/>
  <c r="B421"/>
  <c r="C421"/>
  <c r="A422"/>
  <c r="B422"/>
  <c r="C422"/>
  <c r="A423"/>
  <c r="B423"/>
  <c r="C423"/>
  <c r="A424"/>
  <c r="B424"/>
  <c r="C424"/>
  <c r="A425"/>
  <c r="B425"/>
  <c r="C425"/>
  <c r="A426"/>
  <c r="B426"/>
  <c r="C426"/>
  <c r="BL426"/>
  <c r="A427"/>
  <c r="B427"/>
  <c r="C427"/>
  <c r="A428"/>
  <c r="B428"/>
  <c r="C428"/>
  <c r="A429"/>
  <c r="B429"/>
  <c r="C429"/>
  <c r="BM429"/>
  <c r="A430"/>
  <c r="B430"/>
  <c r="C430"/>
  <c r="A431"/>
  <c r="B431"/>
  <c r="C431"/>
  <c r="A432"/>
  <c r="B432"/>
  <c r="C432"/>
  <c r="A433"/>
  <c r="B433"/>
  <c r="C433"/>
  <c r="BM433"/>
  <c r="A434"/>
  <c r="B434"/>
  <c r="C434"/>
  <c r="A435"/>
  <c r="B435"/>
  <c r="C435"/>
  <c r="A436"/>
  <c r="B436"/>
  <c r="C436"/>
  <c r="A437"/>
  <c r="B437"/>
  <c r="C437"/>
  <c r="A438"/>
  <c r="B438"/>
  <c r="C438"/>
  <c r="A439"/>
  <c r="B439"/>
  <c r="C439"/>
  <c r="B412"/>
  <c r="C412"/>
  <c r="C487"/>
  <c r="AZ21" i="22"/>
  <c r="BA21"/>
  <c r="BG21"/>
  <c r="BB21"/>
  <c r="DF21"/>
  <c r="BD21"/>
  <c r="CO21"/>
  <c r="BF21"/>
  <c r="BH21"/>
  <c r="BI21"/>
  <c r="CR21"/>
  <c r="BJ21"/>
  <c r="CS22"/>
  <c r="BK21"/>
  <c r="CT22"/>
  <c r="BL21"/>
  <c r="DM21"/>
  <c r="BN21"/>
  <c r="BO21"/>
  <c r="BP21"/>
  <c r="BQ21"/>
  <c r="CY23"/>
  <c r="BR21"/>
  <c r="CZ28"/>
  <c r="BT21"/>
  <c r="BU21"/>
  <c r="BV21"/>
  <c r="BZ21"/>
  <c r="CA21"/>
  <c r="DH21"/>
  <c r="DI21"/>
  <c r="DN21"/>
  <c r="DO21"/>
  <c r="DP21"/>
  <c r="DQ21"/>
  <c r="AZ22"/>
  <c r="BA22"/>
  <c r="BC22"/>
  <c r="BE22"/>
  <c r="BB22"/>
  <c r="BD22"/>
  <c r="BF22"/>
  <c r="CP26"/>
  <c r="BH22"/>
  <c r="CQ22"/>
  <c r="BI22"/>
  <c r="DJ22"/>
  <c r="BJ22"/>
  <c r="BK22"/>
  <c r="BL22"/>
  <c r="BM22"/>
  <c r="BN22"/>
  <c r="CV24"/>
  <c r="BO22"/>
  <c r="BQ22"/>
  <c r="BS22"/>
  <c r="BR22"/>
  <c r="BT22"/>
  <c r="BU22"/>
  <c r="BV22"/>
  <c r="BY22"/>
  <c r="BZ22"/>
  <c r="DE22"/>
  <c r="DF22"/>
  <c r="DG22"/>
  <c r="DK22"/>
  <c r="DL22"/>
  <c r="DM22"/>
  <c r="DP22"/>
  <c r="DQ22"/>
  <c r="AZ23"/>
  <c r="BA23"/>
  <c r="BG23"/>
  <c r="BB23"/>
  <c r="BX23"/>
  <c r="BC23"/>
  <c r="BE23"/>
  <c r="BD23"/>
  <c r="CO22"/>
  <c r="BF23"/>
  <c r="DH23"/>
  <c r="BH23"/>
  <c r="CQ23"/>
  <c r="BI23"/>
  <c r="BJ23"/>
  <c r="BZ23"/>
  <c r="BK23"/>
  <c r="CT23"/>
  <c r="BL23"/>
  <c r="CU23"/>
  <c r="BN23"/>
  <c r="DN23"/>
  <c r="BO23"/>
  <c r="BP23"/>
  <c r="DO23"/>
  <c r="BQ23"/>
  <c r="BR23"/>
  <c r="BS23"/>
  <c r="BT23"/>
  <c r="BU23"/>
  <c r="BV23"/>
  <c r="BY23"/>
  <c r="DE23"/>
  <c r="DI23"/>
  <c r="DJ23"/>
  <c r="DK23"/>
  <c r="DP23"/>
  <c r="DQ23"/>
  <c r="AZ24"/>
  <c r="BA24"/>
  <c r="DE24"/>
  <c r="BB24"/>
  <c r="CN24"/>
  <c r="BD24"/>
  <c r="BF24"/>
  <c r="BH24"/>
  <c r="DI24"/>
  <c r="BI24"/>
  <c r="CR24"/>
  <c r="BJ24"/>
  <c r="CS24"/>
  <c r="BK24"/>
  <c r="BM24"/>
  <c r="BL24"/>
  <c r="BN24"/>
  <c r="BO24"/>
  <c r="BP24"/>
  <c r="CA24"/>
  <c r="BQ24"/>
  <c r="BS24"/>
  <c r="BR24"/>
  <c r="BT24"/>
  <c r="BU24"/>
  <c r="BV24"/>
  <c r="BY24"/>
  <c r="BZ24"/>
  <c r="DG24"/>
  <c r="DH24"/>
  <c r="DM24"/>
  <c r="DN24"/>
  <c r="DO24"/>
  <c r="DP24"/>
  <c r="DQ24"/>
  <c r="AZ25"/>
  <c r="BA25"/>
  <c r="BB25"/>
  <c r="BC25"/>
  <c r="BE25"/>
  <c r="BD25"/>
  <c r="BF25"/>
  <c r="DH25"/>
  <c r="BH25"/>
  <c r="DI25"/>
  <c r="BI25"/>
  <c r="BJ25"/>
  <c r="CS25"/>
  <c r="BK25"/>
  <c r="BL25"/>
  <c r="BM25"/>
  <c r="BN25"/>
  <c r="DN25"/>
  <c r="BO25"/>
  <c r="BP25"/>
  <c r="BQ25"/>
  <c r="BR25"/>
  <c r="BS25"/>
  <c r="BT25"/>
  <c r="BU25"/>
  <c r="BY25"/>
  <c r="DE25"/>
  <c r="DF25"/>
  <c r="DG25"/>
  <c r="DJ25"/>
  <c r="DK25"/>
  <c r="DL25"/>
  <c r="DM25"/>
  <c r="DP25"/>
  <c r="DQ25"/>
  <c r="AZ26"/>
  <c r="BA26"/>
  <c r="BG26"/>
  <c r="BB26"/>
  <c r="CN25"/>
  <c r="BD26"/>
  <c r="DG26"/>
  <c r="BF26"/>
  <c r="BH26"/>
  <c r="BI26"/>
  <c r="BY26"/>
  <c r="BJ26"/>
  <c r="CS23"/>
  <c r="BK26"/>
  <c r="DL26"/>
  <c r="BL26"/>
  <c r="CU26"/>
  <c r="BN26"/>
  <c r="BO26"/>
  <c r="BP26"/>
  <c r="BQ26"/>
  <c r="BR26"/>
  <c r="BS26"/>
  <c r="BT26"/>
  <c r="BU26"/>
  <c r="BV26"/>
  <c r="CZ26"/>
  <c r="DH26"/>
  <c r="DI26"/>
  <c r="DJ26"/>
  <c r="DN26"/>
  <c r="DP26"/>
  <c r="DQ26"/>
  <c r="AZ27"/>
  <c r="BA27"/>
  <c r="CM27"/>
  <c r="BB27"/>
  <c r="CN27"/>
  <c r="BD27"/>
  <c r="BF27"/>
  <c r="BG27"/>
  <c r="BH27"/>
  <c r="DI27"/>
  <c r="BI27"/>
  <c r="CR27"/>
  <c r="BJ27"/>
  <c r="DK27"/>
  <c r="BK27"/>
  <c r="BL27"/>
  <c r="BM27"/>
  <c r="BN27"/>
  <c r="BO27"/>
  <c r="BP27"/>
  <c r="BQ27"/>
  <c r="BS27"/>
  <c r="BR27"/>
  <c r="BT27"/>
  <c r="DA27"/>
  <c r="BU27"/>
  <c r="BV27"/>
  <c r="BX27"/>
  <c r="BY27"/>
  <c r="BZ27"/>
  <c r="CW27"/>
  <c r="DF27"/>
  <c r="DG27"/>
  <c r="DH27"/>
  <c r="DL27"/>
  <c r="DM27"/>
  <c r="DN27"/>
  <c r="DP27"/>
  <c r="DQ27"/>
  <c r="AZ28"/>
  <c r="BA28"/>
  <c r="BB28"/>
  <c r="BC28"/>
  <c r="BD28"/>
  <c r="CO28"/>
  <c r="BF28"/>
  <c r="DH28"/>
  <c r="BH28"/>
  <c r="BI28"/>
  <c r="CR28"/>
  <c r="BJ28"/>
  <c r="BK28"/>
  <c r="CA28"/>
  <c r="BL28"/>
  <c r="CU25"/>
  <c r="BN28"/>
  <c r="DN28"/>
  <c r="BO28"/>
  <c r="BP28"/>
  <c r="BQ28"/>
  <c r="BR28"/>
  <c r="BS28"/>
  <c r="BT28"/>
  <c r="BU28"/>
  <c r="BV28"/>
  <c r="BZ28"/>
  <c r="DE28"/>
  <c r="DF28"/>
  <c r="DI28"/>
  <c r="DJ28"/>
  <c r="DK28"/>
  <c r="DL28"/>
  <c r="DP28"/>
  <c r="DQ28"/>
  <c r="AZ29"/>
  <c r="BA29"/>
  <c r="BG29"/>
  <c r="BB29"/>
  <c r="DF29"/>
  <c r="BD29"/>
  <c r="CO29"/>
  <c r="BF29"/>
  <c r="BH29"/>
  <c r="BI29"/>
  <c r="DJ29"/>
  <c r="BJ29"/>
  <c r="DK29"/>
  <c r="BK29"/>
  <c r="CT29"/>
  <c r="BL29"/>
  <c r="DM29"/>
  <c r="BN29"/>
  <c r="DN29"/>
  <c r="BO29"/>
  <c r="BP29"/>
  <c r="BQ29"/>
  <c r="BS29"/>
  <c r="BR29"/>
  <c r="BT29"/>
  <c r="BU29"/>
  <c r="BV29"/>
  <c r="BZ29"/>
  <c r="CA29"/>
  <c r="CQ29"/>
  <c r="CY29"/>
  <c r="DH29"/>
  <c r="DI29"/>
  <c r="DO29"/>
  <c r="DP29"/>
  <c r="DQ29"/>
  <c r="AZ30"/>
  <c r="BA30"/>
  <c r="BC30"/>
  <c r="BE30"/>
  <c r="BB30"/>
  <c r="BD30"/>
  <c r="BF30"/>
  <c r="CP30"/>
  <c r="BH30"/>
  <c r="DI30"/>
  <c r="BI30"/>
  <c r="DJ30"/>
  <c r="BJ30"/>
  <c r="BK30"/>
  <c r="CT30"/>
  <c r="BL30"/>
  <c r="BM30"/>
  <c r="BN30"/>
  <c r="DN30"/>
  <c r="BO30"/>
  <c r="BP30"/>
  <c r="BQ30"/>
  <c r="BS30"/>
  <c r="BR30"/>
  <c r="BT30"/>
  <c r="BU30"/>
  <c r="BV30"/>
  <c r="BY30"/>
  <c r="BZ30"/>
  <c r="CN30"/>
  <c r="CV30"/>
  <c r="DE30"/>
  <c r="DF30"/>
  <c r="DG30"/>
  <c r="DK30"/>
  <c r="DL30"/>
  <c r="DM30"/>
  <c r="DP30"/>
  <c r="DQ30"/>
  <c r="AZ31"/>
  <c r="BA31"/>
  <c r="BB31"/>
  <c r="BG31"/>
  <c r="BC31"/>
  <c r="BE31"/>
  <c r="BD31"/>
  <c r="DG31"/>
  <c r="BF31"/>
  <c r="DH31"/>
  <c r="BH31"/>
  <c r="CQ31"/>
  <c r="BI31"/>
  <c r="BJ31"/>
  <c r="BZ31"/>
  <c r="BK31"/>
  <c r="BM31"/>
  <c r="BL31"/>
  <c r="DM31"/>
  <c r="BN31"/>
  <c r="DN31"/>
  <c r="BO31"/>
  <c r="BP31"/>
  <c r="BQ31"/>
  <c r="BR31"/>
  <c r="BS31"/>
  <c r="BT31"/>
  <c r="BU31"/>
  <c r="BV31"/>
  <c r="BY31"/>
  <c r="CS31"/>
  <c r="DA31"/>
  <c r="DE31"/>
  <c r="DI31"/>
  <c r="DJ31"/>
  <c r="DK31"/>
  <c r="DO31"/>
  <c r="DP31"/>
  <c r="DQ31"/>
  <c r="F24" i="25"/>
  <c r="G24"/>
  <c r="H24"/>
  <c r="E24"/>
  <c r="F486" i="24"/>
  <c r="G486"/>
  <c r="H486"/>
  <c r="I486"/>
  <c r="J486"/>
  <c r="K486"/>
  <c r="L486"/>
  <c r="M486"/>
  <c r="N486"/>
  <c r="O486"/>
  <c r="P486"/>
  <c r="Q486"/>
  <c r="R486"/>
  <c r="S486"/>
  <c r="V486"/>
  <c r="W486"/>
  <c r="X486"/>
  <c r="Y486"/>
  <c r="Z486"/>
  <c r="AA486"/>
  <c r="AB486"/>
  <c r="AC486"/>
  <c r="AD486"/>
  <c r="AE486"/>
  <c r="AF486"/>
  <c r="AG486"/>
  <c r="AH486"/>
  <c r="AI486"/>
  <c r="AJ486"/>
  <c r="E486"/>
  <c r="A402"/>
  <c r="B402"/>
  <c r="C402"/>
  <c r="A403"/>
  <c r="B403"/>
  <c r="C403"/>
  <c r="A404"/>
  <c r="B404"/>
  <c r="C404"/>
  <c r="A405"/>
  <c r="B405"/>
  <c r="C405"/>
  <c r="A406"/>
  <c r="B406"/>
  <c r="C406"/>
  <c r="A407"/>
  <c r="B407"/>
  <c r="C407"/>
  <c r="A408"/>
  <c r="B408"/>
  <c r="C408"/>
  <c r="A409"/>
  <c r="B409"/>
  <c r="C409"/>
  <c r="A410"/>
  <c r="B410"/>
  <c r="C410"/>
  <c r="A411"/>
  <c r="B411"/>
  <c r="C411"/>
  <c r="B401"/>
  <c r="C401"/>
  <c r="A401"/>
  <c r="B24" i="25"/>
  <c r="B52"/>
  <c r="V485" i="24"/>
  <c r="W485"/>
  <c r="X485"/>
  <c r="Y485"/>
  <c r="Z485"/>
  <c r="AA485"/>
  <c r="AB485"/>
  <c r="AC485"/>
  <c r="AD485"/>
  <c r="AE485"/>
  <c r="AF485"/>
  <c r="AG485"/>
  <c r="AH485"/>
  <c r="AI485"/>
  <c r="AJ485"/>
  <c r="F485"/>
  <c r="G485"/>
  <c r="H485"/>
  <c r="I485"/>
  <c r="J485"/>
  <c r="K485"/>
  <c r="L485"/>
  <c r="M485"/>
  <c r="N485"/>
  <c r="O485"/>
  <c r="P485"/>
  <c r="Q485"/>
  <c r="R485"/>
  <c r="S485"/>
  <c r="E485"/>
  <c r="A388"/>
  <c r="B388"/>
  <c r="C388"/>
  <c r="A389"/>
  <c r="B389"/>
  <c r="C389"/>
  <c r="A390"/>
  <c r="B390"/>
  <c r="C390"/>
  <c r="A391"/>
  <c r="B391"/>
  <c r="C391"/>
  <c r="A392"/>
  <c r="B392"/>
  <c r="C392"/>
  <c r="A393"/>
  <c r="B393"/>
  <c r="C393"/>
  <c r="A394"/>
  <c r="B394"/>
  <c r="C394"/>
  <c r="A395"/>
  <c r="B395"/>
  <c r="C395"/>
  <c r="A396"/>
  <c r="B396"/>
  <c r="C396"/>
  <c r="A397"/>
  <c r="B397"/>
  <c r="C397"/>
  <c r="A398"/>
  <c r="B398"/>
  <c r="C398"/>
  <c r="A399"/>
  <c r="B399"/>
  <c r="C399"/>
  <c r="A400"/>
  <c r="B400"/>
  <c r="C400"/>
  <c r="B387"/>
  <c r="C387"/>
  <c r="A387"/>
  <c r="BA42" i="34"/>
  <c r="BD42"/>
  <c r="BH42"/>
  <c r="BA43"/>
  <c r="BD43"/>
  <c r="BH43"/>
  <c r="BA41"/>
  <c r="BD41"/>
  <c r="BH41"/>
  <c r="CJ26"/>
  <c r="CK26"/>
  <c r="BB35"/>
  <c r="BB36"/>
  <c r="BB34"/>
  <c r="BB33"/>
  <c r="DE452" i="24"/>
  <c r="N26" i="25"/>
  <c r="L26"/>
  <c r="M26"/>
  <c r="DC453" i="24"/>
  <c r="DC442"/>
  <c r="CX441"/>
  <c r="DC448"/>
  <c r="DC447"/>
  <c r="CX440"/>
  <c r="CX443"/>
  <c r="CX448"/>
  <c r="CX444"/>
  <c r="CX453"/>
  <c r="CH450"/>
  <c r="CI450"/>
  <c r="CD450"/>
  <c r="CE450"/>
  <c r="CF450"/>
  <c r="CG450"/>
  <c r="DC441"/>
  <c r="CF453"/>
  <c r="CD453"/>
  <c r="CH453"/>
  <c r="CF447"/>
  <c r="CG447"/>
  <c r="CH447"/>
  <c r="CI447"/>
  <c r="CD447"/>
  <c r="CE447"/>
  <c r="CX451"/>
  <c r="CF448"/>
  <c r="CG448"/>
  <c r="CD448"/>
  <c r="CE448"/>
  <c r="CH448"/>
  <c r="CI448"/>
  <c r="CX450"/>
  <c r="DC445"/>
  <c r="DC440"/>
  <c r="BM427"/>
  <c r="BM437"/>
  <c r="BM413"/>
  <c r="BM423"/>
  <c r="BS419"/>
  <c r="DA25" i="22"/>
  <c r="CA25"/>
  <c r="DB30"/>
  <c r="DB28"/>
  <c r="DA21"/>
  <c r="DA26"/>
  <c r="CW21"/>
  <c r="DB22"/>
  <c r="DB26"/>
  <c r="DA22"/>
  <c r="BS438" i="24"/>
  <c r="BM438"/>
  <c r="BS436"/>
  <c r="BS434"/>
  <c r="BM425"/>
  <c r="BM421"/>
  <c r="BS417"/>
  <c r="BM417"/>
  <c r="BS413"/>
  <c r="BS430"/>
  <c r="BM430"/>
  <c r="BS428"/>
  <c r="BS426"/>
  <c r="BS424"/>
  <c r="BS422"/>
  <c r="BS420"/>
  <c r="BS418"/>
  <c r="BS414"/>
  <c r="BS437"/>
  <c r="BM428"/>
  <c r="BS425"/>
  <c r="BS421"/>
  <c r="BS433"/>
  <c r="BM420"/>
  <c r="BS416"/>
  <c r="BS415"/>
  <c r="BS432"/>
  <c r="BM422"/>
  <c r="BM419"/>
  <c r="BM424"/>
  <c r="BG419"/>
  <c r="BM432"/>
  <c r="BM435"/>
  <c r="BM431"/>
  <c r="BM436"/>
  <c r="BG436"/>
  <c r="CB426"/>
  <c r="BS431"/>
  <c r="BM439"/>
  <c r="BS435"/>
  <c r="BS427"/>
  <c r="BS423"/>
  <c r="BM418"/>
  <c r="BM414"/>
  <c r="BS429"/>
  <c r="BM415"/>
  <c r="BM426"/>
  <c r="BM412"/>
  <c r="BS406"/>
  <c r="BM409"/>
  <c r="BS403"/>
  <c r="BS405"/>
  <c r="C486"/>
  <c r="BM406"/>
  <c r="DO30" i="22"/>
  <c r="DO28"/>
  <c r="DO25"/>
  <c r="CA27"/>
  <c r="DO27"/>
  <c r="CX26"/>
  <c r="DO26"/>
  <c r="CA26"/>
  <c r="CB31"/>
  <c r="CB23"/>
  <c r="CO27"/>
  <c r="CR26"/>
  <c r="CM25"/>
  <c r="CP24"/>
  <c r="CW30"/>
  <c r="BX30"/>
  <c r="BG30"/>
  <c r="CR29"/>
  <c r="CM28"/>
  <c r="BM28"/>
  <c r="CB26"/>
  <c r="CW22"/>
  <c r="DL31"/>
  <c r="CS29"/>
  <c r="CB29"/>
  <c r="BC29"/>
  <c r="BE29"/>
  <c r="CN28"/>
  <c r="CQ27"/>
  <c r="CW25"/>
  <c r="CZ24"/>
  <c r="BM23"/>
  <c r="BP22"/>
  <c r="CS21"/>
  <c r="CB21"/>
  <c r="CN31"/>
  <c r="DH30"/>
  <c r="DB29"/>
  <c r="CW28"/>
  <c r="BG28"/>
  <c r="DM23"/>
  <c r="DB21"/>
  <c r="CZ31"/>
  <c r="CR31"/>
  <c r="CA31"/>
  <c r="CU30"/>
  <c r="CM30"/>
  <c r="DG29"/>
  <c r="CP29"/>
  <c r="BY29"/>
  <c r="DA28"/>
  <c r="CS28"/>
  <c r="CB28"/>
  <c r="DE27"/>
  <c r="CV27"/>
  <c r="CY26"/>
  <c r="CQ26"/>
  <c r="BZ26"/>
  <c r="DB25"/>
  <c r="CT25"/>
  <c r="DF24"/>
  <c r="CW24"/>
  <c r="CO24"/>
  <c r="BX24"/>
  <c r="BG24"/>
  <c r="CZ23"/>
  <c r="CR23"/>
  <c r="CA23"/>
  <c r="CU22"/>
  <c r="CM22"/>
  <c r="DG21"/>
  <c r="CP21"/>
  <c r="BY21"/>
  <c r="DA23"/>
  <c r="CV22"/>
  <c r="CY21"/>
  <c r="DB31"/>
  <c r="CU28"/>
  <c r="CS26"/>
  <c r="BV25"/>
  <c r="DC25"/>
  <c r="CQ24"/>
  <c r="BX22"/>
  <c r="CZ21"/>
  <c r="CU31"/>
  <c r="DA29"/>
  <c r="CT26"/>
  <c r="CO25"/>
  <c r="BX25"/>
  <c r="BG25"/>
  <c r="DL23"/>
  <c r="CP22"/>
  <c r="DJ21"/>
  <c r="BC21"/>
  <c r="BE21"/>
  <c r="CV31"/>
  <c r="CQ30"/>
  <c r="BX28"/>
  <c r="CM26"/>
  <c r="CP25"/>
  <c r="DA24"/>
  <c r="CB24"/>
  <c r="BC24"/>
  <c r="BE24"/>
  <c r="CV23"/>
  <c r="DF31"/>
  <c r="CW31"/>
  <c r="CO31"/>
  <c r="BX31"/>
  <c r="CZ30"/>
  <c r="CR30"/>
  <c r="CA30"/>
  <c r="DL29"/>
  <c r="CU29"/>
  <c r="CM29"/>
  <c r="BM29"/>
  <c r="DG28"/>
  <c r="CP28"/>
  <c r="BY28"/>
  <c r="DJ27"/>
  <c r="CS27"/>
  <c r="CB27"/>
  <c r="BC27"/>
  <c r="BE27"/>
  <c r="DM26"/>
  <c r="DE26"/>
  <c r="CV26"/>
  <c r="CN26"/>
  <c r="CY25"/>
  <c r="CQ25"/>
  <c r="BZ25"/>
  <c r="DK24"/>
  <c r="DB24"/>
  <c r="CT24"/>
  <c r="DF23"/>
  <c r="CW23"/>
  <c r="CO23"/>
  <c r="DI22"/>
  <c r="CZ22"/>
  <c r="CR22"/>
  <c r="DL21"/>
  <c r="CU21"/>
  <c r="CM21"/>
  <c r="BM21"/>
  <c r="CO30"/>
  <c r="BC26"/>
  <c r="BE26"/>
  <c r="CV25"/>
  <c r="CY24"/>
  <c r="DN22"/>
  <c r="DM28"/>
  <c r="CY27"/>
  <c r="DK26"/>
  <c r="BS21"/>
  <c r="CZ27"/>
  <c r="BM26"/>
  <c r="DJ24"/>
  <c r="CN23"/>
  <c r="DH22"/>
  <c r="DK21"/>
  <c r="CP31"/>
  <c r="DA30"/>
  <c r="CS30"/>
  <c r="CB30"/>
  <c r="DE29"/>
  <c r="CV29"/>
  <c r="CN29"/>
  <c r="CY28"/>
  <c r="CQ28"/>
  <c r="DB27"/>
  <c r="CT27"/>
  <c r="DF26"/>
  <c r="CW26"/>
  <c r="CO26"/>
  <c r="BX26"/>
  <c r="CZ25"/>
  <c r="CR25"/>
  <c r="DL24"/>
  <c r="CU24"/>
  <c r="CM24"/>
  <c r="DG23"/>
  <c r="CP23"/>
  <c r="CB22"/>
  <c r="DE21"/>
  <c r="CV21"/>
  <c r="CN21"/>
  <c r="CT28"/>
  <c r="CN22"/>
  <c r="CQ21"/>
  <c r="CT31"/>
  <c r="CZ29"/>
  <c r="BE28"/>
  <c r="CP27"/>
  <c r="DB23"/>
  <c r="BG22"/>
  <c r="CM31"/>
  <c r="CV28"/>
  <c r="CM23"/>
  <c r="CY30"/>
  <c r="CY22"/>
  <c r="CT21"/>
  <c r="CY31"/>
  <c r="CW29"/>
  <c r="BX29"/>
  <c r="CU27"/>
  <c r="BX21"/>
  <c r="BS408" i="24"/>
  <c r="BM404"/>
  <c r="AZ13" i="20"/>
  <c r="CC13"/>
  <c r="BA13"/>
  <c r="BC13"/>
  <c r="BE13"/>
  <c r="BB13"/>
  <c r="DF13"/>
  <c r="BD13"/>
  <c r="DG13"/>
  <c r="BF13"/>
  <c r="DH13"/>
  <c r="BH13"/>
  <c r="DI13"/>
  <c r="BI13"/>
  <c r="BJ13"/>
  <c r="BZ13"/>
  <c r="BK13"/>
  <c r="BL13"/>
  <c r="DM13"/>
  <c r="BN13"/>
  <c r="DN13"/>
  <c r="BO13"/>
  <c r="BP13"/>
  <c r="DO13"/>
  <c r="BQ13"/>
  <c r="BS13"/>
  <c r="BR13"/>
  <c r="BT13"/>
  <c r="DR13"/>
  <c r="BU13"/>
  <c r="BV13"/>
  <c r="BY13"/>
  <c r="DJ13"/>
  <c r="DP13"/>
  <c r="DQ13"/>
  <c r="AZ14"/>
  <c r="CC14"/>
  <c r="BA14"/>
  <c r="DE14"/>
  <c r="BB14"/>
  <c r="DF14"/>
  <c r="BD14"/>
  <c r="DG14"/>
  <c r="BF14"/>
  <c r="DH14"/>
  <c r="BH14"/>
  <c r="DI14"/>
  <c r="BI14"/>
  <c r="DJ14"/>
  <c r="BJ14"/>
  <c r="DK14"/>
  <c r="BK14"/>
  <c r="BL14"/>
  <c r="BN14"/>
  <c r="DN14"/>
  <c r="BO14"/>
  <c r="BP14"/>
  <c r="BQ14"/>
  <c r="BR14"/>
  <c r="DQ14"/>
  <c r="BT14"/>
  <c r="DR14"/>
  <c r="BU14"/>
  <c r="BV14"/>
  <c r="DM14"/>
  <c r="AZ15"/>
  <c r="CC15"/>
  <c r="BA15"/>
  <c r="DE15"/>
  <c r="BB15"/>
  <c r="DF15"/>
  <c r="BD15"/>
  <c r="DG15"/>
  <c r="BF15"/>
  <c r="DH15"/>
  <c r="BH15"/>
  <c r="DI15"/>
  <c r="BI15"/>
  <c r="DJ15"/>
  <c r="BJ15"/>
  <c r="DK15"/>
  <c r="BK15"/>
  <c r="BL15"/>
  <c r="BN15"/>
  <c r="BO15"/>
  <c r="BP15"/>
  <c r="BQ15"/>
  <c r="BS15"/>
  <c r="BR15"/>
  <c r="DQ15"/>
  <c r="BT15"/>
  <c r="DR15"/>
  <c r="BU15"/>
  <c r="BV15"/>
  <c r="DM15"/>
  <c r="AZ16"/>
  <c r="CC16"/>
  <c r="BA16"/>
  <c r="BB16"/>
  <c r="DF16"/>
  <c r="BD16"/>
  <c r="DG16"/>
  <c r="BF16"/>
  <c r="DH16"/>
  <c r="BH16"/>
  <c r="DI16"/>
  <c r="BI16"/>
  <c r="BY16"/>
  <c r="BJ16"/>
  <c r="BZ16"/>
  <c r="BK16"/>
  <c r="DL16"/>
  <c r="BL16"/>
  <c r="BN16"/>
  <c r="DN16"/>
  <c r="BO16"/>
  <c r="BP16"/>
  <c r="BQ16"/>
  <c r="BR16"/>
  <c r="DQ16"/>
  <c r="BT16"/>
  <c r="BU16"/>
  <c r="BV16"/>
  <c r="B23" i="25"/>
  <c r="B51"/>
  <c r="C485" i="24"/>
  <c r="F484"/>
  <c r="G484"/>
  <c r="H484"/>
  <c r="I484"/>
  <c r="J484"/>
  <c r="K484"/>
  <c r="L484"/>
  <c r="M484"/>
  <c r="N484"/>
  <c r="O484"/>
  <c r="P484"/>
  <c r="Q484"/>
  <c r="R484"/>
  <c r="S484"/>
  <c r="V484"/>
  <c r="W484"/>
  <c r="X484"/>
  <c r="Y484"/>
  <c r="Z484"/>
  <c r="AA484"/>
  <c r="AB484"/>
  <c r="AC484"/>
  <c r="AD484"/>
  <c r="AE484"/>
  <c r="AF484"/>
  <c r="AG484"/>
  <c r="AH484"/>
  <c r="AI484"/>
  <c r="AJ484"/>
  <c r="E484"/>
  <c r="BZ399"/>
  <c r="BY399"/>
  <c r="BL399"/>
  <c r="BL400"/>
  <c r="AZ25" i="19"/>
  <c r="BA25"/>
  <c r="BG25"/>
  <c r="BB25"/>
  <c r="DF25"/>
  <c r="BC25"/>
  <c r="BE25"/>
  <c r="BD25"/>
  <c r="CO25"/>
  <c r="BF25"/>
  <c r="CP22"/>
  <c r="BH25"/>
  <c r="DI25"/>
  <c r="BI25"/>
  <c r="CR24"/>
  <c r="BJ25"/>
  <c r="BK25"/>
  <c r="DL25"/>
  <c r="BL25"/>
  <c r="CU23"/>
  <c r="BN25"/>
  <c r="DN25"/>
  <c r="BO25"/>
  <c r="BP25"/>
  <c r="BQ25"/>
  <c r="CY22"/>
  <c r="BR25"/>
  <c r="BS25"/>
  <c r="BT25"/>
  <c r="BU25"/>
  <c r="BV25"/>
  <c r="BY25"/>
  <c r="BZ25"/>
  <c r="CP25"/>
  <c r="CS25"/>
  <c r="CY25"/>
  <c r="DG25"/>
  <c r="DH25"/>
  <c r="DJ25"/>
  <c r="DK25"/>
  <c r="DO25"/>
  <c r="DP25"/>
  <c r="DQ25"/>
  <c r="AZ21"/>
  <c r="BA21"/>
  <c r="BG21"/>
  <c r="BB21"/>
  <c r="DF21"/>
  <c r="BC21"/>
  <c r="BE21"/>
  <c r="BD21"/>
  <c r="BF21"/>
  <c r="BH21"/>
  <c r="DI21"/>
  <c r="BI21"/>
  <c r="BJ21"/>
  <c r="BK21"/>
  <c r="BL21"/>
  <c r="DM21"/>
  <c r="BN21"/>
  <c r="DN21"/>
  <c r="BO21"/>
  <c r="BP21"/>
  <c r="BQ21"/>
  <c r="CY23"/>
  <c r="BR21"/>
  <c r="BS21"/>
  <c r="BT21"/>
  <c r="BU21"/>
  <c r="BV21"/>
  <c r="BY21"/>
  <c r="BZ21"/>
  <c r="CP21"/>
  <c r="CY21"/>
  <c r="DG21"/>
  <c r="DH21"/>
  <c r="DJ21"/>
  <c r="DK21"/>
  <c r="DO21"/>
  <c r="DP21"/>
  <c r="DQ21"/>
  <c r="AZ22"/>
  <c r="CI22"/>
  <c r="BA22"/>
  <c r="BC22"/>
  <c r="BE22"/>
  <c r="BB22"/>
  <c r="BD22"/>
  <c r="BF22"/>
  <c r="DH22"/>
  <c r="BH22"/>
  <c r="BI22"/>
  <c r="DJ22"/>
  <c r="BJ22"/>
  <c r="DK22"/>
  <c r="BK22"/>
  <c r="BL22"/>
  <c r="BM22"/>
  <c r="BN22"/>
  <c r="BO22"/>
  <c r="BP22"/>
  <c r="BQ22"/>
  <c r="BS22"/>
  <c r="BR22"/>
  <c r="BT22"/>
  <c r="BU22"/>
  <c r="BY22"/>
  <c r="BZ22"/>
  <c r="CU22"/>
  <c r="DE22"/>
  <c r="DF22"/>
  <c r="DG22"/>
  <c r="DL22"/>
  <c r="DM22"/>
  <c r="DO22"/>
  <c r="DP22"/>
  <c r="DQ22"/>
  <c r="AZ23"/>
  <c r="BA23"/>
  <c r="BB23"/>
  <c r="BX23"/>
  <c r="BD23"/>
  <c r="DG23"/>
  <c r="BF23"/>
  <c r="DH23"/>
  <c r="BH23"/>
  <c r="CQ23"/>
  <c r="BI23"/>
  <c r="BJ23"/>
  <c r="BZ23"/>
  <c r="BK23"/>
  <c r="CT23"/>
  <c r="BL23"/>
  <c r="BM23"/>
  <c r="BN23"/>
  <c r="DN23"/>
  <c r="BO23"/>
  <c r="BP23"/>
  <c r="BQ23"/>
  <c r="BR23"/>
  <c r="BT23"/>
  <c r="BU23"/>
  <c r="BV23"/>
  <c r="BY23"/>
  <c r="DE23"/>
  <c r="DI23"/>
  <c r="DJ23"/>
  <c r="DL23"/>
  <c r="DM23"/>
  <c r="DP23"/>
  <c r="DQ23"/>
  <c r="AZ24"/>
  <c r="BA24"/>
  <c r="DE24"/>
  <c r="BB24"/>
  <c r="CN24"/>
  <c r="BD24"/>
  <c r="BF24"/>
  <c r="BG24"/>
  <c r="BH24"/>
  <c r="BI24"/>
  <c r="BJ24"/>
  <c r="DK24"/>
  <c r="BK24"/>
  <c r="BM24"/>
  <c r="BL24"/>
  <c r="DM24"/>
  <c r="BN24"/>
  <c r="BO24"/>
  <c r="BQ24"/>
  <c r="BR24"/>
  <c r="BS24"/>
  <c r="BT24"/>
  <c r="BU24"/>
  <c r="BV24"/>
  <c r="BX24"/>
  <c r="BY24"/>
  <c r="CO24"/>
  <c r="CP24"/>
  <c r="DF24"/>
  <c r="DG24"/>
  <c r="DH24"/>
  <c r="DI24"/>
  <c r="DJ24"/>
  <c r="DN24"/>
  <c r="DP24"/>
  <c r="DQ24"/>
  <c r="BA27"/>
  <c r="BB27"/>
  <c r="BD27"/>
  <c r="BF27"/>
  <c r="BH27"/>
  <c r="BI27"/>
  <c r="BJ27"/>
  <c r="BK27"/>
  <c r="BL27"/>
  <c r="BN27"/>
  <c r="BP27"/>
  <c r="BQ27"/>
  <c r="BR27"/>
  <c r="BT27"/>
  <c r="BV27"/>
  <c r="A386" i="24"/>
  <c r="B386"/>
  <c r="C386"/>
  <c r="A381"/>
  <c r="B381"/>
  <c r="C381"/>
  <c r="A382"/>
  <c r="B382"/>
  <c r="C382"/>
  <c r="A383"/>
  <c r="B383"/>
  <c r="C383"/>
  <c r="BL383"/>
  <c r="A384"/>
  <c r="B384"/>
  <c r="C384"/>
  <c r="A385"/>
  <c r="B385"/>
  <c r="C385"/>
  <c r="A365"/>
  <c r="B365"/>
  <c r="C365"/>
  <c r="A366"/>
  <c r="B366"/>
  <c r="C366"/>
  <c r="BL366"/>
  <c r="A367"/>
  <c r="B367"/>
  <c r="C367"/>
  <c r="A368"/>
  <c r="B368"/>
  <c r="C368"/>
  <c r="A369"/>
  <c r="B369"/>
  <c r="C369"/>
  <c r="A370"/>
  <c r="B370"/>
  <c r="C370"/>
  <c r="A371"/>
  <c r="B371"/>
  <c r="C371"/>
  <c r="A372"/>
  <c r="B372"/>
  <c r="C372"/>
  <c r="A373"/>
  <c r="B373"/>
  <c r="C373"/>
  <c r="A374"/>
  <c r="B374"/>
  <c r="C374"/>
  <c r="A375"/>
  <c r="B375"/>
  <c r="C375"/>
  <c r="A376"/>
  <c r="B376"/>
  <c r="C376"/>
  <c r="A377"/>
  <c r="B377"/>
  <c r="C377"/>
  <c r="A378"/>
  <c r="B378"/>
  <c r="C378"/>
  <c r="A379"/>
  <c r="B379"/>
  <c r="C379"/>
  <c r="A380"/>
  <c r="B380"/>
  <c r="C380"/>
  <c r="B364"/>
  <c r="C364"/>
  <c r="A364"/>
  <c r="B22" i="25"/>
  <c r="B50"/>
  <c r="DS9" i="1"/>
  <c r="DK9"/>
  <c r="DJ9"/>
  <c r="DI9"/>
  <c r="DH9"/>
  <c r="DB9"/>
  <c r="CT9"/>
  <c r="CS9"/>
  <c r="CR9"/>
  <c r="CQ9"/>
  <c r="BV9"/>
  <c r="DC9"/>
  <c r="BU9"/>
  <c r="BT9"/>
  <c r="DA9"/>
  <c r="BS9"/>
  <c r="BR9"/>
  <c r="DQ9"/>
  <c r="BQ9"/>
  <c r="DP9"/>
  <c r="BP9"/>
  <c r="DO9"/>
  <c r="BO9"/>
  <c r="CW9"/>
  <c r="BN9"/>
  <c r="CV9"/>
  <c r="BL9"/>
  <c r="CU9"/>
  <c r="BK9"/>
  <c r="DL9"/>
  <c r="BJ9"/>
  <c r="CS4"/>
  <c r="BI9"/>
  <c r="CR4"/>
  <c r="BH9"/>
  <c r="BF9"/>
  <c r="CP9"/>
  <c r="BD9"/>
  <c r="CO9"/>
  <c r="BC9"/>
  <c r="BE9"/>
  <c r="BB9"/>
  <c r="CN9"/>
  <c r="BA9"/>
  <c r="CM9"/>
  <c r="AZ9"/>
  <c r="DN4"/>
  <c r="DK4"/>
  <c r="DJ4"/>
  <c r="DI4"/>
  <c r="DH4"/>
  <c r="DB4"/>
  <c r="CQ4"/>
  <c r="BU4"/>
  <c r="BV4"/>
  <c r="BT4"/>
  <c r="DR4"/>
  <c r="BS4"/>
  <c r="BR4"/>
  <c r="DQ4"/>
  <c r="BQ4"/>
  <c r="CY4"/>
  <c r="BO4"/>
  <c r="CW4"/>
  <c r="BN4"/>
  <c r="BL4"/>
  <c r="BK4"/>
  <c r="DL4"/>
  <c r="BJ4"/>
  <c r="BZ4"/>
  <c r="BI4"/>
  <c r="BY4"/>
  <c r="BH4"/>
  <c r="BF4"/>
  <c r="CP4"/>
  <c r="BD4"/>
  <c r="BC4"/>
  <c r="BE4"/>
  <c r="BB4"/>
  <c r="BA4"/>
  <c r="AZ4"/>
  <c r="CD443" i="24"/>
  <c r="CE443"/>
  <c r="CF443"/>
  <c r="CG443"/>
  <c r="CH443"/>
  <c r="CI443"/>
  <c r="CD446"/>
  <c r="CE446"/>
  <c r="CH446"/>
  <c r="CI446"/>
  <c r="CF446"/>
  <c r="CG446"/>
  <c r="CH441"/>
  <c r="CI441"/>
  <c r="CF441"/>
  <c r="CG441"/>
  <c r="CD441"/>
  <c r="CE441"/>
  <c r="CD451"/>
  <c r="CE451"/>
  <c r="CF451"/>
  <c r="CG451"/>
  <c r="CH451"/>
  <c r="CI451"/>
  <c r="CH445"/>
  <c r="CI445"/>
  <c r="CF445"/>
  <c r="CG445"/>
  <c r="CD445"/>
  <c r="CE445"/>
  <c r="CD449"/>
  <c r="CE449"/>
  <c r="CH449"/>
  <c r="CI449"/>
  <c r="CF449"/>
  <c r="CG449"/>
  <c r="CF440"/>
  <c r="CG440"/>
  <c r="CD440"/>
  <c r="CE440"/>
  <c r="CH440"/>
  <c r="CI440"/>
  <c r="CH442"/>
  <c r="CI442"/>
  <c r="CD442"/>
  <c r="CE442"/>
  <c r="CF442"/>
  <c r="CG442"/>
  <c r="CJ453"/>
  <c r="CH444"/>
  <c r="CI444"/>
  <c r="CF444"/>
  <c r="CG444"/>
  <c r="CD444"/>
  <c r="CE444"/>
  <c r="CJ452"/>
  <c r="CF452"/>
  <c r="CH452"/>
  <c r="CD452"/>
  <c r="BM434"/>
  <c r="BS412"/>
  <c r="BM407"/>
  <c r="BM416"/>
  <c r="BG439"/>
  <c r="BC432"/>
  <c r="BE432"/>
  <c r="BG434"/>
  <c r="BG423"/>
  <c r="BG426"/>
  <c r="BC435"/>
  <c r="BE435"/>
  <c r="BG437"/>
  <c r="BC417"/>
  <c r="BE417"/>
  <c r="BG416"/>
  <c r="BC429"/>
  <c r="BE429"/>
  <c r="BC416"/>
  <c r="BE416"/>
  <c r="BC436"/>
  <c r="BE436"/>
  <c r="BG427"/>
  <c r="BS439"/>
  <c r="BG433"/>
  <c r="BX426"/>
  <c r="BG414"/>
  <c r="BC415"/>
  <c r="BE415"/>
  <c r="BC437"/>
  <c r="BE437"/>
  <c r="CA426"/>
  <c r="BC420"/>
  <c r="BE420"/>
  <c r="BG412"/>
  <c r="BG428"/>
  <c r="BC431"/>
  <c r="BE431"/>
  <c r="BC434"/>
  <c r="BE434"/>
  <c r="BC438"/>
  <c r="BE438"/>
  <c r="BG432"/>
  <c r="BG420"/>
  <c r="BG424"/>
  <c r="BG430"/>
  <c r="BC413"/>
  <c r="BE413"/>
  <c r="BC424"/>
  <c r="BE424"/>
  <c r="BC419"/>
  <c r="BE419"/>
  <c r="BG429"/>
  <c r="BG435"/>
  <c r="BC412"/>
  <c r="BE412"/>
  <c r="BG422"/>
  <c r="BG431"/>
  <c r="BC425"/>
  <c r="BE425"/>
  <c r="BG413"/>
  <c r="BC433"/>
  <c r="BE433"/>
  <c r="BC421"/>
  <c r="BE421"/>
  <c r="BG415"/>
  <c r="BS401"/>
  <c r="BG438"/>
  <c r="BC439"/>
  <c r="BE439"/>
  <c r="BG425"/>
  <c r="DC29" i="22"/>
  <c r="DC23"/>
  <c r="BC423" i="24"/>
  <c r="BE423"/>
  <c r="CI426"/>
  <c r="CE426"/>
  <c r="CG426"/>
  <c r="BC427"/>
  <c r="BE427"/>
  <c r="BG421"/>
  <c r="BC426"/>
  <c r="BE426"/>
  <c r="BC428"/>
  <c r="BE428"/>
  <c r="BY426"/>
  <c r="BC414"/>
  <c r="BE414"/>
  <c r="BG417"/>
  <c r="BC418"/>
  <c r="BE418"/>
  <c r="BG418"/>
  <c r="BC422"/>
  <c r="BE422"/>
  <c r="BZ426"/>
  <c r="BC430"/>
  <c r="BE430"/>
  <c r="BM402"/>
  <c r="BS404"/>
  <c r="BM408"/>
  <c r="BL371"/>
  <c r="BS407"/>
  <c r="BM405"/>
  <c r="BS410"/>
  <c r="BS369"/>
  <c r="BS402"/>
  <c r="BM411"/>
  <c r="BS365"/>
  <c r="BM403"/>
  <c r="BC403"/>
  <c r="BE403"/>
  <c r="BM401"/>
  <c r="BC408"/>
  <c r="BE408"/>
  <c r="BC401"/>
  <c r="BE401"/>
  <c r="BG403"/>
  <c r="BC402"/>
  <c r="BE402"/>
  <c r="BC405"/>
  <c r="BE405"/>
  <c r="BG410"/>
  <c r="BM410"/>
  <c r="BS411"/>
  <c r="BC411"/>
  <c r="BE411"/>
  <c r="BS409"/>
  <c r="BG408"/>
  <c r="BC409"/>
  <c r="BE409"/>
  <c r="BG409"/>
  <c r="BC404"/>
  <c r="BE404"/>
  <c r="BG401"/>
  <c r="BC407"/>
  <c r="BE407"/>
  <c r="BG405"/>
  <c r="BG404"/>
  <c r="BC410"/>
  <c r="BE410"/>
  <c r="BG407"/>
  <c r="BG411"/>
  <c r="BG402"/>
  <c r="CB371"/>
  <c r="BC406"/>
  <c r="BE406"/>
  <c r="BG406"/>
  <c r="CD27" i="22"/>
  <c r="CE27"/>
  <c r="CH27"/>
  <c r="CI27"/>
  <c r="CF27"/>
  <c r="CG27"/>
  <c r="CX23"/>
  <c r="CX31"/>
  <c r="DO22"/>
  <c r="CX24"/>
  <c r="CX21"/>
  <c r="CX29"/>
  <c r="CX22"/>
  <c r="CH23"/>
  <c r="CI23"/>
  <c r="CF23"/>
  <c r="CG23"/>
  <c r="CD23"/>
  <c r="CE23"/>
  <c r="CX28"/>
  <c r="DC30"/>
  <c r="CX30"/>
  <c r="CH28"/>
  <c r="CI28"/>
  <c r="CF28"/>
  <c r="CG28"/>
  <c r="CD28"/>
  <c r="CE28"/>
  <c r="CH24"/>
  <c r="CI24"/>
  <c r="CD24"/>
  <c r="CE24"/>
  <c r="CF24"/>
  <c r="CG24"/>
  <c r="DC21"/>
  <c r="DC28"/>
  <c r="DC22"/>
  <c r="DC26"/>
  <c r="CH31"/>
  <c r="CI31"/>
  <c r="CF31"/>
  <c r="CG31"/>
  <c r="CD31"/>
  <c r="CE31"/>
  <c r="DC24"/>
  <c r="CA22"/>
  <c r="CX25"/>
  <c r="CB25"/>
  <c r="CK27"/>
  <c r="DC31"/>
  <c r="DC27"/>
  <c r="CX27"/>
  <c r="BS374" i="24"/>
  <c r="CG383"/>
  <c r="BM373"/>
  <c r="BY371"/>
  <c r="BY366"/>
  <c r="CI371"/>
  <c r="CE366"/>
  <c r="BM369"/>
  <c r="BY400"/>
  <c r="BM376"/>
  <c r="BS378"/>
  <c r="BS370"/>
  <c r="BS368"/>
  <c r="C484"/>
  <c r="BZ400"/>
  <c r="BS366"/>
  <c r="CB14" i="20"/>
  <c r="BM13"/>
  <c r="BM15"/>
  <c r="DK16"/>
  <c r="BS14"/>
  <c r="BS16"/>
  <c r="BY14"/>
  <c r="DP14"/>
  <c r="BC14"/>
  <c r="BE14"/>
  <c r="DK13"/>
  <c r="BG13"/>
  <c r="DP16"/>
  <c r="DP15"/>
  <c r="BZ14"/>
  <c r="BZ15"/>
  <c r="BG16"/>
  <c r="CA15"/>
  <c r="DO16"/>
  <c r="DO14"/>
  <c r="DS13"/>
  <c r="CB13"/>
  <c r="DS16"/>
  <c r="DO15"/>
  <c r="CA14"/>
  <c r="CA16"/>
  <c r="DN15"/>
  <c r="BX15"/>
  <c r="BG15"/>
  <c r="DS14"/>
  <c r="DR16"/>
  <c r="DJ16"/>
  <c r="CB16"/>
  <c r="BC16"/>
  <c r="BE16"/>
  <c r="BY15"/>
  <c r="DL14"/>
  <c r="BM14"/>
  <c r="CA13"/>
  <c r="BM16"/>
  <c r="BG14"/>
  <c r="DM16"/>
  <c r="DE16"/>
  <c r="CB15"/>
  <c r="BC15"/>
  <c r="BE15"/>
  <c r="DL13"/>
  <c r="BX14"/>
  <c r="BX16"/>
  <c r="DS15"/>
  <c r="DE13"/>
  <c r="DL15"/>
  <c r="BX13"/>
  <c r="BS393" i="24"/>
  <c r="BM395"/>
  <c r="BS389"/>
  <c r="BM388"/>
  <c r="BC388"/>
  <c r="BE388"/>
  <c r="BM400"/>
  <c r="BC398"/>
  <c r="BE398"/>
  <c r="BC393"/>
  <c r="BE393"/>
  <c r="BM389"/>
  <c r="BG397"/>
  <c r="BC390"/>
  <c r="BE390"/>
  <c r="BC395"/>
  <c r="BE395"/>
  <c r="BM392"/>
  <c r="BC391"/>
  <c r="BE391"/>
  <c r="BM398"/>
  <c r="BS388"/>
  <c r="BM390"/>
  <c r="BG399"/>
  <c r="BM397"/>
  <c r="BG390"/>
  <c r="BG387"/>
  <c r="BC387"/>
  <c r="BE387"/>
  <c r="BS387"/>
  <c r="BM387"/>
  <c r="BG396"/>
  <c r="BC396"/>
  <c r="BE396"/>
  <c r="BC394"/>
  <c r="BE394"/>
  <c r="BG394"/>
  <c r="BC389"/>
  <c r="BE389"/>
  <c r="BG389"/>
  <c r="BM368"/>
  <c r="BG395"/>
  <c r="BS397"/>
  <c r="BG391"/>
  <c r="BG393"/>
  <c r="BS394"/>
  <c r="BG398"/>
  <c r="CB383"/>
  <c r="CB366"/>
  <c r="BS391"/>
  <c r="BS380"/>
  <c r="CA400"/>
  <c r="CA399"/>
  <c r="BM396"/>
  <c r="BM391"/>
  <c r="BM372"/>
  <c r="CB400"/>
  <c r="BS396"/>
  <c r="BG392"/>
  <c r="BS392"/>
  <c r="BC399"/>
  <c r="BE399"/>
  <c r="BM399"/>
  <c r="BC397"/>
  <c r="BE397"/>
  <c r="BC392"/>
  <c r="BE392"/>
  <c r="BS390"/>
  <c r="BG388"/>
  <c r="BM394"/>
  <c r="BS400"/>
  <c r="BS395"/>
  <c r="BS367"/>
  <c r="BG400"/>
  <c r="BX400"/>
  <c r="BS398"/>
  <c r="BS373"/>
  <c r="BS399"/>
  <c r="BS371"/>
  <c r="BC400"/>
  <c r="BE400"/>
  <c r="BX399"/>
  <c r="BM393"/>
  <c r="BS383"/>
  <c r="CB25" i="19"/>
  <c r="CQ25"/>
  <c r="CT22"/>
  <c r="CR21"/>
  <c r="CR25"/>
  <c r="CA25"/>
  <c r="BM25"/>
  <c r="CR23"/>
  <c r="CM22"/>
  <c r="DE25"/>
  <c r="CN25"/>
  <c r="CT21"/>
  <c r="CT25"/>
  <c r="CM23"/>
  <c r="CU25"/>
  <c r="CM25"/>
  <c r="DM25"/>
  <c r="CQ24"/>
  <c r="CQ22"/>
  <c r="CO21"/>
  <c r="BX25"/>
  <c r="CB21"/>
  <c r="DO23"/>
  <c r="CA23"/>
  <c r="BP24"/>
  <c r="CS23"/>
  <c r="CB23"/>
  <c r="BS23"/>
  <c r="BC23"/>
  <c r="BE23"/>
  <c r="CN22"/>
  <c r="CE22"/>
  <c r="BV22"/>
  <c r="CQ21"/>
  <c r="CY24"/>
  <c r="BZ24"/>
  <c r="DK23"/>
  <c r="DN22"/>
  <c r="CO22"/>
  <c r="BX22"/>
  <c r="BG22"/>
  <c r="CA21"/>
  <c r="CG22"/>
  <c r="CB24"/>
  <c r="BC24"/>
  <c r="BE24"/>
  <c r="DI22"/>
  <c r="CR22"/>
  <c r="CA22"/>
  <c r="DL21"/>
  <c r="CU21"/>
  <c r="CM21"/>
  <c r="BM21"/>
  <c r="CS21"/>
  <c r="CS24"/>
  <c r="CT24"/>
  <c r="BG23"/>
  <c r="CM24"/>
  <c r="CP23"/>
  <c r="CS22"/>
  <c r="DE21"/>
  <c r="CN21"/>
  <c r="CN23"/>
  <c r="DF23"/>
  <c r="CO23"/>
  <c r="DL24"/>
  <c r="CU24"/>
  <c r="BX21"/>
  <c r="CB9" i="1"/>
  <c r="CZ9"/>
  <c r="DR9"/>
  <c r="CT4"/>
  <c r="BY9"/>
  <c r="CX9"/>
  <c r="DG9"/>
  <c r="CV4"/>
  <c r="BG9"/>
  <c r="BX9"/>
  <c r="DF9"/>
  <c r="DN9"/>
  <c r="CA9"/>
  <c r="CY9"/>
  <c r="BZ9"/>
  <c r="CO4"/>
  <c r="CN4"/>
  <c r="CU4"/>
  <c r="DE9"/>
  <c r="DM9"/>
  <c r="CM4"/>
  <c r="BM9"/>
  <c r="DC4"/>
  <c r="DS4"/>
  <c r="BP4"/>
  <c r="DG4"/>
  <c r="CB4"/>
  <c r="CZ4"/>
  <c r="DP4"/>
  <c r="BG4"/>
  <c r="BX4"/>
  <c r="DF4"/>
  <c r="DE4"/>
  <c r="DM4"/>
  <c r="DA4"/>
  <c r="BM4"/>
  <c r="F21" i="25"/>
  <c r="G21"/>
  <c r="H21"/>
  <c r="E21"/>
  <c r="F483" i="24"/>
  <c r="G483"/>
  <c r="H483"/>
  <c r="I483"/>
  <c r="J483"/>
  <c r="K483"/>
  <c r="L483"/>
  <c r="M483"/>
  <c r="N483"/>
  <c r="O483"/>
  <c r="P483"/>
  <c r="Q483"/>
  <c r="R483"/>
  <c r="S483"/>
  <c r="V483"/>
  <c r="W483"/>
  <c r="X483"/>
  <c r="Y483"/>
  <c r="Z483"/>
  <c r="AA483"/>
  <c r="AB483"/>
  <c r="AC483"/>
  <c r="AD483"/>
  <c r="AE483"/>
  <c r="AF483"/>
  <c r="AG483"/>
  <c r="AH483"/>
  <c r="AI483"/>
  <c r="AJ483"/>
  <c r="E483"/>
  <c r="A353"/>
  <c r="B353"/>
  <c r="C353"/>
  <c r="A354"/>
  <c r="B354"/>
  <c r="C354"/>
  <c r="A355"/>
  <c r="B355"/>
  <c r="C355"/>
  <c r="A356"/>
  <c r="B356"/>
  <c r="C356"/>
  <c r="A357"/>
  <c r="B357"/>
  <c r="C357"/>
  <c r="A358"/>
  <c r="B358"/>
  <c r="C358"/>
  <c r="A359"/>
  <c r="B359"/>
  <c r="C359"/>
  <c r="A360"/>
  <c r="B360"/>
  <c r="C360"/>
  <c r="A361"/>
  <c r="B361"/>
  <c r="C361"/>
  <c r="A362"/>
  <c r="B362"/>
  <c r="C362"/>
  <c r="A363"/>
  <c r="B363"/>
  <c r="C363"/>
  <c r="B352"/>
  <c r="C352"/>
  <c r="A352"/>
  <c r="B21" i="25"/>
  <c r="B49"/>
  <c r="F482" i="24"/>
  <c r="G482"/>
  <c r="H482"/>
  <c r="I482"/>
  <c r="J482"/>
  <c r="K482"/>
  <c r="L482"/>
  <c r="M482"/>
  <c r="N482"/>
  <c r="O482"/>
  <c r="P482"/>
  <c r="Q482"/>
  <c r="R482"/>
  <c r="S482"/>
  <c r="V482"/>
  <c r="W482"/>
  <c r="X482"/>
  <c r="Y482"/>
  <c r="Z482"/>
  <c r="AA482"/>
  <c r="AB482"/>
  <c r="AC482"/>
  <c r="AD482"/>
  <c r="AE482"/>
  <c r="AF482"/>
  <c r="AG482"/>
  <c r="AH482"/>
  <c r="AI482"/>
  <c r="AJ482"/>
  <c r="E482"/>
  <c r="F20" i="25"/>
  <c r="G20"/>
  <c r="H20"/>
  <c r="E20"/>
  <c r="A334" i="24"/>
  <c r="B334"/>
  <c r="C334"/>
  <c r="A335"/>
  <c r="B335"/>
  <c r="C335"/>
  <c r="A336"/>
  <c r="B336"/>
  <c r="C336"/>
  <c r="A337"/>
  <c r="B337"/>
  <c r="C337"/>
  <c r="A338"/>
  <c r="B338"/>
  <c r="C338"/>
  <c r="A339"/>
  <c r="B339"/>
  <c r="C339"/>
  <c r="A340"/>
  <c r="B340"/>
  <c r="C340"/>
  <c r="A341"/>
  <c r="B341"/>
  <c r="C341"/>
  <c r="A342"/>
  <c r="B342"/>
  <c r="C342"/>
  <c r="A343"/>
  <c r="B343"/>
  <c r="C343"/>
  <c r="A344"/>
  <c r="B344"/>
  <c r="C344"/>
  <c r="A345"/>
  <c r="B345"/>
  <c r="C345"/>
  <c r="A346"/>
  <c r="B346"/>
  <c r="C346"/>
  <c r="BL346"/>
  <c r="A347"/>
  <c r="B347"/>
  <c r="C347"/>
  <c r="A348"/>
  <c r="B348"/>
  <c r="C348"/>
  <c r="A349"/>
  <c r="B349"/>
  <c r="C349"/>
  <c r="A350"/>
  <c r="B350"/>
  <c r="C350"/>
  <c r="A351"/>
  <c r="B351"/>
  <c r="C351"/>
  <c r="B333"/>
  <c r="C333"/>
  <c r="A333"/>
  <c r="C482"/>
  <c r="F481"/>
  <c r="G481"/>
  <c r="H481"/>
  <c r="I481"/>
  <c r="J481"/>
  <c r="K481"/>
  <c r="L481"/>
  <c r="M481"/>
  <c r="N481"/>
  <c r="O481"/>
  <c r="P481"/>
  <c r="Q481"/>
  <c r="R481"/>
  <c r="S481"/>
  <c r="V481"/>
  <c r="W481"/>
  <c r="X481"/>
  <c r="Y481"/>
  <c r="Z481"/>
  <c r="AA481"/>
  <c r="AB481"/>
  <c r="AC481"/>
  <c r="AD481"/>
  <c r="AE481"/>
  <c r="AF481"/>
  <c r="AG481"/>
  <c r="AH481"/>
  <c r="AI481"/>
  <c r="AJ481"/>
  <c r="E481"/>
  <c r="A313"/>
  <c r="B313"/>
  <c r="C313"/>
  <c r="A314"/>
  <c r="B314"/>
  <c r="C314"/>
  <c r="BL314"/>
  <c r="A315"/>
  <c r="B315"/>
  <c r="C315"/>
  <c r="A316"/>
  <c r="B316"/>
  <c r="C316"/>
  <c r="A317"/>
  <c r="B317"/>
  <c r="C317"/>
  <c r="A318"/>
  <c r="B318"/>
  <c r="C318"/>
  <c r="BL318"/>
  <c r="A319"/>
  <c r="B319"/>
  <c r="C319"/>
  <c r="A320"/>
  <c r="B320"/>
  <c r="C320"/>
  <c r="A321"/>
  <c r="B321"/>
  <c r="C321"/>
  <c r="BL321"/>
  <c r="A322"/>
  <c r="B322"/>
  <c r="C322"/>
  <c r="A323"/>
  <c r="B323"/>
  <c r="C323"/>
  <c r="A324"/>
  <c r="B324"/>
  <c r="C324"/>
  <c r="A325"/>
  <c r="B325"/>
  <c r="C325"/>
  <c r="A326"/>
  <c r="B326"/>
  <c r="C326"/>
  <c r="A327"/>
  <c r="B327"/>
  <c r="C327"/>
  <c r="D327"/>
  <c r="M327"/>
  <c r="T327"/>
  <c r="AC327"/>
  <c r="BL327"/>
  <c r="A328"/>
  <c r="B328"/>
  <c r="C328"/>
  <c r="A329"/>
  <c r="B329"/>
  <c r="C329"/>
  <c r="A330"/>
  <c r="B330"/>
  <c r="C330"/>
  <c r="A331"/>
  <c r="B331"/>
  <c r="C331"/>
  <c r="BL331"/>
  <c r="A332"/>
  <c r="B332"/>
  <c r="C332"/>
  <c r="B312"/>
  <c r="C312"/>
  <c r="A312"/>
  <c r="B19" i="25"/>
  <c r="B47"/>
  <c r="AZ21" i="16"/>
  <c r="BA21"/>
  <c r="BG21"/>
  <c r="BB21"/>
  <c r="DF21"/>
  <c r="BD21"/>
  <c r="BF21"/>
  <c r="BH21"/>
  <c r="DI21"/>
  <c r="BI21"/>
  <c r="BJ21"/>
  <c r="BK21"/>
  <c r="BM21"/>
  <c r="BL21"/>
  <c r="BN21"/>
  <c r="DN21"/>
  <c r="BO21"/>
  <c r="BP21"/>
  <c r="DO21"/>
  <c r="BQ21"/>
  <c r="BR21"/>
  <c r="DQ21"/>
  <c r="BT21"/>
  <c r="BU21"/>
  <c r="BV21"/>
  <c r="DH21"/>
  <c r="DJ21"/>
  <c r="DK21"/>
  <c r="AZ22"/>
  <c r="CI22"/>
  <c r="BA22"/>
  <c r="BB22"/>
  <c r="BD22"/>
  <c r="DG22"/>
  <c r="BF22"/>
  <c r="DH22"/>
  <c r="BH22"/>
  <c r="DI22"/>
  <c r="BI22"/>
  <c r="BJ22"/>
  <c r="DK22"/>
  <c r="BK22"/>
  <c r="BL22"/>
  <c r="DM22"/>
  <c r="BN22"/>
  <c r="BO22"/>
  <c r="BP22"/>
  <c r="BQ22"/>
  <c r="BS22"/>
  <c r="BR22"/>
  <c r="BT22"/>
  <c r="BU22"/>
  <c r="BV22"/>
  <c r="BY22"/>
  <c r="BZ22"/>
  <c r="DP22"/>
  <c r="DQ22"/>
  <c r="AZ23"/>
  <c r="BA23"/>
  <c r="BB23"/>
  <c r="BC23"/>
  <c r="BE23"/>
  <c r="BD23"/>
  <c r="BF23"/>
  <c r="DH23"/>
  <c r="BH23"/>
  <c r="BI23"/>
  <c r="BJ23"/>
  <c r="BZ23"/>
  <c r="BK23"/>
  <c r="BL23"/>
  <c r="DM23"/>
  <c r="BM23"/>
  <c r="BN23"/>
  <c r="DN23"/>
  <c r="BO23"/>
  <c r="BP23"/>
  <c r="BQ23"/>
  <c r="BS23"/>
  <c r="BR23"/>
  <c r="DQ23"/>
  <c r="BT23"/>
  <c r="BU23"/>
  <c r="BY23"/>
  <c r="DE23"/>
  <c r="DG23"/>
  <c r="DI23"/>
  <c r="DJ23"/>
  <c r="DL23"/>
  <c r="F18" i="25"/>
  <c r="G18"/>
  <c r="H18"/>
  <c r="E18"/>
  <c r="F480" i="24"/>
  <c r="G480"/>
  <c r="H480"/>
  <c r="I480"/>
  <c r="J480"/>
  <c r="K480"/>
  <c r="L480"/>
  <c r="M480"/>
  <c r="N480"/>
  <c r="O480"/>
  <c r="P480"/>
  <c r="Q480"/>
  <c r="R480"/>
  <c r="S480"/>
  <c r="V480"/>
  <c r="W480"/>
  <c r="X480"/>
  <c r="Y480"/>
  <c r="Z480"/>
  <c r="AA480"/>
  <c r="AB480"/>
  <c r="AC480"/>
  <c r="AD480"/>
  <c r="AE480"/>
  <c r="AF480"/>
  <c r="AG480"/>
  <c r="AH480"/>
  <c r="AI480"/>
  <c r="AJ480"/>
  <c r="E480"/>
  <c r="A300"/>
  <c r="B300"/>
  <c r="C300"/>
  <c r="A301"/>
  <c r="B301"/>
  <c r="C301"/>
  <c r="A302"/>
  <c r="B302"/>
  <c r="C302"/>
  <c r="A303"/>
  <c r="B303"/>
  <c r="C303"/>
  <c r="A304"/>
  <c r="B304"/>
  <c r="C304"/>
  <c r="A305"/>
  <c r="B305"/>
  <c r="C305"/>
  <c r="A306"/>
  <c r="B306"/>
  <c r="C306"/>
  <c r="A307"/>
  <c r="B307"/>
  <c r="C307"/>
  <c r="A308"/>
  <c r="B308"/>
  <c r="C308"/>
  <c r="A309"/>
  <c r="B309"/>
  <c r="C309"/>
  <c r="BL309"/>
  <c r="A310"/>
  <c r="B310"/>
  <c r="C310"/>
  <c r="BL310"/>
  <c r="A311"/>
  <c r="B311"/>
  <c r="C311"/>
  <c r="B299"/>
  <c r="C299"/>
  <c r="A299"/>
  <c r="C480"/>
  <c r="AC32"/>
  <c r="M32"/>
  <c r="BL32"/>
  <c r="BL37"/>
  <c r="BL74"/>
  <c r="AC89"/>
  <c r="M89"/>
  <c r="BL89"/>
  <c r="AC90"/>
  <c r="M90"/>
  <c r="BL90"/>
  <c r="AC91"/>
  <c r="M91"/>
  <c r="BL91"/>
  <c r="AC92"/>
  <c r="M92"/>
  <c r="BL92"/>
  <c r="AC93"/>
  <c r="M93"/>
  <c r="BL93"/>
  <c r="BL97"/>
  <c r="BL100"/>
  <c r="BL103"/>
  <c r="BL116"/>
  <c r="BL124"/>
  <c r="BL126"/>
  <c r="BL127"/>
  <c r="BL131"/>
  <c r="BL137"/>
  <c r="BL142"/>
  <c r="BL169"/>
  <c r="BL171"/>
  <c r="BL178"/>
  <c r="BL179"/>
  <c r="BL192"/>
  <c r="BL193"/>
  <c r="BL195"/>
  <c r="BL203"/>
  <c r="BL207"/>
  <c r="BL231"/>
  <c r="AC242"/>
  <c r="M242"/>
  <c r="BL242"/>
  <c r="BL243"/>
  <c r="BL245"/>
  <c r="BL272"/>
  <c r="BL274"/>
  <c r="BL275"/>
  <c r="BL277"/>
  <c r="BL311"/>
  <c r="BL325"/>
  <c r="CU449"/>
  <c r="CU451"/>
  <c r="CU452"/>
  <c r="CU450"/>
  <c r="CU448"/>
  <c r="CU442"/>
  <c r="CU446"/>
  <c r="CU445"/>
  <c r="CU441"/>
  <c r="CU443"/>
  <c r="CU444"/>
  <c r="CU440"/>
  <c r="CU453"/>
  <c r="CU447"/>
  <c r="CF426"/>
  <c r="CD434"/>
  <c r="CE434"/>
  <c r="CD439"/>
  <c r="CE439"/>
  <c r="CD419"/>
  <c r="CE419"/>
  <c r="CF412"/>
  <c r="CG412"/>
  <c r="CD428"/>
  <c r="CE428"/>
  <c r="CH415"/>
  <c r="CI415"/>
  <c r="CH418"/>
  <c r="CI418"/>
  <c r="CF422"/>
  <c r="CG422"/>
  <c r="CH437"/>
  <c r="CI437"/>
  <c r="CH424"/>
  <c r="CI424"/>
  <c r="CH420"/>
  <c r="CI420"/>
  <c r="CH431"/>
  <c r="CI431"/>
  <c r="CF417"/>
  <c r="CG417"/>
  <c r="CH428"/>
  <c r="CI428"/>
  <c r="CH439"/>
  <c r="CI439"/>
  <c r="CH436"/>
  <c r="CI436"/>
  <c r="CD433"/>
  <c r="CE433"/>
  <c r="CD414"/>
  <c r="CE414"/>
  <c r="CD430"/>
  <c r="CE430"/>
  <c r="CD423"/>
  <c r="CE423"/>
  <c r="CD425"/>
  <c r="CE425"/>
  <c r="CH432"/>
  <c r="CI432"/>
  <c r="CD432"/>
  <c r="CE432"/>
  <c r="CF432"/>
  <c r="CG432"/>
  <c r="CH438"/>
  <c r="CI438"/>
  <c r="CD438"/>
  <c r="CE438"/>
  <c r="CF438"/>
  <c r="CG438"/>
  <c r="CH423"/>
  <c r="CI423"/>
  <c r="CF428"/>
  <c r="CG428"/>
  <c r="CF439"/>
  <c r="CG439"/>
  <c r="BM385"/>
  <c r="CK23" i="22"/>
  <c r="CF429" i="24"/>
  <c r="CG429"/>
  <c r="CH429"/>
  <c r="CI429"/>
  <c r="CF430"/>
  <c r="CG430"/>
  <c r="CD426"/>
  <c r="CD412"/>
  <c r="CE412"/>
  <c r="CH412"/>
  <c r="CI412"/>
  <c r="CF436"/>
  <c r="CG436"/>
  <c r="CF434"/>
  <c r="CG434"/>
  <c r="CH435"/>
  <c r="CI435"/>
  <c r="CF435"/>
  <c r="CG435"/>
  <c r="CD435"/>
  <c r="CE435"/>
  <c r="CF416"/>
  <c r="CG416"/>
  <c r="CD416"/>
  <c r="CE416"/>
  <c r="CH416"/>
  <c r="CI416"/>
  <c r="BM354"/>
  <c r="BM379"/>
  <c r="BS382"/>
  <c r="BM366"/>
  <c r="BS377"/>
  <c r="CA371"/>
  <c r="BM383"/>
  <c r="CA383"/>
  <c r="BM371"/>
  <c r="BM370"/>
  <c r="BS379"/>
  <c r="BS372"/>
  <c r="BM384"/>
  <c r="CA366"/>
  <c r="BS350"/>
  <c r="BS384"/>
  <c r="BM386"/>
  <c r="BM378"/>
  <c r="BM365"/>
  <c r="BM367"/>
  <c r="BS376"/>
  <c r="CA318"/>
  <c r="BM380"/>
  <c r="BS381"/>
  <c r="BS364"/>
  <c r="BM377"/>
  <c r="BM381"/>
  <c r="BS386"/>
  <c r="BM382"/>
  <c r="BM375"/>
  <c r="BS385"/>
  <c r="BC369"/>
  <c r="BE369"/>
  <c r="BM364"/>
  <c r="CD26" i="22"/>
  <c r="CE26"/>
  <c r="CF26"/>
  <c r="CG26"/>
  <c r="CH26"/>
  <c r="CI26"/>
  <c r="CK26"/>
  <c r="CF29"/>
  <c r="CG29"/>
  <c r="CH29"/>
  <c r="CI29"/>
  <c r="CK29"/>
  <c r="CD29"/>
  <c r="CE29"/>
  <c r="CK28"/>
  <c r="CK24"/>
  <c r="CF25"/>
  <c r="CG25"/>
  <c r="CD25"/>
  <c r="CE25"/>
  <c r="CH25"/>
  <c r="CI25"/>
  <c r="CK25"/>
  <c r="CF21"/>
  <c r="CG21"/>
  <c r="CH21"/>
  <c r="CI21"/>
  <c r="CD21"/>
  <c r="CE21"/>
  <c r="CK21"/>
  <c r="CK31"/>
  <c r="CK22"/>
  <c r="CF22"/>
  <c r="CG22"/>
  <c r="CD22"/>
  <c r="CE22"/>
  <c r="CH22"/>
  <c r="CI22"/>
  <c r="CK30"/>
  <c r="CH30"/>
  <c r="CI30"/>
  <c r="CF30"/>
  <c r="CG30"/>
  <c r="CD30"/>
  <c r="CE30"/>
  <c r="BM374" i="24"/>
  <c r="BC364"/>
  <c r="BE364"/>
  <c r="BC380"/>
  <c r="BE380"/>
  <c r="BC365"/>
  <c r="BE365"/>
  <c r="BZ366"/>
  <c r="CE383"/>
  <c r="CI383"/>
  <c r="BG375"/>
  <c r="BC372"/>
  <c r="BE372"/>
  <c r="BC379"/>
  <c r="BE379"/>
  <c r="BC381"/>
  <c r="BE381"/>
  <c r="BC375"/>
  <c r="BE375"/>
  <c r="BC373"/>
  <c r="BE373"/>
  <c r="CG366"/>
  <c r="BX371"/>
  <c r="BX383"/>
  <c r="BC378"/>
  <c r="BE378"/>
  <c r="CG371"/>
  <c r="CE371"/>
  <c r="BC366"/>
  <c r="BE366"/>
  <c r="BS375"/>
  <c r="BG377"/>
  <c r="BG365"/>
  <c r="BG366"/>
  <c r="BY383"/>
  <c r="BC367"/>
  <c r="BE367"/>
  <c r="BG374"/>
  <c r="BG367"/>
  <c r="BX366"/>
  <c r="BG385"/>
  <c r="BG369"/>
  <c r="BC386"/>
  <c r="BE386"/>
  <c r="BG381"/>
  <c r="BC371"/>
  <c r="BE371"/>
  <c r="BG383"/>
  <c r="BG376"/>
  <c r="BG371"/>
  <c r="BC377"/>
  <c r="BE377"/>
  <c r="BC385"/>
  <c r="BE385"/>
  <c r="BZ371"/>
  <c r="BG373"/>
  <c r="BG379"/>
  <c r="BC368"/>
  <c r="BE368"/>
  <c r="BG378"/>
  <c r="BG382"/>
  <c r="BG368"/>
  <c r="BG364"/>
  <c r="BC382"/>
  <c r="BE382"/>
  <c r="BC374"/>
  <c r="BE374"/>
  <c r="BZ383"/>
  <c r="BG380"/>
  <c r="BG372"/>
  <c r="BC383"/>
  <c r="BE383"/>
  <c r="BC376"/>
  <c r="BE376"/>
  <c r="BG386"/>
  <c r="BC370"/>
  <c r="BE370"/>
  <c r="CI366"/>
  <c r="BG370"/>
  <c r="BC384"/>
  <c r="BE384"/>
  <c r="BG384"/>
  <c r="CH13" i="20"/>
  <c r="CI13"/>
  <c r="CE14"/>
  <c r="CF13"/>
  <c r="CG13"/>
  <c r="CB399" i="24"/>
  <c r="CF25" i="19"/>
  <c r="CG25"/>
  <c r="CD25"/>
  <c r="CE25"/>
  <c r="CH25"/>
  <c r="CI25"/>
  <c r="CA24"/>
  <c r="DO24"/>
  <c r="CH23"/>
  <c r="CI23"/>
  <c r="CD23"/>
  <c r="CE23"/>
  <c r="CF23"/>
  <c r="CG23"/>
  <c r="CB22"/>
  <c r="BS321" i="24"/>
  <c r="CA310"/>
  <c r="BS341"/>
  <c r="BM299"/>
  <c r="BM304"/>
  <c r="BY346"/>
  <c r="BM353"/>
  <c r="B20" i="25"/>
  <c r="B48"/>
  <c r="BM22" i="16"/>
  <c r="BM330" i="24"/>
  <c r="CD9" i="1"/>
  <c r="CE9"/>
  <c r="CK9"/>
  <c r="CF9"/>
  <c r="CG9"/>
  <c r="CH9"/>
  <c r="CI9"/>
  <c r="CJ9"/>
  <c r="DO4"/>
  <c r="CX4"/>
  <c r="CA4"/>
  <c r="DO22" i="16"/>
  <c r="DF23"/>
  <c r="DL22"/>
  <c r="BC22"/>
  <c r="BE22"/>
  <c r="BS21"/>
  <c r="DP21"/>
  <c r="DP23"/>
  <c r="BZ21"/>
  <c r="BC21"/>
  <c r="BE21"/>
  <c r="BS361" i="24"/>
  <c r="BM356"/>
  <c r="BS354"/>
  <c r="BM362"/>
  <c r="BS363"/>
  <c r="C483"/>
  <c r="BM361"/>
  <c r="CG346"/>
  <c r="CB346"/>
  <c r="BZ346"/>
  <c r="BM344"/>
  <c r="BS337"/>
  <c r="BS347"/>
  <c r="BM346"/>
  <c r="BS351"/>
  <c r="BM350"/>
  <c r="BM345"/>
  <c r="BS357"/>
  <c r="BM339"/>
  <c r="BS349"/>
  <c r="BS338"/>
  <c r="BM348"/>
  <c r="BM357"/>
  <c r="BM351"/>
  <c r="BM347"/>
  <c r="BS346"/>
  <c r="BM328"/>
  <c r="BM317"/>
  <c r="BZ321"/>
  <c r="BZ331"/>
  <c r="BZ327"/>
  <c r="CE331"/>
  <c r="CG318"/>
  <c r="CI321"/>
  <c r="AZ327"/>
  <c r="BY325"/>
  <c r="BY321"/>
  <c r="BZ325"/>
  <c r="CE314"/>
  <c r="BZ318"/>
  <c r="BM321"/>
  <c r="CE325"/>
  <c r="BS330"/>
  <c r="BS322"/>
  <c r="BS317"/>
  <c r="BS314"/>
  <c r="C481"/>
  <c r="BM314"/>
  <c r="BS319"/>
  <c r="BS323"/>
  <c r="BM318"/>
  <c r="CB314"/>
  <c r="BS310"/>
  <c r="BM308"/>
  <c r="BY310"/>
  <c r="BZ310"/>
  <c r="B18" i="25"/>
  <c r="B46"/>
  <c r="CE309" i="24"/>
  <c r="BS303"/>
  <c r="BM310"/>
  <c r="CE311"/>
  <c r="CB21" i="16"/>
  <c r="DO23"/>
  <c r="BG23"/>
  <c r="CA23"/>
  <c r="DG21"/>
  <c r="BY21"/>
  <c r="DE22"/>
  <c r="CE22"/>
  <c r="DK23"/>
  <c r="DN22"/>
  <c r="DF22"/>
  <c r="BX22"/>
  <c r="BG22"/>
  <c r="CA21"/>
  <c r="BV23"/>
  <c r="CA22"/>
  <c r="DL21"/>
  <c r="DJ22"/>
  <c r="CB22"/>
  <c r="DM21"/>
  <c r="DE21"/>
  <c r="CG22"/>
  <c r="BX23"/>
  <c r="BX21"/>
  <c r="BM309" i="24"/>
  <c r="BM307"/>
  <c r="F479"/>
  <c r="G479"/>
  <c r="H479"/>
  <c r="I479"/>
  <c r="J479"/>
  <c r="K479"/>
  <c r="L479"/>
  <c r="M479"/>
  <c r="N479"/>
  <c r="O479"/>
  <c r="P479"/>
  <c r="Q479"/>
  <c r="R479"/>
  <c r="S479"/>
  <c r="V479"/>
  <c r="W479"/>
  <c r="X479"/>
  <c r="Y479"/>
  <c r="Z479"/>
  <c r="AA479"/>
  <c r="AB479"/>
  <c r="AC479"/>
  <c r="AD479"/>
  <c r="AE479"/>
  <c r="AF479"/>
  <c r="AG479"/>
  <c r="AH479"/>
  <c r="AI479"/>
  <c r="AJ479"/>
  <c r="E479"/>
  <c r="A275"/>
  <c r="B275"/>
  <c r="C275"/>
  <c r="A276"/>
  <c r="B276"/>
  <c r="C276"/>
  <c r="A277"/>
  <c r="B277"/>
  <c r="C277"/>
  <c r="A278"/>
  <c r="B278"/>
  <c r="C278"/>
  <c r="A279"/>
  <c r="B279"/>
  <c r="C279"/>
  <c r="A280"/>
  <c r="B280"/>
  <c r="C280"/>
  <c r="A281"/>
  <c r="B281"/>
  <c r="C281"/>
  <c r="A282"/>
  <c r="B282"/>
  <c r="C282"/>
  <c r="A283"/>
  <c r="B283"/>
  <c r="C283"/>
  <c r="A284"/>
  <c r="B284"/>
  <c r="C284"/>
  <c r="A285"/>
  <c r="B285"/>
  <c r="C285"/>
  <c r="A286"/>
  <c r="B286"/>
  <c r="C286"/>
  <c r="A287"/>
  <c r="B287"/>
  <c r="C287"/>
  <c r="A288"/>
  <c r="B288"/>
  <c r="C288"/>
  <c r="A289"/>
  <c r="B289"/>
  <c r="C289"/>
  <c r="A290"/>
  <c r="B290"/>
  <c r="C290"/>
  <c r="A291"/>
  <c r="B291"/>
  <c r="C291"/>
  <c r="A292"/>
  <c r="B292"/>
  <c r="C292"/>
  <c r="A293"/>
  <c r="B293"/>
  <c r="C293"/>
  <c r="A294"/>
  <c r="B294"/>
  <c r="C294"/>
  <c r="A295"/>
  <c r="B295"/>
  <c r="C295"/>
  <c r="A296"/>
  <c r="B296"/>
  <c r="C296"/>
  <c r="A297"/>
  <c r="B297"/>
  <c r="C297"/>
  <c r="A298"/>
  <c r="B298"/>
  <c r="C298"/>
  <c r="B274"/>
  <c r="C274"/>
  <c r="A274"/>
  <c r="B17" i="25"/>
  <c r="B45"/>
  <c r="AZ21" i="14"/>
  <c r="BA21"/>
  <c r="BB21"/>
  <c r="DF21"/>
  <c r="BD21"/>
  <c r="CO21"/>
  <c r="BF21"/>
  <c r="BH21"/>
  <c r="DI21"/>
  <c r="BI21"/>
  <c r="DJ21"/>
  <c r="BJ21"/>
  <c r="CS21"/>
  <c r="BK21"/>
  <c r="BM21"/>
  <c r="BL21"/>
  <c r="DM21"/>
  <c r="BN21"/>
  <c r="DN21"/>
  <c r="BO21"/>
  <c r="BP21"/>
  <c r="BQ21"/>
  <c r="BR21"/>
  <c r="BT21"/>
  <c r="BU21"/>
  <c r="BV21"/>
  <c r="DG21"/>
  <c r="DH21"/>
  <c r="DP21"/>
  <c r="AZ22"/>
  <c r="BA22"/>
  <c r="BC22"/>
  <c r="BB22"/>
  <c r="BD22"/>
  <c r="DG22"/>
  <c r="BF22"/>
  <c r="BH22"/>
  <c r="DI22"/>
  <c r="BI22"/>
  <c r="DJ22"/>
  <c r="BJ22"/>
  <c r="DK22"/>
  <c r="BK22"/>
  <c r="CT22"/>
  <c r="BL22"/>
  <c r="BN22"/>
  <c r="CV23"/>
  <c r="BO22"/>
  <c r="BQ22"/>
  <c r="BR22"/>
  <c r="DQ22"/>
  <c r="BT22"/>
  <c r="BU22"/>
  <c r="DB22"/>
  <c r="DE22"/>
  <c r="DF22"/>
  <c r="DL22"/>
  <c r="DM22"/>
  <c r="DP22"/>
  <c r="AZ23"/>
  <c r="BA23"/>
  <c r="BB23"/>
  <c r="BD23"/>
  <c r="DG23"/>
  <c r="BF23"/>
  <c r="DH23"/>
  <c r="BH23"/>
  <c r="CQ23"/>
  <c r="BI23"/>
  <c r="BY23"/>
  <c r="BJ23"/>
  <c r="BZ23"/>
  <c r="BK23"/>
  <c r="BL23"/>
  <c r="CU23"/>
  <c r="BN23"/>
  <c r="DN23"/>
  <c r="BO23"/>
  <c r="BP23"/>
  <c r="BQ23"/>
  <c r="BR23"/>
  <c r="DQ23"/>
  <c r="BT23"/>
  <c r="BU23"/>
  <c r="BV23"/>
  <c r="DE23"/>
  <c r="DI23"/>
  <c r="DP23"/>
  <c r="AZ24"/>
  <c r="BA24"/>
  <c r="DE24"/>
  <c r="BB24"/>
  <c r="BD24"/>
  <c r="BF24"/>
  <c r="BG24"/>
  <c r="BH24"/>
  <c r="DI24"/>
  <c r="BI24"/>
  <c r="DJ24"/>
  <c r="BJ24"/>
  <c r="DK24"/>
  <c r="BK24"/>
  <c r="BL24"/>
  <c r="DM24"/>
  <c r="BN24"/>
  <c r="BO24"/>
  <c r="BQ24"/>
  <c r="BR24"/>
  <c r="BT24"/>
  <c r="BU24"/>
  <c r="BV24"/>
  <c r="BX24"/>
  <c r="BY24"/>
  <c r="BZ24"/>
  <c r="DF24"/>
  <c r="DG24"/>
  <c r="DH24"/>
  <c r="DN24"/>
  <c r="DP24"/>
  <c r="DQ24"/>
  <c r="AZ25"/>
  <c r="BA25"/>
  <c r="BC25"/>
  <c r="BE25"/>
  <c r="BB25"/>
  <c r="BD25"/>
  <c r="BF25"/>
  <c r="DH25"/>
  <c r="BH25"/>
  <c r="BI25"/>
  <c r="DJ25"/>
  <c r="BJ25"/>
  <c r="BK25"/>
  <c r="BL25"/>
  <c r="BN25"/>
  <c r="DN25"/>
  <c r="BO25"/>
  <c r="BP25"/>
  <c r="BQ25"/>
  <c r="BS25"/>
  <c r="BR25"/>
  <c r="BT25"/>
  <c r="BU25"/>
  <c r="BV25"/>
  <c r="BY25"/>
  <c r="BZ25"/>
  <c r="DE25"/>
  <c r="DF25"/>
  <c r="DK25"/>
  <c r="DL25"/>
  <c r="DP25"/>
  <c r="DQ25"/>
  <c r="AZ26"/>
  <c r="BA26"/>
  <c r="BG26"/>
  <c r="BB26"/>
  <c r="CN26"/>
  <c r="BD26"/>
  <c r="DG26"/>
  <c r="BF26"/>
  <c r="BH26"/>
  <c r="BI26"/>
  <c r="BY26"/>
  <c r="BJ26"/>
  <c r="CS26"/>
  <c r="BK26"/>
  <c r="BM26"/>
  <c r="BL26"/>
  <c r="BN26"/>
  <c r="DN26"/>
  <c r="BO26"/>
  <c r="BP26"/>
  <c r="BQ26"/>
  <c r="BS26"/>
  <c r="BR26"/>
  <c r="BT26"/>
  <c r="BU26"/>
  <c r="BV26"/>
  <c r="BZ26"/>
  <c r="CY26"/>
  <c r="DH26"/>
  <c r="DI26"/>
  <c r="DP26"/>
  <c r="DQ26"/>
  <c r="AZ27"/>
  <c r="BA27"/>
  <c r="BB27"/>
  <c r="BD27"/>
  <c r="BF27"/>
  <c r="BH27"/>
  <c r="BI27"/>
  <c r="BJ27"/>
  <c r="DK27"/>
  <c r="BK27"/>
  <c r="BM27"/>
  <c r="BL27"/>
  <c r="BN27"/>
  <c r="CA27"/>
  <c r="BO27"/>
  <c r="BP27"/>
  <c r="BQ27"/>
  <c r="BS27"/>
  <c r="BR27"/>
  <c r="BT27"/>
  <c r="BU27"/>
  <c r="BV27"/>
  <c r="BY27"/>
  <c r="BZ27"/>
  <c r="CN27"/>
  <c r="DE27"/>
  <c r="DF27"/>
  <c r="DG27"/>
  <c r="DM27"/>
  <c r="DP27"/>
  <c r="DQ27"/>
  <c r="AZ28"/>
  <c r="BA28"/>
  <c r="BB28"/>
  <c r="BC28"/>
  <c r="BE28"/>
  <c r="BD28"/>
  <c r="DG28"/>
  <c r="BF28"/>
  <c r="DH28"/>
  <c r="BH28"/>
  <c r="DI28"/>
  <c r="BI28"/>
  <c r="BJ28"/>
  <c r="BK28"/>
  <c r="BL28"/>
  <c r="DM28"/>
  <c r="BN28"/>
  <c r="DN28"/>
  <c r="BO28"/>
  <c r="BQ28"/>
  <c r="BR28"/>
  <c r="BS28"/>
  <c r="BT28"/>
  <c r="BU28"/>
  <c r="BV28"/>
  <c r="BY28"/>
  <c r="BZ28"/>
  <c r="DA28"/>
  <c r="DE28"/>
  <c r="DF28"/>
  <c r="DJ28"/>
  <c r="DK28"/>
  <c r="DP28"/>
  <c r="DQ28"/>
  <c r="BX327" i="24"/>
  <c r="BY327"/>
  <c r="CA327"/>
  <c r="CB327"/>
  <c r="CC327"/>
  <c r="DE327"/>
  <c r="CD418"/>
  <c r="CE418"/>
  <c r="CD436"/>
  <c r="CE436"/>
  <c r="CH422"/>
  <c r="CI422"/>
  <c r="CD422"/>
  <c r="CE422"/>
  <c r="CH434"/>
  <c r="CI434"/>
  <c r="CH426"/>
  <c r="CF437"/>
  <c r="CG437"/>
  <c r="CH425"/>
  <c r="CI425"/>
  <c r="BS331"/>
  <c r="CH419"/>
  <c r="CI419"/>
  <c r="CF419"/>
  <c r="CG419"/>
  <c r="CF424"/>
  <c r="CG424"/>
  <c r="CF433"/>
  <c r="CG433"/>
  <c r="CF420"/>
  <c r="CG420"/>
  <c r="CD424"/>
  <c r="CE424"/>
  <c r="CF415"/>
  <c r="CG415"/>
  <c r="CH433"/>
  <c r="CI433"/>
  <c r="CD431"/>
  <c r="CE431"/>
  <c r="CF425"/>
  <c r="CG425"/>
  <c r="CD420"/>
  <c r="CE420"/>
  <c r="CD415"/>
  <c r="CE415"/>
  <c r="CF431"/>
  <c r="CG431"/>
  <c r="CF418"/>
  <c r="CG418"/>
  <c r="CB331"/>
  <c r="CD417"/>
  <c r="CE417"/>
  <c r="CH414"/>
  <c r="CI414"/>
  <c r="CH417"/>
  <c r="CI417"/>
  <c r="CD437"/>
  <c r="CE437"/>
  <c r="CF414"/>
  <c r="CG414"/>
  <c r="CF423"/>
  <c r="CG423"/>
  <c r="BM343"/>
  <c r="CH430"/>
  <c r="CI430"/>
  <c r="CD411"/>
  <c r="CE411"/>
  <c r="M25" i="25"/>
  <c r="CF410" i="24"/>
  <c r="CG410"/>
  <c r="CF407"/>
  <c r="CG407"/>
  <c r="CH405"/>
  <c r="CI405"/>
  <c r="BS325"/>
  <c r="CD427"/>
  <c r="CE427"/>
  <c r="CD403"/>
  <c r="CE403"/>
  <c r="CH408"/>
  <c r="CI408"/>
  <c r="CF409"/>
  <c r="CG409"/>
  <c r="CH404"/>
  <c r="CI404"/>
  <c r="CH413"/>
  <c r="CI413"/>
  <c r="CF397"/>
  <c r="CG397"/>
  <c r="CD429"/>
  <c r="CE429"/>
  <c r="CF427"/>
  <c r="CG427"/>
  <c r="CD413"/>
  <c r="CE413"/>
  <c r="CD421"/>
  <c r="CE421"/>
  <c r="CH421"/>
  <c r="CI421"/>
  <c r="CF421"/>
  <c r="CG421"/>
  <c r="CF413"/>
  <c r="CG413"/>
  <c r="CH427"/>
  <c r="CI427"/>
  <c r="CD402"/>
  <c r="CE402"/>
  <c r="CF401"/>
  <c r="CG401"/>
  <c r="BS344"/>
  <c r="BS311"/>
  <c r="BM313"/>
  <c r="BS348"/>
  <c r="BS353"/>
  <c r="BM349"/>
  <c r="CH402"/>
  <c r="CI402"/>
  <c r="CF402"/>
  <c r="CG402"/>
  <c r="BM294"/>
  <c r="BS315"/>
  <c r="CF411"/>
  <c r="CG411"/>
  <c r="CH403"/>
  <c r="CI403"/>
  <c r="CH409"/>
  <c r="CI409"/>
  <c r="CH411"/>
  <c r="CI411"/>
  <c r="CF405"/>
  <c r="CG405"/>
  <c r="CD405"/>
  <c r="CE405"/>
  <c r="CD409"/>
  <c r="CE409"/>
  <c r="CD410"/>
  <c r="CE410"/>
  <c r="CF408"/>
  <c r="CG408"/>
  <c r="CH401"/>
  <c r="CI401"/>
  <c r="CH407"/>
  <c r="CI407"/>
  <c r="CH410"/>
  <c r="CI410"/>
  <c r="CD408"/>
  <c r="CE408"/>
  <c r="CD404"/>
  <c r="CE404"/>
  <c r="BM331"/>
  <c r="BM327"/>
  <c r="CD407"/>
  <c r="CE407"/>
  <c r="CF404"/>
  <c r="CG404"/>
  <c r="L24" i="25"/>
  <c r="CF403" i="24"/>
  <c r="CG403"/>
  <c r="BM329"/>
  <c r="CF406"/>
  <c r="CG406"/>
  <c r="N24" i="25"/>
  <c r="CD406" i="24"/>
  <c r="CE406"/>
  <c r="CH406"/>
  <c r="CI406"/>
  <c r="CD401"/>
  <c r="CE401"/>
  <c r="BM306"/>
  <c r="BS302"/>
  <c r="BM355"/>
  <c r="CH397"/>
  <c r="CI397"/>
  <c r="CD397"/>
  <c r="CE397"/>
  <c r="CD13" i="20"/>
  <c r="CE13"/>
  <c r="CH14"/>
  <c r="CI14"/>
  <c r="CF14"/>
  <c r="CG14"/>
  <c r="CE15"/>
  <c r="CH15"/>
  <c r="CI15"/>
  <c r="CF15"/>
  <c r="CG15"/>
  <c r="CF16"/>
  <c r="CG16"/>
  <c r="CD16"/>
  <c r="CE16"/>
  <c r="CH16"/>
  <c r="CI16"/>
  <c r="CH395" i="24"/>
  <c r="CI395"/>
  <c r="CD395"/>
  <c r="CE395"/>
  <c r="CF395"/>
  <c r="CG395"/>
  <c r="CF390"/>
  <c r="CG390"/>
  <c r="CD390"/>
  <c r="CE390"/>
  <c r="CH390"/>
  <c r="CI390"/>
  <c r="CD393"/>
  <c r="CE393"/>
  <c r="CH393"/>
  <c r="CI393"/>
  <c r="CF393"/>
  <c r="CG393"/>
  <c r="CF392"/>
  <c r="CG392"/>
  <c r="CD392"/>
  <c r="CE392"/>
  <c r="CH392"/>
  <c r="CI392"/>
  <c r="CF396"/>
  <c r="CG396"/>
  <c r="CD396"/>
  <c r="CE396"/>
  <c r="CH396"/>
  <c r="CI396"/>
  <c r="CH399"/>
  <c r="CI399"/>
  <c r="CF399"/>
  <c r="CG399"/>
  <c r="CD399"/>
  <c r="CE399"/>
  <c r="CD389"/>
  <c r="CE389"/>
  <c r="CH389"/>
  <c r="CI389"/>
  <c r="CF389"/>
  <c r="CG389"/>
  <c r="CH391"/>
  <c r="CI391"/>
  <c r="CD391"/>
  <c r="CE391"/>
  <c r="CF391"/>
  <c r="CG391"/>
  <c r="CF400"/>
  <c r="CG400"/>
  <c r="CD400"/>
  <c r="CE400"/>
  <c r="CH400"/>
  <c r="CI400"/>
  <c r="CF388"/>
  <c r="CG388"/>
  <c r="CH388"/>
  <c r="CI388"/>
  <c r="CD388"/>
  <c r="CE388"/>
  <c r="CH22" i="19"/>
  <c r="CD22"/>
  <c r="CF22"/>
  <c r="CF21"/>
  <c r="CG21"/>
  <c r="CD21"/>
  <c r="CE21"/>
  <c r="CH21"/>
  <c r="CI21"/>
  <c r="CD24"/>
  <c r="CE24"/>
  <c r="CH24"/>
  <c r="CI24"/>
  <c r="CF24"/>
  <c r="CG24"/>
  <c r="CA311" i="24"/>
  <c r="BS328"/>
  <c r="BS339"/>
  <c r="CB321"/>
  <c r="BS301"/>
  <c r="BS320"/>
  <c r="BM335"/>
  <c r="BM323"/>
  <c r="BM315"/>
  <c r="BM359"/>
  <c r="BM334"/>
  <c r="CA325"/>
  <c r="BM325"/>
  <c r="BM311"/>
  <c r="BM333"/>
  <c r="CA314"/>
  <c r="CB311"/>
  <c r="BS335"/>
  <c r="BM342"/>
  <c r="BS324"/>
  <c r="BM352"/>
  <c r="CB325"/>
  <c r="BS327"/>
  <c r="BM340"/>
  <c r="CA331"/>
  <c r="BS313"/>
  <c r="BM312"/>
  <c r="BM316"/>
  <c r="BM338"/>
  <c r="BS316"/>
  <c r="BS362"/>
  <c r="BS285"/>
  <c r="BM358"/>
  <c r="BS342"/>
  <c r="BC355"/>
  <c r="BE355"/>
  <c r="BS326"/>
  <c r="BS333"/>
  <c r="CA346"/>
  <c r="BM360"/>
  <c r="BM341"/>
  <c r="BS334"/>
  <c r="BS312"/>
  <c r="BM302"/>
  <c r="BC352"/>
  <c r="BE352"/>
  <c r="BS329"/>
  <c r="BS359"/>
  <c r="BS343"/>
  <c r="BS345"/>
  <c r="CA309"/>
  <c r="BC353"/>
  <c r="BE353"/>
  <c r="BC361"/>
  <c r="BE361"/>
  <c r="BC357"/>
  <c r="BE357"/>
  <c r="BM336"/>
  <c r="BC350"/>
  <c r="BE350"/>
  <c r="BC359"/>
  <c r="BE359"/>
  <c r="BC335"/>
  <c r="BE335"/>
  <c r="BG355"/>
  <c r="BC354"/>
  <c r="BE354"/>
  <c r="BC345"/>
  <c r="BE345"/>
  <c r="BC338"/>
  <c r="BE338"/>
  <c r="BS358"/>
  <c r="BC362"/>
  <c r="BE362"/>
  <c r="BG361"/>
  <c r="BG362"/>
  <c r="BC363"/>
  <c r="BE363"/>
  <c r="BG353"/>
  <c r="BG363"/>
  <c r="BG359"/>
  <c r="BS336"/>
  <c r="BG351"/>
  <c r="BG356"/>
  <c r="BS356"/>
  <c r="BC347"/>
  <c r="BE347"/>
  <c r="BG347"/>
  <c r="BC356"/>
  <c r="BE356"/>
  <c r="BG357"/>
  <c r="BG358"/>
  <c r="BC358"/>
  <c r="BE358"/>
  <c r="BS355"/>
  <c r="BM324"/>
  <c r="BG339"/>
  <c r="BC340"/>
  <c r="BE340"/>
  <c r="BG360"/>
  <c r="BG352"/>
  <c r="BG338"/>
  <c r="BS360"/>
  <c r="BS352"/>
  <c r="BM319"/>
  <c r="BG346"/>
  <c r="BM337"/>
  <c r="BC333"/>
  <c r="BE333"/>
  <c r="BG354"/>
  <c r="BM363"/>
  <c r="BS332"/>
  <c r="BM322"/>
  <c r="CA321"/>
  <c r="CA21" i="14"/>
  <c r="DO21"/>
  <c r="CU27"/>
  <c r="CM27"/>
  <c r="CU22"/>
  <c r="CW24"/>
  <c r="CW27"/>
  <c r="BX23"/>
  <c r="CW21"/>
  <c r="BG22"/>
  <c r="CR28"/>
  <c r="CQ26"/>
  <c r="CU26"/>
  <c r="DB25"/>
  <c r="DJ23"/>
  <c r="BS22"/>
  <c r="CY23"/>
  <c r="CZ27"/>
  <c r="CO25"/>
  <c r="CV27"/>
  <c r="DA22"/>
  <c r="CP26"/>
  <c r="DA27"/>
  <c r="BY22"/>
  <c r="BE22"/>
  <c r="BY21"/>
  <c r="BG21"/>
  <c r="CZ28"/>
  <c r="CP24"/>
  <c r="DQ21"/>
  <c r="CQ27"/>
  <c r="CQ25"/>
  <c r="CR27"/>
  <c r="DA25"/>
  <c r="CT24"/>
  <c r="CS28"/>
  <c r="CW28"/>
  <c r="CS25"/>
  <c r="CN24"/>
  <c r="CT23"/>
  <c r="BZ22"/>
  <c r="BM22"/>
  <c r="BZ21"/>
  <c r="CD4" i="1"/>
  <c r="CE4"/>
  <c r="CK4"/>
  <c r="CF4"/>
  <c r="CG4"/>
  <c r="CH4"/>
  <c r="CI4"/>
  <c r="CJ4"/>
  <c r="BC360" i="24"/>
  <c r="BE360"/>
  <c r="CE346"/>
  <c r="BG337"/>
  <c r="BS340"/>
  <c r="BG336"/>
  <c r="BG333"/>
  <c r="BG342"/>
  <c r="CI346"/>
  <c r="BC337"/>
  <c r="BE337"/>
  <c r="BC343"/>
  <c r="BE343"/>
  <c r="BC344"/>
  <c r="BE344"/>
  <c r="BG343"/>
  <c r="BC342"/>
  <c r="BE342"/>
  <c r="BC334"/>
  <c r="BE334"/>
  <c r="BG348"/>
  <c r="BC336"/>
  <c r="BE336"/>
  <c r="BG335"/>
  <c r="BG350"/>
  <c r="BG334"/>
  <c r="BG340"/>
  <c r="BG345"/>
  <c r="BG341"/>
  <c r="BC346"/>
  <c r="BE346"/>
  <c r="BC339"/>
  <c r="BE339"/>
  <c r="BC351"/>
  <c r="BE351"/>
  <c r="BC349"/>
  <c r="BE349"/>
  <c r="BC341"/>
  <c r="BE341"/>
  <c r="BC348"/>
  <c r="BE348"/>
  <c r="BG349"/>
  <c r="BX346"/>
  <c r="BG344"/>
  <c r="BM320"/>
  <c r="BY318"/>
  <c r="BZ314"/>
  <c r="CI331"/>
  <c r="CE318"/>
  <c r="BM332"/>
  <c r="BY314"/>
  <c r="BS318"/>
  <c r="BX321"/>
  <c r="BC331"/>
  <c r="BE331"/>
  <c r="BG326"/>
  <c r="BC321"/>
  <c r="BE321"/>
  <c r="BG312"/>
  <c r="BC330"/>
  <c r="BE330"/>
  <c r="BC326"/>
  <c r="BE326"/>
  <c r="BM326"/>
  <c r="BC315"/>
  <c r="BE315"/>
  <c r="BG321"/>
  <c r="BG315"/>
  <c r="CG331"/>
  <c r="BG318"/>
  <c r="BC314"/>
  <c r="BE314"/>
  <c r="CI314"/>
  <c r="CI325"/>
  <c r="CG314"/>
  <c r="CG325"/>
  <c r="BC313"/>
  <c r="BE313"/>
  <c r="BC329"/>
  <c r="BE329"/>
  <c r="CG321"/>
  <c r="BG324"/>
  <c r="BG325"/>
  <c r="BC327"/>
  <c r="BE327"/>
  <c r="BC332"/>
  <c r="BE332"/>
  <c r="BG319"/>
  <c r="BG314"/>
  <c r="BC317"/>
  <c r="BE317"/>
  <c r="BC323"/>
  <c r="BE323"/>
  <c r="BG328"/>
  <c r="BX325"/>
  <c r="BG323"/>
  <c r="BG327"/>
  <c r="BG317"/>
  <c r="BG332"/>
  <c r="BC328"/>
  <c r="BE328"/>
  <c r="BC322"/>
  <c r="BE322"/>
  <c r="BY331"/>
  <c r="BX331"/>
  <c r="BG322"/>
  <c r="BC325"/>
  <c r="BE325"/>
  <c r="BX314"/>
  <c r="BC312"/>
  <c r="BE312"/>
  <c r="BG313"/>
  <c r="BC319"/>
  <c r="BE319"/>
  <c r="BG330"/>
  <c r="CE321"/>
  <c r="BS304"/>
  <c r="BG331"/>
  <c r="BX318"/>
  <c r="BC318"/>
  <c r="BE318"/>
  <c r="BC316"/>
  <c r="BE316"/>
  <c r="CI318"/>
  <c r="BG316"/>
  <c r="BC320"/>
  <c r="BE320"/>
  <c r="BC324"/>
  <c r="BE324"/>
  <c r="BG329"/>
  <c r="BG320"/>
  <c r="CB318"/>
  <c r="CB309"/>
  <c r="BM303"/>
  <c r="BS309"/>
  <c r="BS307"/>
  <c r="CB277"/>
  <c r="BS306"/>
  <c r="CB310"/>
  <c r="BS299"/>
  <c r="BS300"/>
  <c r="BS308"/>
  <c r="BC301"/>
  <c r="BE301"/>
  <c r="BM301"/>
  <c r="BM285"/>
  <c r="BZ311"/>
  <c r="BZ309"/>
  <c r="BY311"/>
  <c r="BM300"/>
  <c r="BS305"/>
  <c r="BC302"/>
  <c r="BE302"/>
  <c r="BG308"/>
  <c r="BM305"/>
  <c r="BG304"/>
  <c r="BG301"/>
  <c r="BG300"/>
  <c r="BG299"/>
  <c r="BC300"/>
  <c r="BE300"/>
  <c r="BC307"/>
  <c r="BE307"/>
  <c r="BC305"/>
  <c r="BE305"/>
  <c r="BC308"/>
  <c r="BE308"/>
  <c r="CI309"/>
  <c r="BC299"/>
  <c r="BE299"/>
  <c r="BG306"/>
  <c r="CG309"/>
  <c r="BX309"/>
  <c r="BC310"/>
  <c r="BE310"/>
  <c r="BG311"/>
  <c r="BC304"/>
  <c r="BE304"/>
  <c r="BG303"/>
  <c r="BG309"/>
  <c r="BC303"/>
  <c r="BE303"/>
  <c r="BX311"/>
  <c r="BC309"/>
  <c r="BE309"/>
  <c r="BG302"/>
  <c r="BC311"/>
  <c r="BE311"/>
  <c r="BG305"/>
  <c r="BG307"/>
  <c r="BX310"/>
  <c r="BY309"/>
  <c r="BG310"/>
  <c r="BC306"/>
  <c r="BE306"/>
  <c r="CI310"/>
  <c r="CG310"/>
  <c r="CE310"/>
  <c r="CG311"/>
  <c r="CI311"/>
  <c r="CB23" i="16"/>
  <c r="BM284" i="24"/>
  <c r="BS279"/>
  <c r="BS292"/>
  <c r="C479"/>
  <c r="BY274"/>
  <c r="BZ275"/>
  <c r="BS282"/>
  <c r="CI274"/>
  <c r="CE275"/>
  <c r="CI277"/>
  <c r="BY277"/>
  <c r="BZ277"/>
  <c r="BM283"/>
  <c r="BM295"/>
  <c r="BS288"/>
  <c r="BS298"/>
  <c r="BM297"/>
  <c r="BM274"/>
  <c r="BS277"/>
  <c r="BS281"/>
  <c r="BM292"/>
  <c r="BS286"/>
  <c r="BM293"/>
  <c r="BM288"/>
  <c r="DC21" i="14"/>
  <c r="DO23"/>
  <c r="CA23"/>
  <c r="DO25"/>
  <c r="DO27"/>
  <c r="CB28"/>
  <c r="CX26"/>
  <c r="DO26"/>
  <c r="CA26"/>
  <c r="CB24"/>
  <c r="CA28"/>
  <c r="CB23"/>
  <c r="CT25"/>
  <c r="CZ26"/>
  <c r="CM25"/>
  <c r="DA23"/>
  <c r="CV22"/>
  <c r="BV22"/>
  <c r="DC22"/>
  <c r="DJ26"/>
  <c r="BC26"/>
  <c r="BE26"/>
  <c r="DK23"/>
  <c r="CO22"/>
  <c r="CN28"/>
  <c r="DK26"/>
  <c r="CW25"/>
  <c r="BG25"/>
  <c r="CR24"/>
  <c r="CM23"/>
  <c r="BM23"/>
  <c r="CP22"/>
  <c r="DA21"/>
  <c r="BG28"/>
  <c r="BS24"/>
  <c r="DH22"/>
  <c r="CY22"/>
  <c r="CQ22"/>
  <c r="DK21"/>
  <c r="DB21"/>
  <c r="CT21"/>
  <c r="CO24"/>
  <c r="CZ23"/>
  <c r="CM22"/>
  <c r="DB28"/>
  <c r="CO27"/>
  <c r="CU25"/>
  <c r="CB26"/>
  <c r="DM25"/>
  <c r="CV25"/>
  <c r="DB23"/>
  <c r="DN22"/>
  <c r="BX22"/>
  <c r="CR21"/>
  <c r="CY27"/>
  <c r="CT26"/>
  <c r="DL23"/>
  <c r="CB21"/>
  <c r="DM23"/>
  <c r="DJ27"/>
  <c r="BC27"/>
  <c r="BE27"/>
  <c r="CR22"/>
  <c r="CA22"/>
  <c r="DL21"/>
  <c r="CU21"/>
  <c r="CM21"/>
  <c r="CT28"/>
  <c r="DN27"/>
  <c r="CR26"/>
  <c r="BM25"/>
  <c r="BP24"/>
  <c r="CS23"/>
  <c r="BS23"/>
  <c r="CY21"/>
  <c r="DL28"/>
  <c r="CU28"/>
  <c r="CP27"/>
  <c r="CQ24"/>
  <c r="CW22"/>
  <c r="CZ21"/>
  <c r="CV28"/>
  <c r="DH27"/>
  <c r="DB26"/>
  <c r="BX25"/>
  <c r="BP22"/>
  <c r="BS21"/>
  <c r="CO28"/>
  <c r="BX28"/>
  <c r="DI27"/>
  <c r="DG25"/>
  <c r="CP25"/>
  <c r="DA24"/>
  <c r="CS24"/>
  <c r="BC24"/>
  <c r="BE24"/>
  <c r="CN23"/>
  <c r="CP28"/>
  <c r="BP28"/>
  <c r="CB27"/>
  <c r="DM26"/>
  <c r="CV26"/>
  <c r="CY25"/>
  <c r="DB24"/>
  <c r="DF23"/>
  <c r="CO23"/>
  <c r="BG23"/>
  <c r="CZ22"/>
  <c r="CY28"/>
  <c r="DB27"/>
  <c r="DF26"/>
  <c r="CO26"/>
  <c r="DI25"/>
  <c r="CR25"/>
  <c r="CA25"/>
  <c r="DL24"/>
  <c r="CU24"/>
  <c r="CM24"/>
  <c r="BM24"/>
  <c r="CP23"/>
  <c r="CS22"/>
  <c r="DE21"/>
  <c r="CV21"/>
  <c r="CN21"/>
  <c r="CR23"/>
  <c r="CP21"/>
  <c r="BX27"/>
  <c r="BG27"/>
  <c r="BC23"/>
  <c r="BE23"/>
  <c r="CN22"/>
  <c r="CQ21"/>
  <c r="CM28"/>
  <c r="BM28"/>
  <c r="DA26"/>
  <c r="CN25"/>
  <c r="CY24"/>
  <c r="CZ24"/>
  <c r="BC21"/>
  <c r="BE21"/>
  <c r="DL26"/>
  <c r="CM26"/>
  <c r="CS27"/>
  <c r="DE26"/>
  <c r="CW23"/>
  <c r="CQ28"/>
  <c r="CT27"/>
  <c r="CW26"/>
  <c r="BX26"/>
  <c r="CZ25"/>
  <c r="DL27"/>
  <c r="CB25"/>
  <c r="CV24"/>
  <c r="BX21"/>
  <c r="M24" i="25"/>
  <c r="CH367" i="24"/>
  <c r="CI367"/>
  <c r="CH369"/>
  <c r="CI369"/>
  <c r="CD398"/>
  <c r="CE398"/>
  <c r="CD383"/>
  <c r="CF371"/>
  <c r="CF377"/>
  <c r="CG377"/>
  <c r="CH372"/>
  <c r="CI372"/>
  <c r="CF381"/>
  <c r="CG381"/>
  <c r="CH380"/>
  <c r="CI380"/>
  <c r="CF374"/>
  <c r="CG374"/>
  <c r="CH379"/>
  <c r="CI379"/>
  <c r="CF373"/>
  <c r="CG373"/>
  <c r="CD382"/>
  <c r="CE382"/>
  <c r="CD375"/>
  <c r="CE375"/>
  <c r="CH365"/>
  <c r="CI365"/>
  <c r="CF364"/>
  <c r="CG364"/>
  <c r="CH387"/>
  <c r="CI387"/>
  <c r="CH370"/>
  <c r="CI370"/>
  <c r="CH386"/>
  <c r="CI386"/>
  <c r="CD394"/>
  <c r="CE394"/>
  <c r="CD384"/>
  <c r="CE384"/>
  <c r="CF368"/>
  <c r="CG368"/>
  <c r="CH376"/>
  <c r="CI376"/>
  <c r="CF378"/>
  <c r="CG378"/>
  <c r="CH385"/>
  <c r="CI385"/>
  <c r="CD366"/>
  <c r="BS294"/>
  <c r="CD379"/>
  <c r="CE379"/>
  <c r="CD364"/>
  <c r="CE364"/>
  <c r="CH366"/>
  <c r="BS293"/>
  <c r="CH364"/>
  <c r="CI364"/>
  <c r="CF379"/>
  <c r="CG379"/>
  <c r="CF376"/>
  <c r="CG376"/>
  <c r="CD376"/>
  <c r="CE376"/>
  <c r="CD374"/>
  <c r="CE374"/>
  <c r="CF366"/>
  <c r="BS274"/>
  <c r="CD380"/>
  <c r="CE380"/>
  <c r="CH374"/>
  <c r="CI374"/>
  <c r="CF367"/>
  <c r="CG367"/>
  <c r="CF380"/>
  <c r="CG380"/>
  <c r="CH384"/>
  <c r="CI384"/>
  <c r="CF385"/>
  <c r="CG385"/>
  <c r="CH377"/>
  <c r="CI377"/>
  <c r="CD368"/>
  <c r="CE368"/>
  <c r="CH368"/>
  <c r="CI368"/>
  <c r="BM277"/>
  <c r="CF370"/>
  <c r="CG370"/>
  <c r="CF372"/>
  <c r="CG372"/>
  <c r="CD370"/>
  <c r="CE370"/>
  <c r="CF365"/>
  <c r="CG365"/>
  <c r="CH375"/>
  <c r="CI375"/>
  <c r="CD385"/>
  <c r="CE385"/>
  <c r="CD381"/>
  <c r="CE381"/>
  <c r="CH381"/>
  <c r="CI381"/>
  <c r="CD377"/>
  <c r="CE377"/>
  <c r="CF382"/>
  <c r="CG382"/>
  <c r="CF375"/>
  <c r="CG375"/>
  <c r="CD365"/>
  <c r="CE365"/>
  <c r="CH383"/>
  <c r="CF383"/>
  <c r="CF386"/>
  <c r="CG386"/>
  <c r="CD373"/>
  <c r="CE373"/>
  <c r="CH373"/>
  <c r="CI373"/>
  <c r="CD386"/>
  <c r="CE386"/>
  <c r="CD369"/>
  <c r="CE369"/>
  <c r="CH382"/>
  <c r="CI382"/>
  <c r="CF369"/>
  <c r="CG369"/>
  <c r="CH378"/>
  <c r="CI378"/>
  <c r="CH371"/>
  <c r="CD378"/>
  <c r="CE378"/>
  <c r="CD372"/>
  <c r="CE372"/>
  <c r="CD371"/>
  <c r="CF387"/>
  <c r="CG387"/>
  <c r="CD387"/>
  <c r="CE387"/>
  <c r="CF384"/>
  <c r="CG384"/>
  <c r="CD367"/>
  <c r="CE367"/>
  <c r="N23" i="25"/>
  <c r="N22"/>
  <c r="L22"/>
  <c r="BM280" i="24"/>
  <c r="CF394"/>
  <c r="CG394"/>
  <c r="CF398"/>
  <c r="CG398"/>
  <c r="BM281"/>
  <c r="CH394"/>
  <c r="CI394"/>
  <c r="CH398"/>
  <c r="CI398"/>
  <c r="L23" i="25"/>
  <c r="BS276" i="24"/>
  <c r="CB274"/>
  <c r="BM289"/>
  <c r="BM276"/>
  <c r="BS289"/>
  <c r="DC23" i="14"/>
  <c r="DC25"/>
  <c r="BM286" i="24"/>
  <c r="CA274"/>
  <c r="BM275"/>
  <c r="BM291"/>
  <c r="BM282"/>
  <c r="BS284"/>
  <c r="CA277"/>
  <c r="BS287"/>
  <c r="BS297"/>
  <c r="CB275"/>
  <c r="BS275"/>
  <c r="BM287"/>
  <c r="BS295"/>
  <c r="BS283"/>
  <c r="CF22" i="16"/>
  <c r="CD22"/>
  <c r="CH22"/>
  <c r="CH23"/>
  <c r="CI23"/>
  <c r="CF23"/>
  <c r="CG23"/>
  <c r="CD23"/>
  <c r="CE23"/>
  <c r="CF21"/>
  <c r="CG21"/>
  <c r="CD21"/>
  <c r="CE21"/>
  <c r="CH21"/>
  <c r="CI21"/>
  <c r="BM298" i="24"/>
  <c r="BM279"/>
  <c r="BS291"/>
  <c r="BY275"/>
  <c r="BS296"/>
  <c r="BS280"/>
  <c r="BM296"/>
  <c r="CI275"/>
  <c r="BM290"/>
  <c r="CG277"/>
  <c r="BC295"/>
  <c r="BE295"/>
  <c r="BC284"/>
  <c r="BE284"/>
  <c r="BM278"/>
  <c r="CG275"/>
  <c r="BC283"/>
  <c r="BE283"/>
  <c r="BS278"/>
  <c r="BZ274"/>
  <c r="BC274"/>
  <c r="BE274"/>
  <c r="BC275"/>
  <c r="BE275"/>
  <c r="BS290"/>
  <c r="BC288"/>
  <c r="BE288"/>
  <c r="BC280"/>
  <c r="BE280"/>
  <c r="BC285"/>
  <c r="BE285"/>
  <c r="BC279"/>
  <c r="BE279"/>
  <c r="BC297"/>
  <c r="BE297"/>
  <c r="BC290"/>
  <c r="BE290"/>
  <c r="BC294"/>
  <c r="BE294"/>
  <c r="BG285"/>
  <c r="BG283"/>
  <c r="BG288"/>
  <c r="BG282"/>
  <c r="BC298"/>
  <c r="BE298"/>
  <c r="BC282"/>
  <c r="BE282"/>
  <c r="BG296"/>
  <c r="BG281"/>
  <c r="BG295"/>
  <c r="BG290"/>
  <c r="BC281"/>
  <c r="BE281"/>
  <c r="CE277"/>
  <c r="BC287"/>
  <c r="BE287"/>
  <c r="BG298"/>
  <c r="BG280"/>
  <c r="BG277"/>
  <c r="BC296"/>
  <c r="BE296"/>
  <c r="BG284"/>
  <c r="BX277"/>
  <c r="BG286"/>
  <c r="BG297"/>
  <c r="BG294"/>
  <c r="BG276"/>
  <c r="BG275"/>
  <c r="BC277"/>
  <c r="BE277"/>
  <c r="BC278"/>
  <c r="BE278"/>
  <c r="BC276"/>
  <c r="BE276"/>
  <c r="BC292"/>
  <c r="BE292"/>
  <c r="BG292"/>
  <c r="BC291"/>
  <c r="BE291"/>
  <c r="BC293"/>
  <c r="BE293"/>
  <c r="BG291"/>
  <c r="BG293"/>
  <c r="BX275"/>
  <c r="CE274"/>
  <c r="BG278"/>
  <c r="BC286"/>
  <c r="BE286"/>
  <c r="BG279"/>
  <c r="CG274"/>
  <c r="BG287"/>
  <c r="BC289"/>
  <c r="BE289"/>
  <c r="BX274"/>
  <c r="BG274"/>
  <c r="BG289"/>
  <c r="CA275"/>
  <c r="CA24" i="14"/>
  <c r="CX24"/>
  <c r="DO24"/>
  <c r="DC26"/>
  <c r="CX22"/>
  <c r="DO22"/>
  <c r="CD27"/>
  <c r="CE27"/>
  <c r="CF27"/>
  <c r="CG27"/>
  <c r="CH27"/>
  <c r="CI27"/>
  <c r="CX28"/>
  <c r="DO28"/>
  <c r="CX23"/>
  <c r="CX27"/>
  <c r="CX21"/>
  <c r="DC27"/>
  <c r="CX25"/>
  <c r="CH23"/>
  <c r="CI23"/>
  <c r="CD23"/>
  <c r="CE23"/>
  <c r="CF23"/>
  <c r="CG23"/>
  <c r="CF26"/>
  <c r="CG26"/>
  <c r="CD26"/>
  <c r="CE26"/>
  <c r="CH26"/>
  <c r="CI26"/>
  <c r="DC24"/>
  <c r="CB22"/>
  <c r="DC28"/>
  <c r="M22" i="25"/>
  <c r="CD302" i="24"/>
  <c r="CE302"/>
  <c r="CF328"/>
  <c r="CG328"/>
  <c r="CF321"/>
  <c r="CF306"/>
  <c r="CG306"/>
  <c r="CF308"/>
  <c r="CG308"/>
  <c r="CF332"/>
  <c r="CG332"/>
  <c r="CH314"/>
  <c r="CD336"/>
  <c r="CE336"/>
  <c r="CH359"/>
  <c r="CI359"/>
  <c r="CD350"/>
  <c r="CE350"/>
  <c r="CF342"/>
  <c r="CG342"/>
  <c r="CD304"/>
  <c r="CE304"/>
  <c r="CF315"/>
  <c r="CG315"/>
  <c r="CF320"/>
  <c r="CG320"/>
  <c r="CF344"/>
  <c r="CG344"/>
  <c r="CH357"/>
  <c r="CI357"/>
  <c r="CF362"/>
  <c r="CG362"/>
  <c r="CD339"/>
  <c r="CE339"/>
  <c r="CH346"/>
  <c r="CF331"/>
  <c r="CH343"/>
  <c r="CI343"/>
  <c r="CD345"/>
  <c r="CE345"/>
  <c r="CF335"/>
  <c r="CG335"/>
  <c r="CF354"/>
  <c r="CG354"/>
  <c r="CF319"/>
  <c r="CG319"/>
  <c r="CF363"/>
  <c r="CG363"/>
  <c r="CD323"/>
  <c r="CE323"/>
  <c r="CH324"/>
  <c r="CI324"/>
  <c r="CH327"/>
  <c r="CI327"/>
  <c r="CF356"/>
  <c r="CG356"/>
  <c r="CH330"/>
  <c r="CI330"/>
  <c r="CH355"/>
  <c r="CI355"/>
  <c r="CH317"/>
  <c r="CI317"/>
  <c r="CF300"/>
  <c r="CG300"/>
  <c r="CH316"/>
  <c r="CI316"/>
  <c r="CD353"/>
  <c r="CE353"/>
  <c r="CH301"/>
  <c r="CI301"/>
  <c r="CH334"/>
  <c r="CI334"/>
  <c r="CD349"/>
  <c r="CE349"/>
  <c r="CD309"/>
  <c r="CD303"/>
  <c r="CE303"/>
  <c r="CH311"/>
  <c r="CF310"/>
  <c r="CD322"/>
  <c r="CE322"/>
  <c r="CF313"/>
  <c r="CG313"/>
  <c r="CH333"/>
  <c r="CI333"/>
  <c r="CD348"/>
  <c r="CE348"/>
  <c r="CF358"/>
  <c r="CG358"/>
  <c r="CF338"/>
  <c r="CG338"/>
  <c r="CD341"/>
  <c r="CE341"/>
  <c r="CH325"/>
  <c r="CD305"/>
  <c r="CE305"/>
  <c r="CF307"/>
  <c r="CG307"/>
  <c r="CF329"/>
  <c r="CG329"/>
  <c r="CH326"/>
  <c r="CI326"/>
  <c r="CF340"/>
  <c r="CG340"/>
  <c r="CH360"/>
  <c r="CI360"/>
  <c r="CD351"/>
  <c r="CE351"/>
  <c r="CH347"/>
  <c r="CI347"/>
  <c r="CD337"/>
  <c r="CE337"/>
  <c r="CH337"/>
  <c r="CI337"/>
  <c r="CF337"/>
  <c r="CG337"/>
  <c r="CH361"/>
  <c r="CI361"/>
  <c r="CD325"/>
  <c r="CF325"/>
  <c r="CD342"/>
  <c r="CE342"/>
  <c r="CH341"/>
  <c r="CI341"/>
  <c r="CF341"/>
  <c r="CG341"/>
  <c r="CD359"/>
  <c r="CE359"/>
  <c r="CF339"/>
  <c r="CG339"/>
  <c r="CH342"/>
  <c r="CI342"/>
  <c r="CH339"/>
  <c r="CI339"/>
  <c r="CF346"/>
  <c r="CF350"/>
  <c r="CG350"/>
  <c r="CH363"/>
  <c r="CI363"/>
  <c r="CD346"/>
  <c r="CD362"/>
  <c r="CE362"/>
  <c r="CH362"/>
  <c r="CI362"/>
  <c r="CH350"/>
  <c r="CI350"/>
  <c r="CD343"/>
  <c r="CE343"/>
  <c r="CF343"/>
  <c r="CG343"/>
  <c r="CD354"/>
  <c r="CE354"/>
  <c r="CD355"/>
  <c r="CE355"/>
  <c r="CD321"/>
  <c r="CF355"/>
  <c r="CG355"/>
  <c r="CH345"/>
  <c r="CI345"/>
  <c r="CH323"/>
  <c r="CI323"/>
  <c r="CH354"/>
  <c r="CI354"/>
  <c r="CF323"/>
  <c r="CG323"/>
  <c r="CF359"/>
  <c r="CG359"/>
  <c r="CD338"/>
  <c r="CE338"/>
  <c r="CH338"/>
  <c r="CI338"/>
  <c r="CD347"/>
  <c r="CE347"/>
  <c r="CF330"/>
  <c r="CG330"/>
  <c r="CF347"/>
  <c r="CG347"/>
  <c r="CD363"/>
  <c r="CE363"/>
  <c r="CH348"/>
  <c r="CI348"/>
  <c r="CD357"/>
  <c r="CE357"/>
  <c r="CF349"/>
  <c r="CG349"/>
  <c r="CF353"/>
  <c r="CG353"/>
  <c r="CH349"/>
  <c r="CI349"/>
  <c r="CH353"/>
  <c r="CI353"/>
  <c r="CF345"/>
  <c r="CG345"/>
  <c r="CF357"/>
  <c r="CG357"/>
  <c r="CD330"/>
  <c r="CE330"/>
  <c r="CF348"/>
  <c r="CG348"/>
  <c r="CD358"/>
  <c r="CE358"/>
  <c r="N21" i="25"/>
  <c r="CH358" i="24"/>
  <c r="CI358"/>
  <c r="CH351"/>
  <c r="CI351"/>
  <c r="CF351"/>
  <c r="CG351"/>
  <c r="CF360"/>
  <c r="CG360"/>
  <c r="CH336"/>
  <c r="CI336"/>
  <c r="CD361"/>
  <c r="CE361"/>
  <c r="CD340"/>
  <c r="CE340"/>
  <c r="CF336"/>
  <c r="CG336"/>
  <c r="CF361"/>
  <c r="CG361"/>
  <c r="CF352"/>
  <c r="CG352"/>
  <c r="CF334"/>
  <c r="CG334"/>
  <c r="CD352"/>
  <c r="CE352"/>
  <c r="CH335"/>
  <c r="CI335"/>
  <c r="CF333"/>
  <c r="CG333"/>
  <c r="CD344"/>
  <c r="CE344"/>
  <c r="CH344"/>
  <c r="CI344"/>
  <c r="CD360"/>
  <c r="CE360"/>
  <c r="CH352"/>
  <c r="CI352"/>
  <c r="CD335"/>
  <c r="CE335"/>
  <c r="CH340"/>
  <c r="CI340"/>
  <c r="CD333"/>
  <c r="CE333"/>
  <c r="L21" i="25"/>
  <c r="N20"/>
  <c r="CD356" i="24"/>
  <c r="CE356"/>
  <c r="CD334"/>
  <c r="CE334"/>
  <c r="L20" i="25"/>
  <c r="CH356" i="24"/>
  <c r="CI356"/>
  <c r="CH321"/>
  <c r="CH313"/>
  <c r="CI313"/>
  <c r="CD313"/>
  <c r="CE313"/>
  <c r="CH320"/>
  <c r="CI320"/>
  <c r="CF327"/>
  <c r="CG327"/>
  <c r="CD312"/>
  <c r="CE312"/>
  <c r="CD314"/>
  <c r="CH315"/>
  <c r="CI315"/>
  <c r="CD328"/>
  <c r="CE328"/>
  <c r="CD326"/>
  <c r="CE326"/>
  <c r="CD320"/>
  <c r="CE320"/>
  <c r="CH328"/>
  <c r="CI328"/>
  <c r="CD315"/>
  <c r="CE315"/>
  <c r="CF312"/>
  <c r="CG312"/>
  <c r="CF314"/>
  <c r="CD316"/>
  <c r="CE316"/>
  <c r="CD332"/>
  <c r="CE332"/>
  <c r="CH332"/>
  <c r="CI332"/>
  <c r="CF326"/>
  <c r="CG326"/>
  <c r="CF316"/>
  <c r="CG316"/>
  <c r="CF322"/>
  <c r="CG322"/>
  <c r="CF324"/>
  <c r="CG324"/>
  <c r="CH312"/>
  <c r="CI312"/>
  <c r="CD327"/>
  <c r="CE327"/>
  <c r="CH322"/>
  <c r="CI322"/>
  <c r="CH329"/>
  <c r="CI329"/>
  <c r="CH331"/>
  <c r="CD331"/>
  <c r="CD324"/>
  <c r="CE324"/>
  <c r="CF317"/>
  <c r="CG317"/>
  <c r="CD317"/>
  <c r="CE317"/>
  <c r="CD329"/>
  <c r="CE329"/>
  <c r="CH319"/>
  <c r="CI319"/>
  <c r="CD319"/>
  <c r="CE319"/>
  <c r="L19" i="25"/>
  <c r="N19"/>
  <c r="CD318" i="24"/>
  <c r="CF318"/>
  <c r="CH318"/>
  <c r="CD299"/>
  <c r="CE299"/>
  <c r="CH310"/>
  <c r="CD310"/>
  <c r="CH299"/>
  <c r="CI299"/>
  <c r="CD307"/>
  <c r="CE307"/>
  <c r="CH307"/>
  <c r="CI307"/>
  <c r="CF299"/>
  <c r="CG299"/>
  <c r="CH303"/>
  <c r="CI303"/>
  <c r="CF303"/>
  <c r="CG303"/>
  <c r="CF311"/>
  <c r="CH304"/>
  <c r="CI304"/>
  <c r="CD311"/>
  <c r="CF309"/>
  <c r="CD308"/>
  <c r="CE308"/>
  <c r="CH308"/>
  <c r="CI308"/>
  <c r="CH309"/>
  <c r="CH302"/>
  <c r="CI302"/>
  <c r="CH305"/>
  <c r="CI305"/>
  <c r="CF305"/>
  <c r="CG305"/>
  <c r="CF304"/>
  <c r="CG304"/>
  <c r="CF302"/>
  <c r="CG302"/>
  <c r="CH306"/>
  <c r="CI306"/>
  <c r="CD306"/>
  <c r="CE306"/>
  <c r="CH300"/>
  <c r="CI300"/>
  <c r="CD300"/>
  <c r="CE300"/>
  <c r="N18" i="25"/>
  <c r="CD301" i="24"/>
  <c r="CE301"/>
  <c r="CF301"/>
  <c r="CG301"/>
  <c r="L18" i="25"/>
  <c r="CD287" i="24"/>
  <c r="CE287"/>
  <c r="CK22" i="14"/>
  <c r="CD22"/>
  <c r="CE22"/>
  <c r="CJ22"/>
  <c r="CF22"/>
  <c r="CG22"/>
  <c r="CH22"/>
  <c r="CI22"/>
  <c r="CJ23"/>
  <c r="CJ27"/>
  <c r="CD24"/>
  <c r="CE24"/>
  <c r="CJ24"/>
  <c r="CK24"/>
  <c r="CH24"/>
  <c r="CI24"/>
  <c r="CF24"/>
  <c r="CG24"/>
  <c r="CJ25"/>
  <c r="CH25"/>
  <c r="CI25"/>
  <c r="CD25"/>
  <c r="CE25"/>
  <c r="CK25"/>
  <c r="CF25"/>
  <c r="CG25"/>
  <c r="CF21"/>
  <c r="CG21"/>
  <c r="CJ21"/>
  <c r="CD21"/>
  <c r="CE21"/>
  <c r="CH21"/>
  <c r="CI21"/>
  <c r="CK21"/>
  <c r="CK26"/>
  <c r="CJ26"/>
  <c r="CK23"/>
  <c r="CF28"/>
  <c r="CG28"/>
  <c r="CK28"/>
  <c r="CH28"/>
  <c r="CI28"/>
  <c r="CD28"/>
  <c r="CE28"/>
  <c r="CJ28"/>
  <c r="CK27"/>
  <c r="M18" i="25"/>
  <c r="M20"/>
  <c r="M19"/>
  <c r="M21"/>
  <c r="CF296" i="24"/>
  <c r="CG296"/>
  <c r="CD274"/>
  <c r="CF289"/>
  <c r="CG289"/>
  <c r="CF284"/>
  <c r="CG284"/>
  <c r="CF288"/>
  <c r="CG288"/>
  <c r="CF298"/>
  <c r="CG298"/>
  <c r="CF287"/>
  <c r="CG287"/>
  <c r="CF297"/>
  <c r="CG297"/>
  <c r="CF280"/>
  <c r="CG280"/>
  <c r="CF292"/>
  <c r="CG292"/>
  <c r="CD282"/>
  <c r="CE282"/>
  <c r="CD283"/>
  <c r="CE283"/>
  <c r="CF295"/>
  <c r="CG295"/>
  <c r="CD279"/>
  <c r="CE279"/>
  <c r="CH294"/>
  <c r="CI294"/>
  <c r="CD276"/>
  <c r="CE276"/>
  <c r="CF281"/>
  <c r="CG281"/>
  <c r="CD286"/>
  <c r="CE286"/>
  <c r="CH275"/>
  <c r="CD291"/>
  <c r="CE291"/>
  <c r="CH290"/>
  <c r="CI290"/>
  <c r="CH285"/>
  <c r="CI285"/>
  <c r="CD278"/>
  <c r="CE278"/>
  <c r="CD277"/>
  <c r="CF286"/>
  <c r="CG286"/>
  <c r="CH286"/>
  <c r="CI286"/>
  <c r="CF277"/>
  <c r="CH277"/>
  <c r="CF294"/>
  <c r="CG294"/>
  <c r="CD294"/>
  <c r="CE294"/>
  <c r="CH287"/>
  <c r="CI287"/>
  <c r="CH295"/>
  <c r="CI295"/>
  <c r="CH278"/>
  <c r="CI278"/>
  <c r="CD285"/>
  <c r="CE285"/>
  <c r="CH282"/>
  <c r="CI282"/>
  <c r="CD290"/>
  <c r="CE290"/>
  <c r="CF283"/>
  <c r="CG283"/>
  <c r="CF282"/>
  <c r="CG282"/>
  <c r="CH283"/>
  <c r="CI283"/>
  <c r="CH292"/>
  <c r="CI292"/>
  <c r="CD292"/>
  <c r="CE292"/>
  <c r="CD295"/>
  <c r="CE295"/>
  <c r="CH274"/>
  <c r="CF274"/>
  <c r="CH289"/>
  <c r="CI289"/>
  <c r="CD289"/>
  <c r="CE289"/>
  <c r="CD281"/>
  <c r="CE281"/>
  <c r="CH281"/>
  <c r="CI281"/>
  <c r="CF278"/>
  <c r="CG278"/>
  <c r="CH296"/>
  <c r="CI296"/>
  <c r="CF290"/>
  <c r="CG290"/>
  <c r="CD298"/>
  <c r="CE298"/>
  <c r="CH298"/>
  <c r="CI298"/>
  <c r="CH280"/>
  <c r="CI280"/>
  <c r="CD280"/>
  <c r="CE280"/>
  <c r="CH279"/>
  <c r="CI279"/>
  <c r="CF279"/>
  <c r="CG279"/>
  <c r="CD296"/>
  <c r="CE296"/>
  <c r="CH288"/>
  <c r="CI288"/>
  <c r="CF276"/>
  <c r="CG276"/>
  <c r="CH276"/>
  <c r="CI276"/>
  <c r="CD288"/>
  <c r="CE288"/>
  <c r="CH291"/>
  <c r="CI291"/>
  <c r="CF291"/>
  <c r="CG291"/>
  <c r="CH284"/>
  <c r="CI284"/>
  <c r="CD284"/>
  <c r="CE284"/>
  <c r="CF285"/>
  <c r="CG285"/>
  <c r="CD297"/>
  <c r="CE297"/>
  <c r="CH297"/>
  <c r="CI297"/>
  <c r="CH293"/>
  <c r="CI293"/>
  <c r="CD293"/>
  <c r="CE293"/>
  <c r="CF293"/>
  <c r="CG293"/>
  <c r="CD275"/>
  <c r="CF275"/>
  <c r="L17" i="25"/>
  <c r="N17"/>
  <c r="CI26" i="13"/>
  <c r="CD4" i="4"/>
  <c r="CE4"/>
  <c r="CF4"/>
  <c r="CG4"/>
  <c r="CH4"/>
  <c r="CI4"/>
  <c r="CD5"/>
  <c r="CE5"/>
  <c r="CF5"/>
  <c r="CG5"/>
  <c r="CH5"/>
  <c r="CI5"/>
  <c r="CD6"/>
  <c r="CE6"/>
  <c r="CF6"/>
  <c r="CG6"/>
  <c r="CH6"/>
  <c r="CI6"/>
  <c r="CD7"/>
  <c r="CE7"/>
  <c r="CF7"/>
  <c r="CG7"/>
  <c r="CH7"/>
  <c r="CI7"/>
  <c r="CD8"/>
  <c r="CE8"/>
  <c r="CF8"/>
  <c r="CG8"/>
  <c r="CH8"/>
  <c r="CI8"/>
  <c r="CD9"/>
  <c r="CE9"/>
  <c r="CF9"/>
  <c r="CG9"/>
  <c r="CH9"/>
  <c r="CI9"/>
  <c r="CD10"/>
  <c r="CE10"/>
  <c r="CF10"/>
  <c r="CG10"/>
  <c r="CH10"/>
  <c r="CI10"/>
  <c r="CD11"/>
  <c r="CE11"/>
  <c r="CF11"/>
  <c r="CG11"/>
  <c r="CH11"/>
  <c r="CI11"/>
  <c r="CD12"/>
  <c r="CE12"/>
  <c r="CF12"/>
  <c r="CG12"/>
  <c r="CH12"/>
  <c r="CI12"/>
  <c r="CD14"/>
  <c r="CE14"/>
  <c r="CF14"/>
  <c r="CG14"/>
  <c r="CH14"/>
  <c r="CI14"/>
  <c r="CD13" i="5"/>
  <c r="CE13"/>
  <c r="CF13"/>
  <c r="CG13"/>
  <c r="CH13"/>
  <c r="CI13"/>
  <c r="CD14"/>
  <c r="CE14"/>
  <c r="CF14"/>
  <c r="CG14"/>
  <c r="CH14"/>
  <c r="CI14"/>
  <c r="CD15"/>
  <c r="CE15"/>
  <c r="CF15"/>
  <c r="CG15"/>
  <c r="CH15"/>
  <c r="CI15"/>
  <c r="CD16"/>
  <c r="CE16"/>
  <c r="CF16"/>
  <c r="CG16"/>
  <c r="CH16"/>
  <c r="CI16"/>
  <c r="CD4" i="6"/>
  <c r="CE4"/>
  <c r="CF4"/>
  <c r="CG4"/>
  <c r="CH4"/>
  <c r="CI4"/>
  <c r="CD5"/>
  <c r="CE5"/>
  <c r="CF5"/>
  <c r="CG5"/>
  <c r="CH5"/>
  <c r="CI5"/>
  <c r="CD6"/>
  <c r="CE6"/>
  <c r="CF6"/>
  <c r="CG6"/>
  <c r="CH6"/>
  <c r="CI6"/>
  <c r="CD7"/>
  <c r="CE7"/>
  <c r="CF7"/>
  <c r="CG7"/>
  <c r="CH7"/>
  <c r="CI7"/>
  <c r="CD8"/>
  <c r="CE8"/>
  <c r="CF8"/>
  <c r="CG8"/>
  <c r="CH8"/>
  <c r="CI8"/>
  <c r="CD9"/>
  <c r="CE9"/>
  <c r="CF9"/>
  <c r="CG9"/>
  <c r="CH9"/>
  <c r="CI9"/>
  <c r="CD10"/>
  <c r="CE10"/>
  <c r="CF10"/>
  <c r="CG10"/>
  <c r="CH10"/>
  <c r="CI10"/>
  <c r="CD11"/>
  <c r="CE11"/>
  <c r="CF11"/>
  <c r="CG11"/>
  <c r="CH11"/>
  <c r="CI11"/>
  <c r="CD12"/>
  <c r="CE12"/>
  <c r="CF12"/>
  <c r="CG12"/>
  <c r="CH12"/>
  <c r="CI12"/>
  <c r="CD13"/>
  <c r="CE13"/>
  <c r="CF13"/>
  <c r="CG13"/>
  <c r="CH13"/>
  <c r="CI13"/>
  <c r="CD14"/>
  <c r="CE14"/>
  <c r="CF14"/>
  <c r="CG14"/>
  <c r="CH14"/>
  <c r="CI14"/>
  <c r="CD15"/>
  <c r="CE15"/>
  <c r="CF15"/>
  <c r="CG15"/>
  <c r="CH15"/>
  <c r="CI15"/>
  <c r="CD21"/>
  <c r="CE21"/>
  <c r="CF21"/>
  <c r="CG21"/>
  <c r="CH21"/>
  <c r="CI21"/>
  <c r="CD22"/>
  <c r="CE22"/>
  <c r="CF22"/>
  <c r="CG22"/>
  <c r="CH22"/>
  <c r="CI22"/>
  <c r="CD23"/>
  <c r="CE23"/>
  <c r="CF23"/>
  <c r="CG23"/>
  <c r="CH23"/>
  <c r="CI23"/>
  <c r="CD24"/>
  <c r="CE24"/>
  <c r="CF24"/>
  <c r="CG24"/>
  <c r="CH24"/>
  <c r="CI24"/>
  <c r="CE24" i="8"/>
  <c r="CG24"/>
  <c r="CI29"/>
  <c r="CD4" i="9"/>
  <c r="CE4"/>
  <c r="CF4"/>
  <c r="CG4"/>
  <c r="CH4"/>
  <c r="CI4"/>
  <c r="CD5"/>
  <c r="CE5"/>
  <c r="CF5"/>
  <c r="CG5"/>
  <c r="CH5"/>
  <c r="CI5"/>
  <c r="CD10"/>
  <c r="CE10"/>
  <c r="CF10"/>
  <c r="CG10"/>
  <c r="CH10"/>
  <c r="CI10"/>
  <c r="CD11"/>
  <c r="CE11"/>
  <c r="CF11"/>
  <c r="CG11"/>
  <c r="CH11"/>
  <c r="CI11"/>
  <c r="CD12"/>
  <c r="CE12"/>
  <c r="CF12"/>
  <c r="CG12"/>
  <c r="CH12"/>
  <c r="CI12"/>
  <c r="CD13"/>
  <c r="CE13"/>
  <c r="CF13"/>
  <c r="CG13"/>
  <c r="CH13"/>
  <c r="CI13"/>
  <c r="CD14"/>
  <c r="CE14"/>
  <c r="CF14"/>
  <c r="CG14"/>
  <c r="CH14"/>
  <c r="CI14"/>
  <c r="CD15"/>
  <c r="CE15"/>
  <c r="CF15"/>
  <c r="CG15"/>
  <c r="CH15"/>
  <c r="CI15"/>
  <c r="CD17"/>
  <c r="CE17"/>
  <c r="CF17"/>
  <c r="CG17"/>
  <c r="CH17"/>
  <c r="CI17"/>
  <c r="CD18"/>
  <c r="CE18"/>
  <c r="CF18"/>
  <c r="CG18"/>
  <c r="CH18"/>
  <c r="CI18"/>
  <c r="CD19"/>
  <c r="CE19"/>
  <c r="CF19"/>
  <c r="CG19"/>
  <c r="CH19"/>
  <c r="CI19"/>
  <c r="CD4" i="11"/>
  <c r="CE4"/>
  <c r="CF4"/>
  <c r="CG4"/>
  <c r="CH4"/>
  <c r="CI4"/>
  <c r="CD5"/>
  <c r="CE5"/>
  <c r="CF5"/>
  <c r="CG5"/>
  <c r="CH5"/>
  <c r="CI5"/>
  <c r="CD6"/>
  <c r="CE6"/>
  <c r="CF6"/>
  <c r="CG6"/>
  <c r="CH6"/>
  <c r="CI6"/>
  <c r="CD7"/>
  <c r="CE7"/>
  <c r="CF7"/>
  <c r="CG7"/>
  <c r="CH7"/>
  <c r="CI7"/>
  <c r="CD8"/>
  <c r="CE8"/>
  <c r="CF8"/>
  <c r="CG8"/>
  <c r="CH8"/>
  <c r="CI8"/>
  <c r="CD10"/>
  <c r="CE10"/>
  <c r="CF10"/>
  <c r="CG10"/>
  <c r="CH10"/>
  <c r="CI10"/>
  <c r="CD11"/>
  <c r="CE11"/>
  <c r="CF11"/>
  <c r="CG11"/>
  <c r="CH11"/>
  <c r="CI11"/>
  <c r="CD12"/>
  <c r="CE12"/>
  <c r="CF12"/>
  <c r="CG12"/>
  <c r="CH12"/>
  <c r="CI12"/>
  <c r="CD13"/>
  <c r="CE13"/>
  <c r="CF13"/>
  <c r="CG13"/>
  <c r="CH13"/>
  <c r="CI13"/>
  <c r="CD14"/>
  <c r="CE14"/>
  <c r="CF14"/>
  <c r="CG14"/>
  <c r="CH14"/>
  <c r="CI14"/>
  <c r="CD15"/>
  <c r="CE15"/>
  <c r="CF15"/>
  <c r="CG15"/>
  <c r="CH15"/>
  <c r="CI15"/>
  <c r="CD17"/>
  <c r="CE17"/>
  <c r="CF17"/>
  <c r="CG17"/>
  <c r="CH17"/>
  <c r="CI17"/>
  <c r="CD21"/>
  <c r="CE21"/>
  <c r="CF21"/>
  <c r="CG21"/>
  <c r="CH21"/>
  <c r="CI21"/>
  <c r="CI30" i="12"/>
  <c r="CE42"/>
  <c r="CE44"/>
  <c r="CI44"/>
  <c r="CH3" i="11"/>
  <c r="CI3"/>
  <c r="CF3"/>
  <c r="CG3"/>
  <c r="CD3"/>
  <c r="CE3"/>
  <c r="CH3" i="6"/>
  <c r="CI3"/>
  <c r="CF3"/>
  <c r="CG3"/>
  <c r="CD3"/>
  <c r="CE3"/>
  <c r="CH3" i="4"/>
  <c r="CI3"/>
  <c r="CF3"/>
  <c r="CG3"/>
  <c r="CD3"/>
  <c r="CE3"/>
  <c r="F478" i="24"/>
  <c r="G478"/>
  <c r="H478"/>
  <c r="I478"/>
  <c r="J478"/>
  <c r="K478"/>
  <c r="L478"/>
  <c r="M478"/>
  <c r="N478"/>
  <c r="O478"/>
  <c r="P478"/>
  <c r="Q478"/>
  <c r="R478"/>
  <c r="S478"/>
  <c r="V478"/>
  <c r="W478"/>
  <c r="X478"/>
  <c r="Y478"/>
  <c r="Z478"/>
  <c r="AA478"/>
  <c r="AB478"/>
  <c r="AC478"/>
  <c r="AD478"/>
  <c r="AE478"/>
  <c r="AF478"/>
  <c r="AG478"/>
  <c r="AH478"/>
  <c r="AI478"/>
  <c r="AJ478"/>
  <c r="E478"/>
  <c r="A250"/>
  <c r="B250"/>
  <c r="C250"/>
  <c r="A251"/>
  <c r="B251"/>
  <c r="C251"/>
  <c r="A252"/>
  <c r="B252"/>
  <c r="C252"/>
  <c r="A253"/>
  <c r="B253"/>
  <c r="C253"/>
  <c r="A254"/>
  <c r="B254"/>
  <c r="C254"/>
  <c r="A255"/>
  <c r="B255"/>
  <c r="C255"/>
  <c r="A256"/>
  <c r="B256"/>
  <c r="C256"/>
  <c r="A257"/>
  <c r="B257"/>
  <c r="C257"/>
  <c r="A258"/>
  <c r="B258"/>
  <c r="C258"/>
  <c r="A259"/>
  <c r="B259"/>
  <c r="C259"/>
  <c r="A260"/>
  <c r="B260"/>
  <c r="C260"/>
  <c r="A261"/>
  <c r="B261"/>
  <c r="C261"/>
  <c r="A262"/>
  <c r="B262"/>
  <c r="C262"/>
  <c r="A263"/>
  <c r="B263"/>
  <c r="C263"/>
  <c r="A264"/>
  <c r="B264"/>
  <c r="C264"/>
  <c r="A265"/>
  <c r="B265"/>
  <c r="C265"/>
  <c r="A266"/>
  <c r="B266"/>
  <c r="C266"/>
  <c r="A267"/>
  <c r="B267"/>
  <c r="C267"/>
  <c r="A268"/>
  <c r="B268"/>
  <c r="C268"/>
  <c r="A269"/>
  <c r="B269"/>
  <c r="C269"/>
  <c r="A270"/>
  <c r="B270"/>
  <c r="C270"/>
  <c r="A271"/>
  <c r="B271"/>
  <c r="C271"/>
  <c r="A272"/>
  <c r="B272"/>
  <c r="C272"/>
  <c r="A273"/>
  <c r="B273"/>
  <c r="C273"/>
  <c r="B249"/>
  <c r="C249"/>
  <c r="A249"/>
  <c r="B16" i="25"/>
  <c r="B44"/>
  <c r="AZ21" i="13"/>
  <c r="BA21"/>
  <c r="BB21"/>
  <c r="DF21"/>
  <c r="BC21"/>
  <c r="BE21"/>
  <c r="BD21"/>
  <c r="BF21"/>
  <c r="DH21"/>
  <c r="BH21"/>
  <c r="BI21"/>
  <c r="BJ21"/>
  <c r="BK21"/>
  <c r="BL21"/>
  <c r="DM21"/>
  <c r="BN21"/>
  <c r="DN21"/>
  <c r="BO21"/>
  <c r="BP21"/>
  <c r="DO21"/>
  <c r="BQ21"/>
  <c r="BR21"/>
  <c r="BT21"/>
  <c r="BU21"/>
  <c r="BV21"/>
  <c r="BY21"/>
  <c r="BZ21"/>
  <c r="DJ21"/>
  <c r="DK21"/>
  <c r="DQ21"/>
  <c r="AZ22"/>
  <c r="BA22"/>
  <c r="BC22"/>
  <c r="BE22"/>
  <c r="BB22"/>
  <c r="DF22"/>
  <c r="BD22"/>
  <c r="BF22"/>
  <c r="DH22"/>
  <c r="BH22"/>
  <c r="DI22"/>
  <c r="BI22"/>
  <c r="DJ22"/>
  <c r="BJ22"/>
  <c r="DK22"/>
  <c r="BK22"/>
  <c r="BL22"/>
  <c r="BN22"/>
  <c r="BO22"/>
  <c r="BQ22"/>
  <c r="BR22"/>
  <c r="DQ22"/>
  <c r="BT22"/>
  <c r="BU22"/>
  <c r="BY22"/>
  <c r="DG22"/>
  <c r="DL22"/>
  <c r="DM22"/>
  <c r="DP22"/>
  <c r="AZ23"/>
  <c r="BA23"/>
  <c r="BB23"/>
  <c r="BD23"/>
  <c r="DG23"/>
  <c r="BF23"/>
  <c r="DH23"/>
  <c r="BH23"/>
  <c r="BI23"/>
  <c r="BY23"/>
  <c r="BJ23"/>
  <c r="BZ23"/>
  <c r="BK23"/>
  <c r="BL23"/>
  <c r="BM23"/>
  <c r="BN23"/>
  <c r="DN23"/>
  <c r="BO23"/>
  <c r="BP23"/>
  <c r="BQ23"/>
  <c r="DP23"/>
  <c r="BR23"/>
  <c r="BT23"/>
  <c r="BU23"/>
  <c r="BV23"/>
  <c r="DE23"/>
  <c r="DI23"/>
  <c r="DJ23"/>
  <c r="DL23"/>
  <c r="DM23"/>
  <c r="AZ24"/>
  <c r="BA24"/>
  <c r="DE24"/>
  <c r="BB24"/>
  <c r="BD24"/>
  <c r="DG24"/>
  <c r="BF24"/>
  <c r="DH24"/>
  <c r="BH24"/>
  <c r="BI24"/>
  <c r="BJ24"/>
  <c r="BK24"/>
  <c r="BM24"/>
  <c r="BL24"/>
  <c r="DM24"/>
  <c r="BN24"/>
  <c r="BO24"/>
  <c r="BQ24"/>
  <c r="BR24"/>
  <c r="BT24"/>
  <c r="BU24"/>
  <c r="BV24"/>
  <c r="BX24"/>
  <c r="BY24"/>
  <c r="DJ24"/>
  <c r="DN24"/>
  <c r="DP24"/>
  <c r="DQ24"/>
  <c r="AZ25"/>
  <c r="BA25"/>
  <c r="BC25"/>
  <c r="BE25"/>
  <c r="BB25"/>
  <c r="BD25"/>
  <c r="DG25"/>
  <c r="BF25"/>
  <c r="BH25"/>
  <c r="DI25"/>
  <c r="BI25"/>
  <c r="DJ25"/>
  <c r="BJ25"/>
  <c r="BK25"/>
  <c r="BL25"/>
  <c r="BN25"/>
  <c r="BO25"/>
  <c r="BP25"/>
  <c r="BQ25"/>
  <c r="BR25"/>
  <c r="DQ25"/>
  <c r="BT25"/>
  <c r="BU25"/>
  <c r="BV25"/>
  <c r="DF25"/>
  <c r="DH25"/>
  <c r="DK25"/>
  <c r="DL25"/>
  <c r="DN25"/>
  <c r="AZ26"/>
  <c r="CG26"/>
  <c r="BA26"/>
  <c r="BB26"/>
  <c r="DF26"/>
  <c r="BD26"/>
  <c r="DG26"/>
  <c r="BF26"/>
  <c r="BH26"/>
  <c r="BI26"/>
  <c r="BY26"/>
  <c r="BJ26"/>
  <c r="BK26"/>
  <c r="BL26"/>
  <c r="BM26"/>
  <c r="BN26"/>
  <c r="DN26"/>
  <c r="BO26"/>
  <c r="BP26"/>
  <c r="BQ26"/>
  <c r="BR26"/>
  <c r="DQ26"/>
  <c r="BT26"/>
  <c r="BU26"/>
  <c r="BV26"/>
  <c r="DH26"/>
  <c r="DI26"/>
  <c r="DK26"/>
  <c r="DL26"/>
  <c r="AZ27"/>
  <c r="BA27"/>
  <c r="DE27"/>
  <c r="BB27"/>
  <c r="DF27"/>
  <c r="BD27"/>
  <c r="DG27"/>
  <c r="BF27"/>
  <c r="BH27"/>
  <c r="BI27"/>
  <c r="BJ27"/>
  <c r="DK27"/>
  <c r="BK27"/>
  <c r="BM27"/>
  <c r="BL27"/>
  <c r="BN27"/>
  <c r="BO27"/>
  <c r="BP27"/>
  <c r="BQ27"/>
  <c r="BS27"/>
  <c r="BR27"/>
  <c r="BT27"/>
  <c r="BU27"/>
  <c r="BV27"/>
  <c r="BZ27"/>
  <c r="DI27"/>
  <c r="DM27"/>
  <c r="DP27"/>
  <c r="DQ27"/>
  <c r="I14" i="25"/>
  <c r="I9"/>
  <c r="I5"/>
  <c r="H14"/>
  <c r="H9"/>
  <c r="H5"/>
  <c r="G14"/>
  <c r="G9"/>
  <c r="G5"/>
  <c r="F5"/>
  <c r="F9"/>
  <c r="F14"/>
  <c r="E14"/>
  <c r="E9"/>
  <c r="E5"/>
  <c r="E466" i="24"/>
  <c r="E467"/>
  <c r="E468"/>
  <c r="E469"/>
  <c r="E470"/>
  <c r="E471"/>
  <c r="E472"/>
  <c r="E473"/>
  <c r="E474"/>
  <c r="E475"/>
  <c r="E476"/>
  <c r="E477"/>
  <c r="U455"/>
  <c r="F470"/>
  <c r="G470"/>
  <c r="H470"/>
  <c r="I470"/>
  <c r="J470"/>
  <c r="K470"/>
  <c r="L470"/>
  <c r="M470"/>
  <c r="N470"/>
  <c r="O470"/>
  <c r="P470"/>
  <c r="Q470"/>
  <c r="R470"/>
  <c r="S470"/>
  <c r="V470"/>
  <c r="W470"/>
  <c r="X470"/>
  <c r="Y470"/>
  <c r="Z470"/>
  <c r="AA470"/>
  <c r="AB470"/>
  <c r="AC470"/>
  <c r="AD470"/>
  <c r="AE470"/>
  <c r="AF470"/>
  <c r="AG470"/>
  <c r="AH470"/>
  <c r="AI470"/>
  <c r="AJ470"/>
  <c r="F471"/>
  <c r="G471"/>
  <c r="H471"/>
  <c r="I471"/>
  <c r="J471"/>
  <c r="K471"/>
  <c r="L471"/>
  <c r="M471"/>
  <c r="N471"/>
  <c r="O471"/>
  <c r="P471"/>
  <c r="Q471"/>
  <c r="R471"/>
  <c r="S471"/>
  <c r="V471"/>
  <c r="W471"/>
  <c r="X471"/>
  <c r="Y471"/>
  <c r="Z471"/>
  <c r="AA471"/>
  <c r="AB471"/>
  <c r="AC471"/>
  <c r="AD471"/>
  <c r="AE471"/>
  <c r="AF471"/>
  <c r="AG471"/>
  <c r="AH471"/>
  <c r="AI471"/>
  <c r="AJ471"/>
  <c r="F472"/>
  <c r="G472"/>
  <c r="H472"/>
  <c r="I472"/>
  <c r="J472"/>
  <c r="K472"/>
  <c r="L472"/>
  <c r="M472"/>
  <c r="N472"/>
  <c r="O472"/>
  <c r="P472"/>
  <c r="Q472"/>
  <c r="R472"/>
  <c r="S472"/>
  <c r="V472"/>
  <c r="W472"/>
  <c r="X472"/>
  <c r="Y472"/>
  <c r="Z472"/>
  <c r="AA472"/>
  <c r="AB472"/>
  <c r="AC472"/>
  <c r="AD472"/>
  <c r="AE472"/>
  <c r="AF472"/>
  <c r="AG472"/>
  <c r="AH472"/>
  <c r="AI472"/>
  <c r="AJ472"/>
  <c r="F473"/>
  <c r="G473"/>
  <c r="H473"/>
  <c r="I473"/>
  <c r="J473"/>
  <c r="K473"/>
  <c r="L473"/>
  <c r="M473"/>
  <c r="N473"/>
  <c r="O473"/>
  <c r="P473"/>
  <c r="Q473"/>
  <c r="R473"/>
  <c r="S473"/>
  <c r="V473"/>
  <c r="W473"/>
  <c r="X473"/>
  <c r="Y473"/>
  <c r="Z473"/>
  <c r="AA473"/>
  <c r="AB473"/>
  <c r="AC473"/>
  <c r="AD473"/>
  <c r="AE473"/>
  <c r="AF473"/>
  <c r="AG473"/>
  <c r="AH473"/>
  <c r="AI473"/>
  <c r="AJ473"/>
  <c r="F474"/>
  <c r="G474"/>
  <c r="H474"/>
  <c r="I474"/>
  <c r="J474"/>
  <c r="K474"/>
  <c r="L474"/>
  <c r="M474"/>
  <c r="N474"/>
  <c r="O474"/>
  <c r="P474"/>
  <c r="Q474"/>
  <c r="R474"/>
  <c r="S474"/>
  <c r="V474"/>
  <c r="W474"/>
  <c r="X474"/>
  <c r="Y474"/>
  <c r="Z474"/>
  <c r="AA474"/>
  <c r="AB474"/>
  <c r="AC474"/>
  <c r="AD474"/>
  <c r="AE474"/>
  <c r="AF474"/>
  <c r="AG474"/>
  <c r="AH474"/>
  <c r="AI474"/>
  <c r="AJ474"/>
  <c r="F475"/>
  <c r="G475"/>
  <c r="H475"/>
  <c r="I475"/>
  <c r="J475"/>
  <c r="K475"/>
  <c r="L475"/>
  <c r="M475"/>
  <c r="N475"/>
  <c r="O475"/>
  <c r="P475"/>
  <c r="Q475"/>
  <c r="R475"/>
  <c r="S475"/>
  <c r="V475"/>
  <c r="W475"/>
  <c r="X475"/>
  <c r="Y475"/>
  <c r="Z475"/>
  <c r="AA475"/>
  <c r="AB475"/>
  <c r="AC475"/>
  <c r="AD475"/>
  <c r="AE475"/>
  <c r="AF475"/>
  <c r="AG475"/>
  <c r="AH475"/>
  <c r="AI475"/>
  <c r="AJ475"/>
  <c r="F476"/>
  <c r="G476"/>
  <c r="H476"/>
  <c r="I476"/>
  <c r="J476"/>
  <c r="K476"/>
  <c r="L476"/>
  <c r="M476"/>
  <c r="N476"/>
  <c r="O476"/>
  <c r="P476"/>
  <c r="Q476"/>
  <c r="R476"/>
  <c r="S476"/>
  <c r="V476"/>
  <c r="W476"/>
  <c r="X476"/>
  <c r="Y476"/>
  <c r="Z476"/>
  <c r="AA476"/>
  <c r="AB476"/>
  <c r="AC476"/>
  <c r="AD476"/>
  <c r="AE476"/>
  <c r="AF476"/>
  <c r="AG476"/>
  <c r="AH476"/>
  <c r="AI476"/>
  <c r="AJ476"/>
  <c r="F477"/>
  <c r="G477"/>
  <c r="H477"/>
  <c r="I477"/>
  <c r="J477"/>
  <c r="K477"/>
  <c r="L477"/>
  <c r="M477"/>
  <c r="N477"/>
  <c r="O477"/>
  <c r="P477"/>
  <c r="Q477"/>
  <c r="R477"/>
  <c r="S477"/>
  <c r="V477"/>
  <c r="W477"/>
  <c r="X477"/>
  <c r="Y477"/>
  <c r="Z477"/>
  <c r="AA477"/>
  <c r="AB477"/>
  <c r="AC477"/>
  <c r="AD477"/>
  <c r="AE477"/>
  <c r="AF477"/>
  <c r="AG477"/>
  <c r="AH477"/>
  <c r="AI477"/>
  <c r="AJ477"/>
  <c r="F469"/>
  <c r="G469"/>
  <c r="H469"/>
  <c r="I469"/>
  <c r="J469"/>
  <c r="K469"/>
  <c r="L469"/>
  <c r="M469"/>
  <c r="N469"/>
  <c r="O469"/>
  <c r="P469"/>
  <c r="Q469"/>
  <c r="R469"/>
  <c r="S469"/>
  <c r="V469"/>
  <c r="W469"/>
  <c r="X469"/>
  <c r="Y469"/>
  <c r="Z469"/>
  <c r="AA469"/>
  <c r="AB469"/>
  <c r="AC469"/>
  <c r="AD469"/>
  <c r="AE469"/>
  <c r="AF469"/>
  <c r="AG469"/>
  <c r="AH469"/>
  <c r="AI469"/>
  <c r="AJ469"/>
  <c r="F468"/>
  <c r="G468"/>
  <c r="H468"/>
  <c r="I468"/>
  <c r="J468"/>
  <c r="K468"/>
  <c r="L468"/>
  <c r="M468"/>
  <c r="N468"/>
  <c r="O468"/>
  <c r="P468"/>
  <c r="Q468"/>
  <c r="R468"/>
  <c r="S468"/>
  <c r="V468"/>
  <c r="W468"/>
  <c r="X468"/>
  <c r="Y468"/>
  <c r="Z468"/>
  <c r="AA468"/>
  <c r="AB468"/>
  <c r="AC468"/>
  <c r="AD468"/>
  <c r="AE468"/>
  <c r="AF468"/>
  <c r="AG468"/>
  <c r="AH468"/>
  <c r="AI468"/>
  <c r="AJ468"/>
  <c r="F467"/>
  <c r="G467"/>
  <c r="H467"/>
  <c r="I467"/>
  <c r="J467"/>
  <c r="K467"/>
  <c r="L467"/>
  <c r="M467"/>
  <c r="N467"/>
  <c r="O467"/>
  <c r="P467"/>
  <c r="Q467"/>
  <c r="R467"/>
  <c r="S467"/>
  <c r="V467"/>
  <c r="W467"/>
  <c r="X467"/>
  <c r="Y467"/>
  <c r="Z467"/>
  <c r="AA467"/>
  <c r="AB467"/>
  <c r="AC467"/>
  <c r="AD467"/>
  <c r="AE467"/>
  <c r="AF467"/>
  <c r="AG467"/>
  <c r="AH467"/>
  <c r="AI467"/>
  <c r="AJ467"/>
  <c r="V466"/>
  <c r="W466"/>
  <c r="X466"/>
  <c r="Y466"/>
  <c r="Z466"/>
  <c r="AA466"/>
  <c r="AB466"/>
  <c r="AC466"/>
  <c r="AD466"/>
  <c r="AE466"/>
  <c r="AF466"/>
  <c r="AG466"/>
  <c r="AH466"/>
  <c r="AI466"/>
  <c r="AJ466"/>
  <c r="F466"/>
  <c r="G466"/>
  <c r="H466"/>
  <c r="I466"/>
  <c r="J466"/>
  <c r="K466"/>
  <c r="L466"/>
  <c r="M466"/>
  <c r="N466"/>
  <c r="O466"/>
  <c r="P466"/>
  <c r="Q466"/>
  <c r="R466"/>
  <c r="S466"/>
  <c r="A248"/>
  <c r="B248"/>
  <c r="C248"/>
  <c r="A228"/>
  <c r="B228"/>
  <c r="C228"/>
  <c r="A229"/>
  <c r="B229"/>
  <c r="C229"/>
  <c r="A230"/>
  <c r="B230"/>
  <c r="C230"/>
  <c r="A231"/>
  <c r="B231"/>
  <c r="C231"/>
  <c r="A232"/>
  <c r="B232"/>
  <c r="C232"/>
  <c r="A233"/>
  <c r="B233"/>
  <c r="C233"/>
  <c r="A234"/>
  <c r="B234"/>
  <c r="C234"/>
  <c r="A235"/>
  <c r="B235"/>
  <c r="C235"/>
  <c r="A236"/>
  <c r="B236"/>
  <c r="C236"/>
  <c r="A237"/>
  <c r="B237"/>
  <c r="C237"/>
  <c r="A238"/>
  <c r="B238"/>
  <c r="C238"/>
  <c r="A239"/>
  <c r="B239"/>
  <c r="C239"/>
  <c r="A240"/>
  <c r="B240"/>
  <c r="C240"/>
  <c r="A241"/>
  <c r="B241"/>
  <c r="C241"/>
  <c r="A242"/>
  <c r="B242"/>
  <c r="C242"/>
  <c r="D242"/>
  <c r="T242"/>
  <c r="A243"/>
  <c r="B243"/>
  <c r="C243"/>
  <c r="A244"/>
  <c r="B244"/>
  <c r="C244"/>
  <c r="A245"/>
  <c r="B245"/>
  <c r="C245"/>
  <c r="A246"/>
  <c r="B246"/>
  <c r="C246"/>
  <c r="A247"/>
  <c r="B247"/>
  <c r="C247"/>
  <c r="A205"/>
  <c r="B205"/>
  <c r="C205"/>
  <c r="A206"/>
  <c r="B206"/>
  <c r="C206"/>
  <c r="A207"/>
  <c r="B207"/>
  <c r="C207"/>
  <c r="A208"/>
  <c r="B208"/>
  <c r="C208"/>
  <c r="A209"/>
  <c r="B209"/>
  <c r="C209"/>
  <c r="A210"/>
  <c r="B210"/>
  <c r="C210"/>
  <c r="A211"/>
  <c r="B211"/>
  <c r="C211"/>
  <c r="A212"/>
  <c r="B212"/>
  <c r="C212"/>
  <c r="A213"/>
  <c r="B213"/>
  <c r="C213"/>
  <c r="A214"/>
  <c r="B214"/>
  <c r="C214"/>
  <c r="A215"/>
  <c r="B215"/>
  <c r="C215"/>
  <c r="A216"/>
  <c r="B216"/>
  <c r="C216"/>
  <c r="A217"/>
  <c r="B217"/>
  <c r="C217"/>
  <c r="A218"/>
  <c r="B218"/>
  <c r="C218"/>
  <c r="A219"/>
  <c r="B219"/>
  <c r="C219"/>
  <c r="A220"/>
  <c r="B220"/>
  <c r="C220"/>
  <c r="A221"/>
  <c r="B221"/>
  <c r="C221"/>
  <c r="A222"/>
  <c r="B222"/>
  <c r="C222"/>
  <c r="A223"/>
  <c r="B223"/>
  <c r="C223"/>
  <c r="A224"/>
  <c r="B224"/>
  <c r="C224"/>
  <c r="A225"/>
  <c r="B225"/>
  <c r="C225"/>
  <c r="A226"/>
  <c r="B226"/>
  <c r="C226"/>
  <c r="A227"/>
  <c r="B227"/>
  <c r="C227"/>
  <c r="B204"/>
  <c r="C204"/>
  <c r="A204"/>
  <c r="A186"/>
  <c r="B186"/>
  <c r="C186"/>
  <c r="A187"/>
  <c r="B187"/>
  <c r="C187"/>
  <c r="A188"/>
  <c r="B188"/>
  <c r="C188"/>
  <c r="A189"/>
  <c r="B189"/>
  <c r="C189"/>
  <c r="A190"/>
  <c r="B190"/>
  <c r="C190"/>
  <c r="A191"/>
  <c r="B191"/>
  <c r="C191"/>
  <c r="A192"/>
  <c r="B192"/>
  <c r="C192"/>
  <c r="A193"/>
  <c r="B193"/>
  <c r="C193"/>
  <c r="A194"/>
  <c r="B194"/>
  <c r="C194"/>
  <c r="A195"/>
  <c r="B195"/>
  <c r="C195"/>
  <c r="A196"/>
  <c r="B196"/>
  <c r="C196"/>
  <c r="A197"/>
  <c r="B197"/>
  <c r="C197"/>
  <c r="A198"/>
  <c r="B198"/>
  <c r="C198"/>
  <c r="A199"/>
  <c r="B199"/>
  <c r="C199"/>
  <c r="A200"/>
  <c r="B200"/>
  <c r="C200"/>
  <c r="A201"/>
  <c r="B201"/>
  <c r="C201"/>
  <c r="A202"/>
  <c r="B202"/>
  <c r="C202"/>
  <c r="A203"/>
  <c r="B203"/>
  <c r="C203"/>
  <c r="B185"/>
  <c r="C185"/>
  <c r="A185"/>
  <c r="B14" i="25"/>
  <c r="B42"/>
  <c r="A184" i="24"/>
  <c r="B184"/>
  <c r="C184"/>
  <c r="A170"/>
  <c r="B170"/>
  <c r="C170"/>
  <c r="A171"/>
  <c r="B171"/>
  <c r="C171"/>
  <c r="A172"/>
  <c r="B172"/>
  <c r="C172"/>
  <c r="A173"/>
  <c r="B173"/>
  <c r="C173"/>
  <c r="A174"/>
  <c r="B174"/>
  <c r="C174"/>
  <c r="A175"/>
  <c r="B175"/>
  <c r="C175"/>
  <c r="A176"/>
  <c r="B176"/>
  <c r="C176"/>
  <c r="A177"/>
  <c r="B177"/>
  <c r="C177"/>
  <c r="A178"/>
  <c r="B178"/>
  <c r="C178"/>
  <c r="A179"/>
  <c r="B179"/>
  <c r="C179"/>
  <c r="A180"/>
  <c r="B180"/>
  <c r="C180"/>
  <c r="A181"/>
  <c r="B181"/>
  <c r="C181"/>
  <c r="A182"/>
  <c r="B182"/>
  <c r="C182"/>
  <c r="A183"/>
  <c r="B183"/>
  <c r="C183"/>
  <c r="B169"/>
  <c r="C169"/>
  <c r="A169"/>
  <c r="B13" i="25"/>
  <c r="B41"/>
  <c r="A152" i="24"/>
  <c r="B152"/>
  <c r="C152"/>
  <c r="A153"/>
  <c r="B153"/>
  <c r="C153"/>
  <c r="A154"/>
  <c r="B154"/>
  <c r="C154"/>
  <c r="A155"/>
  <c r="B155"/>
  <c r="C155"/>
  <c r="A156"/>
  <c r="B156"/>
  <c r="C156"/>
  <c r="A157"/>
  <c r="B157"/>
  <c r="C157"/>
  <c r="A158"/>
  <c r="B158"/>
  <c r="C158"/>
  <c r="A159"/>
  <c r="B159"/>
  <c r="C159"/>
  <c r="A160"/>
  <c r="B160"/>
  <c r="C160"/>
  <c r="A161"/>
  <c r="B161"/>
  <c r="C161"/>
  <c r="A162"/>
  <c r="B162"/>
  <c r="C162"/>
  <c r="A163"/>
  <c r="B163"/>
  <c r="C163"/>
  <c r="A164"/>
  <c r="B164"/>
  <c r="C164"/>
  <c r="A165"/>
  <c r="B165"/>
  <c r="C165"/>
  <c r="A166"/>
  <c r="B166"/>
  <c r="C166"/>
  <c r="A167"/>
  <c r="B167"/>
  <c r="C167"/>
  <c r="A168"/>
  <c r="B168"/>
  <c r="C168"/>
  <c r="B151"/>
  <c r="C151"/>
  <c r="A151"/>
  <c r="A149"/>
  <c r="B149"/>
  <c r="C149"/>
  <c r="A150"/>
  <c r="B150"/>
  <c r="C150"/>
  <c r="A117"/>
  <c r="B117"/>
  <c r="C117"/>
  <c r="A118"/>
  <c r="B118"/>
  <c r="C118"/>
  <c r="A119"/>
  <c r="B119"/>
  <c r="C119"/>
  <c r="A120"/>
  <c r="B120"/>
  <c r="C120"/>
  <c r="A121"/>
  <c r="B121"/>
  <c r="C121"/>
  <c r="A122"/>
  <c r="B122"/>
  <c r="C122"/>
  <c r="A123"/>
  <c r="B123"/>
  <c r="C123"/>
  <c r="A124"/>
  <c r="B124"/>
  <c r="C124"/>
  <c r="A125"/>
  <c r="B125"/>
  <c r="C125"/>
  <c r="A126"/>
  <c r="B126"/>
  <c r="C126"/>
  <c r="A127"/>
  <c r="B127"/>
  <c r="C127"/>
  <c r="A128"/>
  <c r="B128"/>
  <c r="C128"/>
  <c r="A129"/>
  <c r="B129"/>
  <c r="C129"/>
  <c r="A130"/>
  <c r="B130"/>
  <c r="C130"/>
  <c r="A131"/>
  <c r="B131"/>
  <c r="C131"/>
  <c r="A132"/>
  <c r="B132"/>
  <c r="C132"/>
  <c r="A133"/>
  <c r="B133"/>
  <c r="C133"/>
  <c r="A134"/>
  <c r="B134"/>
  <c r="C134"/>
  <c r="A135"/>
  <c r="B135"/>
  <c r="C135"/>
  <c r="A136"/>
  <c r="B136"/>
  <c r="C136"/>
  <c r="A137"/>
  <c r="B137"/>
  <c r="C137"/>
  <c r="A138"/>
  <c r="B138"/>
  <c r="C138"/>
  <c r="A139"/>
  <c r="B139"/>
  <c r="C139"/>
  <c r="A140"/>
  <c r="B140"/>
  <c r="C140"/>
  <c r="A141"/>
  <c r="B141"/>
  <c r="C141"/>
  <c r="A142"/>
  <c r="B142"/>
  <c r="C142"/>
  <c r="A143"/>
  <c r="B143"/>
  <c r="C143"/>
  <c r="A144"/>
  <c r="B144"/>
  <c r="C144"/>
  <c r="A145"/>
  <c r="B145"/>
  <c r="C145"/>
  <c r="A146"/>
  <c r="B146"/>
  <c r="C146"/>
  <c r="A147"/>
  <c r="B147"/>
  <c r="C147"/>
  <c r="A148"/>
  <c r="B148"/>
  <c r="C148"/>
  <c r="B116"/>
  <c r="C116"/>
  <c r="A116"/>
  <c r="B11" i="25"/>
  <c r="B39"/>
  <c r="A99" i="24"/>
  <c r="B99"/>
  <c r="C99"/>
  <c r="A100"/>
  <c r="B100"/>
  <c r="C100"/>
  <c r="A101"/>
  <c r="B101"/>
  <c r="C101"/>
  <c r="A102"/>
  <c r="B102"/>
  <c r="C102"/>
  <c r="A103"/>
  <c r="B103"/>
  <c r="C103"/>
  <c r="A104"/>
  <c r="B104"/>
  <c r="C104"/>
  <c r="A105"/>
  <c r="B105"/>
  <c r="C105"/>
  <c r="A106"/>
  <c r="B106"/>
  <c r="C106"/>
  <c r="A107"/>
  <c r="B107"/>
  <c r="C107"/>
  <c r="A108"/>
  <c r="B108"/>
  <c r="C108"/>
  <c r="A109"/>
  <c r="B109"/>
  <c r="C109"/>
  <c r="A110"/>
  <c r="B110"/>
  <c r="C110"/>
  <c r="A111"/>
  <c r="B111"/>
  <c r="C111"/>
  <c r="A112"/>
  <c r="B112"/>
  <c r="C112"/>
  <c r="A113"/>
  <c r="B113"/>
  <c r="C113"/>
  <c r="A114"/>
  <c r="B114"/>
  <c r="C114"/>
  <c r="A115"/>
  <c r="B115"/>
  <c r="C115"/>
  <c r="B98"/>
  <c r="C98"/>
  <c r="A98"/>
  <c r="B10" i="25"/>
  <c r="B38"/>
  <c r="A96" i="24"/>
  <c r="B96"/>
  <c r="C96"/>
  <c r="A97"/>
  <c r="B97"/>
  <c r="C97"/>
  <c r="A95"/>
  <c r="B95"/>
  <c r="C95"/>
  <c r="A77"/>
  <c r="B77"/>
  <c r="C77"/>
  <c r="A78"/>
  <c r="B78"/>
  <c r="C78"/>
  <c r="A79"/>
  <c r="B79"/>
  <c r="C79"/>
  <c r="A80"/>
  <c r="B80"/>
  <c r="C80"/>
  <c r="A81"/>
  <c r="B81"/>
  <c r="C81"/>
  <c r="A82"/>
  <c r="B82"/>
  <c r="C82"/>
  <c r="A83"/>
  <c r="B83"/>
  <c r="C83"/>
  <c r="A84"/>
  <c r="B84"/>
  <c r="C84"/>
  <c r="A85"/>
  <c r="B85"/>
  <c r="C85"/>
  <c r="A86"/>
  <c r="B86"/>
  <c r="C86"/>
  <c r="A87"/>
  <c r="B87"/>
  <c r="C87"/>
  <c r="A88"/>
  <c r="B88"/>
  <c r="C88"/>
  <c r="A89"/>
  <c r="B89"/>
  <c r="C89"/>
  <c r="D89"/>
  <c r="T89"/>
  <c r="A90"/>
  <c r="B90"/>
  <c r="C90"/>
  <c r="D90"/>
  <c r="T90"/>
  <c r="A91"/>
  <c r="B91"/>
  <c r="C91"/>
  <c r="D91"/>
  <c r="T91"/>
  <c r="A92"/>
  <c r="B92"/>
  <c r="C92"/>
  <c r="D92"/>
  <c r="T92"/>
  <c r="A93"/>
  <c r="B93"/>
  <c r="C93"/>
  <c r="D93"/>
  <c r="T93"/>
  <c r="A94"/>
  <c r="B94"/>
  <c r="C94"/>
  <c r="B76"/>
  <c r="C76"/>
  <c r="A76"/>
  <c r="C471"/>
  <c r="A75"/>
  <c r="B75"/>
  <c r="C75"/>
  <c r="A63"/>
  <c r="B63"/>
  <c r="C63"/>
  <c r="A64"/>
  <c r="B64"/>
  <c r="C64"/>
  <c r="A65"/>
  <c r="B65"/>
  <c r="C65"/>
  <c r="A66"/>
  <c r="B66"/>
  <c r="C66"/>
  <c r="A67"/>
  <c r="B67"/>
  <c r="C67"/>
  <c r="A68"/>
  <c r="B68"/>
  <c r="C68"/>
  <c r="A69"/>
  <c r="B69"/>
  <c r="C69"/>
  <c r="A70"/>
  <c r="B70"/>
  <c r="C70"/>
  <c r="A71"/>
  <c r="B71"/>
  <c r="C71"/>
  <c r="A72"/>
  <c r="B72"/>
  <c r="C72"/>
  <c r="A73"/>
  <c r="B73"/>
  <c r="C73"/>
  <c r="A74"/>
  <c r="B74"/>
  <c r="C74"/>
  <c r="B62"/>
  <c r="C62"/>
  <c r="A62"/>
  <c r="A53"/>
  <c r="B53"/>
  <c r="C53"/>
  <c r="A54"/>
  <c r="B54"/>
  <c r="C54"/>
  <c r="A55"/>
  <c r="B55"/>
  <c r="C55"/>
  <c r="A56"/>
  <c r="B56"/>
  <c r="C56"/>
  <c r="A57"/>
  <c r="B57"/>
  <c r="C57"/>
  <c r="A58"/>
  <c r="B58"/>
  <c r="C58"/>
  <c r="A59"/>
  <c r="B59"/>
  <c r="C59"/>
  <c r="A60"/>
  <c r="B60"/>
  <c r="C60"/>
  <c r="A61"/>
  <c r="B61"/>
  <c r="C61"/>
  <c r="B52"/>
  <c r="C52"/>
  <c r="A52"/>
  <c r="A51"/>
  <c r="B51"/>
  <c r="C51"/>
  <c r="A50"/>
  <c r="B50"/>
  <c r="C50"/>
  <c r="A35"/>
  <c r="B35"/>
  <c r="C35"/>
  <c r="A36"/>
  <c r="B36"/>
  <c r="C36"/>
  <c r="A37"/>
  <c r="B37"/>
  <c r="C37"/>
  <c r="A38"/>
  <c r="B38"/>
  <c r="C38"/>
  <c r="A39"/>
  <c r="B39"/>
  <c r="C39"/>
  <c r="A40"/>
  <c r="B40"/>
  <c r="C40"/>
  <c r="A41"/>
  <c r="B41"/>
  <c r="C41"/>
  <c r="A42"/>
  <c r="B42"/>
  <c r="C42"/>
  <c r="A43"/>
  <c r="B43"/>
  <c r="C43"/>
  <c r="A44"/>
  <c r="B44"/>
  <c r="C44"/>
  <c r="A45"/>
  <c r="B45"/>
  <c r="C45"/>
  <c r="A46"/>
  <c r="B46"/>
  <c r="C46"/>
  <c r="A47"/>
  <c r="B47"/>
  <c r="C47"/>
  <c r="A48"/>
  <c r="B48"/>
  <c r="C48"/>
  <c r="A49"/>
  <c r="B49"/>
  <c r="C49"/>
  <c r="C34"/>
  <c r="B34"/>
  <c r="A34"/>
  <c r="B6" i="25"/>
  <c r="B34"/>
  <c r="A23" i="24"/>
  <c r="B23"/>
  <c r="C23"/>
  <c r="A24"/>
  <c r="B24"/>
  <c r="C24"/>
  <c r="A25"/>
  <c r="B25"/>
  <c r="C25"/>
  <c r="A26"/>
  <c r="B26"/>
  <c r="C26"/>
  <c r="A27"/>
  <c r="B27"/>
  <c r="C27"/>
  <c r="A28"/>
  <c r="B28"/>
  <c r="C28"/>
  <c r="A29"/>
  <c r="B29"/>
  <c r="C29"/>
  <c r="A30"/>
  <c r="B30"/>
  <c r="C30"/>
  <c r="A31"/>
  <c r="B31"/>
  <c r="C31"/>
  <c r="A32"/>
  <c r="B32"/>
  <c r="C32"/>
  <c r="D32"/>
  <c r="T32"/>
  <c r="A33"/>
  <c r="B33"/>
  <c r="C33"/>
  <c r="C22"/>
  <c r="B22"/>
  <c r="A22"/>
  <c r="B5" i="25"/>
  <c r="B33"/>
  <c r="C21" i="24"/>
  <c r="A21"/>
  <c r="C4"/>
  <c r="C5"/>
  <c r="C6"/>
  <c r="C7"/>
  <c r="C8"/>
  <c r="C9"/>
  <c r="C10"/>
  <c r="C11"/>
  <c r="C12"/>
  <c r="C13"/>
  <c r="C14"/>
  <c r="C15"/>
  <c r="C16"/>
  <c r="C17"/>
  <c r="C18"/>
  <c r="C19"/>
  <c r="C20"/>
  <c r="C3"/>
  <c r="A4"/>
  <c r="A5"/>
  <c r="A6"/>
  <c r="A7"/>
  <c r="A8"/>
  <c r="A9"/>
  <c r="A10"/>
  <c r="A11"/>
  <c r="A12"/>
  <c r="A13"/>
  <c r="A14"/>
  <c r="A15"/>
  <c r="A16"/>
  <c r="A17"/>
  <c r="A18"/>
  <c r="A19"/>
  <c r="A20"/>
  <c r="A3"/>
  <c r="AZ21" i="12"/>
  <c r="BA21"/>
  <c r="BB21"/>
  <c r="BD21"/>
  <c r="BF21"/>
  <c r="BH21"/>
  <c r="BI21"/>
  <c r="BJ21"/>
  <c r="BZ21"/>
  <c r="BK21"/>
  <c r="BM21"/>
  <c r="BL21"/>
  <c r="DM21"/>
  <c r="BN21"/>
  <c r="DN21"/>
  <c r="BO21"/>
  <c r="BP21"/>
  <c r="DO21"/>
  <c r="BQ21"/>
  <c r="BR21"/>
  <c r="DQ21"/>
  <c r="BT21"/>
  <c r="BU21"/>
  <c r="BV21"/>
  <c r="DH21"/>
  <c r="DI21"/>
  <c r="DP21"/>
  <c r="AZ22"/>
  <c r="BA22"/>
  <c r="BC22"/>
  <c r="BB22"/>
  <c r="BD22"/>
  <c r="BX22"/>
  <c r="BF22"/>
  <c r="BH22"/>
  <c r="DI22"/>
  <c r="BI22"/>
  <c r="DJ22"/>
  <c r="BJ22"/>
  <c r="DK22"/>
  <c r="BK22"/>
  <c r="BM22"/>
  <c r="BL22"/>
  <c r="BN22"/>
  <c r="BO22"/>
  <c r="BQ22"/>
  <c r="BR22"/>
  <c r="BT22"/>
  <c r="BU22"/>
  <c r="BV22"/>
  <c r="BY22"/>
  <c r="BZ22"/>
  <c r="DE22"/>
  <c r="DF22"/>
  <c r="DL22"/>
  <c r="DM22"/>
  <c r="DP22"/>
  <c r="DQ22"/>
  <c r="AZ23"/>
  <c r="BA23"/>
  <c r="BB23"/>
  <c r="BC23"/>
  <c r="BE23"/>
  <c r="BD23"/>
  <c r="BF23"/>
  <c r="DH23"/>
  <c r="BH23"/>
  <c r="BI23"/>
  <c r="DJ23"/>
  <c r="BJ23"/>
  <c r="BZ23"/>
  <c r="BK23"/>
  <c r="BL23"/>
  <c r="BN23"/>
  <c r="DN23"/>
  <c r="BO23"/>
  <c r="BP23"/>
  <c r="BQ23"/>
  <c r="BR23"/>
  <c r="BS23"/>
  <c r="BT23"/>
  <c r="BU23"/>
  <c r="DE23"/>
  <c r="DI23"/>
  <c r="DK23"/>
  <c r="DP23"/>
  <c r="DQ23"/>
  <c r="AZ24"/>
  <c r="BA24"/>
  <c r="BB24"/>
  <c r="BD24"/>
  <c r="BF24"/>
  <c r="BH24"/>
  <c r="DI24"/>
  <c r="BI24"/>
  <c r="BY24"/>
  <c r="BJ24"/>
  <c r="DK24"/>
  <c r="BK24"/>
  <c r="BM24"/>
  <c r="BL24"/>
  <c r="DM24"/>
  <c r="BN24"/>
  <c r="DN24"/>
  <c r="BO24"/>
  <c r="BP24"/>
  <c r="BQ24"/>
  <c r="BR24"/>
  <c r="DQ24"/>
  <c r="BT24"/>
  <c r="BU24"/>
  <c r="BV24"/>
  <c r="BZ24"/>
  <c r="DG24"/>
  <c r="DH24"/>
  <c r="AZ25"/>
  <c r="BA25"/>
  <c r="BC25"/>
  <c r="BE25"/>
  <c r="BB25"/>
  <c r="DF25"/>
  <c r="BD25"/>
  <c r="BF25"/>
  <c r="BH25"/>
  <c r="DI25"/>
  <c r="BI25"/>
  <c r="DJ25"/>
  <c r="BJ25"/>
  <c r="BK25"/>
  <c r="BM25"/>
  <c r="BL25"/>
  <c r="BN25"/>
  <c r="DN25"/>
  <c r="BO25"/>
  <c r="BP25"/>
  <c r="BQ25"/>
  <c r="BS25"/>
  <c r="BR25"/>
  <c r="DQ25"/>
  <c r="BT25"/>
  <c r="BU25"/>
  <c r="BZ25"/>
  <c r="DG25"/>
  <c r="DK25"/>
  <c r="DM25"/>
  <c r="AZ26"/>
  <c r="BA26"/>
  <c r="BB26"/>
  <c r="BC26"/>
  <c r="BE26"/>
  <c r="BD26"/>
  <c r="DG26"/>
  <c r="BF26"/>
  <c r="BH26"/>
  <c r="DI26"/>
  <c r="BI26"/>
  <c r="BY26"/>
  <c r="BJ26"/>
  <c r="BK26"/>
  <c r="BL26"/>
  <c r="BN26"/>
  <c r="DN26"/>
  <c r="BO26"/>
  <c r="BP26"/>
  <c r="BQ26"/>
  <c r="BR26"/>
  <c r="DQ26"/>
  <c r="BT26"/>
  <c r="BU26"/>
  <c r="BV26"/>
  <c r="DE26"/>
  <c r="DP26"/>
  <c r="AZ27"/>
  <c r="BA27"/>
  <c r="BX27"/>
  <c r="BB27"/>
  <c r="BD27"/>
  <c r="DG27"/>
  <c r="BF27"/>
  <c r="DH27"/>
  <c r="BH27"/>
  <c r="BI27"/>
  <c r="BJ27"/>
  <c r="DK27"/>
  <c r="BK27"/>
  <c r="BM27"/>
  <c r="BL27"/>
  <c r="BN27"/>
  <c r="DN27"/>
  <c r="BO27"/>
  <c r="BP27"/>
  <c r="BQ27"/>
  <c r="BR27"/>
  <c r="BT27"/>
  <c r="BU27"/>
  <c r="BV27"/>
  <c r="BY27"/>
  <c r="BZ27"/>
  <c r="DF27"/>
  <c r="DM27"/>
  <c r="DP27"/>
  <c r="DQ27"/>
  <c r="AZ28"/>
  <c r="BA28"/>
  <c r="BB28"/>
  <c r="DF28"/>
  <c r="BD28"/>
  <c r="BF28"/>
  <c r="DH28"/>
  <c r="BH28"/>
  <c r="DI28"/>
  <c r="BI28"/>
  <c r="DJ28"/>
  <c r="BJ28"/>
  <c r="BZ28"/>
  <c r="BK28"/>
  <c r="BL28"/>
  <c r="DM28"/>
  <c r="BN28"/>
  <c r="DN28"/>
  <c r="BO28"/>
  <c r="BP28"/>
  <c r="BQ28"/>
  <c r="DP28"/>
  <c r="BR28"/>
  <c r="BS28"/>
  <c r="BT28"/>
  <c r="BU28"/>
  <c r="BV28"/>
  <c r="DE28"/>
  <c r="DK28"/>
  <c r="DL28"/>
  <c r="DQ28"/>
  <c r="AZ29"/>
  <c r="BA29"/>
  <c r="BB29"/>
  <c r="BD29"/>
  <c r="BF29"/>
  <c r="DH29"/>
  <c r="BH29"/>
  <c r="BI29"/>
  <c r="BJ29"/>
  <c r="BZ29"/>
  <c r="BK29"/>
  <c r="BM29"/>
  <c r="BL29"/>
  <c r="DM29"/>
  <c r="BN29"/>
  <c r="DN29"/>
  <c r="BO29"/>
  <c r="BP29"/>
  <c r="DO29"/>
  <c r="BQ29"/>
  <c r="BR29"/>
  <c r="BT29"/>
  <c r="BU29"/>
  <c r="BV29"/>
  <c r="DI29"/>
  <c r="DQ29"/>
  <c r="AZ30"/>
  <c r="CG30"/>
  <c r="BA30"/>
  <c r="BC30"/>
  <c r="BE30"/>
  <c r="BB30"/>
  <c r="BD30"/>
  <c r="BF30"/>
  <c r="BX30"/>
  <c r="BH30"/>
  <c r="BI30"/>
  <c r="DJ30"/>
  <c r="BJ30"/>
  <c r="DK30"/>
  <c r="BK30"/>
  <c r="BM30"/>
  <c r="BL30"/>
  <c r="BN30"/>
  <c r="BO30"/>
  <c r="BP30"/>
  <c r="BQ30"/>
  <c r="BS30"/>
  <c r="BR30"/>
  <c r="BT30"/>
  <c r="BU30"/>
  <c r="BV30"/>
  <c r="BY30"/>
  <c r="DE30"/>
  <c r="DF30"/>
  <c r="DG30"/>
  <c r="DL30"/>
  <c r="DM30"/>
  <c r="DQ30"/>
  <c r="AZ31"/>
  <c r="BA31"/>
  <c r="BC31"/>
  <c r="BE31"/>
  <c r="BB31"/>
  <c r="BD31"/>
  <c r="BF31"/>
  <c r="DH31"/>
  <c r="BH31"/>
  <c r="BI31"/>
  <c r="BJ31"/>
  <c r="BZ31"/>
  <c r="BK31"/>
  <c r="BL31"/>
  <c r="BN31"/>
  <c r="DN31"/>
  <c r="BO31"/>
  <c r="BP31"/>
  <c r="BQ31"/>
  <c r="DP31"/>
  <c r="BR31"/>
  <c r="BT31"/>
  <c r="BU31"/>
  <c r="BV31"/>
  <c r="BY31"/>
  <c r="DF31"/>
  <c r="DI31"/>
  <c r="DJ31"/>
  <c r="DK31"/>
  <c r="DQ31"/>
  <c r="AZ32"/>
  <c r="BA32"/>
  <c r="BB32"/>
  <c r="BD32"/>
  <c r="BF32"/>
  <c r="BH32"/>
  <c r="DI32"/>
  <c r="BI32"/>
  <c r="BJ32"/>
  <c r="BZ32"/>
  <c r="BK32"/>
  <c r="BM32"/>
  <c r="BL32"/>
  <c r="DM32"/>
  <c r="BN32"/>
  <c r="DN32"/>
  <c r="BO32"/>
  <c r="BP32"/>
  <c r="BQ32"/>
  <c r="BR32"/>
  <c r="BT32"/>
  <c r="BU32"/>
  <c r="BV32"/>
  <c r="DG32"/>
  <c r="DH32"/>
  <c r="DP32"/>
  <c r="DQ32"/>
  <c r="AZ33"/>
  <c r="BA33"/>
  <c r="BB33"/>
  <c r="DF33"/>
  <c r="BD33"/>
  <c r="DG33"/>
  <c r="BF33"/>
  <c r="BH33"/>
  <c r="DI33"/>
  <c r="BI33"/>
  <c r="DJ33"/>
  <c r="BJ33"/>
  <c r="BZ33"/>
  <c r="BK33"/>
  <c r="BL33"/>
  <c r="BM33"/>
  <c r="BN33"/>
  <c r="DN33"/>
  <c r="BO33"/>
  <c r="BP33"/>
  <c r="BQ33"/>
  <c r="BR33"/>
  <c r="BT33"/>
  <c r="BU33"/>
  <c r="DE33"/>
  <c r="DK33"/>
  <c r="DL33"/>
  <c r="DM33"/>
  <c r="DP33"/>
  <c r="DQ33"/>
  <c r="AZ34"/>
  <c r="BA34"/>
  <c r="BB34"/>
  <c r="BC34"/>
  <c r="BE34"/>
  <c r="BD34"/>
  <c r="DG34"/>
  <c r="BF34"/>
  <c r="BH34"/>
  <c r="BI34"/>
  <c r="BY34"/>
  <c r="BJ34"/>
  <c r="BK34"/>
  <c r="BL34"/>
  <c r="BN34"/>
  <c r="DN34"/>
  <c r="BO34"/>
  <c r="BP34"/>
  <c r="BQ34"/>
  <c r="BR34"/>
  <c r="CB34"/>
  <c r="BT34"/>
  <c r="BU34"/>
  <c r="BV34"/>
  <c r="DE34"/>
  <c r="DI34"/>
  <c r="DJ34"/>
  <c r="DP34"/>
  <c r="DQ34"/>
  <c r="AZ35"/>
  <c r="BA35"/>
  <c r="BB35"/>
  <c r="BD35"/>
  <c r="BF35"/>
  <c r="DH35"/>
  <c r="BH35"/>
  <c r="BI35"/>
  <c r="DJ35"/>
  <c r="BJ35"/>
  <c r="DK35"/>
  <c r="BK35"/>
  <c r="BM35"/>
  <c r="BL35"/>
  <c r="BN35"/>
  <c r="BO35"/>
  <c r="BQ35"/>
  <c r="BS35"/>
  <c r="BR35"/>
  <c r="BT35"/>
  <c r="BU35"/>
  <c r="BV35"/>
  <c r="DF35"/>
  <c r="DG35"/>
  <c r="DM35"/>
  <c r="DN35"/>
  <c r="DQ35"/>
  <c r="AZ36"/>
  <c r="BA36"/>
  <c r="DE36"/>
  <c r="BB36"/>
  <c r="DF36"/>
  <c r="BD36"/>
  <c r="BF36"/>
  <c r="DH36"/>
  <c r="BH36"/>
  <c r="DI36"/>
  <c r="BI36"/>
  <c r="BJ36"/>
  <c r="BZ36"/>
  <c r="BK36"/>
  <c r="CA36"/>
  <c r="BL36"/>
  <c r="BN36"/>
  <c r="DN36"/>
  <c r="BO36"/>
  <c r="BP36"/>
  <c r="BQ36"/>
  <c r="BS36"/>
  <c r="BR36"/>
  <c r="DQ36"/>
  <c r="BT36"/>
  <c r="BU36"/>
  <c r="BV36"/>
  <c r="BY36"/>
  <c r="DJ36"/>
  <c r="DK36"/>
  <c r="DL36"/>
  <c r="DP36"/>
  <c r="AZ37"/>
  <c r="BA37"/>
  <c r="BB37"/>
  <c r="BD37"/>
  <c r="BF37"/>
  <c r="BH37"/>
  <c r="DI37"/>
  <c r="BI37"/>
  <c r="BY37"/>
  <c r="BJ37"/>
  <c r="DK37"/>
  <c r="BK37"/>
  <c r="BL37"/>
  <c r="DM37"/>
  <c r="BN37"/>
  <c r="DN37"/>
  <c r="BO37"/>
  <c r="BP37"/>
  <c r="BQ37"/>
  <c r="BR37"/>
  <c r="DQ37"/>
  <c r="BT37"/>
  <c r="BU37"/>
  <c r="BV37"/>
  <c r="DH37"/>
  <c r="DO37"/>
  <c r="AZ38"/>
  <c r="BA38"/>
  <c r="BC38"/>
  <c r="BB38"/>
  <c r="BD38"/>
  <c r="BF38"/>
  <c r="DH38"/>
  <c r="BH38"/>
  <c r="BI38"/>
  <c r="DJ38"/>
  <c r="BJ38"/>
  <c r="DK38"/>
  <c r="BK38"/>
  <c r="BM38"/>
  <c r="BL38"/>
  <c r="DM38"/>
  <c r="BN38"/>
  <c r="BO38"/>
  <c r="BP38"/>
  <c r="BQ38"/>
  <c r="BS38"/>
  <c r="BR38"/>
  <c r="BT38"/>
  <c r="BU38"/>
  <c r="BV38"/>
  <c r="BY38"/>
  <c r="BZ38"/>
  <c r="DF38"/>
  <c r="DG38"/>
  <c r="DP38"/>
  <c r="DQ38"/>
  <c r="AZ39"/>
  <c r="BA39"/>
  <c r="BB39"/>
  <c r="BC39"/>
  <c r="BE39"/>
  <c r="BD39"/>
  <c r="BF39"/>
  <c r="DH39"/>
  <c r="BH39"/>
  <c r="DI39"/>
  <c r="BI39"/>
  <c r="BY39"/>
  <c r="BJ39"/>
  <c r="BZ39"/>
  <c r="BK39"/>
  <c r="BL39"/>
  <c r="DM39"/>
  <c r="BN39"/>
  <c r="DN39"/>
  <c r="BO39"/>
  <c r="BP39"/>
  <c r="BQ39"/>
  <c r="BR39"/>
  <c r="BS39"/>
  <c r="BT39"/>
  <c r="BU39"/>
  <c r="BV39"/>
  <c r="DE39"/>
  <c r="DF39"/>
  <c r="DJ39"/>
  <c r="DK39"/>
  <c r="DP39"/>
  <c r="AZ40"/>
  <c r="BA40"/>
  <c r="BB40"/>
  <c r="BD40"/>
  <c r="BF40"/>
  <c r="DH40"/>
  <c r="BH40"/>
  <c r="DI40"/>
  <c r="BI40"/>
  <c r="DJ40"/>
  <c r="BJ40"/>
  <c r="BK40"/>
  <c r="BL40"/>
  <c r="DM40"/>
  <c r="BN40"/>
  <c r="DN40"/>
  <c r="BO40"/>
  <c r="BP40"/>
  <c r="DO40"/>
  <c r="BQ40"/>
  <c r="BR40"/>
  <c r="BT40"/>
  <c r="BU40"/>
  <c r="BV40"/>
  <c r="BY40"/>
  <c r="DG40"/>
  <c r="DP40"/>
  <c r="DQ40"/>
  <c r="AZ41"/>
  <c r="CC41"/>
  <c r="BA41"/>
  <c r="BC41"/>
  <c r="BE41"/>
  <c r="BB41"/>
  <c r="BD41"/>
  <c r="BF41"/>
  <c r="BH41"/>
  <c r="BI41"/>
  <c r="DJ41"/>
  <c r="BJ41"/>
  <c r="BK41"/>
  <c r="DL41"/>
  <c r="BL41"/>
  <c r="BN41"/>
  <c r="DN41"/>
  <c r="BO41"/>
  <c r="BP41"/>
  <c r="BQ41"/>
  <c r="BS41"/>
  <c r="BR41"/>
  <c r="BT41"/>
  <c r="BU41"/>
  <c r="BV41"/>
  <c r="BZ41"/>
  <c r="DF41"/>
  <c r="DG41"/>
  <c r="DK41"/>
  <c r="DP41"/>
  <c r="DQ41"/>
  <c r="AZ42"/>
  <c r="CI42"/>
  <c r="BA42"/>
  <c r="BG42"/>
  <c r="BB42"/>
  <c r="BD42"/>
  <c r="BF42"/>
  <c r="BH42"/>
  <c r="BI42"/>
  <c r="BY42"/>
  <c r="BJ42"/>
  <c r="BZ42"/>
  <c r="BK42"/>
  <c r="BL42"/>
  <c r="BN42"/>
  <c r="DN42"/>
  <c r="BO42"/>
  <c r="BP42"/>
  <c r="BQ42"/>
  <c r="BR42"/>
  <c r="BS42"/>
  <c r="BT42"/>
  <c r="BU42"/>
  <c r="BV42"/>
  <c r="DE42"/>
  <c r="DH42"/>
  <c r="DI42"/>
  <c r="DP42"/>
  <c r="DQ42"/>
  <c r="AZ43"/>
  <c r="BA43"/>
  <c r="BG43"/>
  <c r="BB43"/>
  <c r="DF43"/>
  <c r="BD43"/>
  <c r="DG43"/>
  <c r="BF43"/>
  <c r="BH43"/>
  <c r="DI43"/>
  <c r="BI43"/>
  <c r="BY43"/>
  <c r="BJ43"/>
  <c r="BK43"/>
  <c r="BM43"/>
  <c r="BL43"/>
  <c r="BN43"/>
  <c r="DN43"/>
  <c r="BO43"/>
  <c r="BP43"/>
  <c r="BQ43"/>
  <c r="BR43"/>
  <c r="DQ43"/>
  <c r="BT43"/>
  <c r="BU43"/>
  <c r="BV43"/>
  <c r="BZ43"/>
  <c r="DH43"/>
  <c r="DM43"/>
  <c r="DP43"/>
  <c r="AZ44"/>
  <c r="CG44"/>
  <c r="BA44"/>
  <c r="BB44"/>
  <c r="BC44"/>
  <c r="BE44"/>
  <c r="BD44"/>
  <c r="BF44"/>
  <c r="BH44"/>
  <c r="DI44"/>
  <c r="BI44"/>
  <c r="BY44"/>
  <c r="BJ44"/>
  <c r="BK44"/>
  <c r="BL44"/>
  <c r="DM44"/>
  <c r="BN44"/>
  <c r="DN44"/>
  <c r="BO44"/>
  <c r="BP44"/>
  <c r="BQ44"/>
  <c r="BS44"/>
  <c r="BR44"/>
  <c r="BT44"/>
  <c r="BU44"/>
  <c r="BV44"/>
  <c r="BZ44"/>
  <c r="DE44"/>
  <c r="DF44"/>
  <c r="DJ44"/>
  <c r="DK44"/>
  <c r="DL44"/>
  <c r="DP44"/>
  <c r="DQ44"/>
  <c r="AZ45"/>
  <c r="BA45"/>
  <c r="BB45"/>
  <c r="BC45"/>
  <c r="BE45"/>
  <c r="BD45"/>
  <c r="BF45"/>
  <c r="DH45"/>
  <c r="BH45"/>
  <c r="DI45"/>
  <c r="BI45"/>
  <c r="BY45"/>
  <c r="BJ45"/>
  <c r="DK45"/>
  <c r="BK45"/>
  <c r="BL45"/>
  <c r="DM45"/>
  <c r="BN45"/>
  <c r="DN45"/>
  <c r="BO45"/>
  <c r="BP45"/>
  <c r="DO45"/>
  <c r="BQ45"/>
  <c r="BS45"/>
  <c r="BR45"/>
  <c r="BT45"/>
  <c r="BU45"/>
  <c r="BV45"/>
  <c r="BZ45"/>
  <c r="DQ45"/>
  <c r="AZ46"/>
  <c r="BA46"/>
  <c r="BB46"/>
  <c r="DF46"/>
  <c r="BD46"/>
  <c r="DG46"/>
  <c r="BF46"/>
  <c r="DH46"/>
  <c r="BH46"/>
  <c r="BI46"/>
  <c r="DJ46"/>
  <c r="BJ46"/>
  <c r="DK46"/>
  <c r="BK46"/>
  <c r="BL46"/>
  <c r="DM46"/>
  <c r="BN46"/>
  <c r="BO46"/>
  <c r="BP46"/>
  <c r="BQ46"/>
  <c r="BR46"/>
  <c r="BT46"/>
  <c r="BU46"/>
  <c r="BV46"/>
  <c r="DE46"/>
  <c r="DL46"/>
  <c r="DN46"/>
  <c r="DO46"/>
  <c r="DQ46"/>
  <c r="AZ47"/>
  <c r="BA47"/>
  <c r="BB47"/>
  <c r="BC47"/>
  <c r="BE47"/>
  <c r="BD47"/>
  <c r="BF47"/>
  <c r="DH47"/>
  <c r="BH47"/>
  <c r="DI47"/>
  <c r="BI47"/>
  <c r="BY47"/>
  <c r="BJ47"/>
  <c r="BZ47"/>
  <c r="BK47"/>
  <c r="BM47"/>
  <c r="BL47"/>
  <c r="DM47"/>
  <c r="BN47"/>
  <c r="DN47"/>
  <c r="BO47"/>
  <c r="BP47"/>
  <c r="BQ47"/>
  <c r="CB47"/>
  <c r="BR47"/>
  <c r="DQ47"/>
  <c r="BT47"/>
  <c r="BU47"/>
  <c r="BV47"/>
  <c r="DE47"/>
  <c r="DJ47"/>
  <c r="DK47"/>
  <c r="AZ36" i="8"/>
  <c r="BA36"/>
  <c r="BB36"/>
  <c r="DF36"/>
  <c r="BD36"/>
  <c r="DG36"/>
  <c r="BF36"/>
  <c r="DH36"/>
  <c r="BH36"/>
  <c r="DI36"/>
  <c r="BI36"/>
  <c r="BJ36"/>
  <c r="DK36"/>
  <c r="BK36"/>
  <c r="BM36"/>
  <c r="BL36"/>
  <c r="BN36"/>
  <c r="DN36"/>
  <c r="BO36"/>
  <c r="BP36"/>
  <c r="DO36"/>
  <c r="BQ36"/>
  <c r="BR36"/>
  <c r="BT36"/>
  <c r="BU36"/>
  <c r="BV36"/>
  <c r="BZ36"/>
  <c r="DP36"/>
  <c r="DQ36"/>
  <c r="AZ37"/>
  <c r="BA37"/>
  <c r="BC37"/>
  <c r="BE37"/>
  <c r="BB37"/>
  <c r="BD37"/>
  <c r="BF37"/>
  <c r="BH37"/>
  <c r="DI37"/>
  <c r="BI37"/>
  <c r="BY37"/>
  <c r="BJ37"/>
  <c r="DK37"/>
  <c r="BK37"/>
  <c r="DL37"/>
  <c r="BL37"/>
  <c r="DM37"/>
  <c r="BN37"/>
  <c r="DN37"/>
  <c r="BO37"/>
  <c r="BQ37"/>
  <c r="BR37"/>
  <c r="BT37"/>
  <c r="BU37"/>
  <c r="DE37"/>
  <c r="DF37"/>
  <c r="DG37"/>
  <c r="DP37"/>
  <c r="DQ37"/>
  <c r="AZ21"/>
  <c r="BA21"/>
  <c r="BG21"/>
  <c r="BB21"/>
  <c r="DF21"/>
  <c r="BD21"/>
  <c r="BF21"/>
  <c r="BH21"/>
  <c r="DI21"/>
  <c r="BI21"/>
  <c r="BJ21"/>
  <c r="BZ21"/>
  <c r="BK21"/>
  <c r="BM21"/>
  <c r="BL21"/>
  <c r="DM21"/>
  <c r="BN21"/>
  <c r="DN21"/>
  <c r="BO21"/>
  <c r="BP21"/>
  <c r="DO21"/>
  <c r="BQ21"/>
  <c r="DP21"/>
  <c r="BR21"/>
  <c r="BT21"/>
  <c r="BU21"/>
  <c r="BV21"/>
  <c r="DH21"/>
  <c r="DQ21"/>
  <c r="AZ22"/>
  <c r="BA22"/>
  <c r="BC22"/>
  <c r="BE22"/>
  <c r="BB22"/>
  <c r="DF22"/>
  <c r="BD22"/>
  <c r="DG22"/>
  <c r="BF22"/>
  <c r="BH22"/>
  <c r="BI22"/>
  <c r="DJ22"/>
  <c r="BJ22"/>
  <c r="DK22"/>
  <c r="BK22"/>
  <c r="BM22"/>
  <c r="BL22"/>
  <c r="BN22"/>
  <c r="BO22"/>
  <c r="BQ22"/>
  <c r="BS22"/>
  <c r="BR22"/>
  <c r="BT22"/>
  <c r="BU22"/>
  <c r="BV22"/>
  <c r="BY22"/>
  <c r="DL22"/>
  <c r="DM22"/>
  <c r="DP22"/>
  <c r="DQ22"/>
  <c r="AZ23"/>
  <c r="BA23"/>
  <c r="BB23"/>
  <c r="BC23"/>
  <c r="BE23"/>
  <c r="BD23"/>
  <c r="BF23"/>
  <c r="DH23"/>
  <c r="BH23"/>
  <c r="BI23"/>
  <c r="BY23"/>
  <c r="BJ23"/>
  <c r="BZ23"/>
  <c r="BK23"/>
  <c r="DL23"/>
  <c r="BL23"/>
  <c r="DM23"/>
  <c r="BN23"/>
  <c r="DN23"/>
  <c r="BO23"/>
  <c r="BP23"/>
  <c r="BQ23"/>
  <c r="DP23"/>
  <c r="BR23"/>
  <c r="DQ23"/>
  <c r="BT23"/>
  <c r="BU23"/>
  <c r="DE23"/>
  <c r="DI23"/>
  <c r="DJ23"/>
  <c r="DK23"/>
  <c r="AZ24"/>
  <c r="CI24"/>
  <c r="BA24"/>
  <c r="DE24"/>
  <c r="BB24"/>
  <c r="BD24"/>
  <c r="BF24"/>
  <c r="BH24"/>
  <c r="BI24"/>
  <c r="DJ24"/>
  <c r="BJ24"/>
  <c r="BZ24"/>
  <c r="BK24"/>
  <c r="BL24"/>
  <c r="DM24"/>
  <c r="BN24"/>
  <c r="BO24"/>
  <c r="BP24"/>
  <c r="BQ24"/>
  <c r="BS24"/>
  <c r="BR24"/>
  <c r="DQ24"/>
  <c r="BT24"/>
  <c r="BU24"/>
  <c r="BV24"/>
  <c r="DG24"/>
  <c r="DH24"/>
  <c r="DN24"/>
  <c r="AZ25"/>
  <c r="BA25"/>
  <c r="BB25"/>
  <c r="DF25"/>
  <c r="BD25"/>
  <c r="DG25"/>
  <c r="BF25"/>
  <c r="BH25"/>
  <c r="DI25"/>
  <c r="BI25"/>
  <c r="DJ25"/>
  <c r="BJ25"/>
  <c r="BK25"/>
  <c r="DL25"/>
  <c r="BL25"/>
  <c r="BM25"/>
  <c r="BN25"/>
  <c r="DN25"/>
  <c r="BO25"/>
  <c r="BP25"/>
  <c r="BQ25"/>
  <c r="BS25"/>
  <c r="BR25"/>
  <c r="BT25"/>
  <c r="BU25"/>
  <c r="BZ25"/>
  <c r="DE25"/>
  <c r="DK25"/>
  <c r="DM25"/>
  <c r="DQ25"/>
  <c r="AZ26"/>
  <c r="BA26"/>
  <c r="BG26"/>
  <c r="BB26"/>
  <c r="BD26"/>
  <c r="DG26"/>
  <c r="BF26"/>
  <c r="BH26"/>
  <c r="BI26"/>
  <c r="BY26"/>
  <c r="BJ26"/>
  <c r="BK26"/>
  <c r="BM26"/>
  <c r="BL26"/>
  <c r="DM26"/>
  <c r="BN26"/>
  <c r="DN26"/>
  <c r="BO26"/>
  <c r="BP26"/>
  <c r="BQ26"/>
  <c r="BR26"/>
  <c r="DQ26"/>
  <c r="BT26"/>
  <c r="BU26"/>
  <c r="BV26"/>
  <c r="DH26"/>
  <c r="DI26"/>
  <c r="DJ26"/>
  <c r="DP26"/>
  <c r="AZ27"/>
  <c r="BA27"/>
  <c r="BB27"/>
  <c r="BG27"/>
  <c r="BD27"/>
  <c r="DG27"/>
  <c r="BF27"/>
  <c r="DH27"/>
  <c r="BH27"/>
  <c r="DI27"/>
  <c r="BI27"/>
  <c r="DJ27"/>
  <c r="BJ27"/>
  <c r="DK27"/>
  <c r="BK27"/>
  <c r="BL27"/>
  <c r="DM27"/>
  <c r="BN27"/>
  <c r="DN27"/>
  <c r="BO27"/>
  <c r="BQ27"/>
  <c r="BS27"/>
  <c r="BR27"/>
  <c r="BT27"/>
  <c r="BU27"/>
  <c r="BV27"/>
  <c r="BX27"/>
  <c r="BY27"/>
  <c r="BZ27"/>
  <c r="DP27"/>
  <c r="DQ27"/>
  <c r="AZ28"/>
  <c r="BA28"/>
  <c r="DE28"/>
  <c r="BB28"/>
  <c r="DF28"/>
  <c r="BD28"/>
  <c r="BF28"/>
  <c r="BH28"/>
  <c r="DI28"/>
  <c r="BI28"/>
  <c r="BY28"/>
  <c r="BJ28"/>
  <c r="BZ28"/>
  <c r="BK28"/>
  <c r="CA28"/>
  <c r="BL28"/>
  <c r="BN28"/>
  <c r="DN28"/>
  <c r="BO28"/>
  <c r="BP28"/>
  <c r="BQ28"/>
  <c r="BR28"/>
  <c r="BS28"/>
  <c r="BT28"/>
  <c r="BU28"/>
  <c r="BV28"/>
  <c r="DJ28"/>
  <c r="DK28"/>
  <c r="DL28"/>
  <c r="DP28"/>
  <c r="AZ29"/>
  <c r="CE29"/>
  <c r="BA29"/>
  <c r="BB29"/>
  <c r="DF29"/>
  <c r="BD29"/>
  <c r="BF29"/>
  <c r="BH29"/>
  <c r="BI29"/>
  <c r="BJ29"/>
  <c r="DK29"/>
  <c r="BK29"/>
  <c r="CA29"/>
  <c r="BL29"/>
  <c r="DM29"/>
  <c r="BN29"/>
  <c r="DN29"/>
  <c r="BO29"/>
  <c r="BP29"/>
  <c r="DO29"/>
  <c r="BQ29"/>
  <c r="CB29"/>
  <c r="BR29"/>
  <c r="DQ29"/>
  <c r="BT29"/>
  <c r="BU29"/>
  <c r="BV29"/>
  <c r="BZ29"/>
  <c r="DH29"/>
  <c r="DI29"/>
  <c r="AZ30"/>
  <c r="BA30"/>
  <c r="BC30"/>
  <c r="BB30"/>
  <c r="BD30"/>
  <c r="DG30"/>
  <c r="BF30"/>
  <c r="DH30"/>
  <c r="BH30"/>
  <c r="DI30"/>
  <c r="BI30"/>
  <c r="BJ30"/>
  <c r="DK30"/>
  <c r="BK30"/>
  <c r="BM30"/>
  <c r="BL30"/>
  <c r="DM30"/>
  <c r="BN30"/>
  <c r="BO30"/>
  <c r="BP30"/>
  <c r="BQ30"/>
  <c r="BS30"/>
  <c r="BR30"/>
  <c r="DQ30"/>
  <c r="BT30"/>
  <c r="BU30"/>
  <c r="BV30"/>
  <c r="BZ30"/>
  <c r="DE30"/>
  <c r="DF30"/>
  <c r="DL30"/>
  <c r="AZ31"/>
  <c r="BA31"/>
  <c r="BC31"/>
  <c r="BE31"/>
  <c r="BB31"/>
  <c r="BD31"/>
  <c r="DG31"/>
  <c r="BF31"/>
  <c r="DH31"/>
  <c r="BH31"/>
  <c r="DI31"/>
  <c r="BI31"/>
  <c r="BJ31"/>
  <c r="BZ31"/>
  <c r="BK31"/>
  <c r="BL31"/>
  <c r="DM31"/>
  <c r="BN31"/>
  <c r="DN31"/>
  <c r="BO31"/>
  <c r="BP31"/>
  <c r="BQ31"/>
  <c r="BS31"/>
  <c r="BR31"/>
  <c r="BT31"/>
  <c r="BU31"/>
  <c r="BV31"/>
  <c r="BY31"/>
  <c r="DJ31"/>
  <c r="DP31"/>
  <c r="DQ31"/>
  <c r="AZ32"/>
  <c r="BA32"/>
  <c r="DE32"/>
  <c r="BB32"/>
  <c r="BD32"/>
  <c r="BF32"/>
  <c r="BH32"/>
  <c r="BI32"/>
  <c r="DJ32"/>
  <c r="BJ32"/>
  <c r="DK32"/>
  <c r="BK32"/>
  <c r="DL32"/>
  <c r="BL32"/>
  <c r="DM32"/>
  <c r="BN32"/>
  <c r="DN32"/>
  <c r="BO32"/>
  <c r="BP32"/>
  <c r="BQ32"/>
  <c r="BR32"/>
  <c r="DQ32"/>
  <c r="BT32"/>
  <c r="BU32"/>
  <c r="BV32"/>
  <c r="DG32"/>
  <c r="DH32"/>
  <c r="DO32"/>
  <c r="DP32"/>
  <c r="AZ33"/>
  <c r="BA33"/>
  <c r="BC33"/>
  <c r="BB33"/>
  <c r="DF33"/>
  <c r="BD33"/>
  <c r="BF33"/>
  <c r="DH33"/>
  <c r="BH33"/>
  <c r="DI33"/>
  <c r="BI33"/>
  <c r="DJ33"/>
  <c r="BJ33"/>
  <c r="BZ33"/>
  <c r="BK33"/>
  <c r="BM33"/>
  <c r="BL33"/>
  <c r="BN33"/>
  <c r="DN33"/>
  <c r="BO33"/>
  <c r="BP33"/>
  <c r="BQ33"/>
  <c r="BS33"/>
  <c r="BR33"/>
  <c r="DQ33"/>
  <c r="BT33"/>
  <c r="BU33"/>
  <c r="DE33"/>
  <c r="DG33"/>
  <c r="DK33"/>
  <c r="DL33"/>
  <c r="DM33"/>
  <c r="AZ34"/>
  <c r="BA34"/>
  <c r="BB34"/>
  <c r="DF34"/>
  <c r="BD34"/>
  <c r="DG34"/>
  <c r="BF34"/>
  <c r="DH34"/>
  <c r="BH34"/>
  <c r="BI34"/>
  <c r="BY34"/>
  <c r="BJ34"/>
  <c r="BK34"/>
  <c r="BL34"/>
  <c r="DM34"/>
  <c r="BN34"/>
  <c r="DN34"/>
  <c r="BO34"/>
  <c r="BP34"/>
  <c r="BQ34"/>
  <c r="BR34"/>
  <c r="BT34"/>
  <c r="BU34"/>
  <c r="BV34"/>
  <c r="DI34"/>
  <c r="DJ34"/>
  <c r="DP34"/>
  <c r="DQ34"/>
  <c r="AZ35"/>
  <c r="BA35"/>
  <c r="BB35"/>
  <c r="BD35"/>
  <c r="BF35"/>
  <c r="BX35"/>
  <c r="BH35"/>
  <c r="DI35"/>
  <c r="BI35"/>
  <c r="DJ35"/>
  <c r="BJ35"/>
  <c r="DK35"/>
  <c r="BK35"/>
  <c r="BL35"/>
  <c r="BN35"/>
  <c r="BO35"/>
  <c r="BP35"/>
  <c r="BQ35"/>
  <c r="BS35"/>
  <c r="BR35"/>
  <c r="BT35"/>
  <c r="BU35"/>
  <c r="BV35"/>
  <c r="BZ35"/>
  <c r="DF35"/>
  <c r="DG35"/>
  <c r="DN35"/>
  <c r="DQ35"/>
  <c r="M17" i="25"/>
  <c r="BS270" i="24"/>
  <c r="BS75"/>
  <c r="BM169"/>
  <c r="BS256"/>
  <c r="BM102"/>
  <c r="BM246"/>
  <c r="BS156"/>
  <c r="BS112"/>
  <c r="BS107"/>
  <c r="BS235"/>
  <c r="BM185"/>
  <c r="BM64"/>
  <c r="BS102"/>
  <c r="BM131"/>
  <c r="BM144"/>
  <c r="BM254"/>
  <c r="BS252"/>
  <c r="BM110"/>
  <c r="CB179"/>
  <c r="BS71"/>
  <c r="BS197"/>
  <c r="BS206"/>
  <c r="BS69"/>
  <c r="BM173"/>
  <c r="CA116"/>
  <c r="BS263"/>
  <c r="BS25" i="13"/>
  <c r="BS22"/>
  <c r="DP21"/>
  <c r="DF24"/>
  <c r="BM22"/>
  <c r="DP25"/>
  <c r="BZ25"/>
  <c r="BG24"/>
  <c r="BZ22"/>
  <c r="CE26"/>
  <c r="DG21"/>
  <c r="CB24"/>
  <c r="DE22"/>
  <c r="BS21"/>
  <c r="CA27"/>
  <c r="BY25"/>
  <c r="DP26"/>
  <c r="BZ26"/>
  <c r="DI24"/>
  <c r="DQ23"/>
  <c r="BP22"/>
  <c r="DO22"/>
  <c r="BG21"/>
  <c r="CA24" i="12"/>
  <c r="DO24"/>
  <c r="CA32"/>
  <c r="DO32"/>
  <c r="CA45"/>
  <c r="BM44"/>
  <c r="CA40"/>
  <c r="DL38"/>
  <c r="BE38"/>
  <c r="BG35"/>
  <c r="DP24"/>
  <c r="BS47"/>
  <c r="BC46"/>
  <c r="BE46"/>
  <c r="CB45"/>
  <c r="CA42"/>
  <c r="DE41"/>
  <c r="BX38"/>
  <c r="BC36"/>
  <c r="BX35"/>
  <c r="BY33"/>
  <c r="CA33"/>
  <c r="BC33"/>
  <c r="BE33"/>
  <c r="DE31"/>
  <c r="DP29"/>
  <c r="CA28"/>
  <c r="BS27"/>
  <c r="BG27"/>
  <c r="DJ26"/>
  <c r="DL25"/>
  <c r="BS22"/>
  <c r="CB46"/>
  <c r="CA41"/>
  <c r="BC28"/>
  <c r="DP25"/>
  <c r="CA25"/>
  <c r="DG22"/>
  <c r="CE30"/>
  <c r="DL47"/>
  <c r="BY46"/>
  <c r="BX41"/>
  <c r="BM41"/>
  <c r="DP35"/>
  <c r="DP30"/>
  <c r="DF23"/>
  <c r="CG42"/>
  <c r="BE36"/>
  <c r="BY28"/>
  <c r="BY23"/>
  <c r="BM46"/>
  <c r="BC42"/>
  <c r="BE42"/>
  <c r="DP47"/>
  <c r="BZ46"/>
  <c r="BG46"/>
  <c r="DJ42"/>
  <c r="BY41"/>
  <c r="DQ39"/>
  <c r="CA39"/>
  <c r="DE38"/>
  <c r="BY35"/>
  <c r="BS33"/>
  <c r="BS31"/>
  <c r="CA29"/>
  <c r="CA26"/>
  <c r="DE25"/>
  <c r="BE22"/>
  <c r="BY25"/>
  <c r="DP46"/>
  <c r="DP45"/>
  <c r="DK42"/>
  <c r="DM41"/>
  <c r="BG41"/>
  <c r="BM40"/>
  <c r="BZ35"/>
  <c r="CB31"/>
  <c r="BZ30"/>
  <c r="CA30"/>
  <c r="CB26"/>
  <c r="CA21"/>
  <c r="CA24" i="8"/>
  <c r="DO24"/>
  <c r="BY32"/>
  <c r="BS23"/>
  <c r="DP30"/>
  <c r="DP35"/>
  <c r="BY35"/>
  <c r="BX34"/>
  <c r="BS32"/>
  <c r="DK31"/>
  <c r="BY30"/>
  <c r="BM27"/>
  <c r="DP25"/>
  <c r="BY25"/>
  <c r="BC25"/>
  <c r="BE25"/>
  <c r="CB37"/>
  <c r="BG36"/>
  <c r="CG29"/>
  <c r="BG25"/>
  <c r="CA21"/>
  <c r="DH35"/>
  <c r="DP33"/>
  <c r="BY33"/>
  <c r="BE33"/>
  <c r="BZ32"/>
  <c r="DE31"/>
  <c r="DQ28"/>
  <c r="BM28"/>
  <c r="DP24"/>
  <c r="BZ22"/>
  <c r="BM37"/>
  <c r="BG31"/>
  <c r="DP29"/>
  <c r="DF27"/>
  <c r="DM35"/>
  <c r="BM35"/>
  <c r="BC28"/>
  <c r="BM24"/>
  <c r="DE22"/>
  <c r="BZ37"/>
  <c r="CA36"/>
  <c r="BG35"/>
  <c r="BS34"/>
  <c r="BV37"/>
  <c r="CA32"/>
  <c r="BE30"/>
  <c r="BG29"/>
  <c r="BE28"/>
  <c r="CB26"/>
  <c r="BY24"/>
  <c r="BG23"/>
  <c r="BM226" i="24"/>
  <c r="CB37"/>
  <c r="BM259"/>
  <c r="BM117"/>
  <c r="BS63"/>
  <c r="BS203"/>
  <c r="BM225"/>
  <c r="BM217"/>
  <c r="BS170"/>
  <c r="BS154"/>
  <c r="BS51"/>
  <c r="BS218"/>
  <c r="BM221"/>
  <c r="CB231"/>
  <c r="BS32"/>
  <c r="BM191"/>
  <c r="BS52"/>
  <c r="BS28"/>
  <c r="BM138"/>
  <c r="C478"/>
  <c r="BM37"/>
  <c r="BS261"/>
  <c r="BM160"/>
  <c r="BZ272"/>
  <c r="BS249"/>
  <c r="BM256"/>
  <c r="BS251"/>
  <c r="BM262"/>
  <c r="BS273"/>
  <c r="BM252"/>
  <c r="BS267"/>
  <c r="BM249"/>
  <c r="BM265"/>
  <c r="BS268"/>
  <c r="BM272"/>
  <c r="BM271"/>
  <c r="BM261"/>
  <c r="BS219"/>
  <c r="BM43"/>
  <c r="BS230"/>
  <c r="BM38"/>
  <c r="BM195"/>
  <c r="BS210"/>
  <c r="O455"/>
  <c r="G455"/>
  <c r="AD455"/>
  <c r="V455"/>
  <c r="AC455"/>
  <c r="L455"/>
  <c r="P455"/>
  <c r="H455"/>
  <c r="BS31"/>
  <c r="AF455"/>
  <c r="M455"/>
  <c r="BM193"/>
  <c r="BM238"/>
  <c r="E455"/>
  <c r="BS130"/>
  <c r="BS236"/>
  <c r="X455"/>
  <c r="BY178"/>
  <c r="BS138"/>
  <c r="BM163"/>
  <c r="BM153"/>
  <c r="C473"/>
  <c r="BM222"/>
  <c r="BS216"/>
  <c r="BZ195"/>
  <c r="BS184"/>
  <c r="BY245"/>
  <c r="BZ242"/>
  <c r="BM239"/>
  <c r="C467"/>
  <c r="CB171"/>
  <c r="C472"/>
  <c r="BM76"/>
  <c r="BM116"/>
  <c r="BM161"/>
  <c r="BS213"/>
  <c r="C468"/>
  <c r="BS231"/>
  <c r="BZ92"/>
  <c r="AG455"/>
  <c r="Y455"/>
  <c r="BZ203"/>
  <c r="AZ89"/>
  <c r="BX89"/>
  <c r="BY89"/>
  <c r="BZ89"/>
  <c r="CA89"/>
  <c r="CB89"/>
  <c r="CC89"/>
  <c r="DE89"/>
  <c r="BZ243"/>
  <c r="C476"/>
  <c r="C475"/>
  <c r="BS131"/>
  <c r="BS237"/>
  <c r="BM236"/>
  <c r="BS104"/>
  <c r="BS101"/>
  <c r="BM127"/>
  <c r="BS123"/>
  <c r="BM119"/>
  <c r="B12" i="25"/>
  <c r="B40"/>
  <c r="C474" i="24"/>
  <c r="BS82"/>
  <c r="B4" i="25"/>
  <c r="B32"/>
  <c r="C466" i="24"/>
  <c r="BM33"/>
  <c r="BS49"/>
  <c r="BS41"/>
  <c r="B7" i="25"/>
  <c r="B35"/>
  <c r="C469" i="24"/>
  <c r="BS70"/>
  <c r="BS88"/>
  <c r="BM111"/>
  <c r="BM130"/>
  <c r="BM122"/>
  <c r="BS165"/>
  <c r="B15" i="25"/>
  <c r="B43"/>
  <c r="C477" i="24"/>
  <c r="BM124"/>
  <c r="BZ116"/>
  <c r="BY169"/>
  <c r="AE455"/>
  <c r="W455"/>
  <c r="BS179"/>
  <c r="AZ92"/>
  <c r="BX92"/>
  <c r="BY92"/>
  <c r="CA92"/>
  <c r="CB92"/>
  <c r="CC92"/>
  <c r="DE92"/>
  <c r="Q455"/>
  <c r="I455"/>
  <c r="BM211"/>
  <c r="B9" i="25"/>
  <c r="B37"/>
  <c r="BM22" i="24"/>
  <c r="BS244"/>
  <c r="BM90"/>
  <c r="BM234"/>
  <c r="BS140"/>
  <c r="BM26"/>
  <c r="BS148"/>
  <c r="BS175"/>
  <c r="BS172"/>
  <c r="AZ242"/>
  <c r="BX242"/>
  <c r="BY242"/>
  <c r="CA242"/>
  <c r="CB242"/>
  <c r="CC242"/>
  <c r="DE242"/>
  <c r="K455"/>
  <c r="AZ93"/>
  <c r="BX93"/>
  <c r="BY93"/>
  <c r="BZ93"/>
  <c r="CA93"/>
  <c r="CB93"/>
  <c r="CC93"/>
  <c r="DE93"/>
  <c r="BM176"/>
  <c r="AI455"/>
  <c r="AA455"/>
  <c r="BS186"/>
  <c r="BM71"/>
  <c r="BM63"/>
  <c r="BS47"/>
  <c r="B8" i="25"/>
  <c r="B36"/>
  <c r="C470" i="24"/>
  <c r="BM104"/>
  <c r="BS135"/>
  <c r="BS217"/>
  <c r="R455"/>
  <c r="BM209"/>
  <c r="S455"/>
  <c r="Z455"/>
  <c r="BZ142"/>
  <c r="AB455"/>
  <c r="BS151"/>
  <c r="BM30"/>
  <c r="BM100"/>
  <c r="BM156"/>
  <c r="BM72"/>
  <c r="BS178"/>
  <c r="CB178"/>
  <c r="BM73"/>
  <c r="BM65"/>
  <c r="BM83"/>
  <c r="BS79"/>
  <c r="J455"/>
  <c r="AZ90"/>
  <c r="BX90"/>
  <c r="BY90"/>
  <c r="BZ90"/>
  <c r="CA90"/>
  <c r="CB90"/>
  <c r="CC90"/>
  <c r="DE90"/>
  <c r="AH455"/>
  <c r="AZ32"/>
  <c r="BX32"/>
  <c r="BY32"/>
  <c r="BZ32"/>
  <c r="CA32"/>
  <c r="CB32"/>
  <c r="CC32"/>
  <c r="DE32"/>
  <c r="AZ91"/>
  <c r="BX91"/>
  <c r="BY91"/>
  <c r="BZ91"/>
  <c r="CA91"/>
  <c r="CB91"/>
  <c r="CC91"/>
  <c r="DE91"/>
  <c r="N455"/>
  <c r="F455"/>
  <c r="BM113"/>
  <c r="BS36"/>
  <c r="BS58"/>
  <c r="BS55"/>
  <c r="BM79"/>
  <c r="BM103"/>
  <c r="BS129"/>
  <c r="CA124"/>
  <c r="BS121"/>
  <c r="BM164"/>
  <c r="BS160"/>
  <c r="BS157"/>
  <c r="BM106"/>
  <c r="BM125"/>
  <c r="BM142"/>
  <c r="BM41"/>
  <c r="BS59"/>
  <c r="BM88"/>
  <c r="BM134"/>
  <c r="BS122"/>
  <c r="BS198"/>
  <c r="BS209"/>
  <c r="BM80"/>
  <c r="BY192"/>
  <c r="BY100"/>
  <c r="BM137"/>
  <c r="BY127"/>
  <c r="BS125"/>
  <c r="BS62"/>
  <c r="BS72"/>
  <c r="BS64"/>
  <c r="BS96"/>
  <c r="BM140"/>
  <c r="BS167"/>
  <c r="BM180"/>
  <c r="BZ124"/>
  <c r="BM27"/>
  <c r="BM47"/>
  <c r="BY103"/>
  <c r="BS164"/>
  <c r="BS173"/>
  <c r="DO25" i="13"/>
  <c r="CB21"/>
  <c r="DO23"/>
  <c r="CA23"/>
  <c r="DO27"/>
  <c r="DO26"/>
  <c r="DN27"/>
  <c r="BX27"/>
  <c r="BG27"/>
  <c r="CA26"/>
  <c r="BM25"/>
  <c r="BP24"/>
  <c r="CB23"/>
  <c r="BS23"/>
  <c r="BC23"/>
  <c r="BE23"/>
  <c r="BV22"/>
  <c r="BY27"/>
  <c r="DJ26"/>
  <c r="CB26"/>
  <c r="BS26"/>
  <c r="BC26"/>
  <c r="BE26"/>
  <c r="DM25"/>
  <c r="DE25"/>
  <c r="BZ24"/>
  <c r="DK23"/>
  <c r="DN22"/>
  <c r="BX22"/>
  <c r="BG22"/>
  <c r="DI21"/>
  <c r="CA21"/>
  <c r="BS24"/>
  <c r="DJ27"/>
  <c r="CB27"/>
  <c r="BC27"/>
  <c r="BE27"/>
  <c r="DM26"/>
  <c r="DE26"/>
  <c r="DK24"/>
  <c r="DF23"/>
  <c r="BX23"/>
  <c r="BG23"/>
  <c r="CA22"/>
  <c r="DL21"/>
  <c r="BM21"/>
  <c r="DH27"/>
  <c r="BX25"/>
  <c r="BG25"/>
  <c r="BX26"/>
  <c r="BG26"/>
  <c r="CA25"/>
  <c r="DL24"/>
  <c r="DE21"/>
  <c r="BC24"/>
  <c r="BE24"/>
  <c r="DL27"/>
  <c r="CB25"/>
  <c r="BX21"/>
  <c r="BS118" i="24"/>
  <c r="BM210"/>
  <c r="BS248"/>
  <c r="BM248"/>
  <c r="BS246"/>
  <c r="BS215"/>
  <c r="BM157"/>
  <c r="BM141"/>
  <c r="BM201"/>
  <c r="BM194"/>
  <c r="BS243"/>
  <c r="CB243"/>
  <c r="BS202"/>
  <c r="BM84"/>
  <c r="BS232"/>
  <c r="BM218"/>
  <c r="BS115"/>
  <c r="BM109"/>
  <c r="BM241"/>
  <c r="BM231"/>
  <c r="BS221"/>
  <c r="BS205"/>
  <c r="BM199"/>
  <c r="BS227"/>
  <c r="BM205"/>
  <c r="BS171"/>
  <c r="BM168"/>
  <c r="BS111"/>
  <c r="BS239"/>
  <c r="BS234"/>
  <c r="CA231"/>
  <c r="BM186"/>
  <c r="BM159"/>
  <c r="BM136"/>
  <c r="BS224"/>
  <c r="BS208"/>
  <c r="CA178"/>
  <c r="BM178"/>
  <c r="BS155"/>
  <c r="BS61"/>
  <c r="BS163"/>
  <c r="BM228"/>
  <c r="BS177"/>
  <c r="BM101"/>
  <c r="BM28"/>
  <c r="BS150"/>
  <c r="CB131"/>
  <c r="BS91"/>
  <c r="BM155"/>
  <c r="BM132"/>
  <c r="BM181"/>
  <c r="BM165"/>
  <c r="BS144"/>
  <c r="BS145"/>
  <c r="BS113"/>
  <c r="BM89"/>
  <c r="BM25"/>
  <c r="BM183"/>
  <c r="BM167"/>
  <c r="BM135"/>
  <c r="BM126"/>
  <c r="BM118"/>
  <c r="BS100"/>
  <c r="CB100"/>
  <c r="BS56"/>
  <c r="BS108"/>
  <c r="BM94"/>
  <c r="BS116"/>
  <c r="CB116"/>
  <c r="BS87"/>
  <c r="BM182"/>
  <c r="BM174"/>
  <c r="BM115"/>
  <c r="BM86"/>
  <c r="BM128"/>
  <c r="CA126"/>
  <c r="BM120"/>
  <c r="BS109"/>
  <c r="BM107"/>
  <c r="BM96"/>
  <c r="BS76"/>
  <c r="BM61"/>
  <c r="BM59"/>
  <c r="BS67"/>
  <c r="BM108"/>
  <c r="BS68"/>
  <c r="BS43"/>
  <c r="BS27"/>
  <c r="BS57"/>
  <c r="BS38"/>
  <c r="BM31"/>
  <c r="BS26"/>
  <c r="BM78"/>
  <c r="BM67"/>
  <c r="BS42"/>
  <c r="BS48"/>
  <c r="BM56"/>
  <c r="BM48"/>
  <c r="BS35"/>
  <c r="BM57"/>
  <c r="BM60"/>
  <c r="CA43" i="12"/>
  <c r="DO43"/>
  <c r="CA27"/>
  <c r="DO27"/>
  <c r="DO38"/>
  <c r="DI46"/>
  <c r="DK40"/>
  <c r="DO34"/>
  <c r="BS43"/>
  <c r="CB43"/>
  <c r="DJ43"/>
  <c r="DO41"/>
  <c r="DF40"/>
  <c r="DG47"/>
  <c r="DF45"/>
  <c r="DG44"/>
  <c r="BG44"/>
  <c r="BX44"/>
  <c r="DF34"/>
  <c r="BS32"/>
  <c r="CB32"/>
  <c r="BG29"/>
  <c r="BX29"/>
  <c r="BC29"/>
  <c r="BE29"/>
  <c r="DE29"/>
  <c r="DO28"/>
  <c r="BM26"/>
  <c r="DL26"/>
  <c r="DO25"/>
  <c r="DH25"/>
  <c r="BG25"/>
  <c r="BX25"/>
  <c r="BG30"/>
  <c r="CB42"/>
  <c r="BZ40"/>
  <c r="CA38"/>
  <c r="BX43"/>
  <c r="CB37"/>
  <c r="DM36"/>
  <c r="CA34"/>
  <c r="BG26"/>
  <c r="DJ32"/>
  <c r="DH30"/>
  <c r="DF29"/>
  <c r="DF26"/>
  <c r="BM31"/>
  <c r="DL31"/>
  <c r="CA31"/>
  <c r="DF21"/>
  <c r="DE40"/>
  <c r="BC40"/>
  <c r="BE40"/>
  <c r="BG40"/>
  <c r="BX40"/>
  <c r="DO26"/>
  <c r="DG42"/>
  <c r="BG37"/>
  <c r="BX37"/>
  <c r="DE37"/>
  <c r="DI27"/>
  <c r="DO31"/>
  <c r="DG31"/>
  <c r="BG31"/>
  <c r="BX31"/>
  <c r="BY29"/>
  <c r="DJ29"/>
  <c r="DE24"/>
  <c r="BC24"/>
  <c r="BE24"/>
  <c r="BG24"/>
  <c r="BX24"/>
  <c r="CB21"/>
  <c r="BS21"/>
  <c r="BS37"/>
  <c r="DJ37"/>
  <c r="BV33"/>
  <c r="BM39"/>
  <c r="BS34"/>
  <c r="BV25"/>
  <c r="BS24"/>
  <c r="CB24"/>
  <c r="BG21"/>
  <c r="BX21"/>
  <c r="BC21"/>
  <c r="BE21"/>
  <c r="DE21"/>
  <c r="DO47"/>
  <c r="DO44"/>
  <c r="DM42"/>
  <c r="DJ24"/>
  <c r="DH41"/>
  <c r="CA23"/>
  <c r="BM23"/>
  <c r="DL23"/>
  <c r="BM37"/>
  <c r="DL37"/>
  <c r="CB44"/>
  <c r="DK34"/>
  <c r="BZ34"/>
  <c r="DK29"/>
  <c r="BG28"/>
  <c r="BX28"/>
  <c r="DG28"/>
  <c r="DO23"/>
  <c r="DG23"/>
  <c r="BG23"/>
  <c r="BX23"/>
  <c r="DJ21"/>
  <c r="BY21"/>
  <c r="BP35"/>
  <c r="BG22"/>
  <c r="BY32"/>
  <c r="DN38"/>
  <c r="BM36"/>
  <c r="CB39"/>
  <c r="DP37"/>
  <c r="BZ37"/>
  <c r="BC37"/>
  <c r="BE37"/>
  <c r="DN30"/>
  <c r="BM28"/>
  <c r="BS26"/>
  <c r="BM42"/>
  <c r="DL42"/>
  <c r="DH44"/>
  <c r="DF42"/>
  <c r="DO30"/>
  <c r="DH22"/>
  <c r="CB36"/>
  <c r="DI35"/>
  <c r="DM31"/>
  <c r="BP22"/>
  <c r="DO42"/>
  <c r="DE32"/>
  <c r="BG32"/>
  <c r="BX32"/>
  <c r="BC32"/>
  <c r="BE32"/>
  <c r="BS29"/>
  <c r="CB29"/>
  <c r="CB28"/>
  <c r="DM23"/>
  <c r="BG39"/>
  <c r="DG39"/>
  <c r="BX39"/>
  <c r="DF37"/>
  <c r="DG36"/>
  <c r="BG36"/>
  <c r="BX36"/>
  <c r="BC43"/>
  <c r="BE43"/>
  <c r="DE43"/>
  <c r="DI38"/>
  <c r="DL45"/>
  <c r="BM45"/>
  <c r="BG45"/>
  <c r="BX45"/>
  <c r="DE45"/>
  <c r="BS40"/>
  <c r="CB40"/>
  <c r="DO39"/>
  <c r="DO36"/>
  <c r="BM34"/>
  <c r="DL34"/>
  <c r="DO33"/>
  <c r="BX33"/>
  <c r="DH33"/>
  <c r="BG33"/>
  <c r="DK26"/>
  <c r="BZ26"/>
  <c r="DK21"/>
  <c r="BG38"/>
  <c r="CA47"/>
  <c r="BG47"/>
  <c r="CA44"/>
  <c r="BX46"/>
  <c r="CA46"/>
  <c r="DJ45"/>
  <c r="DL39"/>
  <c r="CA37"/>
  <c r="BG34"/>
  <c r="BE28"/>
  <c r="DN22"/>
  <c r="DG45"/>
  <c r="DG37"/>
  <c r="DE35"/>
  <c r="DH34"/>
  <c r="DF32"/>
  <c r="DG29"/>
  <c r="DE27"/>
  <c r="DH26"/>
  <c r="DF24"/>
  <c r="DG21"/>
  <c r="BV23"/>
  <c r="CB23"/>
  <c r="BX47"/>
  <c r="CB35"/>
  <c r="BC35"/>
  <c r="BE35"/>
  <c r="DM34"/>
  <c r="DK32"/>
  <c r="DI30"/>
  <c r="DL29"/>
  <c r="DJ27"/>
  <c r="CB27"/>
  <c r="BC27"/>
  <c r="BE27"/>
  <c r="DM26"/>
  <c r="DL21"/>
  <c r="BS46"/>
  <c r="DK43"/>
  <c r="BX42"/>
  <c r="DI41"/>
  <c r="DL40"/>
  <c r="CB38"/>
  <c r="BX34"/>
  <c r="DL32"/>
  <c r="CB30"/>
  <c r="BX26"/>
  <c r="DL24"/>
  <c r="CB22"/>
  <c r="DF47"/>
  <c r="DL43"/>
  <c r="CB41"/>
  <c r="DL35"/>
  <c r="DL27"/>
  <c r="BP37" i="8"/>
  <c r="BY36"/>
  <c r="BG37"/>
  <c r="DH37"/>
  <c r="DJ36"/>
  <c r="CB36"/>
  <c r="BS36"/>
  <c r="BC36"/>
  <c r="BE36"/>
  <c r="DL36"/>
  <c r="DJ37"/>
  <c r="BS37"/>
  <c r="DE36"/>
  <c r="BX37"/>
  <c r="DM36"/>
  <c r="BX36"/>
  <c r="DO33"/>
  <c r="DO35"/>
  <c r="CA35"/>
  <c r="DO34"/>
  <c r="CA34"/>
  <c r="DO28"/>
  <c r="CA33"/>
  <c r="CA25"/>
  <c r="DO30"/>
  <c r="DO25"/>
  <c r="CB31"/>
  <c r="DO26"/>
  <c r="CA26"/>
  <c r="DO31"/>
  <c r="DO23"/>
  <c r="DN22"/>
  <c r="BX22"/>
  <c r="BG22"/>
  <c r="BX33"/>
  <c r="BG33"/>
  <c r="DL31"/>
  <c r="BM31"/>
  <c r="BS29"/>
  <c r="DK26"/>
  <c r="DL34"/>
  <c r="BM34"/>
  <c r="BC32"/>
  <c r="BE32"/>
  <c r="DE35"/>
  <c r="BZ34"/>
  <c r="DF32"/>
  <c r="BX32"/>
  <c r="BG32"/>
  <c r="CA31"/>
  <c r="DG29"/>
  <c r="BY29"/>
  <c r="CB28"/>
  <c r="DE27"/>
  <c r="BZ26"/>
  <c r="DF24"/>
  <c r="BX24"/>
  <c r="BG24"/>
  <c r="CA23"/>
  <c r="DG21"/>
  <c r="BY21"/>
  <c r="CB34"/>
  <c r="BC34"/>
  <c r="BE34"/>
  <c r="BV33"/>
  <c r="DN30"/>
  <c r="BX30"/>
  <c r="BP27"/>
  <c r="BC26"/>
  <c r="BE26"/>
  <c r="BV25"/>
  <c r="DI32"/>
  <c r="DJ29"/>
  <c r="BC29"/>
  <c r="BE29"/>
  <c r="BM23"/>
  <c r="DJ21"/>
  <c r="BS21"/>
  <c r="BX28"/>
  <c r="BG28"/>
  <c r="DL26"/>
  <c r="CB24"/>
  <c r="BC24"/>
  <c r="BE24"/>
  <c r="DH22"/>
  <c r="CA30"/>
  <c r="DL29"/>
  <c r="BM29"/>
  <c r="DG28"/>
  <c r="CB27"/>
  <c r="BC27"/>
  <c r="BE27"/>
  <c r="DE26"/>
  <c r="DH25"/>
  <c r="DK24"/>
  <c r="DF23"/>
  <c r="BX23"/>
  <c r="DI22"/>
  <c r="DL21"/>
  <c r="BG30"/>
  <c r="BS26"/>
  <c r="DK34"/>
  <c r="DM28"/>
  <c r="BX25"/>
  <c r="DI24"/>
  <c r="BP22"/>
  <c r="CA22"/>
  <c r="CB21"/>
  <c r="CB32"/>
  <c r="BV23"/>
  <c r="DK21"/>
  <c r="DE34"/>
  <c r="DF31"/>
  <c r="BX31"/>
  <c r="BG34"/>
  <c r="BM32"/>
  <c r="DJ30"/>
  <c r="CB30"/>
  <c r="DE29"/>
  <c r="DH28"/>
  <c r="DF26"/>
  <c r="BX26"/>
  <c r="DL24"/>
  <c r="DG23"/>
  <c r="CB22"/>
  <c r="DE21"/>
  <c r="BC21"/>
  <c r="BE21"/>
  <c r="CB35"/>
  <c r="BC35"/>
  <c r="BE35"/>
  <c r="DL35"/>
  <c r="BX29"/>
  <c r="DL27"/>
  <c r="BX21"/>
  <c r="AZ21" i="6"/>
  <c r="BA21"/>
  <c r="BG21"/>
  <c r="BB21"/>
  <c r="DF21"/>
  <c r="BD21"/>
  <c r="CO21"/>
  <c r="BF21"/>
  <c r="BH21"/>
  <c r="BI21"/>
  <c r="DJ21"/>
  <c r="BJ21"/>
  <c r="DK21"/>
  <c r="BK21"/>
  <c r="CT22"/>
  <c r="BL21"/>
  <c r="CU21"/>
  <c r="BN21"/>
  <c r="BO21"/>
  <c r="BP21"/>
  <c r="BQ21"/>
  <c r="CY23"/>
  <c r="BR21"/>
  <c r="CZ22"/>
  <c r="BT21"/>
  <c r="BU21"/>
  <c r="BV21"/>
  <c r="DC21"/>
  <c r="BZ21"/>
  <c r="CA21"/>
  <c r="CY21"/>
  <c r="CZ21"/>
  <c r="DG21"/>
  <c r="DH21"/>
  <c r="DI21"/>
  <c r="DN21"/>
  <c r="DO21"/>
  <c r="DP21"/>
  <c r="DQ21"/>
  <c r="AZ22"/>
  <c r="BA22"/>
  <c r="BC22"/>
  <c r="BE22"/>
  <c r="BB22"/>
  <c r="BD22"/>
  <c r="BF22"/>
  <c r="BG22"/>
  <c r="BH22"/>
  <c r="DI22"/>
  <c r="BI22"/>
  <c r="DJ22"/>
  <c r="BJ22"/>
  <c r="DK22"/>
  <c r="BK22"/>
  <c r="BL22"/>
  <c r="BM22"/>
  <c r="BN22"/>
  <c r="CV24"/>
  <c r="BO22"/>
  <c r="CW21"/>
  <c r="BQ22"/>
  <c r="BS22"/>
  <c r="BR22"/>
  <c r="BT22"/>
  <c r="DA22"/>
  <c r="BU22"/>
  <c r="DB22"/>
  <c r="BV22"/>
  <c r="BY22"/>
  <c r="BZ22"/>
  <c r="CN22"/>
  <c r="CV22"/>
  <c r="CW22"/>
  <c r="DE22"/>
  <c r="DF22"/>
  <c r="DG22"/>
  <c r="DL22"/>
  <c r="DM22"/>
  <c r="DP22"/>
  <c r="DQ22"/>
  <c r="AZ23"/>
  <c r="BA23"/>
  <c r="BB23"/>
  <c r="BG23"/>
  <c r="BC23"/>
  <c r="BE23"/>
  <c r="BD23"/>
  <c r="CO22"/>
  <c r="BF23"/>
  <c r="DH23"/>
  <c r="BH23"/>
  <c r="CQ23"/>
  <c r="BI23"/>
  <c r="BJ23"/>
  <c r="BZ23"/>
  <c r="BK23"/>
  <c r="BM23"/>
  <c r="BL23"/>
  <c r="CU23"/>
  <c r="BN23"/>
  <c r="DN23"/>
  <c r="BO23"/>
  <c r="BP23"/>
  <c r="BQ23"/>
  <c r="BR23"/>
  <c r="BS23"/>
  <c r="BT23"/>
  <c r="DA21"/>
  <c r="BU23"/>
  <c r="BV23"/>
  <c r="BY23"/>
  <c r="CS23"/>
  <c r="DA23"/>
  <c r="DB23"/>
  <c r="DE23"/>
  <c r="DI23"/>
  <c r="DJ23"/>
  <c r="DK23"/>
  <c r="DP23"/>
  <c r="DQ23"/>
  <c r="AZ24"/>
  <c r="BA24"/>
  <c r="DE24"/>
  <c r="BB24"/>
  <c r="CN24"/>
  <c r="BD24"/>
  <c r="BF24"/>
  <c r="BH24"/>
  <c r="DI24"/>
  <c r="BI24"/>
  <c r="DJ24"/>
  <c r="BJ24"/>
  <c r="CS24"/>
  <c r="BK24"/>
  <c r="DL24"/>
  <c r="BL24"/>
  <c r="DM24"/>
  <c r="BN24"/>
  <c r="BO24"/>
  <c r="BP24"/>
  <c r="CA24"/>
  <c r="BQ24"/>
  <c r="CB24"/>
  <c r="BR24"/>
  <c r="BT24"/>
  <c r="BU24"/>
  <c r="BV24"/>
  <c r="BY24"/>
  <c r="BZ24"/>
  <c r="CP24"/>
  <c r="CW24"/>
  <c r="DF24"/>
  <c r="DG24"/>
  <c r="DH24"/>
  <c r="DN24"/>
  <c r="DO24"/>
  <c r="DP24"/>
  <c r="DQ24"/>
  <c r="DE456" i="24"/>
  <c r="CC465"/>
  <c r="AB3" i="25"/>
  <c r="CC460" i="24"/>
  <c r="W3" i="25"/>
  <c r="CJ450" i="24"/>
  <c r="CJ441"/>
  <c r="CK452"/>
  <c r="CJ445"/>
  <c r="CJ443"/>
  <c r="CJ447"/>
  <c r="CK441"/>
  <c r="CJ451"/>
  <c r="CJ449"/>
  <c r="CK440"/>
  <c r="CJ444"/>
  <c r="CJ446"/>
  <c r="CJ442"/>
  <c r="CK445"/>
  <c r="CK447"/>
  <c r="CK451"/>
  <c r="CK449"/>
  <c r="CJ440"/>
  <c r="CK442"/>
  <c r="CK443"/>
  <c r="CK446"/>
  <c r="CK448"/>
  <c r="CK444"/>
  <c r="CK450"/>
  <c r="CJ448"/>
  <c r="CK453"/>
  <c r="BM235"/>
  <c r="BM263"/>
  <c r="BS73"/>
  <c r="BS259"/>
  <c r="BS114"/>
  <c r="CA169"/>
  <c r="BS99"/>
  <c r="BM233"/>
  <c r="BS117"/>
  <c r="BM32"/>
  <c r="BM36"/>
  <c r="BS152"/>
  <c r="BS240"/>
  <c r="BS182"/>
  <c r="BM74"/>
  <c r="CA74"/>
  <c r="BM92"/>
  <c r="BS120"/>
  <c r="BS97"/>
  <c r="CB97"/>
  <c r="BS269"/>
  <c r="BM44"/>
  <c r="BM105"/>
  <c r="BM200"/>
  <c r="BM230"/>
  <c r="BM152"/>
  <c r="CA272"/>
  <c r="BM69"/>
  <c r="BM52"/>
  <c r="BM40"/>
  <c r="BM45"/>
  <c r="BS33"/>
  <c r="BS78"/>
  <c r="BM133"/>
  <c r="BS225"/>
  <c r="BM68"/>
  <c r="BS94"/>
  <c r="BS132"/>
  <c r="BS141"/>
  <c r="BM184"/>
  <c r="BM70"/>
  <c r="BS181"/>
  <c r="BS161"/>
  <c r="BM112"/>
  <c r="BM196"/>
  <c r="BM23"/>
  <c r="BM54"/>
  <c r="BS255"/>
  <c r="BM97"/>
  <c r="BM55"/>
  <c r="BS200"/>
  <c r="CA203"/>
  <c r="CB137"/>
  <c r="BS137"/>
  <c r="BM51"/>
  <c r="BM91"/>
  <c r="BM189"/>
  <c r="CA207"/>
  <c r="BS124"/>
  <c r="BM207"/>
  <c r="CB124"/>
  <c r="BS212"/>
  <c r="BM197"/>
  <c r="BM139"/>
  <c r="BM172"/>
  <c r="CA103"/>
  <c r="BM114"/>
  <c r="BM82"/>
  <c r="BM247"/>
  <c r="BS66"/>
  <c r="BS39"/>
  <c r="BS105"/>
  <c r="BS84"/>
  <c r="BS146"/>
  <c r="BS44"/>
  <c r="BM245"/>
  <c r="CA245"/>
  <c r="BS250"/>
  <c r="BS95"/>
  <c r="BM243"/>
  <c r="BS271"/>
  <c r="BS81"/>
  <c r="CA243"/>
  <c r="BS86"/>
  <c r="BM267"/>
  <c r="BS34"/>
  <c r="BS110"/>
  <c r="BS220"/>
  <c r="BS158"/>
  <c r="BS180"/>
  <c r="BM99"/>
  <c r="BM24"/>
  <c r="CB126"/>
  <c r="BM264"/>
  <c r="BS266"/>
  <c r="BM232"/>
  <c r="BM121"/>
  <c r="BM62"/>
  <c r="BS106"/>
  <c r="BS262"/>
  <c r="BM123"/>
  <c r="BM260"/>
  <c r="BM219"/>
  <c r="CF26" i="13"/>
  <c r="CD26"/>
  <c r="CH26"/>
  <c r="CD23"/>
  <c r="CE23"/>
  <c r="CH23"/>
  <c r="CI23"/>
  <c r="CF23"/>
  <c r="CG23"/>
  <c r="BM251" i="24"/>
  <c r="CF38" i="12"/>
  <c r="CG38"/>
  <c r="CD38"/>
  <c r="CE38"/>
  <c r="CH38"/>
  <c r="CI38"/>
  <c r="CH27"/>
  <c r="CI27"/>
  <c r="CF27"/>
  <c r="CG27"/>
  <c r="CD27"/>
  <c r="CE27"/>
  <c r="CH45"/>
  <c r="CI45"/>
  <c r="CF45"/>
  <c r="CG45"/>
  <c r="CD45"/>
  <c r="CE45"/>
  <c r="CD39"/>
  <c r="CE39"/>
  <c r="CH39"/>
  <c r="CI39"/>
  <c r="CF39"/>
  <c r="CG39"/>
  <c r="CH46"/>
  <c r="CI46"/>
  <c r="CF46"/>
  <c r="CG46"/>
  <c r="CD46"/>
  <c r="CE46"/>
  <c r="CF41"/>
  <c r="CG41"/>
  <c r="CD41"/>
  <c r="CE41"/>
  <c r="CH41"/>
  <c r="CI41"/>
  <c r="BM177" i="24"/>
  <c r="CH36" i="8"/>
  <c r="CI36"/>
  <c r="CF36"/>
  <c r="CG36"/>
  <c r="CD36"/>
  <c r="CE36"/>
  <c r="CF35"/>
  <c r="CG35"/>
  <c r="CD35"/>
  <c r="CE35"/>
  <c r="CH35"/>
  <c r="CI35"/>
  <c r="CH21"/>
  <c r="CI21"/>
  <c r="CF21"/>
  <c r="CG21"/>
  <c r="CD21"/>
  <c r="CE21"/>
  <c r="CH28"/>
  <c r="CI28"/>
  <c r="CF28"/>
  <c r="CG28"/>
  <c r="CD28"/>
  <c r="CE28"/>
  <c r="BM250" i="24"/>
  <c r="BS176"/>
  <c r="BS23"/>
  <c r="BS233"/>
  <c r="BS40"/>
  <c r="BM202"/>
  <c r="BS159"/>
  <c r="BS90"/>
  <c r="BM257"/>
  <c r="BM129"/>
  <c r="BM270"/>
  <c r="BS190"/>
  <c r="BM175"/>
  <c r="CA131"/>
  <c r="BS60"/>
  <c r="BS162"/>
  <c r="BS199"/>
  <c r="BS149"/>
  <c r="BS204"/>
  <c r="BS98"/>
  <c r="BS242"/>
  <c r="BM192"/>
  <c r="CA192"/>
  <c r="BS24"/>
  <c r="BM215"/>
  <c r="BS183"/>
  <c r="BM229"/>
  <c r="BM95"/>
  <c r="BS80"/>
  <c r="BS258"/>
  <c r="BS253"/>
  <c r="BS37"/>
  <c r="BM158"/>
  <c r="BM237"/>
  <c r="BM255"/>
  <c r="BS226"/>
  <c r="BM35"/>
  <c r="BS21"/>
  <c r="BM187"/>
  <c r="BM66"/>
  <c r="BS191"/>
  <c r="BM190"/>
  <c r="BS65"/>
  <c r="BM198"/>
  <c r="BS142"/>
  <c r="BM212"/>
  <c r="CB142"/>
  <c r="BM253"/>
  <c r="CB192"/>
  <c r="BS192"/>
  <c r="BS30"/>
  <c r="BS93"/>
  <c r="BS127"/>
  <c r="CB127"/>
  <c r="CB193"/>
  <c r="BS126"/>
  <c r="BS193"/>
  <c r="BS168"/>
  <c r="BM224"/>
  <c r="CB203"/>
  <c r="BS238"/>
  <c r="BM75"/>
  <c r="BM220"/>
  <c r="BS83"/>
  <c r="BM258"/>
  <c r="BS247"/>
  <c r="BM85"/>
  <c r="BS272"/>
  <c r="BS254"/>
  <c r="BM98"/>
  <c r="CB272"/>
  <c r="BS188"/>
  <c r="BM145"/>
  <c r="BM29"/>
  <c r="BS260"/>
  <c r="BM150"/>
  <c r="BM34"/>
  <c r="BM42"/>
  <c r="BM227"/>
  <c r="BC268"/>
  <c r="BE268"/>
  <c r="BS103"/>
  <c r="BS77"/>
  <c r="CB103"/>
  <c r="BM143"/>
  <c r="BC252"/>
  <c r="BE252"/>
  <c r="BS257"/>
  <c r="CB74"/>
  <c r="BM50"/>
  <c r="BS265"/>
  <c r="BS45"/>
  <c r="BM77"/>
  <c r="BS147"/>
  <c r="CA179"/>
  <c r="BM39"/>
  <c r="BM154"/>
  <c r="BM53"/>
  <c r="BS89"/>
  <c r="BM93"/>
  <c r="BS241"/>
  <c r="BM21"/>
  <c r="BS133"/>
  <c r="BS92"/>
  <c r="BM204"/>
  <c r="BM179"/>
  <c r="BS29"/>
  <c r="BM206"/>
  <c r="BM266"/>
  <c r="BS22"/>
  <c r="BS195"/>
  <c r="CB195"/>
  <c r="BM171"/>
  <c r="BS25"/>
  <c r="BM148"/>
  <c r="BS245"/>
  <c r="BS153"/>
  <c r="BS136"/>
  <c r="BM273"/>
  <c r="BS46"/>
  <c r="BC231"/>
  <c r="BE231"/>
  <c r="BS85"/>
  <c r="BS228"/>
  <c r="BS119"/>
  <c r="CA171"/>
  <c r="BM149"/>
  <c r="BS222"/>
  <c r="CA97"/>
  <c r="BY137"/>
  <c r="CA137"/>
  <c r="BZ231"/>
  <c r="BS74"/>
  <c r="BM147"/>
  <c r="BS214"/>
  <c r="BM49"/>
  <c r="BS128"/>
  <c r="CB245"/>
  <c r="BC263"/>
  <c r="BE263"/>
  <c r="BM151"/>
  <c r="BS187"/>
  <c r="BM216"/>
  <c r="BC113"/>
  <c r="BE113"/>
  <c r="BM162"/>
  <c r="BC235"/>
  <c r="BE235"/>
  <c r="BY179"/>
  <c r="BM166"/>
  <c r="BM268"/>
  <c r="BM213"/>
  <c r="BC264"/>
  <c r="BE264"/>
  <c r="BS185"/>
  <c r="BC271"/>
  <c r="BE271"/>
  <c r="BC261"/>
  <c r="BE261"/>
  <c r="BS264"/>
  <c r="BC249"/>
  <c r="BE249"/>
  <c r="BM244"/>
  <c r="BS54"/>
  <c r="BS229"/>
  <c r="BM146"/>
  <c r="BM87"/>
  <c r="BG261"/>
  <c r="BG262"/>
  <c r="BM170"/>
  <c r="BC262"/>
  <c r="BE262"/>
  <c r="BM81"/>
  <c r="BM58"/>
  <c r="BS134"/>
  <c r="BC258"/>
  <c r="BE258"/>
  <c r="BM269"/>
  <c r="BS166"/>
  <c r="BM203"/>
  <c r="BS143"/>
  <c r="BG269"/>
  <c r="BG252"/>
  <c r="BG260"/>
  <c r="BM214"/>
  <c r="BY272"/>
  <c r="BG266"/>
  <c r="BM223"/>
  <c r="BC260"/>
  <c r="BE260"/>
  <c r="BC256"/>
  <c r="BE256"/>
  <c r="BC272"/>
  <c r="BE272"/>
  <c r="BC255"/>
  <c r="BE255"/>
  <c r="BG272"/>
  <c r="BG270"/>
  <c r="CA37"/>
  <c r="BG259"/>
  <c r="BC266"/>
  <c r="BE266"/>
  <c r="BX272"/>
  <c r="BC270"/>
  <c r="BE270"/>
  <c r="BS194"/>
  <c r="BS169"/>
  <c r="BG256"/>
  <c r="BG268"/>
  <c r="BG265"/>
  <c r="CB169"/>
  <c r="BG264"/>
  <c r="BC273"/>
  <c r="BE273"/>
  <c r="BC265"/>
  <c r="BE265"/>
  <c r="BC254"/>
  <c r="BE254"/>
  <c r="BG255"/>
  <c r="BG263"/>
  <c r="BG267"/>
  <c r="BG257"/>
  <c r="BG273"/>
  <c r="BC194"/>
  <c r="BE194"/>
  <c r="BC243"/>
  <c r="BE243"/>
  <c r="BG254"/>
  <c r="BG258"/>
  <c r="BC250"/>
  <c r="BE250"/>
  <c r="BC257"/>
  <c r="BE257"/>
  <c r="BC269"/>
  <c r="BE269"/>
  <c r="BC253"/>
  <c r="BE253"/>
  <c r="BG250"/>
  <c r="BC267"/>
  <c r="BE267"/>
  <c r="CI142"/>
  <c r="CE142"/>
  <c r="CG142"/>
  <c r="CI193"/>
  <c r="CG193"/>
  <c r="CE193"/>
  <c r="CE103"/>
  <c r="CI103"/>
  <c r="CG103"/>
  <c r="CI124"/>
  <c r="CG124"/>
  <c r="CE124"/>
  <c r="CI97"/>
  <c r="CG97"/>
  <c r="CE97"/>
  <c r="CE245"/>
  <c r="CI245"/>
  <c r="CG245"/>
  <c r="CE179"/>
  <c r="CI179"/>
  <c r="CG179"/>
  <c r="CE131"/>
  <c r="CI131"/>
  <c r="CG131"/>
  <c r="BC259"/>
  <c r="BE259"/>
  <c r="CE207"/>
  <c r="CI207"/>
  <c r="CG207"/>
  <c r="CE195"/>
  <c r="CI195"/>
  <c r="CG195"/>
  <c r="CE272"/>
  <c r="CI272"/>
  <c r="CG272"/>
  <c r="BG249"/>
  <c r="CI137"/>
  <c r="CG137"/>
  <c r="CE137"/>
  <c r="CE37"/>
  <c r="CG37"/>
  <c r="CI37"/>
  <c r="CI116"/>
  <c r="CG116"/>
  <c r="CE116"/>
  <c r="CE203"/>
  <c r="CI203"/>
  <c r="CG203"/>
  <c r="BM188"/>
  <c r="BG271"/>
  <c r="BG253"/>
  <c r="CI169"/>
  <c r="CG169"/>
  <c r="CE169"/>
  <c r="CE231"/>
  <c r="CI231"/>
  <c r="CG231"/>
  <c r="CE192"/>
  <c r="CI192"/>
  <c r="CG192"/>
  <c r="CG126"/>
  <c r="CE126"/>
  <c r="CI126"/>
  <c r="CE178"/>
  <c r="CI178"/>
  <c r="CG178"/>
  <c r="CE127"/>
  <c r="CI127"/>
  <c r="CG127"/>
  <c r="CI100"/>
  <c r="CG100"/>
  <c r="CE100"/>
  <c r="BC126"/>
  <c r="BE126"/>
  <c r="BM242"/>
  <c r="BC187"/>
  <c r="BE187"/>
  <c r="CE243"/>
  <c r="CI243"/>
  <c r="CG243"/>
  <c r="CE171"/>
  <c r="CI171"/>
  <c r="CG171"/>
  <c r="CG74"/>
  <c r="CE74"/>
  <c r="CI74"/>
  <c r="BC251"/>
  <c r="BE251"/>
  <c r="BG251"/>
  <c r="BY243"/>
  <c r="BS196"/>
  <c r="CB207"/>
  <c r="BC35"/>
  <c r="BE35"/>
  <c r="BM240"/>
  <c r="BS50"/>
  <c r="BC42"/>
  <c r="BE42"/>
  <c r="BC50"/>
  <c r="BE50"/>
  <c r="BS53"/>
  <c r="BG23"/>
  <c r="BS207"/>
  <c r="BC121"/>
  <c r="BE121"/>
  <c r="BS139"/>
  <c r="BS174"/>
  <c r="BC188"/>
  <c r="BE188"/>
  <c r="BC124"/>
  <c r="BE124"/>
  <c r="BG37"/>
  <c r="BY171"/>
  <c r="BG67"/>
  <c r="BZ74"/>
  <c r="BG229"/>
  <c r="BC165"/>
  <c r="BE165"/>
  <c r="BC27"/>
  <c r="BE27"/>
  <c r="BY203"/>
  <c r="BC152"/>
  <c r="BE152"/>
  <c r="BG34"/>
  <c r="BG54"/>
  <c r="BC97"/>
  <c r="BE97"/>
  <c r="BC176"/>
  <c r="BE176"/>
  <c r="BG246"/>
  <c r="BC234"/>
  <c r="BE234"/>
  <c r="BY193"/>
  <c r="BG187"/>
  <c r="BG59"/>
  <c r="BS189"/>
  <c r="BC229"/>
  <c r="BE229"/>
  <c r="BC156"/>
  <c r="BE156"/>
  <c r="BC202"/>
  <c r="BE202"/>
  <c r="BC240"/>
  <c r="BE240"/>
  <c r="BC168"/>
  <c r="BE168"/>
  <c r="BC58"/>
  <c r="BE58"/>
  <c r="BG168"/>
  <c r="BX171"/>
  <c r="BC26"/>
  <c r="BE26"/>
  <c r="BC60"/>
  <c r="BE60"/>
  <c r="BC109"/>
  <c r="BE109"/>
  <c r="BY231"/>
  <c r="BS211"/>
  <c r="BG174"/>
  <c r="BG98"/>
  <c r="BC232"/>
  <c r="BE232"/>
  <c r="BC72"/>
  <c r="BE72"/>
  <c r="BZ192"/>
  <c r="BS223"/>
  <c r="BC226"/>
  <c r="BE226"/>
  <c r="BG126"/>
  <c r="BG184"/>
  <c r="BC247"/>
  <c r="BE247"/>
  <c r="BG173"/>
  <c r="BC200"/>
  <c r="BE200"/>
  <c r="BC245"/>
  <c r="BE245"/>
  <c r="BG204"/>
  <c r="BC54"/>
  <c r="BE54"/>
  <c r="BC53"/>
  <c r="BE53"/>
  <c r="BY126"/>
  <c r="BG244"/>
  <c r="BG160"/>
  <c r="BC210"/>
  <c r="BE210"/>
  <c r="BG74"/>
  <c r="BG206"/>
  <c r="BC132"/>
  <c r="BE132"/>
  <c r="BG140"/>
  <c r="BG129"/>
  <c r="BC123"/>
  <c r="BE123"/>
  <c r="BC153"/>
  <c r="BE153"/>
  <c r="BG171"/>
  <c r="BC82"/>
  <c r="BE82"/>
  <c r="CA193"/>
  <c r="BG107"/>
  <c r="BG81"/>
  <c r="BM46"/>
  <c r="BG183"/>
  <c r="BC94"/>
  <c r="BE94"/>
  <c r="BM208"/>
  <c r="BG225"/>
  <c r="BC246"/>
  <c r="BE246"/>
  <c r="BG233"/>
  <c r="BC205"/>
  <c r="BE205"/>
  <c r="BC51"/>
  <c r="BE51"/>
  <c r="BG245"/>
  <c r="BC211"/>
  <c r="BE211"/>
  <c r="BC127"/>
  <c r="BE127"/>
  <c r="BG117"/>
  <c r="BC242"/>
  <c r="BE242"/>
  <c r="BG239"/>
  <c r="BC118"/>
  <c r="BE118"/>
  <c r="BC92"/>
  <c r="BE92"/>
  <c r="BC22"/>
  <c r="BE22"/>
  <c r="BG179"/>
  <c r="BC193"/>
  <c r="BE193"/>
  <c r="BG166"/>
  <c r="BC46"/>
  <c r="BE46"/>
  <c r="BC59"/>
  <c r="BE59"/>
  <c r="BG138"/>
  <c r="BG97"/>
  <c r="BC129"/>
  <c r="BE129"/>
  <c r="BC191"/>
  <c r="BE191"/>
  <c r="BC244"/>
  <c r="BE244"/>
  <c r="BG182"/>
  <c r="BG224"/>
  <c r="BG142"/>
  <c r="BG212"/>
  <c r="BG105"/>
  <c r="BG237"/>
  <c r="BC103"/>
  <c r="BE103"/>
  <c r="BG218"/>
  <c r="BG144"/>
  <c r="BC102"/>
  <c r="BE102"/>
  <c r="BX97"/>
  <c r="BX207"/>
  <c r="BC186"/>
  <c r="BE186"/>
  <c r="BC184"/>
  <c r="BE184"/>
  <c r="BG220"/>
  <c r="BG96"/>
  <c r="BC214"/>
  <c r="BE214"/>
  <c r="BC237"/>
  <c r="BE237"/>
  <c r="BC177"/>
  <c r="BE177"/>
  <c r="BX74"/>
  <c r="BC145"/>
  <c r="BE145"/>
  <c r="BG194"/>
  <c r="BG35"/>
  <c r="BG234"/>
  <c r="BG191"/>
  <c r="BG169"/>
  <c r="BC225"/>
  <c r="BE225"/>
  <c r="BG240"/>
  <c r="BC86"/>
  <c r="BE86"/>
  <c r="BC39"/>
  <c r="BE39"/>
  <c r="BC76"/>
  <c r="BE76"/>
  <c r="BC37"/>
  <c r="BE37"/>
  <c r="BG141"/>
  <c r="BG238"/>
  <c r="BG76"/>
  <c r="BG213"/>
  <c r="BC45"/>
  <c r="BE45"/>
  <c r="BC89"/>
  <c r="BE89"/>
  <c r="BG228"/>
  <c r="BC182"/>
  <c r="BE182"/>
  <c r="BC224"/>
  <c r="BE224"/>
  <c r="BG159"/>
  <c r="BG214"/>
  <c r="BG185"/>
  <c r="BG208"/>
  <c r="BC171"/>
  <c r="BE171"/>
  <c r="BG78"/>
  <c r="BX179"/>
  <c r="BG221"/>
  <c r="BG127"/>
  <c r="BG202"/>
  <c r="BG201"/>
  <c r="BC198"/>
  <c r="BE198"/>
  <c r="BG86"/>
  <c r="BC212"/>
  <c r="BE212"/>
  <c r="BC238"/>
  <c r="BE238"/>
  <c r="BC47"/>
  <c r="BE47"/>
  <c r="BG90"/>
  <c r="BG170"/>
  <c r="BG152"/>
  <c r="BG177"/>
  <c r="BC213"/>
  <c r="BE213"/>
  <c r="BG75"/>
  <c r="BC221"/>
  <c r="BE221"/>
  <c r="BC228"/>
  <c r="BE228"/>
  <c r="BG53"/>
  <c r="BG58"/>
  <c r="BC29"/>
  <c r="BE29"/>
  <c r="BG44"/>
  <c r="BG102"/>
  <c r="BG70"/>
  <c r="BG106"/>
  <c r="BG176"/>
  <c r="BG29"/>
  <c r="BG46"/>
  <c r="BC67"/>
  <c r="BE67"/>
  <c r="BC56"/>
  <c r="BE56"/>
  <c r="BC73"/>
  <c r="BE73"/>
  <c r="BY116"/>
  <c r="BG146"/>
  <c r="BG57"/>
  <c r="BC218"/>
  <c r="BE218"/>
  <c r="BG223"/>
  <c r="BC219"/>
  <c r="BE219"/>
  <c r="BC166"/>
  <c r="BE166"/>
  <c r="BC227"/>
  <c r="BE227"/>
  <c r="BG242"/>
  <c r="BG193"/>
  <c r="BC185"/>
  <c r="BE185"/>
  <c r="BX126"/>
  <c r="BC34"/>
  <c r="BE34"/>
  <c r="BC80"/>
  <c r="BE80"/>
  <c r="BG164"/>
  <c r="BC141"/>
  <c r="BE141"/>
  <c r="BG26"/>
  <c r="BG42"/>
  <c r="BG47"/>
  <c r="BG61"/>
  <c r="BC64"/>
  <c r="BE64"/>
  <c r="BG92"/>
  <c r="BG155"/>
  <c r="BG157"/>
  <c r="BG207"/>
  <c r="BX245"/>
  <c r="BG227"/>
  <c r="BX193"/>
  <c r="BC87"/>
  <c r="BE87"/>
  <c r="BG197"/>
  <c r="BC136"/>
  <c r="BE136"/>
  <c r="BC119"/>
  <c r="BE119"/>
  <c r="BC57"/>
  <c r="BE57"/>
  <c r="BG72"/>
  <c r="BG73"/>
  <c r="BG64"/>
  <c r="BG186"/>
  <c r="BG243"/>
  <c r="BX178"/>
  <c r="BG235"/>
  <c r="BC236"/>
  <c r="BE236"/>
  <c r="BG24"/>
  <c r="BC32"/>
  <c r="BE32"/>
  <c r="BG32"/>
  <c r="BC134"/>
  <c r="BE134"/>
  <c r="BG99"/>
  <c r="BG77"/>
  <c r="BC77"/>
  <c r="BE77"/>
  <c r="BG85"/>
  <c r="BC85"/>
  <c r="BE85"/>
  <c r="BG38"/>
  <c r="BC38"/>
  <c r="BE38"/>
  <c r="BY131"/>
  <c r="BX100"/>
  <c r="BG71"/>
  <c r="BG198"/>
  <c r="BG135"/>
  <c r="BC101"/>
  <c r="BE101"/>
  <c r="BG101"/>
  <c r="BC62"/>
  <c r="BE62"/>
  <c r="BG31"/>
  <c r="BC28"/>
  <c r="BE28"/>
  <c r="BC222"/>
  <c r="BE222"/>
  <c r="BG222"/>
  <c r="BC192"/>
  <c r="BE192"/>
  <c r="BX192"/>
  <c r="BC172"/>
  <c r="BE172"/>
  <c r="BG172"/>
  <c r="BC180"/>
  <c r="BE180"/>
  <c r="BC179"/>
  <c r="BE179"/>
  <c r="BC149"/>
  <c r="BE149"/>
  <c r="BG149"/>
  <c r="BG93"/>
  <c r="BG95"/>
  <c r="BC95"/>
  <c r="BE95"/>
  <c r="BG247"/>
  <c r="BC196"/>
  <c r="BE196"/>
  <c r="BX169"/>
  <c r="BC133"/>
  <c r="BE133"/>
  <c r="BG133"/>
  <c r="BG241"/>
  <c r="BC241"/>
  <c r="BE241"/>
  <c r="BY207"/>
  <c r="BC150"/>
  <c r="BE150"/>
  <c r="BC61"/>
  <c r="BE61"/>
  <c r="BC216"/>
  <c r="BE216"/>
  <c r="BC209"/>
  <c r="BE209"/>
  <c r="BG209"/>
  <c r="BC122"/>
  <c r="BE122"/>
  <c r="BG122"/>
  <c r="BC138"/>
  <c r="BE138"/>
  <c r="BG52"/>
  <c r="BC52"/>
  <c r="BE52"/>
  <c r="BC220"/>
  <c r="BE220"/>
  <c r="BC170"/>
  <c r="BE170"/>
  <c r="BZ131"/>
  <c r="BC120"/>
  <c r="BE120"/>
  <c r="BX231"/>
  <c r="BC140"/>
  <c r="BE140"/>
  <c r="BC148"/>
  <c r="BE148"/>
  <c r="BC105"/>
  <c r="BE105"/>
  <c r="BG113"/>
  <c r="BG27"/>
  <c r="BX243"/>
  <c r="BG211"/>
  <c r="BG226"/>
  <c r="BG112"/>
  <c r="BG66"/>
  <c r="BX116"/>
  <c r="BC116"/>
  <c r="BE116"/>
  <c r="BG165"/>
  <c r="BG134"/>
  <c r="BC215"/>
  <c r="BE215"/>
  <c r="BG236"/>
  <c r="BG108"/>
  <c r="BC30"/>
  <c r="BE30"/>
  <c r="BC65"/>
  <c r="BE65"/>
  <c r="BX124"/>
  <c r="BC161"/>
  <c r="BE161"/>
  <c r="BG116"/>
  <c r="BC21"/>
  <c r="BE21"/>
  <c r="BG121"/>
  <c r="BG111"/>
  <c r="BC111"/>
  <c r="BE111"/>
  <c r="BG43"/>
  <c r="BC43"/>
  <c r="BE43"/>
  <c r="BG49"/>
  <c r="BZ100"/>
  <c r="BG91"/>
  <c r="BC91"/>
  <c r="BE91"/>
  <c r="BS201"/>
  <c r="BG203"/>
  <c r="BX203"/>
  <c r="BG248"/>
  <c r="BC248"/>
  <c r="BE248"/>
  <c r="BC208"/>
  <c r="BE208"/>
  <c r="BG210"/>
  <c r="BC174"/>
  <c r="BE174"/>
  <c r="BG128"/>
  <c r="BG82"/>
  <c r="BG65"/>
  <c r="BC142"/>
  <c r="BE142"/>
  <c r="BC154"/>
  <c r="BE154"/>
  <c r="BX131"/>
  <c r="BG131"/>
  <c r="BC131"/>
  <c r="BE131"/>
  <c r="BC139"/>
  <c r="BE139"/>
  <c r="BG139"/>
  <c r="BX37"/>
  <c r="BC114"/>
  <c r="BE114"/>
  <c r="BZ103"/>
  <c r="BC239"/>
  <c r="BE239"/>
  <c r="BG109"/>
  <c r="BG158"/>
  <c r="BC158"/>
  <c r="BE158"/>
  <c r="BG145"/>
  <c r="BC100"/>
  <c r="BE100"/>
  <c r="BG50"/>
  <c r="BG60"/>
  <c r="BG28"/>
  <c r="BC68"/>
  <c r="BE68"/>
  <c r="BG94"/>
  <c r="BG231"/>
  <c r="BG163"/>
  <c r="BY195"/>
  <c r="BG25"/>
  <c r="BC189"/>
  <c r="BE189"/>
  <c r="BG189"/>
  <c r="BC84"/>
  <c r="BE84"/>
  <c r="BG84"/>
  <c r="BG205"/>
  <c r="BG195"/>
  <c r="BX195"/>
  <c r="BC195"/>
  <c r="BE195"/>
  <c r="BZ169"/>
  <c r="BG200"/>
  <c r="BC147"/>
  <c r="BE147"/>
  <c r="BG147"/>
  <c r="BG87"/>
  <c r="BG190"/>
  <c r="BC190"/>
  <c r="BE190"/>
  <c r="BC112"/>
  <c r="BE112"/>
  <c r="BZ245"/>
  <c r="BC181"/>
  <c r="BE181"/>
  <c r="BG181"/>
  <c r="BC207"/>
  <c r="BE207"/>
  <c r="BG119"/>
  <c r="BC197"/>
  <c r="BE197"/>
  <c r="BG124"/>
  <c r="BG132"/>
  <c r="BG148"/>
  <c r="BG30"/>
  <c r="BG232"/>
  <c r="BC24"/>
  <c r="BE24"/>
  <c r="BG104"/>
  <c r="BG39"/>
  <c r="BC99"/>
  <c r="BE99"/>
  <c r="BG120"/>
  <c r="BG118"/>
  <c r="BG154"/>
  <c r="BC163"/>
  <c r="BE163"/>
  <c r="BG136"/>
  <c r="BG215"/>
  <c r="BG156"/>
  <c r="BG115"/>
  <c r="BC115"/>
  <c r="BE115"/>
  <c r="BG45"/>
  <c r="BG130"/>
  <c r="BG22"/>
  <c r="BG83"/>
  <c r="BZ37"/>
  <c r="BC160"/>
  <c r="BE160"/>
  <c r="BX137"/>
  <c r="BG137"/>
  <c r="BC137"/>
  <c r="BE137"/>
  <c r="BG88"/>
  <c r="BG199"/>
  <c r="BC199"/>
  <c r="BE199"/>
  <c r="BC217"/>
  <c r="BE217"/>
  <c r="BG217"/>
  <c r="BG175"/>
  <c r="BG143"/>
  <c r="BC108"/>
  <c r="BE108"/>
  <c r="BC81"/>
  <c r="BE81"/>
  <c r="BG63"/>
  <c r="BC167"/>
  <c r="BE167"/>
  <c r="BG167"/>
  <c r="BG103"/>
  <c r="BZ179"/>
  <c r="BG68"/>
  <c r="BG40"/>
  <c r="BC40"/>
  <c r="BE40"/>
  <c r="BG123"/>
  <c r="BG80"/>
  <c r="BG216"/>
  <c r="BG55"/>
  <c r="BC31"/>
  <c r="BE31"/>
  <c r="BG21"/>
  <c r="BG161"/>
  <c r="BG196"/>
  <c r="BC144"/>
  <c r="BE144"/>
  <c r="BG153"/>
  <c r="BC203"/>
  <c r="BE203"/>
  <c r="BC169"/>
  <c r="BE169"/>
  <c r="BG89"/>
  <c r="BC66"/>
  <c r="BE66"/>
  <c r="BZ127"/>
  <c r="BC157"/>
  <c r="BE157"/>
  <c r="BG162"/>
  <c r="BC162"/>
  <c r="BE162"/>
  <c r="BZ137"/>
  <c r="BC104"/>
  <c r="BE104"/>
  <c r="BC130"/>
  <c r="BE130"/>
  <c r="BC93"/>
  <c r="BE93"/>
  <c r="BC201"/>
  <c r="BE201"/>
  <c r="BG125"/>
  <c r="BC125"/>
  <c r="BE125"/>
  <c r="BC206"/>
  <c r="BE206"/>
  <c r="BC151"/>
  <c r="BE151"/>
  <c r="BG151"/>
  <c r="BG150"/>
  <c r="BC83"/>
  <c r="BE83"/>
  <c r="BG114"/>
  <c r="BC78"/>
  <c r="BE78"/>
  <c r="BY37"/>
  <c r="BC44"/>
  <c r="BE44"/>
  <c r="BC107"/>
  <c r="BE107"/>
  <c r="BZ97"/>
  <c r="BC146"/>
  <c r="BE146"/>
  <c r="BC74"/>
  <c r="BE74"/>
  <c r="BC117"/>
  <c r="BE117"/>
  <c r="BC159"/>
  <c r="BE159"/>
  <c r="BC223"/>
  <c r="BE223"/>
  <c r="BG48"/>
  <c r="BC48"/>
  <c r="BE48"/>
  <c r="BC98"/>
  <c r="BE98"/>
  <c r="BC175"/>
  <c r="BE175"/>
  <c r="BC183"/>
  <c r="BE183"/>
  <c r="BX127"/>
  <c r="BC63"/>
  <c r="BE63"/>
  <c r="BC71"/>
  <c r="BE71"/>
  <c r="BG188"/>
  <c r="BG62"/>
  <c r="BG56"/>
  <c r="BC110"/>
  <c r="BE110"/>
  <c r="BY74"/>
  <c r="BC36"/>
  <c r="BE36"/>
  <c r="BG36"/>
  <c r="BY124"/>
  <c r="BZ207"/>
  <c r="BG178"/>
  <c r="BC178"/>
  <c r="BE178"/>
  <c r="BC25"/>
  <c r="BE25"/>
  <c r="BC23"/>
  <c r="BE23"/>
  <c r="BC173"/>
  <c r="BE173"/>
  <c r="BC106"/>
  <c r="BE106"/>
  <c r="BC128"/>
  <c r="BE128"/>
  <c r="BY97"/>
  <c r="BG79"/>
  <c r="BC79"/>
  <c r="BE79"/>
  <c r="BC135"/>
  <c r="BE135"/>
  <c r="BC143"/>
  <c r="BE143"/>
  <c r="BG180"/>
  <c r="BX103"/>
  <c r="BG100"/>
  <c r="BG219"/>
  <c r="BG192"/>
  <c r="BX142"/>
  <c r="BC33"/>
  <c r="BE33"/>
  <c r="BG33"/>
  <c r="BC88"/>
  <c r="BE88"/>
  <c r="BC55"/>
  <c r="BE55"/>
  <c r="BG51"/>
  <c r="BC41"/>
  <c r="BE41"/>
  <c r="BG41"/>
  <c r="BZ171"/>
  <c r="BZ126"/>
  <c r="BC96"/>
  <c r="BE96"/>
  <c r="BY142"/>
  <c r="BC164"/>
  <c r="BE164"/>
  <c r="BG69"/>
  <c r="BC69"/>
  <c r="BE69"/>
  <c r="BC233"/>
  <c r="BE233"/>
  <c r="BZ193"/>
  <c r="BZ178"/>
  <c r="BC230"/>
  <c r="BE230"/>
  <c r="BG230"/>
  <c r="BC75"/>
  <c r="BE75"/>
  <c r="BC70"/>
  <c r="BE70"/>
  <c r="BC49"/>
  <c r="BE49"/>
  <c r="BG110"/>
  <c r="BC204"/>
  <c r="BE204"/>
  <c r="BC155"/>
  <c r="BE155"/>
  <c r="BC90"/>
  <c r="BE90"/>
  <c r="CB22" i="13"/>
  <c r="CA24"/>
  <c r="DO24"/>
  <c r="CA127" i="24"/>
  <c r="CA142"/>
  <c r="CA195"/>
  <c r="CA100"/>
  <c r="DO22" i="12"/>
  <c r="CA22"/>
  <c r="CA35"/>
  <c r="DO35"/>
  <c r="CB25"/>
  <c r="CB33"/>
  <c r="DO37" i="8"/>
  <c r="CA37"/>
  <c r="DO22"/>
  <c r="CB33"/>
  <c r="CA27"/>
  <c r="DO27"/>
  <c r="CB23"/>
  <c r="CB25"/>
  <c r="CB23" i="6"/>
  <c r="DC23"/>
  <c r="CX23"/>
  <c r="DO23"/>
  <c r="DC22"/>
  <c r="DC24"/>
  <c r="CQ24"/>
  <c r="CO24"/>
  <c r="BX24"/>
  <c r="BG24"/>
  <c r="CZ23"/>
  <c r="CR23"/>
  <c r="CA23"/>
  <c r="CU22"/>
  <c r="CM22"/>
  <c r="CP21"/>
  <c r="BY21"/>
  <c r="CT23"/>
  <c r="DN22"/>
  <c r="BC21"/>
  <c r="BE21"/>
  <c r="DM23"/>
  <c r="CQ21"/>
  <c r="BX22"/>
  <c r="CR21"/>
  <c r="CZ24"/>
  <c r="DL23"/>
  <c r="CP22"/>
  <c r="BP22"/>
  <c r="CA22"/>
  <c r="CS21"/>
  <c r="CB21"/>
  <c r="BS21"/>
  <c r="DA24"/>
  <c r="BS24"/>
  <c r="CN23"/>
  <c r="DH22"/>
  <c r="CQ22"/>
  <c r="CT21"/>
  <c r="DK24"/>
  <c r="CT24"/>
  <c r="DF23"/>
  <c r="CO23"/>
  <c r="BX23"/>
  <c r="CR22"/>
  <c r="DL21"/>
  <c r="CM21"/>
  <c r="CM24"/>
  <c r="BM24"/>
  <c r="DG23"/>
  <c r="CP23"/>
  <c r="CS22"/>
  <c r="CB22"/>
  <c r="DM21"/>
  <c r="DE21"/>
  <c r="CV21"/>
  <c r="CN21"/>
  <c r="CY24"/>
  <c r="CR24"/>
  <c r="CM23"/>
  <c r="BC24"/>
  <c r="BE24"/>
  <c r="CV23"/>
  <c r="CY22"/>
  <c r="DB21"/>
  <c r="DB24"/>
  <c r="CW23"/>
  <c r="BM21"/>
  <c r="CU24"/>
  <c r="BX21"/>
  <c r="E462" i="24"/>
  <c r="D462"/>
  <c r="E461"/>
  <c r="D461"/>
  <c r="E460"/>
  <c r="D460"/>
  <c r="BV455"/>
  <c r="BT455"/>
  <c r="BR455"/>
  <c r="BQ455"/>
  <c r="BP455"/>
  <c r="BN455"/>
  <c r="BL455"/>
  <c r="BK455"/>
  <c r="BJ455"/>
  <c r="BI455"/>
  <c r="BH455"/>
  <c r="BF455"/>
  <c r="BD455"/>
  <c r="BB455"/>
  <c r="BA455"/>
  <c r="DR453"/>
  <c r="DR20"/>
  <c r="DR19"/>
  <c r="DR18"/>
  <c r="DS17"/>
  <c r="DR17"/>
  <c r="DR16"/>
  <c r="DR15"/>
  <c r="DR14"/>
  <c r="DR13"/>
  <c r="DR12"/>
  <c r="DR11"/>
  <c r="DS10"/>
  <c r="DR10"/>
  <c r="DR9"/>
  <c r="DS8"/>
  <c r="DR8"/>
  <c r="DR7"/>
  <c r="DR6"/>
  <c r="DR5"/>
  <c r="F24" i="23"/>
  <c r="E24"/>
  <c r="D24"/>
  <c r="F23"/>
  <c r="E23"/>
  <c r="D23"/>
  <c r="E22"/>
  <c r="D22"/>
  <c r="BV17"/>
  <c r="BT17"/>
  <c r="BR17"/>
  <c r="BQ17"/>
  <c r="BP17"/>
  <c r="BN17"/>
  <c r="BL17"/>
  <c r="BK17"/>
  <c r="BJ17"/>
  <c r="BI17"/>
  <c r="BH17"/>
  <c r="BF17"/>
  <c r="BD17"/>
  <c r="BB17"/>
  <c r="BA17"/>
  <c r="BZ15"/>
  <c r="BY15"/>
  <c r="BU15"/>
  <c r="BV15"/>
  <c r="BT15"/>
  <c r="DR15"/>
  <c r="BR15"/>
  <c r="DQ15"/>
  <c r="BQ15"/>
  <c r="DP15"/>
  <c r="BP15"/>
  <c r="DO15"/>
  <c r="BO15"/>
  <c r="BN15"/>
  <c r="BL15"/>
  <c r="BK15"/>
  <c r="BJ15"/>
  <c r="DK15"/>
  <c r="BI15"/>
  <c r="DJ15"/>
  <c r="BH15"/>
  <c r="BF15"/>
  <c r="DH15"/>
  <c r="BD15"/>
  <c r="DG15"/>
  <c r="BB15"/>
  <c r="BA15"/>
  <c r="AZ15"/>
  <c r="BZ14"/>
  <c r="BU14"/>
  <c r="BV14"/>
  <c r="BT14"/>
  <c r="DR14"/>
  <c r="BR14"/>
  <c r="DQ14"/>
  <c r="BQ14"/>
  <c r="BO14"/>
  <c r="BN14"/>
  <c r="BL14"/>
  <c r="DM14"/>
  <c r="BK14"/>
  <c r="BM14"/>
  <c r="BJ14"/>
  <c r="BI14"/>
  <c r="BY14"/>
  <c r="BH14"/>
  <c r="DI14"/>
  <c r="BF14"/>
  <c r="DH14"/>
  <c r="BD14"/>
  <c r="BB14"/>
  <c r="DF14"/>
  <c r="BA14"/>
  <c r="AZ14"/>
  <c r="DI13"/>
  <c r="DE13"/>
  <c r="BV13"/>
  <c r="DS13"/>
  <c r="BU13"/>
  <c r="BT13"/>
  <c r="DR13"/>
  <c r="BR13"/>
  <c r="DQ13"/>
  <c r="BQ13"/>
  <c r="DP13"/>
  <c r="BO13"/>
  <c r="BN13"/>
  <c r="BM13"/>
  <c r="BL13"/>
  <c r="DM13"/>
  <c r="BK13"/>
  <c r="BJ13"/>
  <c r="BI13"/>
  <c r="DJ13"/>
  <c r="BH13"/>
  <c r="BF13"/>
  <c r="BD13"/>
  <c r="BB13"/>
  <c r="BC13"/>
  <c r="BA13"/>
  <c r="AZ13"/>
  <c r="DR12"/>
  <c r="DN12"/>
  <c r="BU12"/>
  <c r="BT12"/>
  <c r="BR12"/>
  <c r="BQ12"/>
  <c r="DP12"/>
  <c r="BO12"/>
  <c r="BN12"/>
  <c r="BL12"/>
  <c r="BK12"/>
  <c r="BJ12"/>
  <c r="BZ12"/>
  <c r="BI12"/>
  <c r="BY12"/>
  <c r="BH12"/>
  <c r="BF12"/>
  <c r="BD12"/>
  <c r="DG12"/>
  <c r="BB12"/>
  <c r="DF12"/>
  <c r="BA12"/>
  <c r="AZ12"/>
  <c r="DF11"/>
  <c r="BU11"/>
  <c r="BV11"/>
  <c r="BT11"/>
  <c r="DR11"/>
  <c r="BR11"/>
  <c r="DQ11"/>
  <c r="BQ11"/>
  <c r="DP11"/>
  <c r="BP11"/>
  <c r="BO11"/>
  <c r="BN11"/>
  <c r="DN11"/>
  <c r="BL11"/>
  <c r="BK11"/>
  <c r="BJ11"/>
  <c r="BZ11"/>
  <c r="BI11"/>
  <c r="BH11"/>
  <c r="BF11"/>
  <c r="DH11"/>
  <c r="BD11"/>
  <c r="DG11"/>
  <c r="BB11"/>
  <c r="BA11"/>
  <c r="DE11"/>
  <c r="AZ11"/>
  <c r="DL10"/>
  <c r="BU10"/>
  <c r="BT10"/>
  <c r="DR10"/>
  <c r="BR10"/>
  <c r="DQ10"/>
  <c r="BQ10"/>
  <c r="DP10"/>
  <c r="BO10"/>
  <c r="BN10"/>
  <c r="BL10"/>
  <c r="BK10"/>
  <c r="BJ10"/>
  <c r="BI10"/>
  <c r="BH10"/>
  <c r="DI10"/>
  <c r="BF10"/>
  <c r="BD10"/>
  <c r="BB10"/>
  <c r="BA10"/>
  <c r="AZ10"/>
  <c r="DI9"/>
  <c r="BV9"/>
  <c r="DS9"/>
  <c r="BU9"/>
  <c r="BT9"/>
  <c r="DR9"/>
  <c r="BR9"/>
  <c r="BQ9"/>
  <c r="BO9"/>
  <c r="BN9"/>
  <c r="BL9"/>
  <c r="DM9"/>
  <c r="BK9"/>
  <c r="BJ9"/>
  <c r="BI9"/>
  <c r="BY9"/>
  <c r="BH9"/>
  <c r="BF9"/>
  <c r="BD9"/>
  <c r="DG9"/>
  <c r="BB9"/>
  <c r="BA9"/>
  <c r="DE9"/>
  <c r="AZ9"/>
  <c r="BU8"/>
  <c r="BV8"/>
  <c r="BT8"/>
  <c r="DR8"/>
  <c r="BR8"/>
  <c r="DQ8"/>
  <c r="BQ8"/>
  <c r="DP8"/>
  <c r="BO8"/>
  <c r="BP8"/>
  <c r="BN8"/>
  <c r="BL8"/>
  <c r="DM8"/>
  <c r="BK8"/>
  <c r="BJ8"/>
  <c r="DK8"/>
  <c r="BI8"/>
  <c r="BY8"/>
  <c r="BH8"/>
  <c r="BF8"/>
  <c r="BD8"/>
  <c r="DG8"/>
  <c r="BB8"/>
  <c r="DF8"/>
  <c r="BA8"/>
  <c r="AZ8"/>
  <c r="DH7"/>
  <c r="BU7"/>
  <c r="BV7"/>
  <c r="BT7"/>
  <c r="BR7"/>
  <c r="DQ7"/>
  <c r="BQ7"/>
  <c r="DP7"/>
  <c r="BO7"/>
  <c r="BP7"/>
  <c r="DO7"/>
  <c r="BN7"/>
  <c r="DN7"/>
  <c r="BL7"/>
  <c r="BK7"/>
  <c r="BJ7"/>
  <c r="BZ7"/>
  <c r="BI7"/>
  <c r="DJ7"/>
  <c r="BH7"/>
  <c r="BF7"/>
  <c r="BD7"/>
  <c r="DG7"/>
  <c r="BB7"/>
  <c r="BA7"/>
  <c r="AZ7"/>
  <c r="BU6"/>
  <c r="BV6"/>
  <c r="BT6"/>
  <c r="DR6"/>
  <c r="BR6"/>
  <c r="DQ6"/>
  <c r="BQ6"/>
  <c r="DP6"/>
  <c r="BP6"/>
  <c r="DO6"/>
  <c r="BO6"/>
  <c r="BN6"/>
  <c r="BL6"/>
  <c r="DM6"/>
  <c r="BK6"/>
  <c r="BJ6"/>
  <c r="BI6"/>
  <c r="BH6"/>
  <c r="DI6"/>
  <c r="BF6"/>
  <c r="DH6"/>
  <c r="BD6"/>
  <c r="BB6"/>
  <c r="BA6"/>
  <c r="AZ6"/>
  <c r="BU5"/>
  <c r="DB3"/>
  <c r="DB18"/>
  <c r="BT5"/>
  <c r="DR5"/>
  <c r="BR5"/>
  <c r="DQ5"/>
  <c r="BQ5"/>
  <c r="DP5"/>
  <c r="BO5"/>
  <c r="BN5"/>
  <c r="BL5"/>
  <c r="DM5"/>
  <c r="BK5"/>
  <c r="BJ5"/>
  <c r="BI5"/>
  <c r="DJ5"/>
  <c r="BH5"/>
  <c r="DI5"/>
  <c r="BF5"/>
  <c r="BD5"/>
  <c r="DG5"/>
  <c r="BB5"/>
  <c r="BC5"/>
  <c r="BE5"/>
  <c r="BA5"/>
  <c r="DE5"/>
  <c r="AZ5"/>
  <c r="DJ4"/>
  <c r="DI4"/>
  <c r="BV4"/>
  <c r="DS4"/>
  <c r="BU4"/>
  <c r="BT4"/>
  <c r="DA4"/>
  <c r="BR4"/>
  <c r="DQ4"/>
  <c r="BQ4"/>
  <c r="DP4"/>
  <c r="BO4"/>
  <c r="BN4"/>
  <c r="BL4"/>
  <c r="BK4"/>
  <c r="BJ4"/>
  <c r="BI4"/>
  <c r="BY4"/>
  <c r="BH4"/>
  <c r="BF4"/>
  <c r="BD4"/>
  <c r="DG4"/>
  <c r="BC4"/>
  <c r="BB4"/>
  <c r="DF4"/>
  <c r="BA4"/>
  <c r="AZ4"/>
  <c r="DG3"/>
  <c r="BZ3"/>
  <c r="BY3"/>
  <c r="BU3"/>
  <c r="BT3"/>
  <c r="BR3"/>
  <c r="BQ3"/>
  <c r="BQ22"/>
  <c r="BQ23"/>
  <c r="BP3"/>
  <c r="BO3"/>
  <c r="BN3"/>
  <c r="DN3"/>
  <c r="BL3"/>
  <c r="BK3"/>
  <c r="BJ3"/>
  <c r="BI3"/>
  <c r="BH3"/>
  <c r="BH22"/>
  <c r="BH23"/>
  <c r="BH24"/>
  <c r="BF3"/>
  <c r="BD3"/>
  <c r="BB3"/>
  <c r="DF3"/>
  <c r="BA3"/>
  <c r="AZ3"/>
  <c r="F40" i="22"/>
  <c r="E40"/>
  <c r="D40"/>
  <c r="F39"/>
  <c r="E39"/>
  <c r="D39"/>
  <c r="E38"/>
  <c r="D38"/>
  <c r="BV33"/>
  <c r="BT33"/>
  <c r="BR33"/>
  <c r="BQ33"/>
  <c r="BP33"/>
  <c r="BN33"/>
  <c r="BL33"/>
  <c r="BK33"/>
  <c r="BJ33"/>
  <c r="BI33"/>
  <c r="BH33"/>
  <c r="BF33"/>
  <c r="BD33"/>
  <c r="BB33"/>
  <c r="BA33"/>
  <c r="DR31"/>
  <c r="DQ20"/>
  <c r="DI20"/>
  <c r="DH20"/>
  <c r="BU20"/>
  <c r="BT20"/>
  <c r="BS20"/>
  <c r="BR20"/>
  <c r="BQ20"/>
  <c r="DP20"/>
  <c r="BO20"/>
  <c r="BP20"/>
  <c r="DO20"/>
  <c r="BN20"/>
  <c r="DN20"/>
  <c r="BL20"/>
  <c r="DM20"/>
  <c r="BK20"/>
  <c r="BM20"/>
  <c r="BJ20"/>
  <c r="BZ20"/>
  <c r="BI20"/>
  <c r="BY20"/>
  <c r="BH20"/>
  <c r="BF20"/>
  <c r="BD20"/>
  <c r="BB20"/>
  <c r="DF20"/>
  <c r="BA20"/>
  <c r="BC20"/>
  <c r="BE20"/>
  <c r="AZ20"/>
  <c r="DN19"/>
  <c r="DH19"/>
  <c r="DG19"/>
  <c r="BV19"/>
  <c r="DS19"/>
  <c r="BU19"/>
  <c r="BT19"/>
  <c r="DR19"/>
  <c r="BR19"/>
  <c r="DQ19"/>
  <c r="BQ19"/>
  <c r="BP19"/>
  <c r="DO19"/>
  <c r="BO19"/>
  <c r="BN19"/>
  <c r="BL19"/>
  <c r="DM19"/>
  <c r="BK19"/>
  <c r="CA19"/>
  <c r="BJ19"/>
  <c r="BI19"/>
  <c r="BY19"/>
  <c r="BH19"/>
  <c r="DI19"/>
  <c r="BF19"/>
  <c r="BD19"/>
  <c r="BB19"/>
  <c r="BA19"/>
  <c r="AZ19"/>
  <c r="DM18"/>
  <c r="DL18"/>
  <c r="DK18"/>
  <c r="DF18"/>
  <c r="DE18"/>
  <c r="BY18"/>
  <c r="BV18"/>
  <c r="DS18"/>
  <c r="BU18"/>
  <c r="BT18"/>
  <c r="DR18"/>
  <c r="BR18"/>
  <c r="DQ18"/>
  <c r="BQ18"/>
  <c r="DP18"/>
  <c r="BO18"/>
  <c r="BP18"/>
  <c r="BN18"/>
  <c r="DN18"/>
  <c r="BM18"/>
  <c r="BL18"/>
  <c r="BK18"/>
  <c r="BJ18"/>
  <c r="BZ18"/>
  <c r="BI18"/>
  <c r="DJ18"/>
  <c r="BH18"/>
  <c r="BG18"/>
  <c r="BF18"/>
  <c r="DH18"/>
  <c r="BE18"/>
  <c r="BD18"/>
  <c r="DG18"/>
  <c r="BC18"/>
  <c r="BB18"/>
  <c r="BA18"/>
  <c r="AZ18"/>
  <c r="DS17"/>
  <c r="DN17"/>
  <c r="DK17"/>
  <c r="DJ17"/>
  <c r="BU17"/>
  <c r="BV17"/>
  <c r="BT17"/>
  <c r="BR17"/>
  <c r="BQ17"/>
  <c r="BS17"/>
  <c r="BP17"/>
  <c r="DO17"/>
  <c r="BO17"/>
  <c r="BN17"/>
  <c r="BL17"/>
  <c r="BK17"/>
  <c r="CA17"/>
  <c r="BJ17"/>
  <c r="BZ17"/>
  <c r="BI17"/>
  <c r="BY17"/>
  <c r="BH17"/>
  <c r="DI17"/>
  <c r="BF17"/>
  <c r="DH17"/>
  <c r="BD17"/>
  <c r="BB17"/>
  <c r="BA17"/>
  <c r="DE17"/>
  <c r="AZ17"/>
  <c r="DM16"/>
  <c r="DH16"/>
  <c r="BZ16"/>
  <c r="BV16"/>
  <c r="DS16"/>
  <c r="BU16"/>
  <c r="BT16"/>
  <c r="DR16"/>
  <c r="BR16"/>
  <c r="DQ16"/>
  <c r="BQ16"/>
  <c r="DP16"/>
  <c r="BO16"/>
  <c r="BP16"/>
  <c r="BN16"/>
  <c r="DN16"/>
  <c r="BL16"/>
  <c r="BK16"/>
  <c r="DL16"/>
  <c r="BJ16"/>
  <c r="BI16"/>
  <c r="BH16"/>
  <c r="DI16"/>
  <c r="BF16"/>
  <c r="BD16"/>
  <c r="DG16"/>
  <c r="BB16"/>
  <c r="DF16"/>
  <c r="BA16"/>
  <c r="AZ16"/>
  <c r="DJ15"/>
  <c r="DI15"/>
  <c r="DE15"/>
  <c r="BU15"/>
  <c r="BV15"/>
  <c r="BT15"/>
  <c r="BS15"/>
  <c r="BR15"/>
  <c r="DQ15"/>
  <c r="BQ15"/>
  <c r="DP15"/>
  <c r="BO15"/>
  <c r="BP15"/>
  <c r="BN15"/>
  <c r="DN15"/>
  <c r="BL15"/>
  <c r="DM15"/>
  <c r="BK15"/>
  <c r="DL15"/>
  <c r="BJ15"/>
  <c r="BZ15"/>
  <c r="BI15"/>
  <c r="BY15"/>
  <c r="BH15"/>
  <c r="BF15"/>
  <c r="BD15"/>
  <c r="DG15"/>
  <c r="BC15"/>
  <c r="BE15"/>
  <c r="BB15"/>
  <c r="DF15"/>
  <c r="BA15"/>
  <c r="AZ15"/>
  <c r="DR14"/>
  <c r="DI14"/>
  <c r="DH14"/>
  <c r="CB14"/>
  <c r="BV14"/>
  <c r="DS14"/>
  <c r="BU14"/>
  <c r="BT14"/>
  <c r="DA14"/>
  <c r="BS14"/>
  <c r="BR14"/>
  <c r="BQ14"/>
  <c r="DP14"/>
  <c r="BO14"/>
  <c r="BP14"/>
  <c r="DO14"/>
  <c r="BN14"/>
  <c r="DN14"/>
  <c r="BL14"/>
  <c r="BK14"/>
  <c r="BJ14"/>
  <c r="BZ14"/>
  <c r="BI14"/>
  <c r="BY14"/>
  <c r="BH14"/>
  <c r="BF14"/>
  <c r="BD14"/>
  <c r="DG14"/>
  <c r="BB14"/>
  <c r="BA14"/>
  <c r="BC14"/>
  <c r="BE14"/>
  <c r="AZ14"/>
  <c r="DL13"/>
  <c r="DK13"/>
  <c r="DG13"/>
  <c r="BZ13"/>
  <c r="BU13"/>
  <c r="BV13"/>
  <c r="BT13"/>
  <c r="DR13"/>
  <c r="BR13"/>
  <c r="DQ13"/>
  <c r="BQ13"/>
  <c r="BP13"/>
  <c r="DO13"/>
  <c r="BO13"/>
  <c r="BN13"/>
  <c r="DN13"/>
  <c r="BL13"/>
  <c r="DM13"/>
  <c r="BK13"/>
  <c r="BM13"/>
  <c r="BJ13"/>
  <c r="BI13"/>
  <c r="BH13"/>
  <c r="BF13"/>
  <c r="DH13"/>
  <c r="BD13"/>
  <c r="BB13"/>
  <c r="DF13"/>
  <c r="BA13"/>
  <c r="AZ13"/>
  <c r="BU12"/>
  <c r="BT12"/>
  <c r="BS12"/>
  <c r="BR12"/>
  <c r="DQ12"/>
  <c r="BQ12"/>
  <c r="DP12"/>
  <c r="BP12"/>
  <c r="DO12"/>
  <c r="BO12"/>
  <c r="BN12"/>
  <c r="DN12"/>
  <c r="BL12"/>
  <c r="DM12"/>
  <c r="BK12"/>
  <c r="DL12"/>
  <c r="BJ12"/>
  <c r="BZ12"/>
  <c r="BI12"/>
  <c r="BY12"/>
  <c r="BH12"/>
  <c r="DI12"/>
  <c r="BF12"/>
  <c r="DH12"/>
  <c r="BD12"/>
  <c r="BB12"/>
  <c r="DF12"/>
  <c r="BA12"/>
  <c r="BC12"/>
  <c r="BE12"/>
  <c r="AZ12"/>
  <c r="DN11"/>
  <c r="DM11"/>
  <c r="BV11"/>
  <c r="DS11"/>
  <c r="BU11"/>
  <c r="BT11"/>
  <c r="DR11"/>
  <c r="BR11"/>
  <c r="BQ11"/>
  <c r="DP11"/>
  <c r="BP11"/>
  <c r="DO11"/>
  <c r="BO11"/>
  <c r="BN11"/>
  <c r="CA11"/>
  <c r="BL11"/>
  <c r="BK11"/>
  <c r="BJ11"/>
  <c r="BI11"/>
  <c r="BY11"/>
  <c r="BH11"/>
  <c r="DI11"/>
  <c r="BF11"/>
  <c r="DH11"/>
  <c r="BD11"/>
  <c r="DG11"/>
  <c r="BB11"/>
  <c r="BA11"/>
  <c r="AZ11"/>
  <c r="DM10"/>
  <c r="DK10"/>
  <c r="DJ10"/>
  <c r="BV10"/>
  <c r="DS10"/>
  <c r="BU10"/>
  <c r="BT10"/>
  <c r="DR10"/>
  <c r="BS10"/>
  <c r="BR10"/>
  <c r="DQ10"/>
  <c r="BQ10"/>
  <c r="DP10"/>
  <c r="BO10"/>
  <c r="BP10"/>
  <c r="BN10"/>
  <c r="DN10"/>
  <c r="BL10"/>
  <c r="BK10"/>
  <c r="DL10"/>
  <c r="BJ10"/>
  <c r="BZ10"/>
  <c r="BI10"/>
  <c r="BY10"/>
  <c r="BH10"/>
  <c r="BF10"/>
  <c r="DH10"/>
  <c r="BD10"/>
  <c r="DG10"/>
  <c r="BC10"/>
  <c r="BE10"/>
  <c r="BB10"/>
  <c r="DF10"/>
  <c r="BA10"/>
  <c r="BG10"/>
  <c r="AZ10"/>
  <c r="DK9"/>
  <c r="DJ9"/>
  <c r="DH9"/>
  <c r="BU9"/>
  <c r="BV9"/>
  <c r="BT9"/>
  <c r="BR9"/>
  <c r="BQ9"/>
  <c r="DP9"/>
  <c r="BP9"/>
  <c r="DO9"/>
  <c r="BO9"/>
  <c r="BN9"/>
  <c r="DN9"/>
  <c r="BL9"/>
  <c r="BK9"/>
  <c r="BJ9"/>
  <c r="BZ9"/>
  <c r="BI9"/>
  <c r="BY9"/>
  <c r="BH9"/>
  <c r="DI9"/>
  <c r="BF9"/>
  <c r="BD9"/>
  <c r="BC9"/>
  <c r="BB9"/>
  <c r="BA9"/>
  <c r="DE9"/>
  <c r="AZ9"/>
  <c r="DN8"/>
  <c r="DH8"/>
  <c r="DG8"/>
  <c r="DF8"/>
  <c r="BU8"/>
  <c r="BV8"/>
  <c r="DS8"/>
  <c r="BT8"/>
  <c r="DR8"/>
  <c r="BR8"/>
  <c r="DQ8"/>
  <c r="BQ8"/>
  <c r="DP8"/>
  <c r="BP8"/>
  <c r="BO8"/>
  <c r="BN8"/>
  <c r="BL8"/>
  <c r="DM8"/>
  <c r="BK8"/>
  <c r="BM8"/>
  <c r="BJ8"/>
  <c r="BI8"/>
  <c r="BH8"/>
  <c r="DI8"/>
  <c r="BF8"/>
  <c r="BD8"/>
  <c r="BB8"/>
  <c r="BA8"/>
  <c r="AZ8"/>
  <c r="CN7"/>
  <c r="BV7"/>
  <c r="BU7"/>
  <c r="BT7"/>
  <c r="DR7"/>
  <c r="BS7"/>
  <c r="BR7"/>
  <c r="DQ7"/>
  <c r="BQ7"/>
  <c r="DP7"/>
  <c r="BO7"/>
  <c r="BP7"/>
  <c r="BN7"/>
  <c r="BL7"/>
  <c r="DM7"/>
  <c r="BK7"/>
  <c r="DL7"/>
  <c r="BJ7"/>
  <c r="BZ7"/>
  <c r="BI7"/>
  <c r="BY7"/>
  <c r="BH7"/>
  <c r="DI7"/>
  <c r="BF7"/>
  <c r="BD7"/>
  <c r="DG7"/>
  <c r="BB7"/>
  <c r="DF7"/>
  <c r="BA7"/>
  <c r="DE7"/>
  <c r="AZ7"/>
  <c r="DN6"/>
  <c r="DJ6"/>
  <c r="DH6"/>
  <c r="DG6"/>
  <c r="BV6"/>
  <c r="DS6"/>
  <c r="BU6"/>
  <c r="BT6"/>
  <c r="DR6"/>
  <c r="BR6"/>
  <c r="BQ6"/>
  <c r="DP6"/>
  <c r="BP6"/>
  <c r="BO6"/>
  <c r="BN6"/>
  <c r="BL6"/>
  <c r="BK6"/>
  <c r="CT9"/>
  <c r="BJ6"/>
  <c r="DK6"/>
  <c r="BI6"/>
  <c r="BY6"/>
  <c r="BH6"/>
  <c r="DI6"/>
  <c r="BF6"/>
  <c r="BD6"/>
  <c r="BB6"/>
  <c r="BA6"/>
  <c r="BC6"/>
  <c r="BE6"/>
  <c r="AZ6"/>
  <c r="DM5"/>
  <c r="DL5"/>
  <c r="DK5"/>
  <c r="DE5"/>
  <c r="BZ5"/>
  <c r="BY5"/>
  <c r="BV5"/>
  <c r="BU5"/>
  <c r="BT5"/>
  <c r="DR5"/>
  <c r="BR5"/>
  <c r="DQ5"/>
  <c r="BQ5"/>
  <c r="BP5"/>
  <c r="DO5"/>
  <c r="BO5"/>
  <c r="BN5"/>
  <c r="DN5"/>
  <c r="BM5"/>
  <c r="BL5"/>
  <c r="BK5"/>
  <c r="BJ5"/>
  <c r="BI5"/>
  <c r="BH5"/>
  <c r="BF5"/>
  <c r="BD5"/>
  <c r="DG5"/>
  <c r="BB5"/>
  <c r="DF5"/>
  <c r="BA5"/>
  <c r="AZ5"/>
  <c r="DK4"/>
  <c r="DH4"/>
  <c r="BU4"/>
  <c r="BT4"/>
  <c r="BR4"/>
  <c r="DQ4"/>
  <c r="BQ4"/>
  <c r="DP4"/>
  <c r="BP4"/>
  <c r="DO4"/>
  <c r="BO4"/>
  <c r="BN4"/>
  <c r="DN4"/>
  <c r="BM4"/>
  <c r="BL4"/>
  <c r="BK4"/>
  <c r="DL4"/>
  <c r="BJ4"/>
  <c r="BZ4"/>
  <c r="BI4"/>
  <c r="BY4"/>
  <c r="BH4"/>
  <c r="DI4"/>
  <c r="BF4"/>
  <c r="BE4"/>
  <c r="BD4"/>
  <c r="BC4"/>
  <c r="BB4"/>
  <c r="DF4"/>
  <c r="BA4"/>
  <c r="AZ4"/>
  <c r="DR3"/>
  <c r="DN3"/>
  <c r="BV3"/>
  <c r="DS3"/>
  <c r="BU3"/>
  <c r="BT3"/>
  <c r="BR3"/>
  <c r="BQ3"/>
  <c r="BP3"/>
  <c r="BO3"/>
  <c r="BN3"/>
  <c r="BL3"/>
  <c r="BK3"/>
  <c r="BJ3"/>
  <c r="BI3"/>
  <c r="BH3"/>
  <c r="DI3"/>
  <c r="BF3"/>
  <c r="DH3"/>
  <c r="BD3"/>
  <c r="DG3"/>
  <c r="BB3"/>
  <c r="BA3"/>
  <c r="AZ3"/>
  <c r="F22" i="21"/>
  <c r="E22"/>
  <c r="D22"/>
  <c r="F21"/>
  <c r="E21"/>
  <c r="D21"/>
  <c r="E20"/>
  <c r="D20"/>
  <c r="BV15"/>
  <c r="BT15"/>
  <c r="BR15"/>
  <c r="BQ15"/>
  <c r="BP15"/>
  <c r="BN15"/>
  <c r="BL15"/>
  <c r="BK15"/>
  <c r="BJ15"/>
  <c r="BI15"/>
  <c r="BH15"/>
  <c r="BF15"/>
  <c r="BD15"/>
  <c r="BB15"/>
  <c r="BA15"/>
  <c r="BU13"/>
  <c r="BV13"/>
  <c r="DS13"/>
  <c r="BT13"/>
  <c r="DR13"/>
  <c r="BR13"/>
  <c r="DQ13"/>
  <c r="BQ13"/>
  <c r="DP13"/>
  <c r="BO13"/>
  <c r="BP13"/>
  <c r="DO13"/>
  <c r="BN13"/>
  <c r="DN13"/>
  <c r="BL13"/>
  <c r="BM13"/>
  <c r="BK13"/>
  <c r="DL13"/>
  <c r="BJ13"/>
  <c r="BZ13"/>
  <c r="BI13"/>
  <c r="BH13"/>
  <c r="DI13"/>
  <c r="BF13"/>
  <c r="BD13"/>
  <c r="DG13"/>
  <c r="BB13"/>
  <c r="DF13"/>
  <c r="BA13"/>
  <c r="AZ13"/>
  <c r="BU12"/>
  <c r="BV12"/>
  <c r="BT12"/>
  <c r="DR12"/>
  <c r="BR12"/>
  <c r="DQ12"/>
  <c r="BQ12"/>
  <c r="DP12"/>
  <c r="BO12"/>
  <c r="BN12"/>
  <c r="DN12"/>
  <c r="BL12"/>
  <c r="DM12"/>
  <c r="BK12"/>
  <c r="BJ12"/>
  <c r="BI12"/>
  <c r="BY12"/>
  <c r="BH12"/>
  <c r="DI12"/>
  <c r="BF12"/>
  <c r="BD12"/>
  <c r="DG12"/>
  <c r="BB12"/>
  <c r="DF12"/>
  <c r="BA12"/>
  <c r="DE12"/>
  <c r="AZ12"/>
  <c r="BV11"/>
  <c r="DS11"/>
  <c r="BU11"/>
  <c r="BT11"/>
  <c r="DR11"/>
  <c r="BR11"/>
  <c r="DQ11"/>
  <c r="BQ11"/>
  <c r="DP11"/>
  <c r="BO11"/>
  <c r="BP11"/>
  <c r="DO11"/>
  <c r="BN11"/>
  <c r="DN11"/>
  <c r="BL11"/>
  <c r="DM11"/>
  <c r="BK11"/>
  <c r="BJ11"/>
  <c r="DK11"/>
  <c r="BI11"/>
  <c r="BY11"/>
  <c r="BH11"/>
  <c r="BF11"/>
  <c r="DH11"/>
  <c r="BD11"/>
  <c r="DG11"/>
  <c r="BB11"/>
  <c r="DF11"/>
  <c r="BA11"/>
  <c r="DE11"/>
  <c r="AZ11"/>
  <c r="BU10"/>
  <c r="BV10"/>
  <c r="BT10"/>
  <c r="BR10"/>
  <c r="DQ10"/>
  <c r="BQ10"/>
  <c r="DP10"/>
  <c r="BO10"/>
  <c r="BN10"/>
  <c r="DN10"/>
  <c r="BL10"/>
  <c r="DM10"/>
  <c r="BK10"/>
  <c r="BJ10"/>
  <c r="DK10"/>
  <c r="BI10"/>
  <c r="BY10"/>
  <c r="BH10"/>
  <c r="BF10"/>
  <c r="DH10"/>
  <c r="BD10"/>
  <c r="BB10"/>
  <c r="DF10"/>
  <c r="BA10"/>
  <c r="DE10"/>
  <c r="AZ10"/>
  <c r="BU9"/>
  <c r="BT9"/>
  <c r="DR9"/>
  <c r="BR9"/>
  <c r="DQ9"/>
  <c r="BQ9"/>
  <c r="DP9"/>
  <c r="BO9"/>
  <c r="BP9"/>
  <c r="DO9"/>
  <c r="BN9"/>
  <c r="BL9"/>
  <c r="DM9"/>
  <c r="BK9"/>
  <c r="DL9"/>
  <c r="BJ9"/>
  <c r="BI9"/>
  <c r="BH9"/>
  <c r="DI9"/>
  <c r="BF9"/>
  <c r="DH9"/>
  <c r="BD9"/>
  <c r="BB9"/>
  <c r="BA9"/>
  <c r="AZ9"/>
  <c r="BU8"/>
  <c r="BV8"/>
  <c r="BT8"/>
  <c r="DR8"/>
  <c r="BR8"/>
  <c r="DQ8"/>
  <c r="BQ8"/>
  <c r="BO8"/>
  <c r="BP8"/>
  <c r="BN8"/>
  <c r="DN8"/>
  <c r="BL8"/>
  <c r="DM8"/>
  <c r="BK8"/>
  <c r="BJ8"/>
  <c r="BI8"/>
  <c r="DJ8"/>
  <c r="BH8"/>
  <c r="DI8"/>
  <c r="BF8"/>
  <c r="BD8"/>
  <c r="DG8"/>
  <c r="BB8"/>
  <c r="DF8"/>
  <c r="BA8"/>
  <c r="DE8"/>
  <c r="AZ8"/>
  <c r="BU7"/>
  <c r="BV7"/>
  <c r="DS7"/>
  <c r="BT7"/>
  <c r="BR7"/>
  <c r="DQ7"/>
  <c r="BQ7"/>
  <c r="DP7"/>
  <c r="BO7"/>
  <c r="BP7"/>
  <c r="BN7"/>
  <c r="DN7"/>
  <c r="BL7"/>
  <c r="BK7"/>
  <c r="BJ7"/>
  <c r="BZ7"/>
  <c r="BI7"/>
  <c r="BY7"/>
  <c r="BH7"/>
  <c r="DI7"/>
  <c r="BF7"/>
  <c r="BD7"/>
  <c r="DG7"/>
  <c r="BB7"/>
  <c r="DF7"/>
  <c r="BA7"/>
  <c r="DE7"/>
  <c r="AZ7"/>
  <c r="BU6"/>
  <c r="BV6"/>
  <c r="DS6"/>
  <c r="BT6"/>
  <c r="BR6"/>
  <c r="DQ6"/>
  <c r="BQ6"/>
  <c r="BO6"/>
  <c r="BP6"/>
  <c r="DO6"/>
  <c r="BN6"/>
  <c r="DN6"/>
  <c r="BL6"/>
  <c r="BK6"/>
  <c r="DL6"/>
  <c r="BJ6"/>
  <c r="DK6"/>
  <c r="BI6"/>
  <c r="BH6"/>
  <c r="DI6"/>
  <c r="BF6"/>
  <c r="DH6"/>
  <c r="BD6"/>
  <c r="BB6"/>
  <c r="DF6"/>
  <c r="BA6"/>
  <c r="AZ6"/>
  <c r="BV5"/>
  <c r="DS5"/>
  <c r="BU5"/>
  <c r="BT5"/>
  <c r="DR5"/>
  <c r="BR5"/>
  <c r="DQ5"/>
  <c r="BQ5"/>
  <c r="BO5"/>
  <c r="BP5"/>
  <c r="DO5"/>
  <c r="BN5"/>
  <c r="DN5"/>
  <c r="BL5"/>
  <c r="DM5"/>
  <c r="BK5"/>
  <c r="DL5"/>
  <c r="BJ5"/>
  <c r="DK5"/>
  <c r="BI5"/>
  <c r="BH5"/>
  <c r="DI5"/>
  <c r="BF5"/>
  <c r="BD5"/>
  <c r="DG5"/>
  <c r="BB5"/>
  <c r="DF5"/>
  <c r="BA5"/>
  <c r="AZ5"/>
  <c r="BU4"/>
  <c r="BV4"/>
  <c r="DS4"/>
  <c r="BT4"/>
  <c r="DR4"/>
  <c r="BR4"/>
  <c r="BQ4"/>
  <c r="DP4"/>
  <c r="BO4"/>
  <c r="BN4"/>
  <c r="DN4"/>
  <c r="BL4"/>
  <c r="DM4"/>
  <c r="BK4"/>
  <c r="BJ4"/>
  <c r="BI4"/>
  <c r="DJ4"/>
  <c r="BH4"/>
  <c r="DI4"/>
  <c r="BF4"/>
  <c r="BD4"/>
  <c r="DG4"/>
  <c r="BB4"/>
  <c r="DF4"/>
  <c r="BA4"/>
  <c r="DE4"/>
  <c r="AZ4"/>
  <c r="BU3"/>
  <c r="BV3"/>
  <c r="DS3"/>
  <c r="BT3"/>
  <c r="DR3"/>
  <c r="BR3"/>
  <c r="BQ3"/>
  <c r="BO3"/>
  <c r="BP3"/>
  <c r="BN3"/>
  <c r="DN3"/>
  <c r="BL3"/>
  <c r="DM3"/>
  <c r="BK3"/>
  <c r="BJ3"/>
  <c r="BI3"/>
  <c r="BY3"/>
  <c r="BH3"/>
  <c r="BF3"/>
  <c r="BD3"/>
  <c r="BC3"/>
  <c r="BB3"/>
  <c r="BA3"/>
  <c r="DE3"/>
  <c r="AZ3"/>
  <c r="E25" i="20"/>
  <c r="D25"/>
  <c r="E24"/>
  <c r="D24"/>
  <c r="E23"/>
  <c r="D23"/>
  <c r="BV18"/>
  <c r="BT18"/>
  <c r="BR18"/>
  <c r="BQ18"/>
  <c r="BP18"/>
  <c r="BN18"/>
  <c r="BL18"/>
  <c r="BK18"/>
  <c r="BJ18"/>
  <c r="BI18"/>
  <c r="BH18"/>
  <c r="BF18"/>
  <c r="BD18"/>
  <c r="BB18"/>
  <c r="BA18"/>
  <c r="DI12"/>
  <c r="BU12"/>
  <c r="BV12"/>
  <c r="BT12"/>
  <c r="DR12"/>
  <c r="BR12"/>
  <c r="DQ12"/>
  <c r="BQ12"/>
  <c r="DP12"/>
  <c r="BO12"/>
  <c r="BN12"/>
  <c r="DN12"/>
  <c r="BL12"/>
  <c r="DM12"/>
  <c r="BK12"/>
  <c r="BJ12"/>
  <c r="BZ12"/>
  <c r="BI12"/>
  <c r="BY12"/>
  <c r="BH12"/>
  <c r="BF12"/>
  <c r="BD12"/>
  <c r="BB12"/>
  <c r="DF12"/>
  <c r="BA12"/>
  <c r="DE12"/>
  <c r="AZ12"/>
  <c r="CC12"/>
  <c r="BU11"/>
  <c r="BV11"/>
  <c r="DS11"/>
  <c r="BT11"/>
  <c r="DR11"/>
  <c r="BR11"/>
  <c r="DQ11"/>
  <c r="BQ11"/>
  <c r="DP11"/>
  <c r="BO11"/>
  <c r="BP11"/>
  <c r="DO11"/>
  <c r="BN11"/>
  <c r="DN11"/>
  <c r="BL11"/>
  <c r="BK11"/>
  <c r="BJ11"/>
  <c r="DK11"/>
  <c r="BI11"/>
  <c r="DJ11"/>
  <c r="BH11"/>
  <c r="BF11"/>
  <c r="DH11"/>
  <c r="BD11"/>
  <c r="DG11"/>
  <c r="BB11"/>
  <c r="DF11"/>
  <c r="BA11"/>
  <c r="AZ11"/>
  <c r="CC11"/>
  <c r="BU10"/>
  <c r="BT10"/>
  <c r="DR10"/>
  <c r="BR10"/>
  <c r="DQ10"/>
  <c r="BQ10"/>
  <c r="DP10"/>
  <c r="BO10"/>
  <c r="BP10"/>
  <c r="DO10"/>
  <c r="BN10"/>
  <c r="DN10"/>
  <c r="BL10"/>
  <c r="DM10"/>
  <c r="BK10"/>
  <c r="DL10"/>
  <c r="BJ10"/>
  <c r="BZ10"/>
  <c r="BI10"/>
  <c r="BY10"/>
  <c r="BH10"/>
  <c r="BF10"/>
  <c r="DH10"/>
  <c r="BD10"/>
  <c r="DG10"/>
  <c r="BB10"/>
  <c r="DF10"/>
  <c r="BA10"/>
  <c r="DE10"/>
  <c r="AZ10"/>
  <c r="CC10"/>
  <c r="BU9"/>
  <c r="BT9"/>
  <c r="DR9"/>
  <c r="BR9"/>
  <c r="BQ9"/>
  <c r="BO9"/>
  <c r="BP9"/>
  <c r="DO9"/>
  <c r="BN9"/>
  <c r="BL9"/>
  <c r="DM9"/>
  <c r="BK9"/>
  <c r="DL9"/>
  <c r="BJ9"/>
  <c r="BI9"/>
  <c r="BY9"/>
  <c r="BH9"/>
  <c r="DI9"/>
  <c r="BF9"/>
  <c r="DH9"/>
  <c r="BD9"/>
  <c r="BB9"/>
  <c r="BA9"/>
  <c r="DE9"/>
  <c r="AZ9"/>
  <c r="CC9"/>
  <c r="BU8"/>
  <c r="BV8"/>
  <c r="DS8"/>
  <c r="BT8"/>
  <c r="DR8"/>
  <c r="BR8"/>
  <c r="DQ8"/>
  <c r="BQ8"/>
  <c r="BO8"/>
  <c r="BP8"/>
  <c r="BN8"/>
  <c r="DN8"/>
  <c r="BL8"/>
  <c r="DM8"/>
  <c r="BK8"/>
  <c r="DL8"/>
  <c r="BJ8"/>
  <c r="BI8"/>
  <c r="DJ8"/>
  <c r="BH8"/>
  <c r="DI8"/>
  <c r="BF8"/>
  <c r="DH8"/>
  <c r="BD8"/>
  <c r="DG8"/>
  <c r="BB8"/>
  <c r="BA8"/>
  <c r="AZ8"/>
  <c r="CC8"/>
  <c r="BU7"/>
  <c r="BV7"/>
  <c r="DS7"/>
  <c r="BT7"/>
  <c r="BR7"/>
  <c r="DQ7"/>
  <c r="BQ7"/>
  <c r="DP7"/>
  <c r="BO7"/>
  <c r="BP7"/>
  <c r="BN7"/>
  <c r="BL7"/>
  <c r="BK7"/>
  <c r="BJ7"/>
  <c r="BZ7"/>
  <c r="BI7"/>
  <c r="BY7"/>
  <c r="BH7"/>
  <c r="DI7"/>
  <c r="BF7"/>
  <c r="BD7"/>
  <c r="DG7"/>
  <c r="BB7"/>
  <c r="BA7"/>
  <c r="DE7"/>
  <c r="AZ7"/>
  <c r="CC7"/>
  <c r="BU6"/>
  <c r="BV6"/>
  <c r="BT6"/>
  <c r="BR6"/>
  <c r="DQ6"/>
  <c r="BQ6"/>
  <c r="BO6"/>
  <c r="BP6"/>
  <c r="BN6"/>
  <c r="DN6"/>
  <c r="BL6"/>
  <c r="BK6"/>
  <c r="DL6"/>
  <c r="BJ6"/>
  <c r="BZ6"/>
  <c r="BI6"/>
  <c r="BH6"/>
  <c r="DI6"/>
  <c r="BF6"/>
  <c r="DH6"/>
  <c r="BD6"/>
  <c r="BB6"/>
  <c r="DF6"/>
  <c r="BA6"/>
  <c r="AZ6"/>
  <c r="CC6"/>
  <c r="BU5"/>
  <c r="BV5"/>
  <c r="BT5"/>
  <c r="DR5"/>
  <c r="BR5"/>
  <c r="DQ5"/>
  <c r="BQ5"/>
  <c r="DP5"/>
  <c r="BO5"/>
  <c r="BP5"/>
  <c r="DO5"/>
  <c r="BN5"/>
  <c r="DN5"/>
  <c r="BL5"/>
  <c r="DM5"/>
  <c r="BK5"/>
  <c r="BJ5"/>
  <c r="BZ5"/>
  <c r="BI5"/>
  <c r="BH5"/>
  <c r="DI5"/>
  <c r="BF5"/>
  <c r="DH5"/>
  <c r="BD5"/>
  <c r="DG5"/>
  <c r="BB5"/>
  <c r="BA5"/>
  <c r="AZ5"/>
  <c r="CC5"/>
  <c r="BU4"/>
  <c r="BV4"/>
  <c r="BT4"/>
  <c r="DR4"/>
  <c r="BR4"/>
  <c r="DQ4"/>
  <c r="BQ4"/>
  <c r="DP4"/>
  <c r="BO4"/>
  <c r="BN4"/>
  <c r="DN4"/>
  <c r="BL4"/>
  <c r="DM4"/>
  <c r="BK4"/>
  <c r="BJ4"/>
  <c r="BZ4"/>
  <c r="BI4"/>
  <c r="BY4"/>
  <c r="BH4"/>
  <c r="DI4"/>
  <c r="BF4"/>
  <c r="BD4"/>
  <c r="BB4"/>
  <c r="DF4"/>
  <c r="BA4"/>
  <c r="DE4"/>
  <c r="AZ4"/>
  <c r="CC4"/>
  <c r="BU3"/>
  <c r="BT3"/>
  <c r="BR3"/>
  <c r="BQ3"/>
  <c r="BO3"/>
  <c r="BN3"/>
  <c r="BL3"/>
  <c r="BK3"/>
  <c r="BJ3"/>
  <c r="BI3"/>
  <c r="BH3"/>
  <c r="BF3"/>
  <c r="BD3"/>
  <c r="BB3"/>
  <c r="BA3"/>
  <c r="AZ3"/>
  <c r="F34" i="19"/>
  <c r="E34"/>
  <c r="D34"/>
  <c r="F33"/>
  <c r="E33"/>
  <c r="D33"/>
  <c r="E32"/>
  <c r="D32"/>
  <c r="DR20"/>
  <c r="BU20"/>
  <c r="BV20"/>
  <c r="DS20"/>
  <c r="BT20"/>
  <c r="BR20"/>
  <c r="DQ20"/>
  <c r="BQ20"/>
  <c r="BO20"/>
  <c r="BP20"/>
  <c r="DO20"/>
  <c r="BN20"/>
  <c r="DN20"/>
  <c r="BL20"/>
  <c r="DM20"/>
  <c r="BK20"/>
  <c r="DL20"/>
  <c r="BJ20"/>
  <c r="DK20"/>
  <c r="BI20"/>
  <c r="BY20"/>
  <c r="BH20"/>
  <c r="DI20"/>
  <c r="BF20"/>
  <c r="DH20"/>
  <c r="BD20"/>
  <c r="BB20"/>
  <c r="DF20"/>
  <c r="BA20"/>
  <c r="DE20"/>
  <c r="AZ20"/>
  <c r="BU19"/>
  <c r="BV19"/>
  <c r="BT19"/>
  <c r="DR19"/>
  <c r="BR19"/>
  <c r="DQ19"/>
  <c r="BQ19"/>
  <c r="BO19"/>
  <c r="BN19"/>
  <c r="DN19"/>
  <c r="BL19"/>
  <c r="DM19"/>
  <c r="BK19"/>
  <c r="BJ19"/>
  <c r="DK19"/>
  <c r="BI19"/>
  <c r="DJ19"/>
  <c r="BH19"/>
  <c r="BF19"/>
  <c r="DH19"/>
  <c r="BD19"/>
  <c r="DG19"/>
  <c r="BB19"/>
  <c r="DF19"/>
  <c r="BA19"/>
  <c r="DE19"/>
  <c r="AZ19"/>
  <c r="BU18"/>
  <c r="BV18"/>
  <c r="BT18"/>
  <c r="DR18"/>
  <c r="BR18"/>
  <c r="DQ18"/>
  <c r="BQ18"/>
  <c r="DP18"/>
  <c r="BO18"/>
  <c r="BP18"/>
  <c r="BN18"/>
  <c r="DN18"/>
  <c r="BL18"/>
  <c r="DM18"/>
  <c r="BK18"/>
  <c r="BJ18"/>
  <c r="BZ18"/>
  <c r="BI18"/>
  <c r="BY18"/>
  <c r="BH18"/>
  <c r="BF18"/>
  <c r="BD18"/>
  <c r="DG18"/>
  <c r="BB18"/>
  <c r="DF18"/>
  <c r="BA18"/>
  <c r="DE18"/>
  <c r="AZ18"/>
  <c r="BU17"/>
  <c r="BV17"/>
  <c r="DS17"/>
  <c r="BT17"/>
  <c r="DR17"/>
  <c r="BR17"/>
  <c r="DQ17"/>
  <c r="BQ17"/>
  <c r="BO17"/>
  <c r="BP17"/>
  <c r="DO17"/>
  <c r="BN17"/>
  <c r="DN17"/>
  <c r="BL17"/>
  <c r="DM17"/>
  <c r="BK17"/>
  <c r="DL17"/>
  <c r="BJ17"/>
  <c r="BI17"/>
  <c r="BH17"/>
  <c r="BF17"/>
  <c r="DH17"/>
  <c r="BD17"/>
  <c r="DG17"/>
  <c r="BB17"/>
  <c r="BA17"/>
  <c r="AZ17"/>
  <c r="BU16"/>
  <c r="BV16"/>
  <c r="DS16"/>
  <c r="BT16"/>
  <c r="DR16"/>
  <c r="BR16"/>
  <c r="BQ16"/>
  <c r="BO16"/>
  <c r="BP16"/>
  <c r="DO16"/>
  <c r="BN16"/>
  <c r="DN16"/>
  <c r="BL16"/>
  <c r="DM16"/>
  <c r="BK16"/>
  <c r="DL16"/>
  <c r="BJ16"/>
  <c r="BZ16"/>
  <c r="BI16"/>
  <c r="BH16"/>
  <c r="BF16"/>
  <c r="DH16"/>
  <c r="BD16"/>
  <c r="DG16"/>
  <c r="BB16"/>
  <c r="DF16"/>
  <c r="BA16"/>
  <c r="AZ16"/>
  <c r="BU15"/>
  <c r="BV15"/>
  <c r="DS15"/>
  <c r="BT15"/>
  <c r="DR15"/>
  <c r="BR15"/>
  <c r="BQ15"/>
  <c r="DP15"/>
  <c r="BO15"/>
  <c r="BP15"/>
  <c r="BN15"/>
  <c r="DN15"/>
  <c r="BL15"/>
  <c r="DM15"/>
  <c r="BK15"/>
  <c r="DL15"/>
  <c r="BJ15"/>
  <c r="BZ15"/>
  <c r="BI15"/>
  <c r="BY15"/>
  <c r="BH15"/>
  <c r="DI15"/>
  <c r="BF15"/>
  <c r="BD15"/>
  <c r="DG15"/>
  <c r="BB15"/>
  <c r="DF15"/>
  <c r="BA15"/>
  <c r="DE15"/>
  <c r="AZ15"/>
  <c r="BU14"/>
  <c r="BV14"/>
  <c r="DS14"/>
  <c r="BT14"/>
  <c r="DR14"/>
  <c r="BR14"/>
  <c r="BQ14"/>
  <c r="DP14"/>
  <c r="BO14"/>
  <c r="BP14"/>
  <c r="DO14"/>
  <c r="BN14"/>
  <c r="DN14"/>
  <c r="BL14"/>
  <c r="BK14"/>
  <c r="BJ14"/>
  <c r="BI14"/>
  <c r="DJ14"/>
  <c r="BH14"/>
  <c r="DI14"/>
  <c r="BF14"/>
  <c r="DH14"/>
  <c r="BD14"/>
  <c r="DG14"/>
  <c r="BB14"/>
  <c r="DF14"/>
  <c r="BA14"/>
  <c r="AZ14"/>
  <c r="DL13"/>
  <c r="BU13"/>
  <c r="BT13"/>
  <c r="BR13"/>
  <c r="DQ13"/>
  <c r="BQ13"/>
  <c r="BO13"/>
  <c r="BP13"/>
  <c r="DO13"/>
  <c r="BN13"/>
  <c r="DN13"/>
  <c r="BM13"/>
  <c r="BL13"/>
  <c r="DM13"/>
  <c r="BK13"/>
  <c r="BJ13"/>
  <c r="BZ13"/>
  <c r="BI13"/>
  <c r="BY13"/>
  <c r="BH13"/>
  <c r="BF13"/>
  <c r="DH13"/>
  <c r="BD13"/>
  <c r="DG13"/>
  <c r="BB13"/>
  <c r="BA13"/>
  <c r="DE13"/>
  <c r="AZ13"/>
  <c r="BU12"/>
  <c r="BV12"/>
  <c r="DS12"/>
  <c r="BT12"/>
  <c r="DR12"/>
  <c r="BR12"/>
  <c r="DQ12"/>
  <c r="BQ12"/>
  <c r="BO12"/>
  <c r="BP12"/>
  <c r="DO12"/>
  <c r="BN12"/>
  <c r="DN12"/>
  <c r="BL12"/>
  <c r="DM12"/>
  <c r="BK12"/>
  <c r="DL12"/>
  <c r="BJ12"/>
  <c r="DK12"/>
  <c r="BI12"/>
  <c r="DJ12"/>
  <c r="BH12"/>
  <c r="DI12"/>
  <c r="BF12"/>
  <c r="DH12"/>
  <c r="BD12"/>
  <c r="BB12"/>
  <c r="DF12"/>
  <c r="BA12"/>
  <c r="DE12"/>
  <c r="AZ12"/>
  <c r="BU11"/>
  <c r="BV11"/>
  <c r="BT11"/>
  <c r="DR11"/>
  <c r="BR11"/>
  <c r="BQ11"/>
  <c r="BO11"/>
  <c r="BP11"/>
  <c r="DO11"/>
  <c r="BN11"/>
  <c r="BL11"/>
  <c r="DM11"/>
  <c r="BK11"/>
  <c r="BJ11"/>
  <c r="DK11"/>
  <c r="BI11"/>
  <c r="BH11"/>
  <c r="DI11"/>
  <c r="BF11"/>
  <c r="DH11"/>
  <c r="BD11"/>
  <c r="DG11"/>
  <c r="BB11"/>
  <c r="DF11"/>
  <c r="BA11"/>
  <c r="DE11"/>
  <c r="AZ11"/>
  <c r="BU10"/>
  <c r="BV10"/>
  <c r="DS10"/>
  <c r="BT10"/>
  <c r="DR10"/>
  <c r="BR10"/>
  <c r="DQ10"/>
  <c r="BQ10"/>
  <c r="DP10"/>
  <c r="BO10"/>
  <c r="BP10"/>
  <c r="BN10"/>
  <c r="DN10"/>
  <c r="BL10"/>
  <c r="DM10"/>
  <c r="BK10"/>
  <c r="BJ10"/>
  <c r="BZ10"/>
  <c r="BI10"/>
  <c r="DJ10"/>
  <c r="BH10"/>
  <c r="BF10"/>
  <c r="DH10"/>
  <c r="BD10"/>
  <c r="DG10"/>
  <c r="BB10"/>
  <c r="DF10"/>
  <c r="BA10"/>
  <c r="AZ10"/>
  <c r="BU9"/>
  <c r="BV9"/>
  <c r="DS9"/>
  <c r="BT9"/>
  <c r="DR9"/>
  <c r="BR9"/>
  <c r="DQ9"/>
  <c r="BQ9"/>
  <c r="DP9"/>
  <c r="BO9"/>
  <c r="BP9"/>
  <c r="BN9"/>
  <c r="DN9"/>
  <c r="BL9"/>
  <c r="DM9"/>
  <c r="BK9"/>
  <c r="BJ9"/>
  <c r="BI9"/>
  <c r="BH9"/>
  <c r="DI9"/>
  <c r="BF9"/>
  <c r="DH9"/>
  <c r="BD9"/>
  <c r="DG9"/>
  <c r="BB9"/>
  <c r="BA9"/>
  <c r="AZ9"/>
  <c r="BU8"/>
  <c r="BV8"/>
  <c r="DS8"/>
  <c r="BT8"/>
  <c r="DR8"/>
  <c r="BR8"/>
  <c r="BQ8"/>
  <c r="BO8"/>
  <c r="BP8"/>
  <c r="DO8"/>
  <c r="BN8"/>
  <c r="DN8"/>
  <c r="BL8"/>
  <c r="DM8"/>
  <c r="BK8"/>
  <c r="DL8"/>
  <c r="BJ8"/>
  <c r="BZ8"/>
  <c r="BI8"/>
  <c r="BH8"/>
  <c r="BF8"/>
  <c r="DH8"/>
  <c r="BD8"/>
  <c r="DG8"/>
  <c r="BB8"/>
  <c r="DF8"/>
  <c r="BA8"/>
  <c r="AZ8"/>
  <c r="BU7"/>
  <c r="BV7"/>
  <c r="DS7"/>
  <c r="BT7"/>
  <c r="DR7"/>
  <c r="BR7"/>
  <c r="DQ7"/>
  <c r="BQ7"/>
  <c r="BO7"/>
  <c r="BP7"/>
  <c r="BN7"/>
  <c r="DN7"/>
  <c r="BL7"/>
  <c r="DM7"/>
  <c r="BK7"/>
  <c r="DL7"/>
  <c r="BJ7"/>
  <c r="BZ7"/>
  <c r="BI7"/>
  <c r="DJ7"/>
  <c r="BH7"/>
  <c r="DI7"/>
  <c r="BF7"/>
  <c r="BD7"/>
  <c r="DG7"/>
  <c r="BB7"/>
  <c r="DF7"/>
  <c r="BA7"/>
  <c r="AZ7"/>
  <c r="BV6"/>
  <c r="BU6"/>
  <c r="BT6"/>
  <c r="DR6"/>
  <c r="BR6"/>
  <c r="BQ6"/>
  <c r="BP6"/>
  <c r="BO6"/>
  <c r="BN6"/>
  <c r="BL6"/>
  <c r="DM6"/>
  <c r="BK6"/>
  <c r="BJ6"/>
  <c r="BI6"/>
  <c r="DJ6"/>
  <c r="BH6"/>
  <c r="DI6"/>
  <c r="BF6"/>
  <c r="DH6"/>
  <c r="BD6"/>
  <c r="BB6"/>
  <c r="BA6"/>
  <c r="DE6"/>
  <c r="AZ6"/>
  <c r="BU5"/>
  <c r="BV5"/>
  <c r="BT5"/>
  <c r="BR5"/>
  <c r="DQ5"/>
  <c r="BQ5"/>
  <c r="DP5"/>
  <c r="BO5"/>
  <c r="BP5"/>
  <c r="DO5"/>
  <c r="BN5"/>
  <c r="BL5"/>
  <c r="BK5"/>
  <c r="BJ5"/>
  <c r="BZ5"/>
  <c r="BI5"/>
  <c r="BH5"/>
  <c r="DI5"/>
  <c r="BF5"/>
  <c r="BD5"/>
  <c r="DG5"/>
  <c r="BB5"/>
  <c r="DF5"/>
  <c r="BA5"/>
  <c r="DE5"/>
  <c r="AZ5"/>
  <c r="BU4"/>
  <c r="BT4"/>
  <c r="BR4"/>
  <c r="BQ4"/>
  <c r="DP4"/>
  <c r="BO4"/>
  <c r="BP4"/>
  <c r="DO4"/>
  <c r="BN4"/>
  <c r="DN4"/>
  <c r="BL4"/>
  <c r="BK4"/>
  <c r="BJ4"/>
  <c r="BI4"/>
  <c r="DJ4"/>
  <c r="BH4"/>
  <c r="DI4"/>
  <c r="BF4"/>
  <c r="DH4"/>
  <c r="BD4"/>
  <c r="DG4"/>
  <c r="BB4"/>
  <c r="DF4"/>
  <c r="BA4"/>
  <c r="AZ4"/>
  <c r="BU3"/>
  <c r="BT3"/>
  <c r="DR3"/>
  <c r="BR3"/>
  <c r="BQ3"/>
  <c r="BO3"/>
  <c r="BP3"/>
  <c r="BN3"/>
  <c r="BL3"/>
  <c r="BK3"/>
  <c r="BJ3"/>
  <c r="BI3"/>
  <c r="BH3"/>
  <c r="BF3"/>
  <c r="BD3"/>
  <c r="BB3"/>
  <c r="BA3"/>
  <c r="DE3"/>
  <c r="AZ3"/>
  <c r="F23" i="18"/>
  <c r="E23"/>
  <c r="D23"/>
  <c r="F22"/>
  <c r="E22"/>
  <c r="D22"/>
  <c r="E21"/>
  <c r="D21"/>
  <c r="BV16"/>
  <c r="BT16"/>
  <c r="BR16"/>
  <c r="BQ16"/>
  <c r="BP16"/>
  <c r="BN16"/>
  <c r="BL16"/>
  <c r="BK16"/>
  <c r="BJ16"/>
  <c r="BI16"/>
  <c r="BH16"/>
  <c r="BF16"/>
  <c r="BD16"/>
  <c r="BB16"/>
  <c r="BA16"/>
  <c r="BU14"/>
  <c r="BV14"/>
  <c r="DS14"/>
  <c r="BT14"/>
  <c r="BR14"/>
  <c r="DQ14"/>
  <c r="BQ14"/>
  <c r="DP14"/>
  <c r="BO14"/>
  <c r="BN14"/>
  <c r="BL14"/>
  <c r="BK14"/>
  <c r="DL14"/>
  <c r="BJ14"/>
  <c r="BZ14"/>
  <c r="BI14"/>
  <c r="BY14"/>
  <c r="BH14"/>
  <c r="DI14"/>
  <c r="BF14"/>
  <c r="BD14"/>
  <c r="BB14"/>
  <c r="DF14"/>
  <c r="BA14"/>
  <c r="DE14"/>
  <c r="AZ14"/>
  <c r="BU13"/>
  <c r="BV13"/>
  <c r="DS13"/>
  <c r="BT13"/>
  <c r="DR13"/>
  <c r="BR13"/>
  <c r="DQ13"/>
  <c r="BQ13"/>
  <c r="DP13"/>
  <c r="BO13"/>
  <c r="BP13"/>
  <c r="DO13"/>
  <c r="BN13"/>
  <c r="BL13"/>
  <c r="DM13"/>
  <c r="BK13"/>
  <c r="BJ13"/>
  <c r="DK13"/>
  <c r="BI13"/>
  <c r="BH13"/>
  <c r="DI13"/>
  <c r="BF13"/>
  <c r="DH13"/>
  <c r="BD13"/>
  <c r="DG13"/>
  <c r="BB13"/>
  <c r="DF13"/>
  <c r="BA13"/>
  <c r="AZ13"/>
  <c r="BV12"/>
  <c r="BU12"/>
  <c r="BT12"/>
  <c r="DR12"/>
  <c r="BR12"/>
  <c r="DQ12"/>
  <c r="BQ12"/>
  <c r="DP12"/>
  <c r="BP12"/>
  <c r="DO12"/>
  <c r="BO12"/>
  <c r="BN12"/>
  <c r="DN12"/>
  <c r="BL12"/>
  <c r="DM12"/>
  <c r="BK12"/>
  <c r="BJ12"/>
  <c r="BZ12"/>
  <c r="BI12"/>
  <c r="BY12"/>
  <c r="BH12"/>
  <c r="BF12"/>
  <c r="BD12"/>
  <c r="DG12"/>
  <c r="BB12"/>
  <c r="DF12"/>
  <c r="BA12"/>
  <c r="DE12"/>
  <c r="AZ12"/>
  <c r="DR11"/>
  <c r="BU11"/>
  <c r="BT11"/>
  <c r="BR11"/>
  <c r="DQ11"/>
  <c r="BQ11"/>
  <c r="DP11"/>
  <c r="BO11"/>
  <c r="BP11"/>
  <c r="DO11"/>
  <c r="BN11"/>
  <c r="BL11"/>
  <c r="DM11"/>
  <c r="BK11"/>
  <c r="BJ11"/>
  <c r="DK11"/>
  <c r="BI11"/>
  <c r="DJ11"/>
  <c r="BH11"/>
  <c r="DI11"/>
  <c r="BF11"/>
  <c r="DH11"/>
  <c r="BD11"/>
  <c r="BC11"/>
  <c r="BB11"/>
  <c r="BA11"/>
  <c r="DE11"/>
  <c r="AZ11"/>
  <c r="BY10"/>
  <c r="BU10"/>
  <c r="BT10"/>
  <c r="DR10"/>
  <c r="BR10"/>
  <c r="DQ10"/>
  <c r="BQ10"/>
  <c r="DP10"/>
  <c r="BP10"/>
  <c r="DO10"/>
  <c r="BO10"/>
  <c r="BN10"/>
  <c r="BL10"/>
  <c r="DM10"/>
  <c r="BK10"/>
  <c r="BJ10"/>
  <c r="BZ10"/>
  <c r="BI10"/>
  <c r="DJ10"/>
  <c r="BH10"/>
  <c r="BF10"/>
  <c r="DH10"/>
  <c r="BD10"/>
  <c r="DG10"/>
  <c r="BB10"/>
  <c r="BA10"/>
  <c r="AZ10"/>
  <c r="DN9"/>
  <c r="BU9"/>
  <c r="BT9"/>
  <c r="DR9"/>
  <c r="BR9"/>
  <c r="DQ9"/>
  <c r="BQ9"/>
  <c r="DP9"/>
  <c r="BO9"/>
  <c r="BN9"/>
  <c r="BL9"/>
  <c r="DM9"/>
  <c r="BK9"/>
  <c r="DL9"/>
  <c r="BJ9"/>
  <c r="BZ9"/>
  <c r="BI9"/>
  <c r="BY9"/>
  <c r="BH9"/>
  <c r="DI9"/>
  <c r="BG9"/>
  <c r="BF9"/>
  <c r="BD9"/>
  <c r="DG9"/>
  <c r="BB9"/>
  <c r="BX9"/>
  <c r="BA9"/>
  <c r="DE9"/>
  <c r="AZ9"/>
  <c r="BU8"/>
  <c r="BV8"/>
  <c r="BT8"/>
  <c r="DR8"/>
  <c r="BR8"/>
  <c r="BQ8"/>
  <c r="BO8"/>
  <c r="BN8"/>
  <c r="DN8"/>
  <c r="BL8"/>
  <c r="BK8"/>
  <c r="DL8"/>
  <c r="BJ8"/>
  <c r="BI8"/>
  <c r="DJ8"/>
  <c r="BH8"/>
  <c r="DI8"/>
  <c r="BF8"/>
  <c r="DH8"/>
  <c r="BD8"/>
  <c r="BB8"/>
  <c r="BA8"/>
  <c r="AZ8"/>
  <c r="BV7"/>
  <c r="DS7"/>
  <c r="BU7"/>
  <c r="BT7"/>
  <c r="DR7"/>
  <c r="BR7"/>
  <c r="DQ7"/>
  <c r="BQ7"/>
  <c r="DP7"/>
  <c r="BO7"/>
  <c r="BN7"/>
  <c r="DN7"/>
  <c r="BL7"/>
  <c r="DM7"/>
  <c r="BK7"/>
  <c r="DL7"/>
  <c r="BJ7"/>
  <c r="DK7"/>
  <c r="BI7"/>
  <c r="BY7"/>
  <c r="BH7"/>
  <c r="DI7"/>
  <c r="BF7"/>
  <c r="DH7"/>
  <c r="BD7"/>
  <c r="DG7"/>
  <c r="BB7"/>
  <c r="DF7"/>
  <c r="BA7"/>
  <c r="AZ7"/>
  <c r="BV6"/>
  <c r="DS6"/>
  <c r="BU6"/>
  <c r="BT6"/>
  <c r="BR6"/>
  <c r="DQ6"/>
  <c r="BQ6"/>
  <c r="DP6"/>
  <c r="BO6"/>
  <c r="BN6"/>
  <c r="BL6"/>
  <c r="BK6"/>
  <c r="DL6"/>
  <c r="BJ6"/>
  <c r="DK6"/>
  <c r="BI6"/>
  <c r="BY6"/>
  <c r="BH6"/>
  <c r="DI6"/>
  <c r="BF6"/>
  <c r="DH6"/>
  <c r="BD6"/>
  <c r="BB6"/>
  <c r="DF6"/>
  <c r="BA6"/>
  <c r="DE6"/>
  <c r="AZ6"/>
  <c r="BU5"/>
  <c r="BV5"/>
  <c r="DS5"/>
  <c r="BT5"/>
  <c r="DR5"/>
  <c r="BR5"/>
  <c r="DQ5"/>
  <c r="BQ5"/>
  <c r="BP5"/>
  <c r="DO5"/>
  <c r="BO5"/>
  <c r="BN5"/>
  <c r="BL5"/>
  <c r="DM5"/>
  <c r="BK5"/>
  <c r="BJ5"/>
  <c r="DK5"/>
  <c r="BI5"/>
  <c r="BH5"/>
  <c r="DI5"/>
  <c r="BF5"/>
  <c r="DH5"/>
  <c r="BD5"/>
  <c r="DG5"/>
  <c r="BB5"/>
  <c r="DF5"/>
  <c r="BA5"/>
  <c r="AZ5"/>
  <c r="BV4"/>
  <c r="BU4"/>
  <c r="BT4"/>
  <c r="DR4"/>
  <c r="BS4"/>
  <c r="BR4"/>
  <c r="DQ4"/>
  <c r="BQ4"/>
  <c r="DP4"/>
  <c r="BO4"/>
  <c r="BP4"/>
  <c r="DO4"/>
  <c r="BN4"/>
  <c r="DN4"/>
  <c r="BL4"/>
  <c r="DM4"/>
  <c r="BK4"/>
  <c r="DL4"/>
  <c r="BJ4"/>
  <c r="BZ4"/>
  <c r="BI4"/>
  <c r="DJ4"/>
  <c r="BH4"/>
  <c r="BF4"/>
  <c r="BD4"/>
  <c r="DG4"/>
  <c r="BB4"/>
  <c r="BA4"/>
  <c r="DE4"/>
  <c r="AZ4"/>
  <c r="BY3"/>
  <c r="BU3"/>
  <c r="BT3"/>
  <c r="DR3"/>
  <c r="BR3"/>
  <c r="BQ3"/>
  <c r="BP3"/>
  <c r="BO3"/>
  <c r="BN3"/>
  <c r="BL3"/>
  <c r="BK3"/>
  <c r="BJ3"/>
  <c r="DK3"/>
  <c r="BI3"/>
  <c r="DJ3"/>
  <c r="BH3"/>
  <c r="DI3"/>
  <c r="BF3"/>
  <c r="BD3"/>
  <c r="BB3"/>
  <c r="CN12"/>
  <c r="BA3"/>
  <c r="BC3"/>
  <c r="AZ3"/>
  <c r="F30" i="17"/>
  <c r="E30"/>
  <c r="D30"/>
  <c r="G30"/>
  <c r="F29"/>
  <c r="E29"/>
  <c r="D29"/>
  <c r="E28"/>
  <c r="D28"/>
  <c r="G28"/>
  <c r="AZ45"/>
  <c r="BV23"/>
  <c r="BT23"/>
  <c r="BR23"/>
  <c r="BQ23"/>
  <c r="BP23"/>
  <c r="BN23"/>
  <c r="BL23"/>
  <c r="BK23"/>
  <c r="BJ23"/>
  <c r="BI23"/>
  <c r="BH23"/>
  <c r="BF23"/>
  <c r="BD23"/>
  <c r="BB23"/>
  <c r="BA23"/>
  <c r="DN21"/>
  <c r="DG21"/>
  <c r="DF21"/>
  <c r="BV21"/>
  <c r="DS21"/>
  <c r="BU21"/>
  <c r="BT21"/>
  <c r="DR21"/>
  <c r="BR21"/>
  <c r="DQ21"/>
  <c r="BQ21"/>
  <c r="DP21"/>
  <c r="BP21"/>
  <c r="CA21"/>
  <c r="BO21"/>
  <c r="BN21"/>
  <c r="BL21"/>
  <c r="BK21"/>
  <c r="BJ21"/>
  <c r="BI21"/>
  <c r="DJ21"/>
  <c r="BH21"/>
  <c r="DI21"/>
  <c r="BG21"/>
  <c r="BF21"/>
  <c r="DH21"/>
  <c r="BD21"/>
  <c r="BB21"/>
  <c r="BC21"/>
  <c r="BE21"/>
  <c r="BA21"/>
  <c r="AZ21"/>
  <c r="DN20"/>
  <c r="DL20"/>
  <c r="BU20"/>
  <c r="BT20"/>
  <c r="DR20"/>
  <c r="BR20"/>
  <c r="DQ20"/>
  <c r="BQ20"/>
  <c r="DP20"/>
  <c r="BO20"/>
  <c r="BN20"/>
  <c r="BM20"/>
  <c r="BL20"/>
  <c r="DM20"/>
  <c r="BK20"/>
  <c r="BJ20"/>
  <c r="BZ20"/>
  <c r="BI20"/>
  <c r="BH20"/>
  <c r="BF20"/>
  <c r="DH20"/>
  <c r="BD20"/>
  <c r="BB20"/>
  <c r="DF20"/>
  <c r="BA20"/>
  <c r="AZ20"/>
  <c r="DL19"/>
  <c r="DI19"/>
  <c r="BU19"/>
  <c r="BV19"/>
  <c r="BT19"/>
  <c r="DR19"/>
  <c r="BR19"/>
  <c r="DQ19"/>
  <c r="BQ19"/>
  <c r="DP19"/>
  <c r="BP19"/>
  <c r="DO19"/>
  <c r="BO19"/>
  <c r="BN19"/>
  <c r="BL19"/>
  <c r="CA19"/>
  <c r="BK19"/>
  <c r="BJ19"/>
  <c r="DK19"/>
  <c r="BI19"/>
  <c r="BY19"/>
  <c r="BH19"/>
  <c r="BF19"/>
  <c r="CP19"/>
  <c r="BD19"/>
  <c r="BB19"/>
  <c r="BA19"/>
  <c r="AZ19"/>
  <c r="DR18"/>
  <c r="DF18"/>
  <c r="DE18"/>
  <c r="BZ18"/>
  <c r="BV18"/>
  <c r="DS18"/>
  <c r="BU18"/>
  <c r="BT18"/>
  <c r="BR18"/>
  <c r="DQ18"/>
  <c r="BQ18"/>
  <c r="DP18"/>
  <c r="BO18"/>
  <c r="BP18"/>
  <c r="BN18"/>
  <c r="DN18"/>
  <c r="BL18"/>
  <c r="DM18"/>
  <c r="BK18"/>
  <c r="BJ18"/>
  <c r="BI18"/>
  <c r="BH18"/>
  <c r="DI18"/>
  <c r="BG18"/>
  <c r="BF18"/>
  <c r="DH18"/>
  <c r="BD18"/>
  <c r="DG18"/>
  <c r="BB18"/>
  <c r="BA18"/>
  <c r="BC18"/>
  <c r="AZ18"/>
  <c r="DK17"/>
  <c r="DF17"/>
  <c r="DE17"/>
  <c r="BV17"/>
  <c r="DS17"/>
  <c r="BU17"/>
  <c r="BT17"/>
  <c r="DR17"/>
  <c r="BS17"/>
  <c r="BR17"/>
  <c r="DQ17"/>
  <c r="BQ17"/>
  <c r="DP17"/>
  <c r="BO17"/>
  <c r="BN17"/>
  <c r="BL17"/>
  <c r="DM17"/>
  <c r="BK17"/>
  <c r="BJ17"/>
  <c r="BZ17"/>
  <c r="BI17"/>
  <c r="DJ17"/>
  <c r="BH17"/>
  <c r="BF17"/>
  <c r="BD17"/>
  <c r="BB17"/>
  <c r="BC17"/>
  <c r="BE17"/>
  <c r="BA17"/>
  <c r="AZ17"/>
  <c r="DR16"/>
  <c r="DN16"/>
  <c r="DK16"/>
  <c r="BZ16"/>
  <c r="BU16"/>
  <c r="BV16"/>
  <c r="BT16"/>
  <c r="BR16"/>
  <c r="DQ16"/>
  <c r="BQ16"/>
  <c r="BP16"/>
  <c r="DO16"/>
  <c r="BO16"/>
  <c r="BN16"/>
  <c r="BL16"/>
  <c r="BK16"/>
  <c r="BJ16"/>
  <c r="BI16"/>
  <c r="DJ16"/>
  <c r="BH16"/>
  <c r="DI16"/>
  <c r="BF16"/>
  <c r="DH16"/>
  <c r="BD16"/>
  <c r="DG16"/>
  <c r="BB16"/>
  <c r="BA16"/>
  <c r="BC16"/>
  <c r="AZ16"/>
  <c r="DM15"/>
  <c r="DL15"/>
  <c r="DG15"/>
  <c r="DE15"/>
  <c r="BV15"/>
  <c r="DS15"/>
  <c r="BU15"/>
  <c r="BT15"/>
  <c r="DR15"/>
  <c r="BR15"/>
  <c r="DQ15"/>
  <c r="BQ15"/>
  <c r="DP15"/>
  <c r="BP15"/>
  <c r="DO15"/>
  <c r="BO15"/>
  <c r="BN15"/>
  <c r="BM15"/>
  <c r="BL15"/>
  <c r="BK15"/>
  <c r="BJ15"/>
  <c r="BI15"/>
  <c r="BY15"/>
  <c r="BH15"/>
  <c r="BF15"/>
  <c r="BD15"/>
  <c r="BB15"/>
  <c r="DF15"/>
  <c r="BA15"/>
  <c r="AZ15"/>
  <c r="DR14"/>
  <c r="DM14"/>
  <c r="DJ14"/>
  <c r="BU14"/>
  <c r="BV14"/>
  <c r="BT14"/>
  <c r="BR14"/>
  <c r="DQ14"/>
  <c r="BQ14"/>
  <c r="DP14"/>
  <c r="BO14"/>
  <c r="BN14"/>
  <c r="BL14"/>
  <c r="BK14"/>
  <c r="DL14"/>
  <c r="BJ14"/>
  <c r="BZ14"/>
  <c r="BI14"/>
  <c r="BY14"/>
  <c r="BH14"/>
  <c r="DI14"/>
  <c r="BF14"/>
  <c r="BD14"/>
  <c r="DG14"/>
  <c r="BC14"/>
  <c r="BB14"/>
  <c r="BA14"/>
  <c r="DE14"/>
  <c r="AZ14"/>
  <c r="DN13"/>
  <c r="DG13"/>
  <c r="BU13"/>
  <c r="BV13"/>
  <c r="DS13"/>
  <c r="BT13"/>
  <c r="DR13"/>
  <c r="BR13"/>
  <c r="DQ13"/>
  <c r="BQ13"/>
  <c r="DP13"/>
  <c r="BP13"/>
  <c r="CA13"/>
  <c r="BO13"/>
  <c r="BN13"/>
  <c r="BL13"/>
  <c r="BK13"/>
  <c r="BJ13"/>
  <c r="BI13"/>
  <c r="DJ13"/>
  <c r="BH13"/>
  <c r="DI13"/>
  <c r="BG13"/>
  <c r="BF13"/>
  <c r="DH13"/>
  <c r="BD13"/>
  <c r="BB13"/>
  <c r="DF13"/>
  <c r="BA13"/>
  <c r="AZ13"/>
  <c r="DN12"/>
  <c r="DF12"/>
  <c r="BU12"/>
  <c r="DB12"/>
  <c r="BT12"/>
  <c r="DR12"/>
  <c r="BR12"/>
  <c r="DQ12"/>
  <c r="BQ12"/>
  <c r="DP12"/>
  <c r="BO12"/>
  <c r="BN12"/>
  <c r="BL12"/>
  <c r="DM12"/>
  <c r="BK12"/>
  <c r="BM12"/>
  <c r="BJ12"/>
  <c r="DK12"/>
  <c r="BI12"/>
  <c r="BH12"/>
  <c r="BF12"/>
  <c r="DH12"/>
  <c r="BD12"/>
  <c r="BB12"/>
  <c r="BA12"/>
  <c r="BC12"/>
  <c r="BE12"/>
  <c r="AZ12"/>
  <c r="DL11"/>
  <c r="BU11"/>
  <c r="BV11"/>
  <c r="BT11"/>
  <c r="DR11"/>
  <c r="BR11"/>
  <c r="BQ11"/>
  <c r="DP11"/>
  <c r="BP11"/>
  <c r="DO11"/>
  <c r="BO11"/>
  <c r="BN11"/>
  <c r="BL11"/>
  <c r="BK11"/>
  <c r="CA11"/>
  <c r="BJ11"/>
  <c r="DK11"/>
  <c r="BI11"/>
  <c r="BY11"/>
  <c r="BH11"/>
  <c r="DI11"/>
  <c r="BF11"/>
  <c r="DH11"/>
  <c r="BD11"/>
  <c r="BB11"/>
  <c r="BA11"/>
  <c r="AZ11"/>
  <c r="DN10"/>
  <c r="DM10"/>
  <c r="DF10"/>
  <c r="DE10"/>
  <c r="BU10"/>
  <c r="BV10"/>
  <c r="DS10"/>
  <c r="BT10"/>
  <c r="DR10"/>
  <c r="BR10"/>
  <c r="DQ10"/>
  <c r="BQ10"/>
  <c r="DP10"/>
  <c r="BO10"/>
  <c r="BN10"/>
  <c r="BL10"/>
  <c r="BK10"/>
  <c r="BJ10"/>
  <c r="BZ10"/>
  <c r="BI10"/>
  <c r="CR10"/>
  <c r="BH10"/>
  <c r="DI10"/>
  <c r="BG10"/>
  <c r="BF10"/>
  <c r="DH10"/>
  <c r="BD10"/>
  <c r="DG10"/>
  <c r="BB10"/>
  <c r="BX10"/>
  <c r="BA10"/>
  <c r="AZ10"/>
  <c r="DF9"/>
  <c r="BU9"/>
  <c r="BV9"/>
  <c r="DS9"/>
  <c r="BT9"/>
  <c r="BS9"/>
  <c r="BR9"/>
  <c r="DQ9"/>
  <c r="BQ9"/>
  <c r="DP9"/>
  <c r="BO9"/>
  <c r="BN9"/>
  <c r="BL9"/>
  <c r="DM9"/>
  <c r="BK9"/>
  <c r="BJ9"/>
  <c r="BZ9"/>
  <c r="BI9"/>
  <c r="DJ9"/>
  <c r="BH9"/>
  <c r="BF9"/>
  <c r="BD9"/>
  <c r="BB9"/>
  <c r="BA9"/>
  <c r="BC9"/>
  <c r="BE9"/>
  <c r="AZ9"/>
  <c r="DN8"/>
  <c r="DG8"/>
  <c r="BU8"/>
  <c r="BV8"/>
  <c r="BT8"/>
  <c r="DR8"/>
  <c r="BR8"/>
  <c r="DQ8"/>
  <c r="BQ8"/>
  <c r="BP8"/>
  <c r="DO8"/>
  <c r="BO8"/>
  <c r="BN8"/>
  <c r="BL8"/>
  <c r="BK8"/>
  <c r="BJ8"/>
  <c r="DK8"/>
  <c r="BI8"/>
  <c r="DJ8"/>
  <c r="BH8"/>
  <c r="DI8"/>
  <c r="BF8"/>
  <c r="DH8"/>
  <c r="BD8"/>
  <c r="BB8"/>
  <c r="BA8"/>
  <c r="AZ8"/>
  <c r="DM7"/>
  <c r="DG7"/>
  <c r="DE7"/>
  <c r="BU7"/>
  <c r="BV7"/>
  <c r="DS7"/>
  <c r="BT7"/>
  <c r="DR7"/>
  <c r="BR7"/>
  <c r="DQ7"/>
  <c r="BQ7"/>
  <c r="DP7"/>
  <c r="BP7"/>
  <c r="DO7"/>
  <c r="BO7"/>
  <c r="BN7"/>
  <c r="BL7"/>
  <c r="BK7"/>
  <c r="BM7"/>
  <c r="BJ7"/>
  <c r="BZ7"/>
  <c r="BI7"/>
  <c r="BY7"/>
  <c r="BH7"/>
  <c r="BF7"/>
  <c r="BD7"/>
  <c r="BB7"/>
  <c r="DF7"/>
  <c r="BA7"/>
  <c r="BC7"/>
  <c r="BE7"/>
  <c r="AZ7"/>
  <c r="DM6"/>
  <c r="BU6"/>
  <c r="BV6"/>
  <c r="BT6"/>
  <c r="DR6"/>
  <c r="BS6"/>
  <c r="BR6"/>
  <c r="DQ6"/>
  <c r="BQ6"/>
  <c r="DP6"/>
  <c r="BO6"/>
  <c r="BN6"/>
  <c r="BL6"/>
  <c r="BK6"/>
  <c r="DL6"/>
  <c r="BJ6"/>
  <c r="BZ6"/>
  <c r="BI6"/>
  <c r="BY6"/>
  <c r="BH6"/>
  <c r="DI6"/>
  <c r="BF6"/>
  <c r="BD6"/>
  <c r="DG6"/>
  <c r="BB6"/>
  <c r="BA6"/>
  <c r="DE6"/>
  <c r="AZ6"/>
  <c r="DR5"/>
  <c r="BY5"/>
  <c r="BV5"/>
  <c r="DS5"/>
  <c r="BU5"/>
  <c r="BT5"/>
  <c r="BR5"/>
  <c r="DQ5"/>
  <c r="BQ5"/>
  <c r="DP5"/>
  <c r="BO5"/>
  <c r="BP5"/>
  <c r="CA5"/>
  <c r="BN5"/>
  <c r="CV5"/>
  <c r="BL5"/>
  <c r="CU5"/>
  <c r="BK5"/>
  <c r="BJ5"/>
  <c r="BI5"/>
  <c r="DJ5"/>
  <c r="BH5"/>
  <c r="DI5"/>
  <c r="BF5"/>
  <c r="DH5"/>
  <c r="BD5"/>
  <c r="DG5"/>
  <c r="BB5"/>
  <c r="BC5"/>
  <c r="BA5"/>
  <c r="AZ5"/>
  <c r="DF4"/>
  <c r="CU4"/>
  <c r="BZ4"/>
  <c r="BY4"/>
  <c r="BU4"/>
  <c r="BT4"/>
  <c r="DR4"/>
  <c r="BR4"/>
  <c r="DQ4"/>
  <c r="BQ4"/>
  <c r="DP4"/>
  <c r="BO4"/>
  <c r="BN4"/>
  <c r="DN4"/>
  <c r="BM4"/>
  <c r="BL4"/>
  <c r="BK4"/>
  <c r="DL4"/>
  <c r="BJ4"/>
  <c r="BI4"/>
  <c r="BH4"/>
  <c r="CQ4"/>
  <c r="BF4"/>
  <c r="DH4"/>
  <c r="BD4"/>
  <c r="BB4"/>
  <c r="BA4"/>
  <c r="AZ4"/>
  <c r="DI3"/>
  <c r="DH3"/>
  <c r="BU3"/>
  <c r="BT3"/>
  <c r="BR3"/>
  <c r="BQ3"/>
  <c r="BO3"/>
  <c r="BO46"/>
  <c r="BO47"/>
  <c r="BN3"/>
  <c r="BL3"/>
  <c r="BK3"/>
  <c r="BJ3"/>
  <c r="BI3"/>
  <c r="BH3"/>
  <c r="BF3"/>
  <c r="BD3"/>
  <c r="BD46"/>
  <c r="BD47"/>
  <c r="BB3"/>
  <c r="CN17"/>
  <c r="BA3"/>
  <c r="BA46"/>
  <c r="BA47"/>
  <c r="AZ3"/>
  <c r="G32" i="16"/>
  <c r="F32"/>
  <c r="E32"/>
  <c r="D32"/>
  <c r="F31"/>
  <c r="E31"/>
  <c r="D31"/>
  <c r="E30"/>
  <c r="D30"/>
  <c r="BV25"/>
  <c r="BT25"/>
  <c r="BR25"/>
  <c r="BQ25"/>
  <c r="BP25"/>
  <c r="BN25"/>
  <c r="BL25"/>
  <c r="BK25"/>
  <c r="BJ25"/>
  <c r="BI25"/>
  <c r="BH25"/>
  <c r="BF25"/>
  <c r="BD25"/>
  <c r="BB25"/>
  <c r="BA25"/>
  <c r="DS23"/>
  <c r="DR23"/>
  <c r="BU20"/>
  <c r="BV20"/>
  <c r="DS20"/>
  <c r="BT20"/>
  <c r="BR20"/>
  <c r="DQ20"/>
  <c r="BQ20"/>
  <c r="DP20"/>
  <c r="BO20"/>
  <c r="BN20"/>
  <c r="DN20"/>
  <c r="BL20"/>
  <c r="BK20"/>
  <c r="BJ20"/>
  <c r="BZ20"/>
  <c r="BI20"/>
  <c r="BY20"/>
  <c r="BH20"/>
  <c r="BF20"/>
  <c r="BD20"/>
  <c r="BB20"/>
  <c r="DF20"/>
  <c r="BA20"/>
  <c r="BC20"/>
  <c r="AZ20"/>
  <c r="DK19"/>
  <c r="BU19"/>
  <c r="BV19"/>
  <c r="BT19"/>
  <c r="DR19"/>
  <c r="BR19"/>
  <c r="DQ19"/>
  <c r="BQ19"/>
  <c r="DP19"/>
  <c r="BO19"/>
  <c r="BP19"/>
  <c r="BN19"/>
  <c r="BL19"/>
  <c r="BK19"/>
  <c r="BJ19"/>
  <c r="BZ19"/>
  <c r="BI19"/>
  <c r="BH19"/>
  <c r="DI19"/>
  <c r="BF19"/>
  <c r="DH19"/>
  <c r="BD19"/>
  <c r="DG19"/>
  <c r="BB19"/>
  <c r="BA19"/>
  <c r="AZ19"/>
  <c r="DG18"/>
  <c r="BU18"/>
  <c r="BV18"/>
  <c r="BT18"/>
  <c r="DR18"/>
  <c r="BR18"/>
  <c r="DQ18"/>
  <c r="BQ18"/>
  <c r="DP18"/>
  <c r="BO18"/>
  <c r="BP18"/>
  <c r="DO18"/>
  <c r="BN18"/>
  <c r="BL18"/>
  <c r="DM18"/>
  <c r="BK18"/>
  <c r="DL18"/>
  <c r="BJ18"/>
  <c r="BZ18"/>
  <c r="BI18"/>
  <c r="BY18"/>
  <c r="BH18"/>
  <c r="BF18"/>
  <c r="BD18"/>
  <c r="BB18"/>
  <c r="DF18"/>
  <c r="BA18"/>
  <c r="DE18"/>
  <c r="AZ18"/>
  <c r="DI17"/>
  <c r="BU17"/>
  <c r="BV17"/>
  <c r="BT17"/>
  <c r="DR17"/>
  <c r="BR17"/>
  <c r="DQ17"/>
  <c r="BQ17"/>
  <c r="DP17"/>
  <c r="BO17"/>
  <c r="BN17"/>
  <c r="BL17"/>
  <c r="DM17"/>
  <c r="BK17"/>
  <c r="BJ17"/>
  <c r="BZ17"/>
  <c r="BI17"/>
  <c r="BY17"/>
  <c r="BH17"/>
  <c r="BF17"/>
  <c r="BD17"/>
  <c r="DG17"/>
  <c r="BB17"/>
  <c r="BA17"/>
  <c r="DE17"/>
  <c r="AZ17"/>
  <c r="BY16"/>
  <c r="BU16"/>
  <c r="BV16"/>
  <c r="BT16"/>
  <c r="DR16"/>
  <c r="BR16"/>
  <c r="BQ16"/>
  <c r="DP16"/>
  <c r="BP16"/>
  <c r="BO16"/>
  <c r="BN16"/>
  <c r="DN16"/>
  <c r="BL16"/>
  <c r="BK16"/>
  <c r="BJ16"/>
  <c r="BI16"/>
  <c r="DJ16"/>
  <c r="BH16"/>
  <c r="BF16"/>
  <c r="DH16"/>
  <c r="BD16"/>
  <c r="DG16"/>
  <c r="BB16"/>
  <c r="BA16"/>
  <c r="AZ16"/>
  <c r="DH15"/>
  <c r="BU15"/>
  <c r="BT15"/>
  <c r="DR15"/>
  <c r="BR15"/>
  <c r="DQ15"/>
  <c r="BQ15"/>
  <c r="DP15"/>
  <c r="BO15"/>
  <c r="BP15"/>
  <c r="BN15"/>
  <c r="DN15"/>
  <c r="BL15"/>
  <c r="DM15"/>
  <c r="BK15"/>
  <c r="BJ15"/>
  <c r="BZ15"/>
  <c r="BI15"/>
  <c r="BH15"/>
  <c r="BF15"/>
  <c r="BD15"/>
  <c r="DG15"/>
  <c r="BB15"/>
  <c r="DF15"/>
  <c r="BA15"/>
  <c r="AZ15"/>
  <c r="DI14"/>
  <c r="BU14"/>
  <c r="BV14"/>
  <c r="BT14"/>
  <c r="DR14"/>
  <c r="BR14"/>
  <c r="DQ14"/>
  <c r="BQ14"/>
  <c r="BO14"/>
  <c r="BN14"/>
  <c r="BL14"/>
  <c r="BK14"/>
  <c r="DL14"/>
  <c r="BJ14"/>
  <c r="BI14"/>
  <c r="BY14"/>
  <c r="BH14"/>
  <c r="BF14"/>
  <c r="DH14"/>
  <c r="BD14"/>
  <c r="BB14"/>
  <c r="BA14"/>
  <c r="AZ14"/>
  <c r="DH13"/>
  <c r="DF13"/>
  <c r="BU13"/>
  <c r="BV13"/>
  <c r="DS13"/>
  <c r="BT13"/>
  <c r="DR13"/>
  <c r="BR13"/>
  <c r="DQ13"/>
  <c r="BQ13"/>
  <c r="BO13"/>
  <c r="BP13"/>
  <c r="BN13"/>
  <c r="DN13"/>
  <c r="BL13"/>
  <c r="DM13"/>
  <c r="BK13"/>
  <c r="BJ13"/>
  <c r="BZ13"/>
  <c r="BI13"/>
  <c r="BH13"/>
  <c r="DI13"/>
  <c r="BF13"/>
  <c r="BD13"/>
  <c r="DG13"/>
  <c r="BB13"/>
  <c r="BA13"/>
  <c r="BC13"/>
  <c r="BE13"/>
  <c r="AZ13"/>
  <c r="DF12"/>
  <c r="BY12"/>
  <c r="BU12"/>
  <c r="BV12"/>
  <c r="DS12"/>
  <c r="BT12"/>
  <c r="BR12"/>
  <c r="DQ12"/>
  <c r="BQ12"/>
  <c r="DP12"/>
  <c r="BO12"/>
  <c r="BN12"/>
  <c r="DN12"/>
  <c r="BL12"/>
  <c r="BK12"/>
  <c r="BJ12"/>
  <c r="BZ12"/>
  <c r="BI12"/>
  <c r="DJ12"/>
  <c r="BH12"/>
  <c r="BF12"/>
  <c r="BD12"/>
  <c r="BB12"/>
  <c r="BA12"/>
  <c r="BC12"/>
  <c r="BE12"/>
  <c r="AZ12"/>
  <c r="BU11"/>
  <c r="BV11"/>
  <c r="BT11"/>
  <c r="DR11"/>
  <c r="BR11"/>
  <c r="DQ11"/>
  <c r="BQ11"/>
  <c r="BP11"/>
  <c r="BO11"/>
  <c r="BN11"/>
  <c r="BL11"/>
  <c r="BK11"/>
  <c r="BJ11"/>
  <c r="BZ11"/>
  <c r="BI11"/>
  <c r="BH11"/>
  <c r="DI11"/>
  <c r="BF11"/>
  <c r="DH11"/>
  <c r="BD11"/>
  <c r="DG11"/>
  <c r="BB11"/>
  <c r="BA11"/>
  <c r="AZ11"/>
  <c r="BY10"/>
  <c r="BU10"/>
  <c r="BV10"/>
  <c r="BT10"/>
  <c r="DR10"/>
  <c r="BR10"/>
  <c r="DQ10"/>
  <c r="BQ10"/>
  <c r="DP10"/>
  <c r="BP10"/>
  <c r="DO10"/>
  <c r="BO10"/>
  <c r="BN10"/>
  <c r="BL10"/>
  <c r="DM10"/>
  <c r="BK10"/>
  <c r="BJ10"/>
  <c r="BZ10"/>
  <c r="BI10"/>
  <c r="BH10"/>
  <c r="BF10"/>
  <c r="BD10"/>
  <c r="DG10"/>
  <c r="BB10"/>
  <c r="DF10"/>
  <c r="BA10"/>
  <c r="BC10"/>
  <c r="BE10"/>
  <c r="AZ10"/>
  <c r="BU9"/>
  <c r="BV9"/>
  <c r="BT9"/>
  <c r="DR9"/>
  <c r="BR9"/>
  <c r="DQ9"/>
  <c r="BQ9"/>
  <c r="DP9"/>
  <c r="BO9"/>
  <c r="BN9"/>
  <c r="BL9"/>
  <c r="DM9"/>
  <c r="BK9"/>
  <c r="BJ9"/>
  <c r="BZ9"/>
  <c r="BI9"/>
  <c r="BY9"/>
  <c r="BH9"/>
  <c r="BF9"/>
  <c r="BD9"/>
  <c r="DG9"/>
  <c r="BB9"/>
  <c r="BA9"/>
  <c r="AZ9"/>
  <c r="DO8"/>
  <c r="BU8"/>
  <c r="BV8"/>
  <c r="BT8"/>
  <c r="DR8"/>
  <c r="BR8"/>
  <c r="BQ8"/>
  <c r="DP8"/>
  <c r="BP8"/>
  <c r="BO8"/>
  <c r="BN8"/>
  <c r="DN8"/>
  <c r="BL8"/>
  <c r="BK8"/>
  <c r="BJ8"/>
  <c r="BI8"/>
  <c r="BH8"/>
  <c r="BF8"/>
  <c r="BD8"/>
  <c r="BB8"/>
  <c r="BA8"/>
  <c r="AZ8"/>
  <c r="BY7"/>
  <c r="BU7"/>
  <c r="BT7"/>
  <c r="DR7"/>
  <c r="BR7"/>
  <c r="DQ7"/>
  <c r="BQ7"/>
  <c r="DP7"/>
  <c r="BO7"/>
  <c r="BP7"/>
  <c r="BN7"/>
  <c r="DN7"/>
  <c r="BL7"/>
  <c r="BK7"/>
  <c r="DL7"/>
  <c r="BJ7"/>
  <c r="BZ7"/>
  <c r="BI7"/>
  <c r="BH7"/>
  <c r="BF7"/>
  <c r="DH7"/>
  <c r="BD7"/>
  <c r="DG7"/>
  <c r="BB7"/>
  <c r="DF7"/>
  <c r="BA7"/>
  <c r="AZ7"/>
  <c r="DQ6"/>
  <c r="BU6"/>
  <c r="BT6"/>
  <c r="DR6"/>
  <c r="BR6"/>
  <c r="BQ6"/>
  <c r="DP6"/>
  <c r="BO6"/>
  <c r="BN6"/>
  <c r="BL6"/>
  <c r="BK6"/>
  <c r="DL6"/>
  <c r="BJ6"/>
  <c r="BI6"/>
  <c r="BY6"/>
  <c r="BH6"/>
  <c r="DI6"/>
  <c r="BF6"/>
  <c r="BD6"/>
  <c r="BB6"/>
  <c r="BA6"/>
  <c r="AZ6"/>
  <c r="DR5"/>
  <c r="BU5"/>
  <c r="BV5"/>
  <c r="DS5"/>
  <c r="BT5"/>
  <c r="BR5"/>
  <c r="DQ5"/>
  <c r="BQ5"/>
  <c r="BO5"/>
  <c r="BP5"/>
  <c r="BN5"/>
  <c r="DN5"/>
  <c r="BL5"/>
  <c r="BK5"/>
  <c r="BJ5"/>
  <c r="BZ5"/>
  <c r="BI5"/>
  <c r="BH5"/>
  <c r="DI5"/>
  <c r="BF5"/>
  <c r="DH5"/>
  <c r="BD5"/>
  <c r="DG5"/>
  <c r="BB5"/>
  <c r="DF5"/>
  <c r="BA5"/>
  <c r="AZ5"/>
  <c r="DJ4"/>
  <c r="BV4"/>
  <c r="DS4"/>
  <c r="BU4"/>
  <c r="BT4"/>
  <c r="BR4"/>
  <c r="DQ4"/>
  <c r="BQ4"/>
  <c r="DP4"/>
  <c r="BO4"/>
  <c r="BN4"/>
  <c r="DN4"/>
  <c r="BL4"/>
  <c r="BK4"/>
  <c r="BJ4"/>
  <c r="BZ4"/>
  <c r="BI4"/>
  <c r="BY4"/>
  <c r="BH4"/>
  <c r="BF4"/>
  <c r="BD4"/>
  <c r="BB4"/>
  <c r="DF4"/>
  <c r="BA4"/>
  <c r="DE4"/>
  <c r="AZ4"/>
  <c r="BU3"/>
  <c r="BT3"/>
  <c r="BR3"/>
  <c r="BQ3"/>
  <c r="BO3"/>
  <c r="BP3"/>
  <c r="BN3"/>
  <c r="BL3"/>
  <c r="BK3"/>
  <c r="BJ3"/>
  <c r="BI3"/>
  <c r="BH3"/>
  <c r="BF3"/>
  <c r="BD3"/>
  <c r="BB3"/>
  <c r="BA3"/>
  <c r="AZ3"/>
  <c r="G24" i="15"/>
  <c r="F24"/>
  <c r="E24"/>
  <c r="D24"/>
  <c r="F23"/>
  <c r="E23"/>
  <c r="D23"/>
  <c r="G22"/>
  <c r="AZ39"/>
  <c r="E22"/>
  <c r="D22"/>
  <c r="BV17"/>
  <c r="BT17"/>
  <c r="BR17"/>
  <c r="BQ17"/>
  <c r="BP17"/>
  <c r="BN17"/>
  <c r="BL17"/>
  <c r="BK17"/>
  <c r="BJ17"/>
  <c r="BI17"/>
  <c r="BH17"/>
  <c r="BF17"/>
  <c r="BD17"/>
  <c r="BB17"/>
  <c r="BA17"/>
  <c r="BV15"/>
  <c r="BU15"/>
  <c r="BT15"/>
  <c r="BR15"/>
  <c r="BQ15"/>
  <c r="BO15"/>
  <c r="BP15"/>
  <c r="BN15"/>
  <c r="BL15"/>
  <c r="BK15"/>
  <c r="BM15"/>
  <c r="BJ15"/>
  <c r="BZ15"/>
  <c r="BI15"/>
  <c r="BY15"/>
  <c r="BH15"/>
  <c r="BF15"/>
  <c r="BD15"/>
  <c r="BC15"/>
  <c r="BE15"/>
  <c r="BB15"/>
  <c r="BA15"/>
  <c r="AZ15"/>
  <c r="BU14"/>
  <c r="BV14"/>
  <c r="BT14"/>
  <c r="BS14"/>
  <c r="BR14"/>
  <c r="BQ14"/>
  <c r="BO14"/>
  <c r="BP14"/>
  <c r="BN14"/>
  <c r="BL14"/>
  <c r="BK14"/>
  <c r="BJ14"/>
  <c r="BZ14"/>
  <c r="BI14"/>
  <c r="BY14"/>
  <c r="BH14"/>
  <c r="BF14"/>
  <c r="BD14"/>
  <c r="BB14"/>
  <c r="BA14"/>
  <c r="AZ14"/>
  <c r="BU13"/>
  <c r="BV13"/>
  <c r="BT13"/>
  <c r="BR13"/>
  <c r="BQ13"/>
  <c r="BP13"/>
  <c r="BO13"/>
  <c r="BN13"/>
  <c r="BL13"/>
  <c r="BK13"/>
  <c r="BJ13"/>
  <c r="BZ13"/>
  <c r="BI13"/>
  <c r="BH13"/>
  <c r="BG13"/>
  <c r="BF13"/>
  <c r="BD13"/>
  <c r="BB13"/>
  <c r="BA13"/>
  <c r="BC13"/>
  <c r="BE13"/>
  <c r="AZ13"/>
  <c r="BU12"/>
  <c r="BT12"/>
  <c r="BR12"/>
  <c r="BQ12"/>
  <c r="BO12"/>
  <c r="BP12"/>
  <c r="BN12"/>
  <c r="BL12"/>
  <c r="BK12"/>
  <c r="BJ12"/>
  <c r="BZ12"/>
  <c r="BI12"/>
  <c r="BY12"/>
  <c r="BH12"/>
  <c r="BF12"/>
  <c r="BD12"/>
  <c r="BB12"/>
  <c r="BA12"/>
  <c r="AZ12"/>
  <c r="BV11"/>
  <c r="BU11"/>
  <c r="BT11"/>
  <c r="BR11"/>
  <c r="BQ11"/>
  <c r="BP11"/>
  <c r="BO11"/>
  <c r="BN11"/>
  <c r="BL11"/>
  <c r="BK11"/>
  <c r="BJ11"/>
  <c r="BI11"/>
  <c r="BY11"/>
  <c r="BH11"/>
  <c r="BF11"/>
  <c r="BD11"/>
  <c r="BB11"/>
  <c r="BA11"/>
  <c r="AZ11"/>
  <c r="BU10"/>
  <c r="BV10"/>
  <c r="BT10"/>
  <c r="BR10"/>
  <c r="BQ10"/>
  <c r="BO10"/>
  <c r="BN10"/>
  <c r="BL10"/>
  <c r="BK10"/>
  <c r="BJ10"/>
  <c r="BZ10"/>
  <c r="BI10"/>
  <c r="BY10"/>
  <c r="BH10"/>
  <c r="BF10"/>
  <c r="BD10"/>
  <c r="BB10"/>
  <c r="BA10"/>
  <c r="AZ10"/>
  <c r="BU9"/>
  <c r="BV9"/>
  <c r="BT9"/>
  <c r="BS9"/>
  <c r="BR9"/>
  <c r="BQ9"/>
  <c r="BO9"/>
  <c r="BP9"/>
  <c r="BN9"/>
  <c r="BL9"/>
  <c r="BK9"/>
  <c r="BJ9"/>
  <c r="BZ9"/>
  <c r="BI9"/>
  <c r="BY9"/>
  <c r="BH9"/>
  <c r="BF9"/>
  <c r="BD9"/>
  <c r="BB9"/>
  <c r="BA9"/>
  <c r="AZ9"/>
  <c r="BZ8"/>
  <c r="BU8"/>
  <c r="BV8"/>
  <c r="BT8"/>
  <c r="BR8"/>
  <c r="BQ8"/>
  <c r="BP8"/>
  <c r="BO8"/>
  <c r="BN8"/>
  <c r="BL8"/>
  <c r="BK8"/>
  <c r="BJ8"/>
  <c r="BI8"/>
  <c r="BH8"/>
  <c r="BF8"/>
  <c r="BD8"/>
  <c r="BB8"/>
  <c r="BA8"/>
  <c r="AZ8"/>
  <c r="BV7"/>
  <c r="BU7"/>
  <c r="BT7"/>
  <c r="BR7"/>
  <c r="BQ7"/>
  <c r="BO7"/>
  <c r="BP7"/>
  <c r="BN7"/>
  <c r="BM7"/>
  <c r="BL7"/>
  <c r="BK7"/>
  <c r="BJ7"/>
  <c r="BZ7"/>
  <c r="BI7"/>
  <c r="BY7"/>
  <c r="BH7"/>
  <c r="BF7"/>
  <c r="BE7"/>
  <c r="BD7"/>
  <c r="BC7"/>
  <c r="BB7"/>
  <c r="BA7"/>
  <c r="AZ7"/>
  <c r="BV6"/>
  <c r="BU6"/>
  <c r="BT6"/>
  <c r="BR6"/>
  <c r="BQ6"/>
  <c r="BS6"/>
  <c r="BP6"/>
  <c r="BO6"/>
  <c r="BN6"/>
  <c r="BL6"/>
  <c r="BK6"/>
  <c r="BJ6"/>
  <c r="BZ6"/>
  <c r="BI6"/>
  <c r="BY6"/>
  <c r="BH6"/>
  <c r="BF6"/>
  <c r="BD6"/>
  <c r="BC6"/>
  <c r="BB6"/>
  <c r="BA6"/>
  <c r="AZ6"/>
  <c r="BV5"/>
  <c r="BU5"/>
  <c r="BT5"/>
  <c r="BR5"/>
  <c r="BQ5"/>
  <c r="BO5"/>
  <c r="BP5"/>
  <c r="BN5"/>
  <c r="BL5"/>
  <c r="BK5"/>
  <c r="BJ5"/>
  <c r="BZ5"/>
  <c r="BI5"/>
  <c r="BH5"/>
  <c r="BF5"/>
  <c r="BD5"/>
  <c r="BB5"/>
  <c r="BA5"/>
  <c r="BC5"/>
  <c r="BE5"/>
  <c r="AZ5"/>
  <c r="BU4"/>
  <c r="BT4"/>
  <c r="BR4"/>
  <c r="BQ4"/>
  <c r="BP4"/>
  <c r="BO4"/>
  <c r="BN4"/>
  <c r="BL4"/>
  <c r="BK4"/>
  <c r="BM4"/>
  <c r="BJ4"/>
  <c r="BZ4"/>
  <c r="BI4"/>
  <c r="BY4"/>
  <c r="BH4"/>
  <c r="BF4"/>
  <c r="BD4"/>
  <c r="BB4"/>
  <c r="BA4"/>
  <c r="BC4"/>
  <c r="BE4"/>
  <c r="AZ4"/>
  <c r="BU3"/>
  <c r="BV3"/>
  <c r="BT3"/>
  <c r="BT40"/>
  <c r="BT41"/>
  <c r="BR3"/>
  <c r="BQ3"/>
  <c r="BP3"/>
  <c r="BO3"/>
  <c r="BN3"/>
  <c r="BL3"/>
  <c r="BK3"/>
  <c r="BJ3"/>
  <c r="BI3"/>
  <c r="BH3"/>
  <c r="BF3"/>
  <c r="BD3"/>
  <c r="BB3"/>
  <c r="BA3"/>
  <c r="AZ3"/>
  <c r="F37" i="14"/>
  <c r="E37"/>
  <c r="D37"/>
  <c r="F36"/>
  <c r="E36"/>
  <c r="D36"/>
  <c r="E35"/>
  <c r="D35"/>
  <c r="BV30"/>
  <c r="BT30"/>
  <c r="BR30"/>
  <c r="BQ30"/>
  <c r="BP30"/>
  <c r="BN30"/>
  <c r="BL30"/>
  <c r="BK30"/>
  <c r="BJ30"/>
  <c r="BI30"/>
  <c r="BH30"/>
  <c r="BF30"/>
  <c r="BD30"/>
  <c r="BB30"/>
  <c r="BA30"/>
  <c r="DR28"/>
  <c r="DJ20"/>
  <c r="DG20"/>
  <c r="DE20"/>
  <c r="BV20"/>
  <c r="BU20"/>
  <c r="BT20"/>
  <c r="DR20"/>
  <c r="BR20"/>
  <c r="DQ20"/>
  <c r="BQ20"/>
  <c r="DP20"/>
  <c r="BO20"/>
  <c r="BN20"/>
  <c r="DN20"/>
  <c r="BL20"/>
  <c r="DM20"/>
  <c r="BK20"/>
  <c r="BJ20"/>
  <c r="BZ20"/>
  <c r="BI20"/>
  <c r="BY20"/>
  <c r="BH20"/>
  <c r="DI20"/>
  <c r="BF20"/>
  <c r="BD20"/>
  <c r="BB20"/>
  <c r="DF20"/>
  <c r="BA20"/>
  <c r="AZ20"/>
  <c r="DO19"/>
  <c r="DN19"/>
  <c r="DG19"/>
  <c r="BY19"/>
  <c r="BU19"/>
  <c r="BT19"/>
  <c r="DR19"/>
  <c r="BS19"/>
  <c r="BR19"/>
  <c r="DQ19"/>
  <c r="BQ19"/>
  <c r="DP19"/>
  <c r="BP19"/>
  <c r="BO19"/>
  <c r="BN19"/>
  <c r="BL19"/>
  <c r="BK19"/>
  <c r="BJ19"/>
  <c r="DK19"/>
  <c r="BI19"/>
  <c r="DJ19"/>
  <c r="BH19"/>
  <c r="BF19"/>
  <c r="DH19"/>
  <c r="BD19"/>
  <c r="BB19"/>
  <c r="BA19"/>
  <c r="DE19"/>
  <c r="AZ19"/>
  <c r="DF18"/>
  <c r="BU18"/>
  <c r="BT18"/>
  <c r="DR18"/>
  <c r="BR18"/>
  <c r="DQ18"/>
  <c r="BQ18"/>
  <c r="DP18"/>
  <c r="BO18"/>
  <c r="BP18"/>
  <c r="DO18"/>
  <c r="BN18"/>
  <c r="BM18"/>
  <c r="BL18"/>
  <c r="DM18"/>
  <c r="BK18"/>
  <c r="BJ18"/>
  <c r="BZ18"/>
  <c r="BI18"/>
  <c r="BY18"/>
  <c r="BH18"/>
  <c r="BG18"/>
  <c r="BF18"/>
  <c r="DH18"/>
  <c r="BD18"/>
  <c r="DG18"/>
  <c r="BB18"/>
  <c r="BA18"/>
  <c r="DE18"/>
  <c r="AZ18"/>
  <c r="DN17"/>
  <c r="DI17"/>
  <c r="DH17"/>
  <c r="BU17"/>
  <c r="BT17"/>
  <c r="DR17"/>
  <c r="BR17"/>
  <c r="DQ17"/>
  <c r="BQ17"/>
  <c r="DP17"/>
  <c r="BO17"/>
  <c r="BN17"/>
  <c r="BM17"/>
  <c r="BL17"/>
  <c r="DM17"/>
  <c r="BK17"/>
  <c r="DL17"/>
  <c r="BJ17"/>
  <c r="BI17"/>
  <c r="BY17"/>
  <c r="BH17"/>
  <c r="BF17"/>
  <c r="BD17"/>
  <c r="BB17"/>
  <c r="BA17"/>
  <c r="DE17"/>
  <c r="AZ17"/>
  <c r="DL16"/>
  <c r="DH16"/>
  <c r="DF16"/>
  <c r="BU16"/>
  <c r="BV16"/>
  <c r="DS16"/>
  <c r="BT16"/>
  <c r="DR16"/>
  <c r="BR16"/>
  <c r="DQ16"/>
  <c r="BQ16"/>
  <c r="BO16"/>
  <c r="BP16"/>
  <c r="BN16"/>
  <c r="DN16"/>
  <c r="BM16"/>
  <c r="BL16"/>
  <c r="DM16"/>
  <c r="BK16"/>
  <c r="BJ16"/>
  <c r="BI16"/>
  <c r="DJ16"/>
  <c r="BH16"/>
  <c r="DI16"/>
  <c r="BF16"/>
  <c r="BD16"/>
  <c r="DG16"/>
  <c r="BB16"/>
  <c r="BA16"/>
  <c r="AZ16"/>
  <c r="DN15"/>
  <c r="DJ15"/>
  <c r="DF15"/>
  <c r="BV15"/>
  <c r="DS15"/>
  <c r="BU15"/>
  <c r="BT15"/>
  <c r="BR15"/>
  <c r="DQ15"/>
  <c r="BQ15"/>
  <c r="DP15"/>
  <c r="BO15"/>
  <c r="BP15"/>
  <c r="BN15"/>
  <c r="BL15"/>
  <c r="BK15"/>
  <c r="BJ15"/>
  <c r="BZ15"/>
  <c r="BI15"/>
  <c r="BY15"/>
  <c r="BH15"/>
  <c r="DI15"/>
  <c r="BG15"/>
  <c r="BF15"/>
  <c r="BD15"/>
  <c r="DG15"/>
  <c r="BB15"/>
  <c r="BA15"/>
  <c r="BC15"/>
  <c r="AZ15"/>
  <c r="DS14"/>
  <c r="DP14"/>
  <c r="DF14"/>
  <c r="BV14"/>
  <c r="BU14"/>
  <c r="BT14"/>
  <c r="BR14"/>
  <c r="DQ14"/>
  <c r="BQ14"/>
  <c r="BO14"/>
  <c r="BP14"/>
  <c r="BN14"/>
  <c r="BL14"/>
  <c r="BK14"/>
  <c r="DL14"/>
  <c r="BJ14"/>
  <c r="BZ14"/>
  <c r="BI14"/>
  <c r="BH14"/>
  <c r="DI14"/>
  <c r="BF14"/>
  <c r="DH14"/>
  <c r="BD14"/>
  <c r="BB14"/>
  <c r="BA14"/>
  <c r="AZ14"/>
  <c r="DM13"/>
  <c r="DG13"/>
  <c r="BV13"/>
  <c r="BU13"/>
  <c r="BT13"/>
  <c r="DR13"/>
  <c r="BR13"/>
  <c r="DQ13"/>
  <c r="BQ13"/>
  <c r="DP13"/>
  <c r="BO13"/>
  <c r="BP13"/>
  <c r="DO13"/>
  <c r="BN13"/>
  <c r="DN13"/>
  <c r="BL13"/>
  <c r="BK13"/>
  <c r="DL13"/>
  <c r="BJ13"/>
  <c r="BZ13"/>
  <c r="BI13"/>
  <c r="BH13"/>
  <c r="DI13"/>
  <c r="BF13"/>
  <c r="BD13"/>
  <c r="BB13"/>
  <c r="DF13"/>
  <c r="BA13"/>
  <c r="AZ13"/>
  <c r="DR12"/>
  <c r="DM12"/>
  <c r="DI12"/>
  <c r="DE12"/>
  <c r="CV12"/>
  <c r="CB12"/>
  <c r="BV12"/>
  <c r="BU12"/>
  <c r="BT12"/>
  <c r="DA12"/>
  <c r="BR12"/>
  <c r="DQ12"/>
  <c r="BQ12"/>
  <c r="DP12"/>
  <c r="BP12"/>
  <c r="DO12"/>
  <c r="BO12"/>
  <c r="BN12"/>
  <c r="DN12"/>
  <c r="BL12"/>
  <c r="BK12"/>
  <c r="BJ12"/>
  <c r="BZ12"/>
  <c r="BI12"/>
  <c r="BY12"/>
  <c r="BH12"/>
  <c r="BF12"/>
  <c r="BD12"/>
  <c r="DG12"/>
  <c r="BC12"/>
  <c r="BB12"/>
  <c r="DF12"/>
  <c r="BA12"/>
  <c r="AZ12"/>
  <c r="DM11"/>
  <c r="DJ11"/>
  <c r="DG11"/>
  <c r="BV11"/>
  <c r="DS11"/>
  <c r="BU11"/>
  <c r="BT11"/>
  <c r="DR11"/>
  <c r="BS11"/>
  <c r="BR11"/>
  <c r="DQ11"/>
  <c r="BQ11"/>
  <c r="DP11"/>
  <c r="BP11"/>
  <c r="DO11"/>
  <c r="BO11"/>
  <c r="BN11"/>
  <c r="DN11"/>
  <c r="BL11"/>
  <c r="BK11"/>
  <c r="BJ11"/>
  <c r="DK11"/>
  <c r="BI11"/>
  <c r="BY11"/>
  <c r="BH11"/>
  <c r="BF11"/>
  <c r="DH11"/>
  <c r="BD11"/>
  <c r="BB11"/>
  <c r="DF11"/>
  <c r="BA11"/>
  <c r="DE11"/>
  <c r="AZ11"/>
  <c r="DH10"/>
  <c r="DF10"/>
  <c r="BY10"/>
  <c r="BU10"/>
  <c r="BT10"/>
  <c r="DR10"/>
  <c r="BR10"/>
  <c r="DQ10"/>
  <c r="BQ10"/>
  <c r="DP10"/>
  <c r="BP10"/>
  <c r="BO10"/>
  <c r="BN10"/>
  <c r="DN10"/>
  <c r="BL10"/>
  <c r="DM10"/>
  <c r="BK10"/>
  <c r="DL10"/>
  <c r="BJ10"/>
  <c r="BZ10"/>
  <c r="BI10"/>
  <c r="DJ10"/>
  <c r="BH10"/>
  <c r="BG10"/>
  <c r="BF10"/>
  <c r="BD10"/>
  <c r="DG10"/>
  <c r="BB10"/>
  <c r="BA10"/>
  <c r="DE10"/>
  <c r="AZ10"/>
  <c r="DN9"/>
  <c r="BU9"/>
  <c r="BT9"/>
  <c r="DR9"/>
  <c r="BR9"/>
  <c r="DQ9"/>
  <c r="BQ9"/>
  <c r="DP9"/>
  <c r="BO9"/>
  <c r="BP9"/>
  <c r="DO9"/>
  <c r="BN9"/>
  <c r="BL9"/>
  <c r="DM9"/>
  <c r="BK9"/>
  <c r="DL9"/>
  <c r="BJ9"/>
  <c r="BI9"/>
  <c r="BY9"/>
  <c r="BH9"/>
  <c r="DI9"/>
  <c r="BF9"/>
  <c r="DH9"/>
  <c r="BD9"/>
  <c r="BB9"/>
  <c r="BA9"/>
  <c r="DE9"/>
  <c r="AZ9"/>
  <c r="DQ8"/>
  <c r="DH8"/>
  <c r="BV8"/>
  <c r="DS8"/>
  <c r="BU8"/>
  <c r="BT8"/>
  <c r="DR8"/>
  <c r="BR8"/>
  <c r="BQ8"/>
  <c r="BO8"/>
  <c r="BP8"/>
  <c r="BN8"/>
  <c r="BL8"/>
  <c r="CU18"/>
  <c r="BK8"/>
  <c r="DL8"/>
  <c r="BJ8"/>
  <c r="BI8"/>
  <c r="DJ8"/>
  <c r="BH8"/>
  <c r="DI8"/>
  <c r="BF8"/>
  <c r="BD8"/>
  <c r="DG8"/>
  <c r="BB8"/>
  <c r="BA8"/>
  <c r="CM4"/>
  <c r="AZ8"/>
  <c r="DE7"/>
  <c r="BV7"/>
  <c r="DS7"/>
  <c r="BU7"/>
  <c r="BT7"/>
  <c r="BR7"/>
  <c r="DQ7"/>
  <c r="BQ7"/>
  <c r="DP7"/>
  <c r="BO7"/>
  <c r="BP7"/>
  <c r="BN7"/>
  <c r="DN7"/>
  <c r="BL7"/>
  <c r="BK7"/>
  <c r="BJ7"/>
  <c r="BZ7"/>
  <c r="BI7"/>
  <c r="BY7"/>
  <c r="BH7"/>
  <c r="DI7"/>
  <c r="BF7"/>
  <c r="BD7"/>
  <c r="DG7"/>
  <c r="BC7"/>
  <c r="BB7"/>
  <c r="DF7"/>
  <c r="BA7"/>
  <c r="AZ7"/>
  <c r="DN6"/>
  <c r="DK6"/>
  <c r="DF6"/>
  <c r="BZ6"/>
  <c r="BU6"/>
  <c r="BV6"/>
  <c r="DS6"/>
  <c r="BT6"/>
  <c r="BR6"/>
  <c r="DQ6"/>
  <c r="BQ6"/>
  <c r="DP6"/>
  <c r="BP6"/>
  <c r="DO6"/>
  <c r="BO6"/>
  <c r="BN6"/>
  <c r="BL6"/>
  <c r="BK6"/>
  <c r="DL6"/>
  <c r="BJ6"/>
  <c r="BI6"/>
  <c r="BH6"/>
  <c r="DI6"/>
  <c r="BF6"/>
  <c r="DH6"/>
  <c r="BD6"/>
  <c r="BB6"/>
  <c r="BA6"/>
  <c r="AZ6"/>
  <c r="DL5"/>
  <c r="DH5"/>
  <c r="DG5"/>
  <c r="BU5"/>
  <c r="BV5"/>
  <c r="BT5"/>
  <c r="DR5"/>
  <c r="BR5"/>
  <c r="DQ5"/>
  <c r="BQ5"/>
  <c r="DP5"/>
  <c r="BP5"/>
  <c r="BO5"/>
  <c r="BN5"/>
  <c r="DN5"/>
  <c r="BL5"/>
  <c r="DM5"/>
  <c r="BK5"/>
  <c r="BM5"/>
  <c r="BJ5"/>
  <c r="BZ5"/>
  <c r="BI5"/>
  <c r="BH5"/>
  <c r="DI5"/>
  <c r="BF5"/>
  <c r="BD5"/>
  <c r="BB5"/>
  <c r="DF5"/>
  <c r="BA5"/>
  <c r="AZ5"/>
  <c r="DR4"/>
  <c r="DM4"/>
  <c r="DJ4"/>
  <c r="DG4"/>
  <c r="CU4"/>
  <c r="BU4"/>
  <c r="BV4"/>
  <c r="DS4"/>
  <c r="BT4"/>
  <c r="BR4"/>
  <c r="BQ4"/>
  <c r="DP4"/>
  <c r="BP4"/>
  <c r="DO4"/>
  <c r="BO4"/>
  <c r="BN4"/>
  <c r="DN4"/>
  <c r="BL4"/>
  <c r="BK4"/>
  <c r="BJ4"/>
  <c r="BZ4"/>
  <c r="BI4"/>
  <c r="BY4"/>
  <c r="BH4"/>
  <c r="DI4"/>
  <c r="BF4"/>
  <c r="BD4"/>
  <c r="BB4"/>
  <c r="DF4"/>
  <c r="BA4"/>
  <c r="BC4"/>
  <c r="BE4"/>
  <c r="AZ4"/>
  <c r="DR3"/>
  <c r="DQ3"/>
  <c r="DM3"/>
  <c r="DI3"/>
  <c r="DE3"/>
  <c r="BY3"/>
  <c r="BV3"/>
  <c r="DS3"/>
  <c r="BU3"/>
  <c r="BT3"/>
  <c r="BR3"/>
  <c r="BQ3"/>
  <c r="BS3"/>
  <c r="BP3"/>
  <c r="DO3"/>
  <c r="BO3"/>
  <c r="BN3"/>
  <c r="DN3"/>
  <c r="BL3"/>
  <c r="BK3"/>
  <c r="BJ3"/>
  <c r="BI3"/>
  <c r="DJ3"/>
  <c r="BH3"/>
  <c r="BF3"/>
  <c r="BD3"/>
  <c r="DG3"/>
  <c r="BC3"/>
  <c r="BB3"/>
  <c r="BA3"/>
  <c r="AZ3"/>
  <c r="F36" i="13"/>
  <c r="E36"/>
  <c r="D36"/>
  <c r="G36"/>
  <c r="F35"/>
  <c r="E35"/>
  <c r="D35"/>
  <c r="E34"/>
  <c r="D34"/>
  <c r="BV29"/>
  <c r="BT29"/>
  <c r="BR29"/>
  <c r="BQ29"/>
  <c r="BP29"/>
  <c r="BN29"/>
  <c r="BL29"/>
  <c r="BK29"/>
  <c r="BJ29"/>
  <c r="BI29"/>
  <c r="BH29"/>
  <c r="BF29"/>
  <c r="BD29"/>
  <c r="BB29"/>
  <c r="BA29"/>
  <c r="DR27"/>
  <c r="DK20"/>
  <c r="BU20"/>
  <c r="BT20"/>
  <c r="DR20"/>
  <c r="BR20"/>
  <c r="BQ20"/>
  <c r="DP20"/>
  <c r="BO20"/>
  <c r="BP20"/>
  <c r="DO20"/>
  <c r="BN20"/>
  <c r="DN20"/>
  <c r="BL20"/>
  <c r="DM20"/>
  <c r="BK20"/>
  <c r="BJ20"/>
  <c r="BZ20"/>
  <c r="BI20"/>
  <c r="BY20"/>
  <c r="BH20"/>
  <c r="DI20"/>
  <c r="BF20"/>
  <c r="BD20"/>
  <c r="BC20"/>
  <c r="BB20"/>
  <c r="DF20"/>
  <c r="BA20"/>
  <c r="AZ20"/>
  <c r="DR19"/>
  <c r="BV19"/>
  <c r="DS19"/>
  <c r="BU19"/>
  <c r="BT19"/>
  <c r="BR19"/>
  <c r="BQ19"/>
  <c r="BO19"/>
  <c r="BP19"/>
  <c r="DO19"/>
  <c r="BN19"/>
  <c r="DN19"/>
  <c r="BL19"/>
  <c r="DM19"/>
  <c r="BK19"/>
  <c r="BJ19"/>
  <c r="DK19"/>
  <c r="BI19"/>
  <c r="BY19"/>
  <c r="BH19"/>
  <c r="DI19"/>
  <c r="BF19"/>
  <c r="DH19"/>
  <c r="BD19"/>
  <c r="DG19"/>
  <c r="BB19"/>
  <c r="DF19"/>
  <c r="BA19"/>
  <c r="AZ19"/>
  <c r="DK18"/>
  <c r="DE18"/>
  <c r="BU18"/>
  <c r="BV18"/>
  <c r="DS18"/>
  <c r="BT18"/>
  <c r="DR18"/>
  <c r="BR18"/>
  <c r="DQ18"/>
  <c r="BQ18"/>
  <c r="DP18"/>
  <c r="BO18"/>
  <c r="BP18"/>
  <c r="BN18"/>
  <c r="DN18"/>
  <c r="BL18"/>
  <c r="DM18"/>
  <c r="BK18"/>
  <c r="BJ18"/>
  <c r="BZ18"/>
  <c r="BI18"/>
  <c r="DJ18"/>
  <c r="BH18"/>
  <c r="BF18"/>
  <c r="DH18"/>
  <c r="BD18"/>
  <c r="DG18"/>
  <c r="BC18"/>
  <c r="BB18"/>
  <c r="BA18"/>
  <c r="AZ18"/>
  <c r="DH17"/>
  <c r="BU17"/>
  <c r="BV17"/>
  <c r="BT17"/>
  <c r="BS17"/>
  <c r="BR17"/>
  <c r="DQ17"/>
  <c r="BQ17"/>
  <c r="DP17"/>
  <c r="BO17"/>
  <c r="BP17"/>
  <c r="DO17"/>
  <c r="BN17"/>
  <c r="DN17"/>
  <c r="BL17"/>
  <c r="DM17"/>
  <c r="BK17"/>
  <c r="BJ17"/>
  <c r="BZ17"/>
  <c r="BI17"/>
  <c r="BY17"/>
  <c r="BH17"/>
  <c r="DI17"/>
  <c r="BF17"/>
  <c r="BD17"/>
  <c r="BB17"/>
  <c r="BA17"/>
  <c r="DE17"/>
  <c r="AZ17"/>
  <c r="DN16"/>
  <c r="DG16"/>
  <c r="BU16"/>
  <c r="BV16"/>
  <c r="DS16"/>
  <c r="BT16"/>
  <c r="DR16"/>
  <c r="BR16"/>
  <c r="DQ16"/>
  <c r="BQ16"/>
  <c r="BP16"/>
  <c r="DO16"/>
  <c r="BO16"/>
  <c r="BN16"/>
  <c r="BL16"/>
  <c r="DM16"/>
  <c r="BK16"/>
  <c r="DL16"/>
  <c r="BJ16"/>
  <c r="BZ16"/>
  <c r="BI16"/>
  <c r="DJ16"/>
  <c r="BH16"/>
  <c r="DI16"/>
  <c r="BF16"/>
  <c r="DH16"/>
  <c r="BD16"/>
  <c r="BB16"/>
  <c r="DF16"/>
  <c r="BA16"/>
  <c r="AZ16"/>
  <c r="DF15"/>
  <c r="BU15"/>
  <c r="BV15"/>
  <c r="DS15"/>
  <c r="BT15"/>
  <c r="DR15"/>
  <c r="BS15"/>
  <c r="BR15"/>
  <c r="DQ15"/>
  <c r="BQ15"/>
  <c r="DP15"/>
  <c r="BO15"/>
  <c r="BP15"/>
  <c r="BN15"/>
  <c r="DN15"/>
  <c r="BL15"/>
  <c r="DM15"/>
  <c r="BK15"/>
  <c r="DL15"/>
  <c r="BJ15"/>
  <c r="BZ15"/>
  <c r="BI15"/>
  <c r="BY15"/>
  <c r="BH15"/>
  <c r="DI15"/>
  <c r="BF15"/>
  <c r="BD15"/>
  <c r="DG15"/>
  <c r="BB15"/>
  <c r="BA15"/>
  <c r="BC15"/>
  <c r="BE15"/>
  <c r="AZ15"/>
  <c r="DR14"/>
  <c r="DG14"/>
  <c r="BU14"/>
  <c r="BV14"/>
  <c r="BT14"/>
  <c r="BS14"/>
  <c r="BR14"/>
  <c r="BQ14"/>
  <c r="DP14"/>
  <c r="BO14"/>
  <c r="BP14"/>
  <c r="BN14"/>
  <c r="DN14"/>
  <c r="BL14"/>
  <c r="BK14"/>
  <c r="DL14"/>
  <c r="BJ14"/>
  <c r="BZ14"/>
  <c r="BI14"/>
  <c r="BY14"/>
  <c r="BH14"/>
  <c r="DI14"/>
  <c r="BF14"/>
  <c r="DH14"/>
  <c r="BD14"/>
  <c r="BB14"/>
  <c r="BA14"/>
  <c r="AZ14"/>
  <c r="DL13"/>
  <c r="BU13"/>
  <c r="BT13"/>
  <c r="DR13"/>
  <c r="BR13"/>
  <c r="DQ13"/>
  <c r="BQ13"/>
  <c r="BP13"/>
  <c r="BO13"/>
  <c r="BN13"/>
  <c r="DN13"/>
  <c r="BL13"/>
  <c r="DM13"/>
  <c r="BK13"/>
  <c r="BJ13"/>
  <c r="BZ13"/>
  <c r="BI13"/>
  <c r="BY13"/>
  <c r="BH13"/>
  <c r="DI13"/>
  <c r="BF13"/>
  <c r="DH13"/>
  <c r="BD13"/>
  <c r="DG13"/>
  <c r="BB13"/>
  <c r="DF13"/>
  <c r="BA13"/>
  <c r="AZ13"/>
  <c r="DL12"/>
  <c r="BU12"/>
  <c r="BV12"/>
  <c r="BT12"/>
  <c r="BR12"/>
  <c r="BQ12"/>
  <c r="DP12"/>
  <c r="BP12"/>
  <c r="DO12"/>
  <c r="BO12"/>
  <c r="BN12"/>
  <c r="DN12"/>
  <c r="BM12"/>
  <c r="BL12"/>
  <c r="DM12"/>
  <c r="BK12"/>
  <c r="BJ12"/>
  <c r="BZ12"/>
  <c r="BI12"/>
  <c r="BY12"/>
  <c r="BH12"/>
  <c r="DI12"/>
  <c r="BF12"/>
  <c r="BD12"/>
  <c r="BB12"/>
  <c r="DF12"/>
  <c r="BA12"/>
  <c r="AZ12"/>
  <c r="DR11"/>
  <c r="BV11"/>
  <c r="DS11"/>
  <c r="BU11"/>
  <c r="BT11"/>
  <c r="BR11"/>
  <c r="DQ11"/>
  <c r="BQ11"/>
  <c r="DP11"/>
  <c r="BP11"/>
  <c r="BO11"/>
  <c r="BN11"/>
  <c r="CA11"/>
  <c r="BL11"/>
  <c r="DM11"/>
  <c r="BK11"/>
  <c r="BJ11"/>
  <c r="DK11"/>
  <c r="BI11"/>
  <c r="BY11"/>
  <c r="BH11"/>
  <c r="DI11"/>
  <c r="BF11"/>
  <c r="DH11"/>
  <c r="BD11"/>
  <c r="DG11"/>
  <c r="BB11"/>
  <c r="BA11"/>
  <c r="AZ11"/>
  <c r="DF10"/>
  <c r="BU10"/>
  <c r="BT10"/>
  <c r="DR10"/>
  <c r="BR10"/>
  <c r="DQ10"/>
  <c r="BQ10"/>
  <c r="DP10"/>
  <c r="BO10"/>
  <c r="BN10"/>
  <c r="DN10"/>
  <c r="BL10"/>
  <c r="DM10"/>
  <c r="BK10"/>
  <c r="BM10"/>
  <c r="BJ10"/>
  <c r="BZ10"/>
  <c r="BI10"/>
  <c r="BY10"/>
  <c r="BH10"/>
  <c r="BF10"/>
  <c r="DH10"/>
  <c r="BD10"/>
  <c r="DG10"/>
  <c r="BB10"/>
  <c r="BA10"/>
  <c r="AZ10"/>
  <c r="DI9"/>
  <c r="BU9"/>
  <c r="BV9"/>
  <c r="BT9"/>
  <c r="DR9"/>
  <c r="BS9"/>
  <c r="BR9"/>
  <c r="BQ9"/>
  <c r="DP9"/>
  <c r="BO9"/>
  <c r="BN9"/>
  <c r="DN9"/>
  <c r="BL9"/>
  <c r="DM9"/>
  <c r="BK9"/>
  <c r="BJ9"/>
  <c r="BZ9"/>
  <c r="BI9"/>
  <c r="BY9"/>
  <c r="BH9"/>
  <c r="BF9"/>
  <c r="DH9"/>
  <c r="BD9"/>
  <c r="CO18"/>
  <c r="BB9"/>
  <c r="BA9"/>
  <c r="DE9"/>
  <c r="AZ9"/>
  <c r="BU8"/>
  <c r="BV8"/>
  <c r="DS8"/>
  <c r="BT8"/>
  <c r="DR8"/>
  <c r="BR8"/>
  <c r="DQ8"/>
  <c r="BQ8"/>
  <c r="BP8"/>
  <c r="BO8"/>
  <c r="BN8"/>
  <c r="DN8"/>
  <c r="BL8"/>
  <c r="DM8"/>
  <c r="BK8"/>
  <c r="BM8"/>
  <c r="BJ8"/>
  <c r="BZ8"/>
  <c r="BI8"/>
  <c r="BH8"/>
  <c r="DI8"/>
  <c r="BF8"/>
  <c r="DH8"/>
  <c r="BD8"/>
  <c r="DG8"/>
  <c r="BB8"/>
  <c r="DF8"/>
  <c r="BA8"/>
  <c r="AZ8"/>
  <c r="DK7"/>
  <c r="DI7"/>
  <c r="BU7"/>
  <c r="BT7"/>
  <c r="DR7"/>
  <c r="BR7"/>
  <c r="DQ7"/>
  <c r="BQ7"/>
  <c r="DP7"/>
  <c r="BO7"/>
  <c r="BP7"/>
  <c r="BN7"/>
  <c r="BL7"/>
  <c r="DM7"/>
  <c r="BK7"/>
  <c r="DL7"/>
  <c r="BJ7"/>
  <c r="BZ7"/>
  <c r="BI7"/>
  <c r="BY7"/>
  <c r="BH7"/>
  <c r="BF7"/>
  <c r="BD7"/>
  <c r="DG7"/>
  <c r="BB7"/>
  <c r="BA7"/>
  <c r="DE7"/>
  <c r="AZ7"/>
  <c r="DI6"/>
  <c r="BU6"/>
  <c r="BV6"/>
  <c r="DS6"/>
  <c r="BT6"/>
  <c r="DR6"/>
  <c r="BS6"/>
  <c r="BR6"/>
  <c r="BQ6"/>
  <c r="BO6"/>
  <c r="BP6"/>
  <c r="DO6"/>
  <c r="BN6"/>
  <c r="DN6"/>
  <c r="BL6"/>
  <c r="BK6"/>
  <c r="BJ6"/>
  <c r="BZ6"/>
  <c r="BI6"/>
  <c r="BY6"/>
  <c r="BH6"/>
  <c r="BF6"/>
  <c r="DH6"/>
  <c r="BD6"/>
  <c r="DG6"/>
  <c r="BB6"/>
  <c r="BC6"/>
  <c r="BE6"/>
  <c r="BA6"/>
  <c r="AZ6"/>
  <c r="DL5"/>
  <c r="DK5"/>
  <c r="BZ5"/>
  <c r="BU5"/>
  <c r="BV5"/>
  <c r="DS5"/>
  <c r="BT5"/>
  <c r="DR5"/>
  <c r="BR5"/>
  <c r="DQ5"/>
  <c r="BQ5"/>
  <c r="BO5"/>
  <c r="BN5"/>
  <c r="DN5"/>
  <c r="BL5"/>
  <c r="DM5"/>
  <c r="BK5"/>
  <c r="BJ5"/>
  <c r="BI5"/>
  <c r="BY5"/>
  <c r="BH5"/>
  <c r="BF5"/>
  <c r="BD5"/>
  <c r="DG5"/>
  <c r="BB5"/>
  <c r="DF5"/>
  <c r="BA5"/>
  <c r="AZ5"/>
  <c r="DL4"/>
  <c r="DJ4"/>
  <c r="BU4"/>
  <c r="BT4"/>
  <c r="BR4"/>
  <c r="BQ4"/>
  <c r="DP4"/>
  <c r="BO4"/>
  <c r="BP4"/>
  <c r="DO4"/>
  <c r="BN4"/>
  <c r="DN4"/>
  <c r="BL4"/>
  <c r="BM4"/>
  <c r="BK4"/>
  <c r="BJ4"/>
  <c r="BZ4"/>
  <c r="BI4"/>
  <c r="BY4"/>
  <c r="BH4"/>
  <c r="DI4"/>
  <c r="BF4"/>
  <c r="BD4"/>
  <c r="BB4"/>
  <c r="DF4"/>
  <c r="BA4"/>
  <c r="AZ4"/>
  <c r="BV3"/>
  <c r="BU3"/>
  <c r="BT3"/>
  <c r="BR3"/>
  <c r="BQ3"/>
  <c r="BP3"/>
  <c r="BO3"/>
  <c r="BN3"/>
  <c r="BL3"/>
  <c r="BK3"/>
  <c r="BJ3"/>
  <c r="BI3"/>
  <c r="BH3"/>
  <c r="BF3"/>
  <c r="BD3"/>
  <c r="BB3"/>
  <c r="BA3"/>
  <c r="AZ3"/>
  <c r="F56" i="12"/>
  <c r="E56"/>
  <c r="D56"/>
  <c r="F55"/>
  <c r="E55"/>
  <c r="D55"/>
  <c r="E54"/>
  <c r="D54"/>
  <c r="BV49"/>
  <c r="BT49"/>
  <c r="BR49"/>
  <c r="BQ49"/>
  <c r="BP49"/>
  <c r="BN49"/>
  <c r="BL49"/>
  <c r="BK49"/>
  <c r="BJ49"/>
  <c r="BI49"/>
  <c r="BH49"/>
  <c r="BF49"/>
  <c r="BD49"/>
  <c r="BB49"/>
  <c r="BA49"/>
  <c r="DS47"/>
  <c r="DR47"/>
  <c r="DE20"/>
  <c r="BZ20"/>
  <c r="BU20"/>
  <c r="BV20"/>
  <c r="DS20"/>
  <c r="BT20"/>
  <c r="BR20"/>
  <c r="DQ20"/>
  <c r="BQ20"/>
  <c r="DP20"/>
  <c r="BO20"/>
  <c r="BN20"/>
  <c r="DN20"/>
  <c r="BL20"/>
  <c r="DM20"/>
  <c r="BK20"/>
  <c r="DL20"/>
  <c r="BJ20"/>
  <c r="DK20"/>
  <c r="BI20"/>
  <c r="BY20"/>
  <c r="BH20"/>
  <c r="BF20"/>
  <c r="BD20"/>
  <c r="BC20"/>
  <c r="BB20"/>
  <c r="DF20"/>
  <c r="BA20"/>
  <c r="AZ20"/>
  <c r="DG19"/>
  <c r="BU19"/>
  <c r="BV19"/>
  <c r="BT19"/>
  <c r="DR19"/>
  <c r="BR19"/>
  <c r="BQ19"/>
  <c r="BP19"/>
  <c r="BO19"/>
  <c r="BN19"/>
  <c r="BL19"/>
  <c r="BK19"/>
  <c r="BJ19"/>
  <c r="DK19"/>
  <c r="BI19"/>
  <c r="BY19"/>
  <c r="BH19"/>
  <c r="DI19"/>
  <c r="BF19"/>
  <c r="DH19"/>
  <c r="BD19"/>
  <c r="BB19"/>
  <c r="BA19"/>
  <c r="BC19"/>
  <c r="BE19"/>
  <c r="AZ19"/>
  <c r="BU18"/>
  <c r="BT18"/>
  <c r="DR18"/>
  <c r="BR18"/>
  <c r="DQ18"/>
  <c r="BQ18"/>
  <c r="DP18"/>
  <c r="BO18"/>
  <c r="BP18"/>
  <c r="BN18"/>
  <c r="DN18"/>
  <c r="BL18"/>
  <c r="DM18"/>
  <c r="BK18"/>
  <c r="BJ18"/>
  <c r="BI18"/>
  <c r="BY18"/>
  <c r="BH18"/>
  <c r="BF18"/>
  <c r="DH18"/>
  <c r="BD18"/>
  <c r="DG18"/>
  <c r="BB18"/>
  <c r="DF18"/>
  <c r="BA18"/>
  <c r="AZ18"/>
  <c r="BU17"/>
  <c r="BV17"/>
  <c r="BT17"/>
  <c r="DR17"/>
  <c r="BS17"/>
  <c r="BR17"/>
  <c r="DQ17"/>
  <c r="BQ17"/>
  <c r="DP17"/>
  <c r="BO17"/>
  <c r="BN17"/>
  <c r="BL17"/>
  <c r="DM17"/>
  <c r="BK17"/>
  <c r="BM17"/>
  <c r="BJ17"/>
  <c r="BZ17"/>
  <c r="BI17"/>
  <c r="DJ17"/>
  <c r="BH17"/>
  <c r="DI17"/>
  <c r="BF17"/>
  <c r="BD17"/>
  <c r="BB17"/>
  <c r="BA17"/>
  <c r="DE17"/>
  <c r="AZ17"/>
  <c r="DI16"/>
  <c r="DH16"/>
  <c r="BU16"/>
  <c r="BT16"/>
  <c r="DR16"/>
  <c r="BR16"/>
  <c r="DQ16"/>
  <c r="BQ16"/>
  <c r="BO16"/>
  <c r="BN16"/>
  <c r="BL16"/>
  <c r="BK16"/>
  <c r="BJ16"/>
  <c r="BI16"/>
  <c r="DJ16"/>
  <c r="BH16"/>
  <c r="BF16"/>
  <c r="BD16"/>
  <c r="DG16"/>
  <c r="BB16"/>
  <c r="DF16"/>
  <c r="BA16"/>
  <c r="AZ16"/>
  <c r="DN15"/>
  <c r="BV15"/>
  <c r="DS15"/>
  <c r="BU15"/>
  <c r="BT15"/>
  <c r="DR15"/>
  <c r="BR15"/>
  <c r="DQ15"/>
  <c r="BQ15"/>
  <c r="DP15"/>
  <c r="BO15"/>
  <c r="BP15"/>
  <c r="BN15"/>
  <c r="BL15"/>
  <c r="DM15"/>
  <c r="BK15"/>
  <c r="DL15"/>
  <c r="BJ15"/>
  <c r="BZ15"/>
  <c r="BI15"/>
  <c r="BY15"/>
  <c r="BH15"/>
  <c r="BF15"/>
  <c r="BD15"/>
  <c r="DG15"/>
  <c r="BB15"/>
  <c r="DF15"/>
  <c r="BA15"/>
  <c r="DE15"/>
  <c r="AZ15"/>
  <c r="DJ14"/>
  <c r="DI14"/>
  <c r="BU14"/>
  <c r="BV14"/>
  <c r="BT14"/>
  <c r="BR14"/>
  <c r="DQ14"/>
  <c r="BQ14"/>
  <c r="BS14"/>
  <c r="BO14"/>
  <c r="BN14"/>
  <c r="BL14"/>
  <c r="BK14"/>
  <c r="DL14"/>
  <c r="BJ14"/>
  <c r="BZ14"/>
  <c r="BI14"/>
  <c r="BY14"/>
  <c r="BH14"/>
  <c r="BF14"/>
  <c r="DH14"/>
  <c r="BD14"/>
  <c r="BB14"/>
  <c r="BA14"/>
  <c r="AZ14"/>
  <c r="DG13"/>
  <c r="BU13"/>
  <c r="BV13"/>
  <c r="DS13"/>
  <c r="BT13"/>
  <c r="DR13"/>
  <c r="BR13"/>
  <c r="DQ13"/>
  <c r="BQ13"/>
  <c r="BP13"/>
  <c r="DO13"/>
  <c r="BO13"/>
  <c r="BN13"/>
  <c r="BL13"/>
  <c r="DM13"/>
  <c r="BK13"/>
  <c r="BJ13"/>
  <c r="BZ13"/>
  <c r="BI13"/>
  <c r="BH13"/>
  <c r="DI13"/>
  <c r="BF13"/>
  <c r="DH13"/>
  <c r="BD13"/>
  <c r="BB13"/>
  <c r="DF13"/>
  <c r="BA13"/>
  <c r="AZ13"/>
  <c r="DF12"/>
  <c r="BZ12"/>
  <c r="BV12"/>
  <c r="BU12"/>
  <c r="BT12"/>
  <c r="DR12"/>
  <c r="BR12"/>
  <c r="DQ12"/>
  <c r="BQ12"/>
  <c r="DP12"/>
  <c r="BO12"/>
  <c r="BN12"/>
  <c r="DN12"/>
  <c r="BM12"/>
  <c r="BL12"/>
  <c r="DM12"/>
  <c r="BK12"/>
  <c r="DL12"/>
  <c r="BJ12"/>
  <c r="DK12"/>
  <c r="BI12"/>
  <c r="BY12"/>
  <c r="BH12"/>
  <c r="BF12"/>
  <c r="BD12"/>
  <c r="BB12"/>
  <c r="BA12"/>
  <c r="AZ12"/>
  <c r="BU11"/>
  <c r="BV11"/>
  <c r="BT11"/>
  <c r="DR11"/>
  <c r="BS11"/>
  <c r="BR11"/>
  <c r="BQ11"/>
  <c r="BP11"/>
  <c r="DO11"/>
  <c r="BO11"/>
  <c r="BN11"/>
  <c r="BL11"/>
  <c r="BK11"/>
  <c r="BJ11"/>
  <c r="DK11"/>
  <c r="BI11"/>
  <c r="BY11"/>
  <c r="BH11"/>
  <c r="DI11"/>
  <c r="BF11"/>
  <c r="DH11"/>
  <c r="BD11"/>
  <c r="DG11"/>
  <c r="BB11"/>
  <c r="BA11"/>
  <c r="BC11"/>
  <c r="BE11"/>
  <c r="AZ11"/>
  <c r="BY10"/>
  <c r="BV10"/>
  <c r="DS10"/>
  <c r="BU10"/>
  <c r="BT10"/>
  <c r="DR10"/>
  <c r="BR10"/>
  <c r="DQ10"/>
  <c r="BQ10"/>
  <c r="DP10"/>
  <c r="BO10"/>
  <c r="BP10"/>
  <c r="BN10"/>
  <c r="DN10"/>
  <c r="BL10"/>
  <c r="DM10"/>
  <c r="BK10"/>
  <c r="DL10"/>
  <c r="BJ10"/>
  <c r="BI10"/>
  <c r="BH10"/>
  <c r="BF10"/>
  <c r="DH10"/>
  <c r="BD10"/>
  <c r="DG10"/>
  <c r="BB10"/>
  <c r="DF10"/>
  <c r="BA10"/>
  <c r="AZ10"/>
  <c r="CC10"/>
  <c r="DK9"/>
  <c r="BU9"/>
  <c r="BV9"/>
  <c r="BT9"/>
  <c r="BR9"/>
  <c r="BQ9"/>
  <c r="DP9"/>
  <c r="BO9"/>
  <c r="BN9"/>
  <c r="BL9"/>
  <c r="DM9"/>
  <c r="BK9"/>
  <c r="DL9"/>
  <c r="BJ9"/>
  <c r="BZ9"/>
  <c r="BI9"/>
  <c r="BY9"/>
  <c r="BH9"/>
  <c r="DI9"/>
  <c r="BF9"/>
  <c r="BD9"/>
  <c r="BC9"/>
  <c r="BB9"/>
  <c r="BA9"/>
  <c r="DE9"/>
  <c r="AZ9"/>
  <c r="DR8"/>
  <c r="DN8"/>
  <c r="BU8"/>
  <c r="BT8"/>
  <c r="BR8"/>
  <c r="DQ8"/>
  <c r="BQ8"/>
  <c r="BO8"/>
  <c r="BP8"/>
  <c r="DO8"/>
  <c r="BN8"/>
  <c r="BL8"/>
  <c r="BK8"/>
  <c r="BJ8"/>
  <c r="BI8"/>
  <c r="DJ8"/>
  <c r="BH8"/>
  <c r="DI8"/>
  <c r="BF8"/>
  <c r="DH8"/>
  <c r="BD8"/>
  <c r="DG8"/>
  <c r="BB8"/>
  <c r="BA8"/>
  <c r="AZ8"/>
  <c r="BU7"/>
  <c r="BT7"/>
  <c r="DR7"/>
  <c r="BR7"/>
  <c r="DQ7"/>
  <c r="BQ7"/>
  <c r="DP7"/>
  <c r="BO7"/>
  <c r="BN7"/>
  <c r="DN7"/>
  <c r="BL7"/>
  <c r="DM7"/>
  <c r="BK7"/>
  <c r="BJ7"/>
  <c r="BI7"/>
  <c r="BY7"/>
  <c r="BH7"/>
  <c r="BF7"/>
  <c r="BD7"/>
  <c r="DG7"/>
  <c r="BB7"/>
  <c r="DF7"/>
  <c r="BA7"/>
  <c r="AZ7"/>
  <c r="BU6"/>
  <c r="BV6"/>
  <c r="DS6"/>
  <c r="BT6"/>
  <c r="BS6"/>
  <c r="BR6"/>
  <c r="BQ6"/>
  <c r="BO6"/>
  <c r="BN6"/>
  <c r="BL6"/>
  <c r="BK6"/>
  <c r="DL6"/>
  <c r="BJ6"/>
  <c r="BZ6"/>
  <c r="BI6"/>
  <c r="BY6"/>
  <c r="BH6"/>
  <c r="DI6"/>
  <c r="BF6"/>
  <c r="DH6"/>
  <c r="BD6"/>
  <c r="BB6"/>
  <c r="BA6"/>
  <c r="BC6"/>
  <c r="AZ6"/>
  <c r="DN5"/>
  <c r="DM5"/>
  <c r="BZ5"/>
  <c r="BU5"/>
  <c r="BV5"/>
  <c r="DS5"/>
  <c r="BT5"/>
  <c r="DR5"/>
  <c r="BR5"/>
  <c r="DQ5"/>
  <c r="BQ5"/>
  <c r="DP5"/>
  <c r="BO5"/>
  <c r="BN5"/>
  <c r="BL5"/>
  <c r="BK5"/>
  <c r="BJ5"/>
  <c r="BI5"/>
  <c r="BH5"/>
  <c r="DI5"/>
  <c r="BF5"/>
  <c r="DH5"/>
  <c r="BD5"/>
  <c r="DG5"/>
  <c r="BB5"/>
  <c r="DF5"/>
  <c r="BA5"/>
  <c r="AZ5"/>
  <c r="BU4"/>
  <c r="BV4"/>
  <c r="BT4"/>
  <c r="BR4"/>
  <c r="DQ4"/>
  <c r="BQ4"/>
  <c r="DP4"/>
  <c r="BO4"/>
  <c r="BN4"/>
  <c r="BL4"/>
  <c r="DM4"/>
  <c r="BK4"/>
  <c r="BJ4"/>
  <c r="DK4"/>
  <c r="BI4"/>
  <c r="DJ4"/>
  <c r="BH4"/>
  <c r="CQ5"/>
  <c r="BF4"/>
  <c r="BD4"/>
  <c r="BB4"/>
  <c r="BA4"/>
  <c r="AZ4"/>
  <c r="DA3"/>
  <c r="BU3"/>
  <c r="BT3"/>
  <c r="BS3"/>
  <c r="BR3"/>
  <c r="BQ3"/>
  <c r="BO3"/>
  <c r="BN3"/>
  <c r="BL3"/>
  <c r="BK3"/>
  <c r="BJ3"/>
  <c r="BI3"/>
  <c r="DJ3"/>
  <c r="BH3"/>
  <c r="BF3"/>
  <c r="BD3"/>
  <c r="BB3"/>
  <c r="BA3"/>
  <c r="AZ3"/>
  <c r="F30" i="11"/>
  <c r="E30"/>
  <c r="D30"/>
  <c r="F29"/>
  <c r="E29"/>
  <c r="D29"/>
  <c r="E28"/>
  <c r="D28"/>
  <c r="BV23"/>
  <c r="BT23"/>
  <c r="BR23"/>
  <c r="BQ23"/>
  <c r="BP23"/>
  <c r="BN23"/>
  <c r="BL23"/>
  <c r="BK23"/>
  <c r="BJ23"/>
  <c r="BI23"/>
  <c r="BH23"/>
  <c r="BF23"/>
  <c r="BD23"/>
  <c r="BB23"/>
  <c r="BA23"/>
  <c r="BU21"/>
  <c r="BV21"/>
  <c r="BT21"/>
  <c r="DR21"/>
  <c r="BR21"/>
  <c r="DQ21"/>
  <c r="BQ21"/>
  <c r="BO21"/>
  <c r="BP21"/>
  <c r="BN21"/>
  <c r="BL21"/>
  <c r="DM21"/>
  <c r="BK21"/>
  <c r="BJ21"/>
  <c r="BI21"/>
  <c r="BH21"/>
  <c r="DI21"/>
  <c r="BF21"/>
  <c r="DH21"/>
  <c r="BD21"/>
  <c r="DG21"/>
  <c r="BB21"/>
  <c r="DF21"/>
  <c r="BA21"/>
  <c r="DE21"/>
  <c r="AZ21"/>
  <c r="BU20"/>
  <c r="BT20"/>
  <c r="BR20"/>
  <c r="BQ20"/>
  <c r="DP20"/>
  <c r="BO20"/>
  <c r="BP20"/>
  <c r="DO20"/>
  <c r="BN20"/>
  <c r="DN20"/>
  <c r="BL20"/>
  <c r="DM20"/>
  <c r="BK20"/>
  <c r="BJ20"/>
  <c r="BZ20"/>
  <c r="BI20"/>
  <c r="BY20"/>
  <c r="BH20"/>
  <c r="DI20"/>
  <c r="BF20"/>
  <c r="BD20"/>
  <c r="BB20"/>
  <c r="DF20"/>
  <c r="BA20"/>
  <c r="AZ20"/>
  <c r="BU19"/>
  <c r="BV19"/>
  <c r="DS19"/>
  <c r="BT19"/>
  <c r="DR19"/>
  <c r="BR19"/>
  <c r="DQ19"/>
  <c r="BQ19"/>
  <c r="DP19"/>
  <c r="BO19"/>
  <c r="BP19"/>
  <c r="DO19"/>
  <c r="BN19"/>
  <c r="BL19"/>
  <c r="DM19"/>
  <c r="BK19"/>
  <c r="BJ19"/>
  <c r="DK19"/>
  <c r="BI19"/>
  <c r="DJ19"/>
  <c r="BH19"/>
  <c r="DI19"/>
  <c r="BF19"/>
  <c r="DH19"/>
  <c r="BD19"/>
  <c r="DG19"/>
  <c r="BB19"/>
  <c r="BA19"/>
  <c r="AZ19"/>
  <c r="BU18"/>
  <c r="BV18"/>
  <c r="BT18"/>
  <c r="DR18"/>
  <c r="BR18"/>
  <c r="DQ18"/>
  <c r="BQ18"/>
  <c r="DP18"/>
  <c r="BO18"/>
  <c r="BN18"/>
  <c r="BL18"/>
  <c r="DM18"/>
  <c r="BK18"/>
  <c r="DL18"/>
  <c r="BJ18"/>
  <c r="BZ18"/>
  <c r="BI18"/>
  <c r="BY18"/>
  <c r="BH18"/>
  <c r="BF18"/>
  <c r="DH18"/>
  <c r="BD18"/>
  <c r="DG18"/>
  <c r="BB18"/>
  <c r="DF18"/>
  <c r="BA18"/>
  <c r="DE18"/>
  <c r="AZ18"/>
  <c r="BU17"/>
  <c r="BV17"/>
  <c r="BT17"/>
  <c r="DR17"/>
  <c r="BR17"/>
  <c r="DQ17"/>
  <c r="BQ17"/>
  <c r="DP17"/>
  <c r="BO17"/>
  <c r="BP17"/>
  <c r="DO17"/>
  <c r="BN17"/>
  <c r="DN17"/>
  <c r="BL17"/>
  <c r="DM17"/>
  <c r="BK17"/>
  <c r="BJ17"/>
  <c r="BZ17"/>
  <c r="BI17"/>
  <c r="BY17"/>
  <c r="BH17"/>
  <c r="DI17"/>
  <c r="BF17"/>
  <c r="DH17"/>
  <c r="BD17"/>
  <c r="BB17"/>
  <c r="BA17"/>
  <c r="DE17"/>
  <c r="AZ17"/>
  <c r="BU16"/>
  <c r="BV16"/>
  <c r="DS16"/>
  <c r="BT16"/>
  <c r="DR16"/>
  <c r="BR16"/>
  <c r="DQ16"/>
  <c r="BQ16"/>
  <c r="BO16"/>
  <c r="BN16"/>
  <c r="DN16"/>
  <c r="BL16"/>
  <c r="DM16"/>
  <c r="BK16"/>
  <c r="DL16"/>
  <c r="BJ16"/>
  <c r="BZ16"/>
  <c r="BI16"/>
  <c r="DJ16"/>
  <c r="BH16"/>
  <c r="DI16"/>
  <c r="BF16"/>
  <c r="DH16"/>
  <c r="BD16"/>
  <c r="DG16"/>
  <c r="BB16"/>
  <c r="DF16"/>
  <c r="BA16"/>
  <c r="AZ16"/>
  <c r="BU15"/>
  <c r="BV15"/>
  <c r="DS15"/>
  <c r="BT15"/>
  <c r="DR15"/>
  <c r="BR15"/>
  <c r="DQ15"/>
  <c r="BQ15"/>
  <c r="DP15"/>
  <c r="BO15"/>
  <c r="BP15"/>
  <c r="BN15"/>
  <c r="DN15"/>
  <c r="BL15"/>
  <c r="DM15"/>
  <c r="BK15"/>
  <c r="BJ15"/>
  <c r="BZ15"/>
  <c r="BI15"/>
  <c r="BY15"/>
  <c r="BH15"/>
  <c r="DI15"/>
  <c r="BF15"/>
  <c r="BD15"/>
  <c r="DG15"/>
  <c r="BB15"/>
  <c r="DF15"/>
  <c r="BA15"/>
  <c r="DE15"/>
  <c r="AZ15"/>
  <c r="BU14"/>
  <c r="BV14"/>
  <c r="DS14"/>
  <c r="BT14"/>
  <c r="DR14"/>
  <c r="BR14"/>
  <c r="BQ14"/>
  <c r="BO14"/>
  <c r="BN14"/>
  <c r="BL14"/>
  <c r="BK14"/>
  <c r="DL14"/>
  <c r="BJ14"/>
  <c r="BZ14"/>
  <c r="BI14"/>
  <c r="BY14"/>
  <c r="BH14"/>
  <c r="DI14"/>
  <c r="BF14"/>
  <c r="DH14"/>
  <c r="BD14"/>
  <c r="DG14"/>
  <c r="BB14"/>
  <c r="BA14"/>
  <c r="AZ14"/>
  <c r="BU13"/>
  <c r="BV13"/>
  <c r="BT13"/>
  <c r="DR13"/>
  <c r="BR13"/>
  <c r="DQ13"/>
  <c r="BQ13"/>
  <c r="BO13"/>
  <c r="BP13"/>
  <c r="BN13"/>
  <c r="BL13"/>
  <c r="DM13"/>
  <c r="BK13"/>
  <c r="BJ13"/>
  <c r="BZ13"/>
  <c r="BI13"/>
  <c r="BY13"/>
  <c r="BH13"/>
  <c r="DI13"/>
  <c r="BF13"/>
  <c r="DH13"/>
  <c r="BD13"/>
  <c r="DG13"/>
  <c r="BB13"/>
  <c r="DF13"/>
  <c r="BA13"/>
  <c r="DE13"/>
  <c r="AZ13"/>
  <c r="BU12"/>
  <c r="BV12"/>
  <c r="BT12"/>
  <c r="BR12"/>
  <c r="DQ12"/>
  <c r="BQ12"/>
  <c r="DP12"/>
  <c r="BO12"/>
  <c r="BP12"/>
  <c r="DO12"/>
  <c r="BN12"/>
  <c r="DN12"/>
  <c r="BL12"/>
  <c r="DM12"/>
  <c r="BK12"/>
  <c r="BJ12"/>
  <c r="BZ12"/>
  <c r="BI12"/>
  <c r="BY12"/>
  <c r="BH12"/>
  <c r="DI12"/>
  <c r="BF12"/>
  <c r="BD12"/>
  <c r="BB12"/>
  <c r="DF12"/>
  <c r="BA12"/>
  <c r="AZ12"/>
  <c r="BU11"/>
  <c r="BV11"/>
  <c r="DS11"/>
  <c r="BT11"/>
  <c r="DR11"/>
  <c r="BR11"/>
  <c r="BQ11"/>
  <c r="DP11"/>
  <c r="BO11"/>
  <c r="BN11"/>
  <c r="BL11"/>
  <c r="DM11"/>
  <c r="BK11"/>
  <c r="BJ11"/>
  <c r="DK11"/>
  <c r="BI11"/>
  <c r="BY11"/>
  <c r="BH11"/>
  <c r="DI11"/>
  <c r="BF11"/>
  <c r="DH11"/>
  <c r="BD11"/>
  <c r="DG11"/>
  <c r="BB11"/>
  <c r="BA11"/>
  <c r="AZ11"/>
  <c r="BU10"/>
  <c r="BV10"/>
  <c r="DS10"/>
  <c r="BT10"/>
  <c r="DR10"/>
  <c r="BR10"/>
  <c r="DQ10"/>
  <c r="BQ10"/>
  <c r="DP10"/>
  <c r="BO10"/>
  <c r="BN10"/>
  <c r="BL10"/>
  <c r="DM10"/>
  <c r="BK10"/>
  <c r="DL10"/>
  <c r="BJ10"/>
  <c r="BZ10"/>
  <c r="BI10"/>
  <c r="BY10"/>
  <c r="BH10"/>
  <c r="BF10"/>
  <c r="DH10"/>
  <c r="BD10"/>
  <c r="DG10"/>
  <c r="BB10"/>
  <c r="DF10"/>
  <c r="BA10"/>
  <c r="AZ10"/>
  <c r="BU9"/>
  <c r="BV9"/>
  <c r="BT9"/>
  <c r="BR9"/>
  <c r="DQ9"/>
  <c r="BQ9"/>
  <c r="DP9"/>
  <c r="BO9"/>
  <c r="BP9"/>
  <c r="DO9"/>
  <c r="BN9"/>
  <c r="BL9"/>
  <c r="DM9"/>
  <c r="BK9"/>
  <c r="DL9"/>
  <c r="BJ9"/>
  <c r="BZ9"/>
  <c r="BI9"/>
  <c r="BY9"/>
  <c r="BH9"/>
  <c r="DI9"/>
  <c r="BF9"/>
  <c r="DH9"/>
  <c r="BD9"/>
  <c r="BB9"/>
  <c r="BA9"/>
  <c r="DE9"/>
  <c r="AZ9"/>
  <c r="BU8"/>
  <c r="BV8"/>
  <c r="DS8"/>
  <c r="BT8"/>
  <c r="DR8"/>
  <c r="BR8"/>
  <c r="DQ8"/>
  <c r="BQ8"/>
  <c r="BO8"/>
  <c r="BN8"/>
  <c r="BL8"/>
  <c r="DM8"/>
  <c r="BK8"/>
  <c r="DL8"/>
  <c r="BJ8"/>
  <c r="BZ8"/>
  <c r="BI8"/>
  <c r="DJ8"/>
  <c r="BH8"/>
  <c r="DI8"/>
  <c r="BF8"/>
  <c r="DH8"/>
  <c r="BD8"/>
  <c r="DG8"/>
  <c r="BB8"/>
  <c r="DF8"/>
  <c r="BA8"/>
  <c r="AZ8"/>
  <c r="BU7"/>
  <c r="BV7"/>
  <c r="DS7"/>
  <c r="BT7"/>
  <c r="BR7"/>
  <c r="DQ7"/>
  <c r="BQ7"/>
  <c r="DP7"/>
  <c r="BO7"/>
  <c r="BP7"/>
  <c r="BN7"/>
  <c r="BL7"/>
  <c r="DM7"/>
  <c r="BK7"/>
  <c r="DL7"/>
  <c r="BJ7"/>
  <c r="BZ7"/>
  <c r="BI7"/>
  <c r="BY7"/>
  <c r="BH7"/>
  <c r="DI7"/>
  <c r="BF7"/>
  <c r="BD7"/>
  <c r="DG7"/>
  <c r="BB7"/>
  <c r="DF7"/>
  <c r="BA7"/>
  <c r="AZ7"/>
  <c r="BU6"/>
  <c r="BV6"/>
  <c r="BT6"/>
  <c r="BR6"/>
  <c r="DQ6"/>
  <c r="BQ6"/>
  <c r="DP6"/>
  <c r="BO6"/>
  <c r="BP6"/>
  <c r="BN6"/>
  <c r="DN6"/>
  <c r="BL6"/>
  <c r="BK6"/>
  <c r="DL6"/>
  <c r="BJ6"/>
  <c r="BZ6"/>
  <c r="BI6"/>
  <c r="BY6"/>
  <c r="BH6"/>
  <c r="DI6"/>
  <c r="BF6"/>
  <c r="DH6"/>
  <c r="BD6"/>
  <c r="DG6"/>
  <c r="BB6"/>
  <c r="BA6"/>
  <c r="AZ6"/>
  <c r="BU5"/>
  <c r="BV5"/>
  <c r="BT5"/>
  <c r="DR5"/>
  <c r="BR5"/>
  <c r="DQ5"/>
  <c r="BQ5"/>
  <c r="BO5"/>
  <c r="BP5"/>
  <c r="BN5"/>
  <c r="DN5"/>
  <c r="BL5"/>
  <c r="DM5"/>
  <c r="BK5"/>
  <c r="DL5"/>
  <c r="BJ5"/>
  <c r="DK5"/>
  <c r="BI5"/>
  <c r="BY5"/>
  <c r="BH5"/>
  <c r="DI5"/>
  <c r="BF5"/>
  <c r="BD5"/>
  <c r="DG5"/>
  <c r="BB5"/>
  <c r="DF5"/>
  <c r="BA5"/>
  <c r="DE5"/>
  <c r="AZ5"/>
  <c r="BU4"/>
  <c r="BT4"/>
  <c r="DR4"/>
  <c r="BR4"/>
  <c r="DQ4"/>
  <c r="BQ4"/>
  <c r="DP4"/>
  <c r="BO4"/>
  <c r="BN4"/>
  <c r="DN4"/>
  <c r="BL4"/>
  <c r="BK4"/>
  <c r="BJ4"/>
  <c r="BZ4"/>
  <c r="BI4"/>
  <c r="BY4"/>
  <c r="BH4"/>
  <c r="DI4"/>
  <c r="BF4"/>
  <c r="DH4"/>
  <c r="BD4"/>
  <c r="BB4"/>
  <c r="DF4"/>
  <c r="BA4"/>
  <c r="AZ4"/>
  <c r="BU3"/>
  <c r="BV3"/>
  <c r="DS3"/>
  <c r="BT3"/>
  <c r="DR3"/>
  <c r="BR3"/>
  <c r="BQ3"/>
  <c r="BO3"/>
  <c r="BN3"/>
  <c r="BL3"/>
  <c r="BK3"/>
  <c r="BJ3"/>
  <c r="DK3"/>
  <c r="BI3"/>
  <c r="BH3"/>
  <c r="DI3"/>
  <c r="BF3"/>
  <c r="BD3"/>
  <c r="BB3"/>
  <c r="BA3"/>
  <c r="AZ3"/>
  <c r="F27" i="10"/>
  <c r="E27"/>
  <c r="D27"/>
  <c r="F26"/>
  <c r="E26"/>
  <c r="D26"/>
  <c r="E25"/>
  <c r="D25"/>
  <c r="BV20"/>
  <c r="BT20"/>
  <c r="BR20"/>
  <c r="BQ20"/>
  <c r="BP20"/>
  <c r="BN20"/>
  <c r="BL20"/>
  <c r="BK20"/>
  <c r="BJ20"/>
  <c r="BI20"/>
  <c r="BH20"/>
  <c r="BF20"/>
  <c r="BD20"/>
  <c r="BB20"/>
  <c r="BA20"/>
  <c r="DK18"/>
  <c r="BU18"/>
  <c r="BV18"/>
  <c r="DS18"/>
  <c r="BT18"/>
  <c r="BR18"/>
  <c r="DQ18"/>
  <c r="BQ18"/>
  <c r="DP18"/>
  <c r="BO18"/>
  <c r="BN18"/>
  <c r="DN18"/>
  <c r="BL18"/>
  <c r="DM18"/>
  <c r="BK18"/>
  <c r="DL18"/>
  <c r="BJ18"/>
  <c r="BZ18"/>
  <c r="BI18"/>
  <c r="BY18"/>
  <c r="BH18"/>
  <c r="DI18"/>
  <c r="BF18"/>
  <c r="DH18"/>
  <c r="BD18"/>
  <c r="BB18"/>
  <c r="DF18"/>
  <c r="BA18"/>
  <c r="DE18"/>
  <c r="AZ18"/>
  <c r="BU17"/>
  <c r="BV17"/>
  <c r="BT17"/>
  <c r="DR17"/>
  <c r="BR17"/>
  <c r="BQ17"/>
  <c r="BO17"/>
  <c r="BP17"/>
  <c r="BN17"/>
  <c r="DN17"/>
  <c r="BL17"/>
  <c r="DM17"/>
  <c r="BK17"/>
  <c r="DL17"/>
  <c r="BJ17"/>
  <c r="BI17"/>
  <c r="BH17"/>
  <c r="DI17"/>
  <c r="BF17"/>
  <c r="DH17"/>
  <c r="BD17"/>
  <c r="DG17"/>
  <c r="BB17"/>
  <c r="BA17"/>
  <c r="AZ17"/>
  <c r="DN16"/>
  <c r="BU16"/>
  <c r="BV16"/>
  <c r="BT16"/>
  <c r="DR16"/>
  <c r="BR16"/>
  <c r="DQ16"/>
  <c r="BQ16"/>
  <c r="BO16"/>
  <c r="BP16"/>
  <c r="BN16"/>
  <c r="BL16"/>
  <c r="DM16"/>
  <c r="BK16"/>
  <c r="DL16"/>
  <c r="BJ16"/>
  <c r="DK16"/>
  <c r="BI16"/>
  <c r="DJ16"/>
  <c r="BH16"/>
  <c r="DI16"/>
  <c r="BF16"/>
  <c r="BD16"/>
  <c r="DG16"/>
  <c r="BB16"/>
  <c r="DF16"/>
  <c r="BA16"/>
  <c r="AZ16"/>
  <c r="BU15"/>
  <c r="BT15"/>
  <c r="DR15"/>
  <c r="BR15"/>
  <c r="BQ15"/>
  <c r="DP15"/>
  <c r="BO15"/>
  <c r="BP15"/>
  <c r="BN15"/>
  <c r="BL15"/>
  <c r="BK15"/>
  <c r="BJ15"/>
  <c r="BZ15"/>
  <c r="BI15"/>
  <c r="BY15"/>
  <c r="BH15"/>
  <c r="DI15"/>
  <c r="BF15"/>
  <c r="BD15"/>
  <c r="BB15"/>
  <c r="DF15"/>
  <c r="BA15"/>
  <c r="AZ15"/>
  <c r="BV14"/>
  <c r="BU14"/>
  <c r="BT14"/>
  <c r="DR14"/>
  <c r="BR14"/>
  <c r="DQ14"/>
  <c r="BQ14"/>
  <c r="DP14"/>
  <c r="BO14"/>
  <c r="BP14"/>
  <c r="DO14"/>
  <c r="BN14"/>
  <c r="DN14"/>
  <c r="BL14"/>
  <c r="DM14"/>
  <c r="BK14"/>
  <c r="DL14"/>
  <c r="BJ14"/>
  <c r="DK14"/>
  <c r="BI14"/>
  <c r="BY14"/>
  <c r="BH14"/>
  <c r="DI14"/>
  <c r="BF14"/>
  <c r="DH14"/>
  <c r="BD14"/>
  <c r="DG14"/>
  <c r="BB14"/>
  <c r="DF14"/>
  <c r="BA14"/>
  <c r="AZ14"/>
  <c r="BU13"/>
  <c r="BV13"/>
  <c r="BT13"/>
  <c r="DR13"/>
  <c r="BR13"/>
  <c r="DQ13"/>
  <c r="BQ13"/>
  <c r="DP13"/>
  <c r="BP13"/>
  <c r="DO13"/>
  <c r="BO13"/>
  <c r="BN13"/>
  <c r="DN13"/>
  <c r="BL13"/>
  <c r="DM13"/>
  <c r="BK13"/>
  <c r="DL13"/>
  <c r="BJ13"/>
  <c r="DK13"/>
  <c r="BI13"/>
  <c r="DJ13"/>
  <c r="BH13"/>
  <c r="DI13"/>
  <c r="BF13"/>
  <c r="BD13"/>
  <c r="DG13"/>
  <c r="BB13"/>
  <c r="DF13"/>
  <c r="BA13"/>
  <c r="AZ13"/>
  <c r="DR12"/>
  <c r="DQ12"/>
  <c r="BU12"/>
  <c r="BT12"/>
  <c r="BR12"/>
  <c r="BQ12"/>
  <c r="BO12"/>
  <c r="BN12"/>
  <c r="DN12"/>
  <c r="BL12"/>
  <c r="DM12"/>
  <c r="BK12"/>
  <c r="BJ12"/>
  <c r="BI12"/>
  <c r="BY12"/>
  <c r="BH12"/>
  <c r="DI12"/>
  <c r="BF12"/>
  <c r="DH12"/>
  <c r="BD12"/>
  <c r="DG12"/>
  <c r="BB12"/>
  <c r="BA12"/>
  <c r="AZ12"/>
  <c r="BU11"/>
  <c r="BV11"/>
  <c r="DS11"/>
  <c r="BT11"/>
  <c r="DR11"/>
  <c r="BR11"/>
  <c r="DQ11"/>
  <c r="BQ11"/>
  <c r="DP11"/>
  <c r="BO11"/>
  <c r="BP11"/>
  <c r="BN11"/>
  <c r="DN11"/>
  <c r="BL11"/>
  <c r="DM11"/>
  <c r="BK11"/>
  <c r="DL11"/>
  <c r="BJ11"/>
  <c r="DK11"/>
  <c r="BI11"/>
  <c r="BY11"/>
  <c r="BH11"/>
  <c r="BF11"/>
  <c r="DH11"/>
  <c r="BD11"/>
  <c r="BB11"/>
  <c r="DF11"/>
  <c r="BA11"/>
  <c r="AZ11"/>
  <c r="BU10"/>
  <c r="BV10"/>
  <c r="DS10"/>
  <c r="BT10"/>
  <c r="BR10"/>
  <c r="DQ10"/>
  <c r="BQ10"/>
  <c r="DP10"/>
  <c r="BO10"/>
  <c r="BN10"/>
  <c r="BM10"/>
  <c r="BL10"/>
  <c r="DM10"/>
  <c r="BK10"/>
  <c r="DL10"/>
  <c r="BJ10"/>
  <c r="BZ10"/>
  <c r="BI10"/>
  <c r="DJ10"/>
  <c r="BH10"/>
  <c r="DI10"/>
  <c r="BF10"/>
  <c r="DH10"/>
  <c r="BD10"/>
  <c r="BB10"/>
  <c r="DF10"/>
  <c r="BA10"/>
  <c r="DE10"/>
  <c r="AZ10"/>
  <c r="DL9"/>
  <c r="BU9"/>
  <c r="BV9"/>
  <c r="BT9"/>
  <c r="DR9"/>
  <c r="BR9"/>
  <c r="DQ9"/>
  <c r="BQ9"/>
  <c r="BP9"/>
  <c r="BO9"/>
  <c r="BN9"/>
  <c r="DN9"/>
  <c r="BL9"/>
  <c r="DM9"/>
  <c r="BK9"/>
  <c r="BJ9"/>
  <c r="BZ9"/>
  <c r="BI9"/>
  <c r="BH9"/>
  <c r="DI9"/>
  <c r="BF9"/>
  <c r="DH9"/>
  <c r="BD9"/>
  <c r="DG9"/>
  <c r="BB9"/>
  <c r="BA9"/>
  <c r="AZ9"/>
  <c r="BU8"/>
  <c r="BV8"/>
  <c r="BT8"/>
  <c r="DR8"/>
  <c r="BR8"/>
  <c r="DQ8"/>
  <c r="BQ8"/>
  <c r="BO8"/>
  <c r="BP8"/>
  <c r="BN8"/>
  <c r="DN8"/>
  <c r="BL8"/>
  <c r="DM8"/>
  <c r="BK8"/>
  <c r="DL8"/>
  <c r="BJ8"/>
  <c r="DK8"/>
  <c r="BI8"/>
  <c r="DJ8"/>
  <c r="BH8"/>
  <c r="DI8"/>
  <c r="BF8"/>
  <c r="BD8"/>
  <c r="DG8"/>
  <c r="BB8"/>
  <c r="DF8"/>
  <c r="BA8"/>
  <c r="AZ8"/>
  <c r="BV7"/>
  <c r="DS7"/>
  <c r="BU7"/>
  <c r="BT7"/>
  <c r="BR7"/>
  <c r="DQ7"/>
  <c r="BQ7"/>
  <c r="DP7"/>
  <c r="BO7"/>
  <c r="BP7"/>
  <c r="BN7"/>
  <c r="BL7"/>
  <c r="BK7"/>
  <c r="BJ7"/>
  <c r="BZ7"/>
  <c r="BI7"/>
  <c r="BY7"/>
  <c r="BH7"/>
  <c r="DI7"/>
  <c r="BF7"/>
  <c r="BD7"/>
  <c r="BB7"/>
  <c r="DF7"/>
  <c r="BA7"/>
  <c r="DE7"/>
  <c r="AZ7"/>
  <c r="BU6"/>
  <c r="BV6"/>
  <c r="BT6"/>
  <c r="DR6"/>
  <c r="BR6"/>
  <c r="DQ6"/>
  <c r="BQ6"/>
  <c r="DP6"/>
  <c r="BO6"/>
  <c r="BP6"/>
  <c r="DO6"/>
  <c r="BN6"/>
  <c r="BL6"/>
  <c r="DM6"/>
  <c r="BK6"/>
  <c r="DL6"/>
  <c r="BJ6"/>
  <c r="BZ6"/>
  <c r="BI6"/>
  <c r="BY6"/>
  <c r="BH6"/>
  <c r="DI6"/>
  <c r="BF6"/>
  <c r="DH6"/>
  <c r="BD6"/>
  <c r="DG6"/>
  <c r="BB6"/>
  <c r="DF6"/>
  <c r="BA6"/>
  <c r="AZ6"/>
  <c r="DL5"/>
  <c r="BU5"/>
  <c r="BV5"/>
  <c r="BT5"/>
  <c r="DR5"/>
  <c r="BR5"/>
  <c r="DQ5"/>
  <c r="BQ5"/>
  <c r="DP5"/>
  <c r="BP5"/>
  <c r="DO5"/>
  <c r="BO5"/>
  <c r="BN5"/>
  <c r="DN5"/>
  <c r="BL5"/>
  <c r="BM5"/>
  <c r="BK5"/>
  <c r="BJ5"/>
  <c r="DK5"/>
  <c r="BI5"/>
  <c r="BY5"/>
  <c r="BH5"/>
  <c r="DI5"/>
  <c r="BF5"/>
  <c r="BD5"/>
  <c r="DG5"/>
  <c r="BB5"/>
  <c r="DF5"/>
  <c r="BA5"/>
  <c r="DE5"/>
  <c r="AZ5"/>
  <c r="DJ4"/>
  <c r="BU4"/>
  <c r="BT4"/>
  <c r="BR4"/>
  <c r="BQ4"/>
  <c r="BP4"/>
  <c r="DO4"/>
  <c r="BO4"/>
  <c r="BN4"/>
  <c r="DN4"/>
  <c r="BL4"/>
  <c r="DM4"/>
  <c r="BK4"/>
  <c r="BJ4"/>
  <c r="BI4"/>
  <c r="BH4"/>
  <c r="DI4"/>
  <c r="BF4"/>
  <c r="DH4"/>
  <c r="BD4"/>
  <c r="DG4"/>
  <c r="BB4"/>
  <c r="BA4"/>
  <c r="AZ4"/>
  <c r="BU3"/>
  <c r="BV3"/>
  <c r="DS3"/>
  <c r="BT3"/>
  <c r="DR3"/>
  <c r="BR3"/>
  <c r="DQ3"/>
  <c r="BQ3"/>
  <c r="BO3"/>
  <c r="BP3"/>
  <c r="DO3"/>
  <c r="BN3"/>
  <c r="DN3"/>
  <c r="BL3"/>
  <c r="BK3"/>
  <c r="BJ3"/>
  <c r="BI3"/>
  <c r="BY3"/>
  <c r="BH3"/>
  <c r="BF3"/>
  <c r="BD3"/>
  <c r="DG3"/>
  <c r="BB3"/>
  <c r="BA3"/>
  <c r="AZ3"/>
  <c r="F29" i="9"/>
  <c r="E29"/>
  <c r="D29"/>
  <c r="F28"/>
  <c r="E28"/>
  <c r="D28"/>
  <c r="E27"/>
  <c r="D27"/>
  <c r="BV22"/>
  <c r="BT22"/>
  <c r="BR22"/>
  <c r="BQ22"/>
  <c r="BP22"/>
  <c r="BN22"/>
  <c r="BL22"/>
  <c r="BK22"/>
  <c r="BJ22"/>
  <c r="BI22"/>
  <c r="BH22"/>
  <c r="BF22"/>
  <c r="BD22"/>
  <c r="BB22"/>
  <c r="BA22"/>
  <c r="BU20"/>
  <c r="BT20"/>
  <c r="DR20"/>
  <c r="BR20"/>
  <c r="DQ20"/>
  <c r="BQ20"/>
  <c r="BO20"/>
  <c r="BN20"/>
  <c r="DN20"/>
  <c r="BL20"/>
  <c r="DM20"/>
  <c r="BK20"/>
  <c r="BJ20"/>
  <c r="BI20"/>
  <c r="BY20"/>
  <c r="BH20"/>
  <c r="DI20"/>
  <c r="BF20"/>
  <c r="DH20"/>
  <c r="BD20"/>
  <c r="DG20"/>
  <c r="BB20"/>
  <c r="BA20"/>
  <c r="AZ20"/>
  <c r="BU19"/>
  <c r="BV19"/>
  <c r="DS19"/>
  <c r="BT19"/>
  <c r="DR19"/>
  <c r="BR19"/>
  <c r="DQ19"/>
  <c r="BQ19"/>
  <c r="DP19"/>
  <c r="BO19"/>
  <c r="BP19"/>
  <c r="BN19"/>
  <c r="DN19"/>
  <c r="BL19"/>
  <c r="DM19"/>
  <c r="BK19"/>
  <c r="DL19"/>
  <c r="BJ19"/>
  <c r="DK19"/>
  <c r="BI19"/>
  <c r="DJ19"/>
  <c r="BH19"/>
  <c r="BF19"/>
  <c r="DH19"/>
  <c r="BD19"/>
  <c r="DG19"/>
  <c r="BB19"/>
  <c r="BA19"/>
  <c r="AZ19"/>
  <c r="BU18"/>
  <c r="BV18"/>
  <c r="DS18"/>
  <c r="BT18"/>
  <c r="BR18"/>
  <c r="DQ18"/>
  <c r="BQ18"/>
  <c r="DP18"/>
  <c r="BO18"/>
  <c r="BN18"/>
  <c r="DN18"/>
  <c r="BL18"/>
  <c r="DM18"/>
  <c r="BK18"/>
  <c r="DL18"/>
  <c r="BJ18"/>
  <c r="DK18"/>
  <c r="BI18"/>
  <c r="DJ18"/>
  <c r="BH18"/>
  <c r="DI18"/>
  <c r="BF18"/>
  <c r="DH18"/>
  <c r="BD18"/>
  <c r="BB18"/>
  <c r="DF18"/>
  <c r="BA18"/>
  <c r="DE18"/>
  <c r="AZ18"/>
  <c r="BU17"/>
  <c r="BV17"/>
  <c r="DS17"/>
  <c r="BT17"/>
  <c r="DR17"/>
  <c r="BR17"/>
  <c r="DQ17"/>
  <c r="BQ17"/>
  <c r="BO17"/>
  <c r="BP17"/>
  <c r="BN17"/>
  <c r="BL17"/>
  <c r="DM17"/>
  <c r="BK17"/>
  <c r="BJ17"/>
  <c r="BZ17"/>
  <c r="BI17"/>
  <c r="BH17"/>
  <c r="DI17"/>
  <c r="BF17"/>
  <c r="DH17"/>
  <c r="BD17"/>
  <c r="BB17"/>
  <c r="BA17"/>
  <c r="AZ17"/>
  <c r="BU16"/>
  <c r="BV16"/>
  <c r="BT16"/>
  <c r="DR16"/>
  <c r="BR16"/>
  <c r="DQ16"/>
  <c r="BQ16"/>
  <c r="BO16"/>
  <c r="BP16"/>
  <c r="BN16"/>
  <c r="DN16"/>
  <c r="BL16"/>
  <c r="DM16"/>
  <c r="BK16"/>
  <c r="DL16"/>
  <c r="BJ16"/>
  <c r="DK16"/>
  <c r="BI16"/>
  <c r="DJ16"/>
  <c r="BH16"/>
  <c r="DI16"/>
  <c r="BF16"/>
  <c r="BD16"/>
  <c r="DG16"/>
  <c r="BB16"/>
  <c r="DF16"/>
  <c r="BA16"/>
  <c r="DE16"/>
  <c r="AZ16"/>
  <c r="DJ15"/>
  <c r="DI15"/>
  <c r="BV15"/>
  <c r="DS15"/>
  <c r="BU15"/>
  <c r="BT15"/>
  <c r="DR15"/>
  <c r="BR15"/>
  <c r="BQ15"/>
  <c r="DP15"/>
  <c r="BO15"/>
  <c r="BP15"/>
  <c r="DO15"/>
  <c r="BN15"/>
  <c r="BL15"/>
  <c r="BK15"/>
  <c r="BJ15"/>
  <c r="BZ15"/>
  <c r="BI15"/>
  <c r="BY15"/>
  <c r="BH15"/>
  <c r="BF15"/>
  <c r="BD15"/>
  <c r="BB15"/>
  <c r="DF15"/>
  <c r="BA15"/>
  <c r="AZ15"/>
  <c r="BU14"/>
  <c r="BV14"/>
  <c r="BT14"/>
  <c r="DR14"/>
  <c r="BR14"/>
  <c r="DQ14"/>
  <c r="BQ14"/>
  <c r="DP14"/>
  <c r="BO14"/>
  <c r="BP14"/>
  <c r="DO14"/>
  <c r="BN14"/>
  <c r="DN14"/>
  <c r="BL14"/>
  <c r="DM14"/>
  <c r="BK14"/>
  <c r="DL14"/>
  <c r="BJ14"/>
  <c r="DK14"/>
  <c r="BI14"/>
  <c r="BY14"/>
  <c r="BH14"/>
  <c r="DI14"/>
  <c r="BF14"/>
  <c r="DH14"/>
  <c r="BD14"/>
  <c r="DG14"/>
  <c r="BB14"/>
  <c r="DF14"/>
  <c r="BA14"/>
  <c r="AZ14"/>
  <c r="BU13"/>
  <c r="BV13"/>
  <c r="DS13"/>
  <c r="BT13"/>
  <c r="DR13"/>
  <c r="BR13"/>
  <c r="DQ13"/>
  <c r="BQ13"/>
  <c r="DP13"/>
  <c r="BO13"/>
  <c r="BP13"/>
  <c r="DO13"/>
  <c r="BN13"/>
  <c r="DN13"/>
  <c r="BL13"/>
  <c r="DM13"/>
  <c r="BK13"/>
  <c r="DL13"/>
  <c r="BJ13"/>
  <c r="DK13"/>
  <c r="BI13"/>
  <c r="DJ13"/>
  <c r="BH13"/>
  <c r="DI13"/>
  <c r="BF13"/>
  <c r="BD13"/>
  <c r="DG13"/>
  <c r="BB13"/>
  <c r="BA13"/>
  <c r="DE13"/>
  <c r="AZ13"/>
  <c r="BU12"/>
  <c r="BT12"/>
  <c r="DR12"/>
  <c r="BR12"/>
  <c r="DQ12"/>
  <c r="BQ12"/>
  <c r="DP12"/>
  <c r="BO12"/>
  <c r="BN12"/>
  <c r="DN12"/>
  <c r="BL12"/>
  <c r="DM12"/>
  <c r="BK12"/>
  <c r="BJ12"/>
  <c r="BI12"/>
  <c r="BY12"/>
  <c r="BH12"/>
  <c r="DI12"/>
  <c r="BF12"/>
  <c r="DH12"/>
  <c r="BD12"/>
  <c r="DG12"/>
  <c r="BB12"/>
  <c r="BA12"/>
  <c r="AZ12"/>
  <c r="BU11"/>
  <c r="BV11"/>
  <c r="DS11"/>
  <c r="BT11"/>
  <c r="DR11"/>
  <c r="BR11"/>
  <c r="DQ11"/>
  <c r="BQ11"/>
  <c r="DP11"/>
  <c r="BO11"/>
  <c r="BN11"/>
  <c r="DN11"/>
  <c r="BL11"/>
  <c r="DM11"/>
  <c r="BK11"/>
  <c r="DL11"/>
  <c r="BJ11"/>
  <c r="DK11"/>
  <c r="BI11"/>
  <c r="DJ11"/>
  <c r="BH11"/>
  <c r="BF11"/>
  <c r="DH11"/>
  <c r="BD11"/>
  <c r="DG11"/>
  <c r="BB11"/>
  <c r="DF11"/>
  <c r="BA11"/>
  <c r="AZ11"/>
  <c r="BU10"/>
  <c r="BV10"/>
  <c r="DS10"/>
  <c r="BT10"/>
  <c r="BR10"/>
  <c r="DQ10"/>
  <c r="BQ10"/>
  <c r="DP10"/>
  <c r="BO10"/>
  <c r="BN10"/>
  <c r="DN10"/>
  <c r="BL10"/>
  <c r="DM10"/>
  <c r="BK10"/>
  <c r="DL10"/>
  <c r="BJ10"/>
  <c r="DK10"/>
  <c r="BI10"/>
  <c r="DJ10"/>
  <c r="BH10"/>
  <c r="DI10"/>
  <c r="BF10"/>
  <c r="DH10"/>
  <c r="BD10"/>
  <c r="BB10"/>
  <c r="BC10"/>
  <c r="BA10"/>
  <c r="DE10"/>
  <c r="AZ10"/>
  <c r="BV9"/>
  <c r="DS9"/>
  <c r="BU9"/>
  <c r="BT9"/>
  <c r="DR9"/>
  <c r="BR9"/>
  <c r="DQ9"/>
  <c r="BQ9"/>
  <c r="BO9"/>
  <c r="BP9"/>
  <c r="DO9"/>
  <c r="BN9"/>
  <c r="BL9"/>
  <c r="DM9"/>
  <c r="BK9"/>
  <c r="DL9"/>
  <c r="BJ9"/>
  <c r="BZ9"/>
  <c r="BI9"/>
  <c r="BH9"/>
  <c r="DI9"/>
  <c r="BF9"/>
  <c r="DH9"/>
  <c r="BD9"/>
  <c r="BB9"/>
  <c r="BA9"/>
  <c r="AZ9"/>
  <c r="BV8"/>
  <c r="BU8"/>
  <c r="BT8"/>
  <c r="DR8"/>
  <c r="BR8"/>
  <c r="DQ8"/>
  <c r="BQ8"/>
  <c r="BO8"/>
  <c r="BP8"/>
  <c r="BN8"/>
  <c r="DN8"/>
  <c r="BL8"/>
  <c r="DM8"/>
  <c r="BK8"/>
  <c r="DL8"/>
  <c r="BJ8"/>
  <c r="DK8"/>
  <c r="BI8"/>
  <c r="DJ8"/>
  <c r="BH8"/>
  <c r="DI8"/>
  <c r="BF8"/>
  <c r="BD8"/>
  <c r="DG8"/>
  <c r="BB8"/>
  <c r="DF8"/>
  <c r="BA8"/>
  <c r="DE8"/>
  <c r="AZ8"/>
  <c r="BU7"/>
  <c r="BV7"/>
  <c r="DS7"/>
  <c r="BT7"/>
  <c r="BR7"/>
  <c r="BQ7"/>
  <c r="DP7"/>
  <c r="BO7"/>
  <c r="BP7"/>
  <c r="DO7"/>
  <c r="BN7"/>
  <c r="BL7"/>
  <c r="BK7"/>
  <c r="BJ7"/>
  <c r="BZ7"/>
  <c r="BI7"/>
  <c r="BY7"/>
  <c r="BH7"/>
  <c r="DI7"/>
  <c r="BF7"/>
  <c r="BD7"/>
  <c r="BB7"/>
  <c r="DF7"/>
  <c r="BA7"/>
  <c r="DE7"/>
  <c r="AZ7"/>
  <c r="BU6"/>
  <c r="BV6"/>
  <c r="BT6"/>
  <c r="DR6"/>
  <c r="BR6"/>
  <c r="DQ6"/>
  <c r="BQ6"/>
  <c r="DP6"/>
  <c r="BP6"/>
  <c r="DO6"/>
  <c r="BO6"/>
  <c r="BN6"/>
  <c r="DN6"/>
  <c r="BL6"/>
  <c r="DM6"/>
  <c r="BK6"/>
  <c r="DL6"/>
  <c r="BJ6"/>
  <c r="DK6"/>
  <c r="BI6"/>
  <c r="BH6"/>
  <c r="DI6"/>
  <c r="BF6"/>
  <c r="DH6"/>
  <c r="BD6"/>
  <c r="DG6"/>
  <c r="BB6"/>
  <c r="DF6"/>
  <c r="BA6"/>
  <c r="AZ6"/>
  <c r="BU5"/>
  <c r="BV5"/>
  <c r="DS5"/>
  <c r="BT5"/>
  <c r="BR5"/>
  <c r="DQ5"/>
  <c r="BQ5"/>
  <c r="BO5"/>
  <c r="BP5"/>
  <c r="DO5"/>
  <c r="BN5"/>
  <c r="DN5"/>
  <c r="BL5"/>
  <c r="DM5"/>
  <c r="BK5"/>
  <c r="DL5"/>
  <c r="BJ5"/>
  <c r="BI5"/>
  <c r="DJ5"/>
  <c r="BH5"/>
  <c r="DI5"/>
  <c r="BF5"/>
  <c r="BD5"/>
  <c r="DG5"/>
  <c r="BB5"/>
  <c r="DF5"/>
  <c r="BA5"/>
  <c r="AZ5"/>
  <c r="BU4"/>
  <c r="BT4"/>
  <c r="DR4"/>
  <c r="BR4"/>
  <c r="BQ4"/>
  <c r="DP4"/>
  <c r="BO4"/>
  <c r="BN4"/>
  <c r="DN4"/>
  <c r="BL4"/>
  <c r="DM4"/>
  <c r="BK4"/>
  <c r="BJ4"/>
  <c r="BI4"/>
  <c r="DJ4"/>
  <c r="BH4"/>
  <c r="DI4"/>
  <c r="BF4"/>
  <c r="DH4"/>
  <c r="BD4"/>
  <c r="DG4"/>
  <c r="BB4"/>
  <c r="BA4"/>
  <c r="AZ4"/>
  <c r="BU3"/>
  <c r="BV3"/>
  <c r="DS3"/>
  <c r="BT3"/>
  <c r="BR3"/>
  <c r="BQ3"/>
  <c r="BO3"/>
  <c r="BN3"/>
  <c r="DN3"/>
  <c r="BL3"/>
  <c r="DM3"/>
  <c r="BK3"/>
  <c r="BJ3"/>
  <c r="BI3"/>
  <c r="BY3"/>
  <c r="BH3"/>
  <c r="DI3"/>
  <c r="BF3"/>
  <c r="BD3"/>
  <c r="DG3"/>
  <c r="BB3"/>
  <c r="BA3"/>
  <c r="DE3"/>
  <c r="AZ3"/>
  <c r="F46" i="8"/>
  <c r="E46"/>
  <c r="D46"/>
  <c r="F45"/>
  <c r="E45"/>
  <c r="D45"/>
  <c r="E44"/>
  <c r="D44"/>
  <c r="BV39"/>
  <c r="BT39"/>
  <c r="BR39"/>
  <c r="BQ39"/>
  <c r="BP39"/>
  <c r="BN39"/>
  <c r="BL39"/>
  <c r="BK39"/>
  <c r="BJ39"/>
  <c r="BI39"/>
  <c r="BH39"/>
  <c r="BF39"/>
  <c r="BD39"/>
  <c r="BB39"/>
  <c r="BA39"/>
  <c r="DS37"/>
  <c r="DR37"/>
  <c r="BU20"/>
  <c r="BT20"/>
  <c r="DR20"/>
  <c r="BS20"/>
  <c r="BR20"/>
  <c r="BQ20"/>
  <c r="DP20"/>
  <c r="BO20"/>
  <c r="BP20"/>
  <c r="DO20"/>
  <c r="BN20"/>
  <c r="DN20"/>
  <c r="BL20"/>
  <c r="DM20"/>
  <c r="BK20"/>
  <c r="BJ20"/>
  <c r="BZ20"/>
  <c r="BI20"/>
  <c r="BY20"/>
  <c r="BH20"/>
  <c r="DI20"/>
  <c r="BF20"/>
  <c r="BD20"/>
  <c r="DG20"/>
  <c r="BB20"/>
  <c r="DF20"/>
  <c r="BA20"/>
  <c r="AZ20"/>
  <c r="DR19"/>
  <c r="DF19"/>
  <c r="DE19"/>
  <c r="BY19"/>
  <c r="BU19"/>
  <c r="BT19"/>
  <c r="BR19"/>
  <c r="DQ19"/>
  <c r="BQ19"/>
  <c r="DP19"/>
  <c r="BP19"/>
  <c r="BO19"/>
  <c r="BN19"/>
  <c r="BL19"/>
  <c r="DM19"/>
  <c r="BK19"/>
  <c r="BJ19"/>
  <c r="DK19"/>
  <c r="BI19"/>
  <c r="DJ19"/>
  <c r="BH19"/>
  <c r="BF19"/>
  <c r="DH19"/>
  <c r="BD19"/>
  <c r="DG19"/>
  <c r="BC19"/>
  <c r="BB19"/>
  <c r="BA19"/>
  <c r="AZ19"/>
  <c r="DJ18"/>
  <c r="BU18"/>
  <c r="BT18"/>
  <c r="DR18"/>
  <c r="BR18"/>
  <c r="DQ18"/>
  <c r="BQ18"/>
  <c r="DP18"/>
  <c r="BO18"/>
  <c r="BP18"/>
  <c r="DO18"/>
  <c r="BN18"/>
  <c r="BL18"/>
  <c r="BK18"/>
  <c r="DL18"/>
  <c r="BJ18"/>
  <c r="BZ18"/>
  <c r="BI18"/>
  <c r="BY18"/>
  <c r="BH18"/>
  <c r="BF18"/>
  <c r="DH18"/>
  <c r="BD18"/>
  <c r="DG18"/>
  <c r="BB18"/>
  <c r="DF18"/>
  <c r="BA18"/>
  <c r="DE18"/>
  <c r="AZ18"/>
  <c r="BU17"/>
  <c r="BV17"/>
  <c r="BT17"/>
  <c r="DR17"/>
  <c r="BR17"/>
  <c r="DQ17"/>
  <c r="BQ17"/>
  <c r="DP17"/>
  <c r="BO17"/>
  <c r="BN17"/>
  <c r="DN17"/>
  <c r="BL17"/>
  <c r="DM17"/>
  <c r="BK17"/>
  <c r="DL17"/>
  <c r="BJ17"/>
  <c r="BZ17"/>
  <c r="BI17"/>
  <c r="BY17"/>
  <c r="BH17"/>
  <c r="DI17"/>
  <c r="BF17"/>
  <c r="DH17"/>
  <c r="BD17"/>
  <c r="BB17"/>
  <c r="BA17"/>
  <c r="DE17"/>
  <c r="AZ17"/>
  <c r="BV16"/>
  <c r="DS16"/>
  <c r="BU16"/>
  <c r="BT16"/>
  <c r="DR16"/>
  <c r="BR16"/>
  <c r="DQ16"/>
  <c r="BQ16"/>
  <c r="BO16"/>
  <c r="BN16"/>
  <c r="BL16"/>
  <c r="BK16"/>
  <c r="DL16"/>
  <c r="BJ16"/>
  <c r="BI16"/>
  <c r="DJ16"/>
  <c r="BH16"/>
  <c r="DI16"/>
  <c r="BF16"/>
  <c r="BD16"/>
  <c r="DG16"/>
  <c r="BB16"/>
  <c r="BA16"/>
  <c r="DE16"/>
  <c r="AZ16"/>
  <c r="DJ15"/>
  <c r="DE15"/>
  <c r="BZ15"/>
  <c r="BV15"/>
  <c r="DS15"/>
  <c r="BU15"/>
  <c r="BT15"/>
  <c r="DR15"/>
  <c r="BR15"/>
  <c r="DQ15"/>
  <c r="BQ15"/>
  <c r="DP15"/>
  <c r="BO15"/>
  <c r="BP15"/>
  <c r="BN15"/>
  <c r="BL15"/>
  <c r="BK15"/>
  <c r="BJ15"/>
  <c r="DK15"/>
  <c r="BI15"/>
  <c r="BY15"/>
  <c r="BH15"/>
  <c r="BF15"/>
  <c r="BD15"/>
  <c r="DG15"/>
  <c r="BC15"/>
  <c r="BB15"/>
  <c r="DF15"/>
  <c r="BA15"/>
  <c r="AZ15"/>
  <c r="BU14"/>
  <c r="BV14"/>
  <c r="BT14"/>
  <c r="DR14"/>
  <c r="BR14"/>
  <c r="DQ14"/>
  <c r="BQ14"/>
  <c r="DP14"/>
  <c r="BO14"/>
  <c r="BN14"/>
  <c r="BL14"/>
  <c r="BK14"/>
  <c r="DL14"/>
  <c r="BJ14"/>
  <c r="DK14"/>
  <c r="BI14"/>
  <c r="BY14"/>
  <c r="BH14"/>
  <c r="DI14"/>
  <c r="BF14"/>
  <c r="DH14"/>
  <c r="BD14"/>
  <c r="BB14"/>
  <c r="DF14"/>
  <c r="BA14"/>
  <c r="AZ14"/>
  <c r="BZ13"/>
  <c r="BU13"/>
  <c r="BT13"/>
  <c r="DR13"/>
  <c r="BR13"/>
  <c r="DQ13"/>
  <c r="BQ13"/>
  <c r="BO13"/>
  <c r="BP13"/>
  <c r="DO13"/>
  <c r="BN13"/>
  <c r="BL13"/>
  <c r="DM13"/>
  <c r="BK13"/>
  <c r="DL13"/>
  <c r="BJ13"/>
  <c r="BI13"/>
  <c r="BH13"/>
  <c r="DI13"/>
  <c r="BF13"/>
  <c r="DH13"/>
  <c r="BD13"/>
  <c r="BB13"/>
  <c r="DF13"/>
  <c r="BA13"/>
  <c r="BC13"/>
  <c r="BE13"/>
  <c r="AZ13"/>
  <c r="DR12"/>
  <c r="BU12"/>
  <c r="BV12"/>
  <c r="DS12"/>
  <c r="BT12"/>
  <c r="BR12"/>
  <c r="BQ12"/>
  <c r="DP12"/>
  <c r="BO12"/>
  <c r="BN12"/>
  <c r="DN12"/>
  <c r="BL12"/>
  <c r="DM12"/>
  <c r="BK12"/>
  <c r="BJ12"/>
  <c r="BZ12"/>
  <c r="BI12"/>
  <c r="BY12"/>
  <c r="BH12"/>
  <c r="BF12"/>
  <c r="BD12"/>
  <c r="DG12"/>
  <c r="BC12"/>
  <c r="BB12"/>
  <c r="DF12"/>
  <c r="BA12"/>
  <c r="DE12"/>
  <c r="AZ12"/>
  <c r="DJ11"/>
  <c r="BY11"/>
  <c r="BU11"/>
  <c r="BV11"/>
  <c r="BT11"/>
  <c r="DR11"/>
  <c r="BR11"/>
  <c r="DQ11"/>
  <c r="BQ11"/>
  <c r="DP11"/>
  <c r="BO11"/>
  <c r="BN11"/>
  <c r="BL11"/>
  <c r="BK11"/>
  <c r="BJ11"/>
  <c r="DK11"/>
  <c r="BI11"/>
  <c r="BH11"/>
  <c r="BF11"/>
  <c r="DH11"/>
  <c r="BD11"/>
  <c r="DG11"/>
  <c r="BC11"/>
  <c r="BB11"/>
  <c r="DF11"/>
  <c r="BA11"/>
  <c r="DE11"/>
  <c r="AZ11"/>
  <c r="DN10"/>
  <c r="DG10"/>
  <c r="BU10"/>
  <c r="BT10"/>
  <c r="DR10"/>
  <c r="BR10"/>
  <c r="DQ10"/>
  <c r="BQ10"/>
  <c r="DP10"/>
  <c r="BP10"/>
  <c r="BO10"/>
  <c r="BN10"/>
  <c r="BL10"/>
  <c r="BK10"/>
  <c r="DL10"/>
  <c r="BJ10"/>
  <c r="DK10"/>
  <c r="BI10"/>
  <c r="BH10"/>
  <c r="BF10"/>
  <c r="DH10"/>
  <c r="BD10"/>
  <c r="BB10"/>
  <c r="DF10"/>
  <c r="BA10"/>
  <c r="BC10"/>
  <c r="BE10"/>
  <c r="AZ10"/>
  <c r="DL9"/>
  <c r="DI9"/>
  <c r="DH9"/>
  <c r="BU9"/>
  <c r="BV9"/>
  <c r="BT9"/>
  <c r="DR9"/>
  <c r="BR9"/>
  <c r="DQ9"/>
  <c r="BQ9"/>
  <c r="BO9"/>
  <c r="BN9"/>
  <c r="CV9"/>
  <c r="BM9"/>
  <c r="BL9"/>
  <c r="DM9"/>
  <c r="BK9"/>
  <c r="BJ9"/>
  <c r="BZ9"/>
  <c r="BI9"/>
  <c r="BY9"/>
  <c r="BH9"/>
  <c r="BF9"/>
  <c r="BD9"/>
  <c r="BB9"/>
  <c r="BA9"/>
  <c r="DE9"/>
  <c r="AZ9"/>
  <c r="DE8"/>
  <c r="BU8"/>
  <c r="BV8"/>
  <c r="DS8"/>
  <c r="BT8"/>
  <c r="DR8"/>
  <c r="BR8"/>
  <c r="DQ8"/>
  <c r="BQ8"/>
  <c r="BO8"/>
  <c r="BP8"/>
  <c r="BN8"/>
  <c r="BL8"/>
  <c r="DM8"/>
  <c r="BK8"/>
  <c r="BJ8"/>
  <c r="BI8"/>
  <c r="DJ8"/>
  <c r="BH8"/>
  <c r="DI8"/>
  <c r="BG8"/>
  <c r="BF8"/>
  <c r="BD8"/>
  <c r="DG8"/>
  <c r="BB8"/>
  <c r="DF8"/>
  <c r="BA8"/>
  <c r="AZ8"/>
  <c r="DE7"/>
  <c r="BV7"/>
  <c r="DS7"/>
  <c r="BU7"/>
  <c r="BT7"/>
  <c r="BR7"/>
  <c r="DQ7"/>
  <c r="BQ7"/>
  <c r="DP7"/>
  <c r="BO7"/>
  <c r="BP7"/>
  <c r="BN7"/>
  <c r="DN7"/>
  <c r="BL7"/>
  <c r="BK7"/>
  <c r="BJ7"/>
  <c r="BZ7"/>
  <c r="BI7"/>
  <c r="DJ7"/>
  <c r="BH7"/>
  <c r="BF7"/>
  <c r="BD7"/>
  <c r="DG7"/>
  <c r="BB7"/>
  <c r="BC7"/>
  <c r="BA7"/>
  <c r="AZ7"/>
  <c r="BU6"/>
  <c r="BV6"/>
  <c r="BT6"/>
  <c r="BR6"/>
  <c r="DQ6"/>
  <c r="BQ6"/>
  <c r="DP6"/>
  <c r="BP6"/>
  <c r="DO6"/>
  <c r="BO6"/>
  <c r="BN6"/>
  <c r="BL6"/>
  <c r="BK6"/>
  <c r="DL6"/>
  <c r="BJ6"/>
  <c r="BZ6"/>
  <c r="BI6"/>
  <c r="BY6"/>
  <c r="BH6"/>
  <c r="DI6"/>
  <c r="BF6"/>
  <c r="DH6"/>
  <c r="BD6"/>
  <c r="BB6"/>
  <c r="BA6"/>
  <c r="AZ6"/>
  <c r="BU5"/>
  <c r="BV5"/>
  <c r="DS5"/>
  <c r="BT5"/>
  <c r="DR5"/>
  <c r="BR5"/>
  <c r="DQ5"/>
  <c r="BQ5"/>
  <c r="BP5"/>
  <c r="DO5"/>
  <c r="BO5"/>
  <c r="BN5"/>
  <c r="BL5"/>
  <c r="DM5"/>
  <c r="BK5"/>
  <c r="BM5"/>
  <c r="BJ5"/>
  <c r="BI5"/>
  <c r="BH5"/>
  <c r="DI5"/>
  <c r="BF5"/>
  <c r="BD5"/>
  <c r="DG5"/>
  <c r="BB5"/>
  <c r="DF5"/>
  <c r="BA5"/>
  <c r="AZ5"/>
  <c r="DJ4"/>
  <c r="DE4"/>
  <c r="BV4"/>
  <c r="DS4"/>
  <c r="BU4"/>
  <c r="BT4"/>
  <c r="BR4"/>
  <c r="BQ4"/>
  <c r="DP4"/>
  <c r="BO4"/>
  <c r="BN4"/>
  <c r="DN4"/>
  <c r="BL4"/>
  <c r="DM4"/>
  <c r="BK4"/>
  <c r="BJ4"/>
  <c r="BI4"/>
  <c r="BY4"/>
  <c r="BH4"/>
  <c r="DI4"/>
  <c r="BF4"/>
  <c r="BD4"/>
  <c r="DG4"/>
  <c r="BB4"/>
  <c r="DF4"/>
  <c r="BA4"/>
  <c r="AZ4"/>
  <c r="BU3"/>
  <c r="BT3"/>
  <c r="BS3"/>
  <c r="BR3"/>
  <c r="BQ3"/>
  <c r="BO3"/>
  <c r="BN3"/>
  <c r="BL3"/>
  <c r="BK3"/>
  <c r="BJ3"/>
  <c r="BI3"/>
  <c r="BH3"/>
  <c r="BF3"/>
  <c r="BD3"/>
  <c r="DG3"/>
  <c r="BB3"/>
  <c r="BA3"/>
  <c r="AZ3"/>
  <c r="F29" i="7"/>
  <c r="E29"/>
  <c r="D29"/>
  <c r="G29"/>
  <c r="F28"/>
  <c r="E28"/>
  <c r="D28"/>
  <c r="E27"/>
  <c r="D27"/>
  <c r="G27"/>
  <c r="AZ44"/>
  <c r="BV22"/>
  <c r="BT22"/>
  <c r="BR22"/>
  <c r="BQ22"/>
  <c r="BP22"/>
  <c r="BN22"/>
  <c r="BL22"/>
  <c r="BK22"/>
  <c r="BJ22"/>
  <c r="BI22"/>
  <c r="BH22"/>
  <c r="BF22"/>
  <c r="BD22"/>
  <c r="BB22"/>
  <c r="BA22"/>
  <c r="BU20"/>
  <c r="BT20"/>
  <c r="DR20"/>
  <c r="BR20"/>
  <c r="BQ20"/>
  <c r="DP20"/>
  <c r="BO20"/>
  <c r="BP20"/>
  <c r="DO20"/>
  <c r="BN20"/>
  <c r="DN20"/>
  <c r="BL20"/>
  <c r="DM20"/>
  <c r="BK20"/>
  <c r="BJ20"/>
  <c r="BZ20"/>
  <c r="BI20"/>
  <c r="BY20"/>
  <c r="BH20"/>
  <c r="DI20"/>
  <c r="BF20"/>
  <c r="BD20"/>
  <c r="BB20"/>
  <c r="DF20"/>
  <c r="BA20"/>
  <c r="AZ20"/>
  <c r="BU19"/>
  <c r="BV19"/>
  <c r="DS19"/>
  <c r="BT19"/>
  <c r="DR19"/>
  <c r="BR19"/>
  <c r="DQ19"/>
  <c r="BQ19"/>
  <c r="DP19"/>
  <c r="BO19"/>
  <c r="BP19"/>
  <c r="BN19"/>
  <c r="BL19"/>
  <c r="DM19"/>
  <c r="BK19"/>
  <c r="BJ19"/>
  <c r="DK19"/>
  <c r="BI19"/>
  <c r="BY19"/>
  <c r="BH19"/>
  <c r="DI19"/>
  <c r="BF19"/>
  <c r="DH19"/>
  <c r="BD19"/>
  <c r="DG19"/>
  <c r="BB19"/>
  <c r="DF19"/>
  <c r="BA19"/>
  <c r="AZ19"/>
  <c r="BU18"/>
  <c r="BT18"/>
  <c r="DR18"/>
  <c r="BS18"/>
  <c r="BR18"/>
  <c r="DQ18"/>
  <c r="BQ18"/>
  <c r="DP18"/>
  <c r="BO18"/>
  <c r="BN18"/>
  <c r="BL18"/>
  <c r="DM18"/>
  <c r="BK18"/>
  <c r="BJ18"/>
  <c r="BZ18"/>
  <c r="BI18"/>
  <c r="BY18"/>
  <c r="BH18"/>
  <c r="BF18"/>
  <c r="DH18"/>
  <c r="BD18"/>
  <c r="DG18"/>
  <c r="BB18"/>
  <c r="DF18"/>
  <c r="BA18"/>
  <c r="AZ18"/>
  <c r="DI17"/>
  <c r="DH17"/>
  <c r="BU17"/>
  <c r="BV17"/>
  <c r="BT17"/>
  <c r="DR17"/>
  <c r="BR17"/>
  <c r="DQ17"/>
  <c r="BQ17"/>
  <c r="DP17"/>
  <c r="BO17"/>
  <c r="BN17"/>
  <c r="BL17"/>
  <c r="DM17"/>
  <c r="BK17"/>
  <c r="BJ17"/>
  <c r="BZ17"/>
  <c r="BI17"/>
  <c r="BY17"/>
  <c r="BH17"/>
  <c r="BF17"/>
  <c r="BD17"/>
  <c r="BB17"/>
  <c r="BA17"/>
  <c r="DE17"/>
  <c r="AZ17"/>
  <c r="BU16"/>
  <c r="BV16"/>
  <c r="DS16"/>
  <c r="BT16"/>
  <c r="DR16"/>
  <c r="BR16"/>
  <c r="DQ16"/>
  <c r="BQ16"/>
  <c r="BO16"/>
  <c r="BN16"/>
  <c r="DN16"/>
  <c r="BL16"/>
  <c r="DM16"/>
  <c r="BK16"/>
  <c r="DL16"/>
  <c r="BJ16"/>
  <c r="BZ16"/>
  <c r="BI16"/>
  <c r="DJ16"/>
  <c r="BH16"/>
  <c r="DI16"/>
  <c r="BF16"/>
  <c r="DH16"/>
  <c r="BD16"/>
  <c r="DG16"/>
  <c r="BB16"/>
  <c r="DF16"/>
  <c r="BA16"/>
  <c r="AZ16"/>
  <c r="BU15"/>
  <c r="BV15"/>
  <c r="DS15"/>
  <c r="BT15"/>
  <c r="BR15"/>
  <c r="DQ15"/>
  <c r="BQ15"/>
  <c r="DP15"/>
  <c r="BO15"/>
  <c r="BP15"/>
  <c r="BN15"/>
  <c r="BL15"/>
  <c r="DM15"/>
  <c r="BK15"/>
  <c r="DL15"/>
  <c r="BJ15"/>
  <c r="BZ15"/>
  <c r="BI15"/>
  <c r="BY15"/>
  <c r="BH15"/>
  <c r="DI15"/>
  <c r="BF15"/>
  <c r="BD15"/>
  <c r="DG15"/>
  <c r="BB15"/>
  <c r="DF15"/>
  <c r="BA15"/>
  <c r="DE15"/>
  <c r="AZ15"/>
  <c r="BV14"/>
  <c r="DS14"/>
  <c r="BU14"/>
  <c r="BT14"/>
  <c r="DR14"/>
  <c r="BR14"/>
  <c r="DQ14"/>
  <c r="BQ14"/>
  <c r="BO14"/>
  <c r="BP14"/>
  <c r="DO14"/>
  <c r="BN14"/>
  <c r="BL14"/>
  <c r="BK14"/>
  <c r="DL14"/>
  <c r="BJ14"/>
  <c r="BZ14"/>
  <c r="BI14"/>
  <c r="BY14"/>
  <c r="BH14"/>
  <c r="DI14"/>
  <c r="BF14"/>
  <c r="DH14"/>
  <c r="BD14"/>
  <c r="DG14"/>
  <c r="BB14"/>
  <c r="BA14"/>
  <c r="BC14"/>
  <c r="AZ14"/>
  <c r="BU13"/>
  <c r="BT13"/>
  <c r="DR13"/>
  <c r="BR13"/>
  <c r="DQ13"/>
  <c r="BQ13"/>
  <c r="BO13"/>
  <c r="BP13"/>
  <c r="DO13"/>
  <c r="BN13"/>
  <c r="BL13"/>
  <c r="DM13"/>
  <c r="BK13"/>
  <c r="DL13"/>
  <c r="BJ13"/>
  <c r="BZ13"/>
  <c r="BI13"/>
  <c r="BH13"/>
  <c r="DI13"/>
  <c r="BF13"/>
  <c r="DH13"/>
  <c r="BD13"/>
  <c r="DG13"/>
  <c r="BB13"/>
  <c r="DF13"/>
  <c r="BA13"/>
  <c r="DE13"/>
  <c r="AZ13"/>
  <c r="BU12"/>
  <c r="BT12"/>
  <c r="DR12"/>
  <c r="BR12"/>
  <c r="DQ12"/>
  <c r="BQ12"/>
  <c r="DP12"/>
  <c r="BO12"/>
  <c r="BP12"/>
  <c r="DO12"/>
  <c r="BN12"/>
  <c r="DN12"/>
  <c r="BL12"/>
  <c r="DM12"/>
  <c r="BK12"/>
  <c r="DL12"/>
  <c r="BJ12"/>
  <c r="BZ12"/>
  <c r="BI12"/>
  <c r="BY12"/>
  <c r="BH12"/>
  <c r="DI12"/>
  <c r="BF12"/>
  <c r="BD12"/>
  <c r="BB12"/>
  <c r="DF12"/>
  <c r="BA12"/>
  <c r="AZ12"/>
  <c r="BU11"/>
  <c r="BV11"/>
  <c r="DS11"/>
  <c r="BT11"/>
  <c r="DR11"/>
  <c r="BR11"/>
  <c r="BQ11"/>
  <c r="DP11"/>
  <c r="BO11"/>
  <c r="BP11"/>
  <c r="BN11"/>
  <c r="BL11"/>
  <c r="DM11"/>
  <c r="BK11"/>
  <c r="BJ11"/>
  <c r="DK11"/>
  <c r="BI11"/>
  <c r="BY11"/>
  <c r="BH11"/>
  <c r="DI11"/>
  <c r="BF11"/>
  <c r="DH11"/>
  <c r="BD11"/>
  <c r="DG11"/>
  <c r="BB11"/>
  <c r="BA11"/>
  <c r="AZ11"/>
  <c r="DJ10"/>
  <c r="BU10"/>
  <c r="BT10"/>
  <c r="DR10"/>
  <c r="BR10"/>
  <c r="DQ10"/>
  <c r="BQ10"/>
  <c r="DP10"/>
  <c r="BO10"/>
  <c r="BN10"/>
  <c r="BL10"/>
  <c r="DM10"/>
  <c r="BK10"/>
  <c r="BJ10"/>
  <c r="BZ10"/>
  <c r="BI10"/>
  <c r="BY10"/>
  <c r="BH10"/>
  <c r="BF10"/>
  <c r="DH10"/>
  <c r="BD10"/>
  <c r="DG10"/>
  <c r="BB10"/>
  <c r="DF10"/>
  <c r="BA10"/>
  <c r="AZ10"/>
  <c r="BU9"/>
  <c r="BV9"/>
  <c r="BT9"/>
  <c r="BR9"/>
  <c r="BQ9"/>
  <c r="BS9"/>
  <c r="BO9"/>
  <c r="BP9"/>
  <c r="DO9"/>
  <c r="BN9"/>
  <c r="BL9"/>
  <c r="DM9"/>
  <c r="BK9"/>
  <c r="BJ9"/>
  <c r="BZ9"/>
  <c r="BI9"/>
  <c r="BY9"/>
  <c r="BH9"/>
  <c r="DI9"/>
  <c r="BF9"/>
  <c r="DH9"/>
  <c r="BD9"/>
  <c r="BB9"/>
  <c r="BA9"/>
  <c r="DE9"/>
  <c r="AZ9"/>
  <c r="BU8"/>
  <c r="BV8"/>
  <c r="DS8"/>
  <c r="BT8"/>
  <c r="DR8"/>
  <c r="BR8"/>
  <c r="DQ8"/>
  <c r="BQ8"/>
  <c r="BP8"/>
  <c r="BO8"/>
  <c r="BN8"/>
  <c r="BL8"/>
  <c r="DM8"/>
  <c r="BK8"/>
  <c r="DL8"/>
  <c r="BJ8"/>
  <c r="BZ8"/>
  <c r="BI8"/>
  <c r="DJ8"/>
  <c r="BH8"/>
  <c r="DI8"/>
  <c r="BF8"/>
  <c r="DH8"/>
  <c r="BD8"/>
  <c r="DG8"/>
  <c r="BB8"/>
  <c r="DF8"/>
  <c r="BA8"/>
  <c r="AZ8"/>
  <c r="BU7"/>
  <c r="BV7"/>
  <c r="BT7"/>
  <c r="BR7"/>
  <c r="DQ7"/>
  <c r="BQ7"/>
  <c r="DP7"/>
  <c r="BO7"/>
  <c r="BP7"/>
  <c r="BN7"/>
  <c r="BL7"/>
  <c r="DM7"/>
  <c r="BK7"/>
  <c r="DL7"/>
  <c r="BJ7"/>
  <c r="BZ7"/>
  <c r="BI7"/>
  <c r="BY7"/>
  <c r="BH7"/>
  <c r="DI7"/>
  <c r="BF7"/>
  <c r="BD7"/>
  <c r="DG7"/>
  <c r="BB7"/>
  <c r="DF7"/>
  <c r="BA7"/>
  <c r="DE7"/>
  <c r="AZ7"/>
  <c r="BU6"/>
  <c r="BV6"/>
  <c r="BT6"/>
  <c r="BS6"/>
  <c r="BR6"/>
  <c r="BQ6"/>
  <c r="BO6"/>
  <c r="BP6"/>
  <c r="BN6"/>
  <c r="DN6"/>
  <c r="BL6"/>
  <c r="BK6"/>
  <c r="DL6"/>
  <c r="BJ6"/>
  <c r="BZ6"/>
  <c r="BI6"/>
  <c r="BY6"/>
  <c r="BH6"/>
  <c r="DI6"/>
  <c r="BF6"/>
  <c r="DH6"/>
  <c r="BD6"/>
  <c r="DG6"/>
  <c r="BB6"/>
  <c r="BA6"/>
  <c r="AZ6"/>
  <c r="DN5"/>
  <c r="DM5"/>
  <c r="BU5"/>
  <c r="BV5"/>
  <c r="DS5"/>
  <c r="BT5"/>
  <c r="DR5"/>
  <c r="BR5"/>
  <c r="DQ5"/>
  <c r="BQ5"/>
  <c r="BP5"/>
  <c r="BO5"/>
  <c r="BN5"/>
  <c r="BL5"/>
  <c r="BK5"/>
  <c r="DL5"/>
  <c r="BJ5"/>
  <c r="BZ5"/>
  <c r="BI5"/>
  <c r="BY5"/>
  <c r="BH5"/>
  <c r="BG5"/>
  <c r="BF5"/>
  <c r="BD5"/>
  <c r="DG5"/>
  <c r="BB5"/>
  <c r="DF5"/>
  <c r="BA5"/>
  <c r="DE5"/>
  <c r="AZ5"/>
  <c r="BU4"/>
  <c r="BT4"/>
  <c r="DR4"/>
  <c r="BS4"/>
  <c r="BR4"/>
  <c r="BQ4"/>
  <c r="DP4"/>
  <c r="BO4"/>
  <c r="BN4"/>
  <c r="DN4"/>
  <c r="BL4"/>
  <c r="BK4"/>
  <c r="BJ4"/>
  <c r="BZ4"/>
  <c r="BI4"/>
  <c r="BY4"/>
  <c r="BH4"/>
  <c r="DI4"/>
  <c r="BF4"/>
  <c r="BD4"/>
  <c r="BB4"/>
  <c r="DF4"/>
  <c r="BA4"/>
  <c r="AZ4"/>
  <c r="BU3"/>
  <c r="BV3"/>
  <c r="DS3"/>
  <c r="BT3"/>
  <c r="DR3"/>
  <c r="BR3"/>
  <c r="BQ3"/>
  <c r="BO3"/>
  <c r="BP3"/>
  <c r="BN3"/>
  <c r="BL3"/>
  <c r="DM3"/>
  <c r="BK3"/>
  <c r="BJ3"/>
  <c r="BI3"/>
  <c r="BH3"/>
  <c r="BF3"/>
  <c r="BD3"/>
  <c r="DG3"/>
  <c r="BB3"/>
  <c r="BA3"/>
  <c r="AZ3"/>
  <c r="F33" i="6"/>
  <c r="E33"/>
  <c r="D33"/>
  <c r="F32"/>
  <c r="E32"/>
  <c r="D32"/>
  <c r="E31"/>
  <c r="D31"/>
  <c r="BV26"/>
  <c r="BT26"/>
  <c r="BR26"/>
  <c r="BQ26"/>
  <c r="BP26"/>
  <c r="BN26"/>
  <c r="BL26"/>
  <c r="BK26"/>
  <c r="BJ26"/>
  <c r="BI26"/>
  <c r="BH26"/>
  <c r="BF26"/>
  <c r="BD26"/>
  <c r="BB26"/>
  <c r="BA26"/>
  <c r="DR24"/>
  <c r="DJ20"/>
  <c r="BU20"/>
  <c r="BT20"/>
  <c r="BS20"/>
  <c r="BR20"/>
  <c r="BQ20"/>
  <c r="DP20"/>
  <c r="BP20"/>
  <c r="DO20"/>
  <c r="BO20"/>
  <c r="BN20"/>
  <c r="DN20"/>
  <c r="BM20"/>
  <c r="BL20"/>
  <c r="DM20"/>
  <c r="BK20"/>
  <c r="BJ20"/>
  <c r="BZ20"/>
  <c r="BI20"/>
  <c r="BY20"/>
  <c r="BH20"/>
  <c r="DI20"/>
  <c r="BF20"/>
  <c r="BD20"/>
  <c r="BC20"/>
  <c r="BE20"/>
  <c r="BB20"/>
  <c r="DF20"/>
  <c r="BA20"/>
  <c r="AZ20"/>
  <c r="CC20"/>
  <c r="DR19"/>
  <c r="DN19"/>
  <c r="BU19"/>
  <c r="BT19"/>
  <c r="BR19"/>
  <c r="BQ19"/>
  <c r="BP19"/>
  <c r="DO19"/>
  <c r="BO19"/>
  <c r="BN19"/>
  <c r="BL19"/>
  <c r="DM19"/>
  <c r="BK19"/>
  <c r="BJ19"/>
  <c r="DK19"/>
  <c r="BI19"/>
  <c r="BY19"/>
  <c r="BH19"/>
  <c r="DI19"/>
  <c r="BF19"/>
  <c r="DH19"/>
  <c r="BD19"/>
  <c r="DG19"/>
  <c r="BB19"/>
  <c r="DF19"/>
  <c r="BA19"/>
  <c r="AZ19"/>
  <c r="CC19"/>
  <c r="DL18"/>
  <c r="DK18"/>
  <c r="DJ18"/>
  <c r="BY18"/>
  <c r="BU18"/>
  <c r="BV18"/>
  <c r="DS18"/>
  <c r="BT18"/>
  <c r="DR18"/>
  <c r="BS18"/>
  <c r="BR18"/>
  <c r="DQ18"/>
  <c r="BQ18"/>
  <c r="DP18"/>
  <c r="BO18"/>
  <c r="BN18"/>
  <c r="BL18"/>
  <c r="DM18"/>
  <c r="BK18"/>
  <c r="BM18"/>
  <c r="BJ18"/>
  <c r="BZ18"/>
  <c r="BI18"/>
  <c r="BH18"/>
  <c r="BG18"/>
  <c r="BF18"/>
  <c r="DH18"/>
  <c r="BD18"/>
  <c r="DG18"/>
  <c r="BC18"/>
  <c r="BE18"/>
  <c r="BB18"/>
  <c r="DF18"/>
  <c r="BA18"/>
  <c r="DE18"/>
  <c r="AZ18"/>
  <c r="CC18"/>
  <c r="DN17"/>
  <c r="DK17"/>
  <c r="DI17"/>
  <c r="DH17"/>
  <c r="BU17"/>
  <c r="BV17"/>
  <c r="BT17"/>
  <c r="BR17"/>
  <c r="BQ17"/>
  <c r="DP17"/>
  <c r="BO17"/>
  <c r="BP17"/>
  <c r="DO17"/>
  <c r="BN17"/>
  <c r="BL17"/>
  <c r="DM17"/>
  <c r="BK17"/>
  <c r="BJ17"/>
  <c r="BZ17"/>
  <c r="BI17"/>
  <c r="BY17"/>
  <c r="BH17"/>
  <c r="BF17"/>
  <c r="BD17"/>
  <c r="BC17"/>
  <c r="BB17"/>
  <c r="BA17"/>
  <c r="DE17"/>
  <c r="AZ17"/>
  <c r="CC17"/>
  <c r="DN16"/>
  <c r="DH16"/>
  <c r="DG16"/>
  <c r="DF16"/>
  <c r="BZ16"/>
  <c r="BU16"/>
  <c r="BT16"/>
  <c r="DR16"/>
  <c r="BR16"/>
  <c r="DQ16"/>
  <c r="BQ16"/>
  <c r="BP16"/>
  <c r="DO16"/>
  <c r="BO16"/>
  <c r="BN16"/>
  <c r="BL16"/>
  <c r="DM16"/>
  <c r="BK16"/>
  <c r="BM16"/>
  <c r="BJ16"/>
  <c r="BI16"/>
  <c r="DJ16"/>
  <c r="BH16"/>
  <c r="DI16"/>
  <c r="BF16"/>
  <c r="BD16"/>
  <c r="BB16"/>
  <c r="BA16"/>
  <c r="BC16"/>
  <c r="BE16"/>
  <c r="AZ16"/>
  <c r="CC16"/>
  <c r="DL15"/>
  <c r="BV15"/>
  <c r="DS15"/>
  <c r="BU15"/>
  <c r="BT15"/>
  <c r="BS15"/>
  <c r="BR15"/>
  <c r="DQ15"/>
  <c r="BQ15"/>
  <c r="DP15"/>
  <c r="BO15"/>
  <c r="BP15"/>
  <c r="BN15"/>
  <c r="DN15"/>
  <c r="BM15"/>
  <c r="BL15"/>
  <c r="DM15"/>
  <c r="BK15"/>
  <c r="BJ15"/>
  <c r="BZ15"/>
  <c r="BI15"/>
  <c r="BY15"/>
  <c r="BH15"/>
  <c r="DI15"/>
  <c r="BF15"/>
  <c r="BD15"/>
  <c r="DG15"/>
  <c r="BB15"/>
  <c r="DF15"/>
  <c r="BA15"/>
  <c r="DE15"/>
  <c r="AZ15"/>
  <c r="DJ14"/>
  <c r="DI14"/>
  <c r="DG14"/>
  <c r="BV14"/>
  <c r="DS14"/>
  <c r="BU14"/>
  <c r="BT14"/>
  <c r="DR14"/>
  <c r="BS14"/>
  <c r="BR14"/>
  <c r="BQ14"/>
  <c r="DP14"/>
  <c r="BP14"/>
  <c r="DO14"/>
  <c r="BO14"/>
  <c r="BN14"/>
  <c r="BL14"/>
  <c r="BK14"/>
  <c r="DL14"/>
  <c r="BJ14"/>
  <c r="BZ14"/>
  <c r="BI14"/>
  <c r="BY14"/>
  <c r="BH14"/>
  <c r="BF14"/>
  <c r="DH14"/>
  <c r="BD14"/>
  <c r="BC14"/>
  <c r="BB14"/>
  <c r="BA14"/>
  <c r="AZ14"/>
  <c r="DL13"/>
  <c r="DK13"/>
  <c r="DG13"/>
  <c r="BZ13"/>
  <c r="BY13"/>
  <c r="BU13"/>
  <c r="BV13"/>
  <c r="DS13"/>
  <c r="BT13"/>
  <c r="DR13"/>
  <c r="BR13"/>
  <c r="DQ13"/>
  <c r="BQ13"/>
  <c r="BO13"/>
  <c r="BN13"/>
  <c r="BL13"/>
  <c r="DM13"/>
  <c r="BK13"/>
  <c r="BM13"/>
  <c r="BJ13"/>
  <c r="BI13"/>
  <c r="BH13"/>
  <c r="DI13"/>
  <c r="BG13"/>
  <c r="BF13"/>
  <c r="DH13"/>
  <c r="BD13"/>
  <c r="BB13"/>
  <c r="DF13"/>
  <c r="BA13"/>
  <c r="AZ13"/>
  <c r="DK12"/>
  <c r="DJ12"/>
  <c r="BU12"/>
  <c r="BV12"/>
  <c r="BT12"/>
  <c r="BS12"/>
  <c r="BR12"/>
  <c r="BQ12"/>
  <c r="DP12"/>
  <c r="BP12"/>
  <c r="DO12"/>
  <c r="BO12"/>
  <c r="BN12"/>
  <c r="DN12"/>
  <c r="BM12"/>
  <c r="BL12"/>
  <c r="DM12"/>
  <c r="BK12"/>
  <c r="BJ12"/>
  <c r="BZ12"/>
  <c r="BI12"/>
  <c r="BY12"/>
  <c r="BH12"/>
  <c r="DI12"/>
  <c r="BF12"/>
  <c r="BD12"/>
  <c r="BC12"/>
  <c r="BE12"/>
  <c r="BB12"/>
  <c r="DF12"/>
  <c r="BA12"/>
  <c r="AZ12"/>
  <c r="DR11"/>
  <c r="DN11"/>
  <c r="BU11"/>
  <c r="BT11"/>
  <c r="BR11"/>
  <c r="BQ11"/>
  <c r="DP11"/>
  <c r="BP11"/>
  <c r="DO11"/>
  <c r="BO11"/>
  <c r="BN11"/>
  <c r="BL11"/>
  <c r="DM11"/>
  <c r="BK11"/>
  <c r="CA11"/>
  <c r="BJ11"/>
  <c r="DK11"/>
  <c r="BI11"/>
  <c r="BY11"/>
  <c r="BH11"/>
  <c r="DI11"/>
  <c r="BF11"/>
  <c r="DH11"/>
  <c r="BD11"/>
  <c r="DG11"/>
  <c r="BB11"/>
  <c r="DF11"/>
  <c r="BA11"/>
  <c r="AZ11"/>
  <c r="DL10"/>
  <c r="DK10"/>
  <c r="DJ10"/>
  <c r="DE10"/>
  <c r="BY10"/>
  <c r="BU10"/>
  <c r="BV10"/>
  <c r="DS10"/>
  <c r="BT10"/>
  <c r="DR10"/>
  <c r="BS10"/>
  <c r="BR10"/>
  <c r="DQ10"/>
  <c r="BQ10"/>
  <c r="DP10"/>
  <c r="BO10"/>
  <c r="BO31"/>
  <c r="BN10"/>
  <c r="BL10"/>
  <c r="DM10"/>
  <c r="BK10"/>
  <c r="BM10"/>
  <c r="BJ10"/>
  <c r="BZ10"/>
  <c r="BI10"/>
  <c r="BH10"/>
  <c r="BG10"/>
  <c r="BF10"/>
  <c r="DH10"/>
  <c r="BD10"/>
  <c r="DG10"/>
  <c r="BC10"/>
  <c r="BE10"/>
  <c r="BB10"/>
  <c r="DF10"/>
  <c r="BA10"/>
  <c r="AZ10"/>
  <c r="DN9"/>
  <c r="DK9"/>
  <c r="DI9"/>
  <c r="DH9"/>
  <c r="BU9"/>
  <c r="BV9"/>
  <c r="BT9"/>
  <c r="DR9"/>
  <c r="BR9"/>
  <c r="CZ9"/>
  <c r="BQ9"/>
  <c r="DP9"/>
  <c r="BO9"/>
  <c r="BP9"/>
  <c r="DO9"/>
  <c r="BN9"/>
  <c r="BL9"/>
  <c r="DM9"/>
  <c r="BK9"/>
  <c r="BJ9"/>
  <c r="BZ9"/>
  <c r="BI9"/>
  <c r="BY9"/>
  <c r="BH9"/>
  <c r="BF9"/>
  <c r="BD9"/>
  <c r="BC9"/>
  <c r="BB9"/>
  <c r="BA9"/>
  <c r="DE9"/>
  <c r="AZ9"/>
  <c r="DN8"/>
  <c r="DH8"/>
  <c r="DG8"/>
  <c r="DF8"/>
  <c r="BZ8"/>
  <c r="BU8"/>
  <c r="DB8"/>
  <c r="BT8"/>
  <c r="DR8"/>
  <c r="BR8"/>
  <c r="DQ8"/>
  <c r="BQ8"/>
  <c r="BP8"/>
  <c r="BO8"/>
  <c r="BN8"/>
  <c r="BL8"/>
  <c r="DM8"/>
  <c r="BK8"/>
  <c r="BM8"/>
  <c r="BJ8"/>
  <c r="BI8"/>
  <c r="DJ8"/>
  <c r="BH8"/>
  <c r="DI8"/>
  <c r="BF8"/>
  <c r="BD8"/>
  <c r="BB8"/>
  <c r="BA8"/>
  <c r="BC8"/>
  <c r="BE8"/>
  <c r="AZ8"/>
  <c r="DL7"/>
  <c r="BV7"/>
  <c r="DS7"/>
  <c r="BU7"/>
  <c r="BT7"/>
  <c r="BS7"/>
  <c r="BR7"/>
  <c r="DQ7"/>
  <c r="BQ7"/>
  <c r="DP7"/>
  <c r="BO7"/>
  <c r="BP7"/>
  <c r="BN7"/>
  <c r="BM7"/>
  <c r="BL7"/>
  <c r="DM7"/>
  <c r="BK7"/>
  <c r="BJ7"/>
  <c r="BZ7"/>
  <c r="BI7"/>
  <c r="BY7"/>
  <c r="BH7"/>
  <c r="DI7"/>
  <c r="BF7"/>
  <c r="BD7"/>
  <c r="DG7"/>
  <c r="BB7"/>
  <c r="DF7"/>
  <c r="BA7"/>
  <c r="DE7"/>
  <c r="AZ7"/>
  <c r="DN6"/>
  <c r="DJ6"/>
  <c r="DG6"/>
  <c r="BU6"/>
  <c r="BV6"/>
  <c r="DS6"/>
  <c r="BT6"/>
  <c r="DA6"/>
  <c r="BR6"/>
  <c r="DQ6"/>
  <c r="BQ6"/>
  <c r="BP6"/>
  <c r="BO6"/>
  <c r="BN6"/>
  <c r="BL6"/>
  <c r="BK6"/>
  <c r="DL6"/>
  <c r="BJ6"/>
  <c r="DK6"/>
  <c r="BI6"/>
  <c r="BY6"/>
  <c r="BH6"/>
  <c r="DI6"/>
  <c r="BF6"/>
  <c r="DH6"/>
  <c r="BD6"/>
  <c r="BB6"/>
  <c r="BA6"/>
  <c r="CM6"/>
  <c r="AZ6"/>
  <c r="DM5"/>
  <c r="DL5"/>
  <c r="DK5"/>
  <c r="DE5"/>
  <c r="BV5"/>
  <c r="BU5"/>
  <c r="BT5"/>
  <c r="DR5"/>
  <c r="BR5"/>
  <c r="DQ5"/>
  <c r="BQ5"/>
  <c r="CB5"/>
  <c r="BP5"/>
  <c r="BO5"/>
  <c r="BN5"/>
  <c r="DN5"/>
  <c r="BM5"/>
  <c r="BL5"/>
  <c r="BK5"/>
  <c r="BJ5"/>
  <c r="BZ5"/>
  <c r="BI5"/>
  <c r="CR5"/>
  <c r="BH5"/>
  <c r="DI5"/>
  <c r="BF5"/>
  <c r="CP6"/>
  <c r="BD5"/>
  <c r="DG5"/>
  <c r="BB5"/>
  <c r="DF5"/>
  <c r="BA5"/>
  <c r="BG5"/>
  <c r="AZ5"/>
  <c r="DL4"/>
  <c r="DK4"/>
  <c r="DI4"/>
  <c r="DH4"/>
  <c r="BU4"/>
  <c r="BT4"/>
  <c r="DA4"/>
  <c r="BR4"/>
  <c r="BQ4"/>
  <c r="DP4"/>
  <c r="BP4"/>
  <c r="DO4"/>
  <c r="BO4"/>
  <c r="BN4"/>
  <c r="DN4"/>
  <c r="BL4"/>
  <c r="BL31"/>
  <c r="BL32"/>
  <c r="BL33"/>
  <c r="BK4"/>
  <c r="BJ4"/>
  <c r="BZ4"/>
  <c r="BI4"/>
  <c r="BY4"/>
  <c r="BH4"/>
  <c r="BF4"/>
  <c r="BD4"/>
  <c r="BC4"/>
  <c r="BE4"/>
  <c r="BB4"/>
  <c r="DF4"/>
  <c r="BA4"/>
  <c r="AZ4"/>
  <c r="DR3"/>
  <c r="DH3"/>
  <c r="DG3"/>
  <c r="BV3"/>
  <c r="DS3"/>
  <c r="BU3"/>
  <c r="BT3"/>
  <c r="BR3"/>
  <c r="DQ3"/>
  <c r="BQ3"/>
  <c r="BQ31"/>
  <c r="BQ32"/>
  <c r="BP3"/>
  <c r="BO3"/>
  <c r="BN3"/>
  <c r="BN49"/>
  <c r="BL3"/>
  <c r="BK3"/>
  <c r="BJ3"/>
  <c r="DK3"/>
  <c r="BI3"/>
  <c r="CR3"/>
  <c r="BH3"/>
  <c r="BH31"/>
  <c r="BH32"/>
  <c r="BH33"/>
  <c r="BF3"/>
  <c r="BD3"/>
  <c r="BB3"/>
  <c r="CN8"/>
  <c r="BA3"/>
  <c r="AZ3"/>
  <c r="F25" i="5"/>
  <c r="E25"/>
  <c r="D25"/>
  <c r="F24"/>
  <c r="E24"/>
  <c r="D24"/>
  <c r="E23"/>
  <c r="D23"/>
  <c r="BV18"/>
  <c r="BT18"/>
  <c r="BR18"/>
  <c r="BQ18"/>
  <c r="BP18"/>
  <c r="BN18"/>
  <c r="BL18"/>
  <c r="BK18"/>
  <c r="BJ18"/>
  <c r="BI18"/>
  <c r="BH18"/>
  <c r="BF18"/>
  <c r="BD18"/>
  <c r="BB18"/>
  <c r="BA18"/>
  <c r="DM16"/>
  <c r="BZ16"/>
  <c r="BU16"/>
  <c r="BV16"/>
  <c r="DS16"/>
  <c r="BT16"/>
  <c r="DR16"/>
  <c r="BR16"/>
  <c r="DQ16"/>
  <c r="BQ16"/>
  <c r="DP16"/>
  <c r="BO16"/>
  <c r="BP16"/>
  <c r="BN16"/>
  <c r="BM16"/>
  <c r="BL16"/>
  <c r="BK16"/>
  <c r="DL16"/>
  <c r="BJ16"/>
  <c r="BI16"/>
  <c r="BH16"/>
  <c r="DI16"/>
  <c r="BF16"/>
  <c r="DH16"/>
  <c r="BD16"/>
  <c r="DG16"/>
  <c r="BB16"/>
  <c r="DF16"/>
  <c r="BA16"/>
  <c r="AZ16"/>
  <c r="BV15"/>
  <c r="BU15"/>
  <c r="BT15"/>
  <c r="DR15"/>
  <c r="BR15"/>
  <c r="DQ15"/>
  <c r="BQ15"/>
  <c r="DP15"/>
  <c r="BO15"/>
  <c r="BP15"/>
  <c r="BN15"/>
  <c r="DN15"/>
  <c r="BL15"/>
  <c r="DM15"/>
  <c r="BK15"/>
  <c r="DL15"/>
  <c r="BJ15"/>
  <c r="BZ15"/>
  <c r="BI15"/>
  <c r="BY15"/>
  <c r="BH15"/>
  <c r="DI15"/>
  <c r="BF15"/>
  <c r="BD15"/>
  <c r="DG15"/>
  <c r="BB15"/>
  <c r="DF15"/>
  <c r="BA15"/>
  <c r="AZ15"/>
  <c r="DR14"/>
  <c r="DJ14"/>
  <c r="DH14"/>
  <c r="BU14"/>
  <c r="BV14"/>
  <c r="DS14"/>
  <c r="BT14"/>
  <c r="BR14"/>
  <c r="BQ14"/>
  <c r="DP14"/>
  <c r="BO14"/>
  <c r="BN14"/>
  <c r="DN14"/>
  <c r="BL14"/>
  <c r="BK14"/>
  <c r="BJ14"/>
  <c r="BZ14"/>
  <c r="BI14"/>
  <c r="BY14"/>
  <c r="BH14"/>
  <c r="DI14"/>
  <c r="BF14"/>
  <c r="BD14"/>
  <c r="DG14"/>
  <c r="BB14"/>
  <c r="BC14"/>
  <c r="BA14"/>
  <c r="AZ14"/>
  <c r="DF13"/>
  <c r="BV13"/>
  <c r="DS13"/>
  <c r="BU13"/>
  <c r="BT13"/>
  <c r="DR13"/>
  <c r="BR13"/>
  <c r="DQ13"/>
  <c r="BQ13"/>
  <c r="BO13"/>
  <c r="BP13"/>
  <c r="DO13"/>
  <c r="BN13"/>
  <c r="DN13"/>
  <c r="BL13"/>
  <c r="DM13"/>
  <c r="BK13"/>
  <c r="DL13"/>
  <c r="BJ13"/>
  <c r="DK13"/>
  <c r="BI13"/>
  <c r="BY13"/>
  <c r="BH13"/>
  <c r="BF13"/>
  <c r="DH13"/>
  <c r="BD13"/>
  <c r="BB13"/>
  <c r="BA13"/>
  <c r="BC13"/>
  <c r="AZ13"/>
  <c r="BU12"/>
  <c r="BT12"/>
  <c r="DR12"/>
  <c r="BR12"/>
  <c r="BQ12"/>
  <c r="DP12"/>
  <c r="BO12"/>
  <c r="BP12"/>
  <c r="DO12"/>
  <c r="BN12"/>
  <c r="DN12"/>
  <c r="BL12"/>
  <c r="DM12"/>
  <c r="BK12"/>
  <c r="DL12"/>
  <c r="BJ12"/>
  <c r="BZ12"/>
  <c r="BI12"/>
  <c r="BY12"/>
  <c r="BH12"/>
  <c r="DI12"/>
  <c r="BF12"/>
  <c r="DH12"/>
  <c r="BD12"/>
  <c r="BB12"/>
  <c r="DF12"/>
  <c r="BA12"/>
  <c r="AZ12"/>
  <c r="BU11"/>
  <c r="BV11"/>
  <c r="DS11"/>
  <c r="BT11"/>
  <c r="DR11"/>
  <c r="BR11"/>
  <c r="DQ11"/>
  <c r="BQ11"/>
  <c r="DP11"/>
  <c r="BP11"/>
  <c r="BO11"/>
  <c r="BN11"/>
  <c r="DN11"/>
  <c r="BL11"/>
  <c r="DM11"/>
  <c r="BK11"/>
  <c r="BJ11"/>
  <c r="BI11"/>
  <c r="BY11"/>
  <c r="BH11"/>
  <c r="DI11"/>
  <c r="BF11"/>
  <c r="DH11"/>
  <c r="BD11"/>
  <c r="DG11"/>
  <c r="BB11"/>
  <c r="BA11"/>
  <c r="AZ11"/>
  <c r="DK10"/>
  <c r="BU10"/>
  <c r="BV10"/>
  <c r="BT10"/>
  <c r="BR10"/>
  <c r="DQ10"/>
  <c r="BQ10"/>
  <c r="DP10"/>
  <c r="BO10"/>
  <c r="BP10"/>
  <c r="BN10"/>
  <c r="DN10"/>
  <c r="BL10"/>
  <c r="DM10"/>
  <c r="BK10"/>
  <c r="BJ10"/>
  <c r="BZ10"/>
  <c r="BI10"/>
  <c r="BY10"/>
  <c r="BH10"/>
  <c r="BF10"/>
  <c r="DH10"/>
  <c r="BD10"/>
  <c r="DG10"/>
  <c r="BB10"/>
  <c r="DF10"/>
  <c r="BA10"/>
  <c r="AZ10"/>
  <c r="BU9"/>
  <c r="BV9"/>
  <c r="DS9"/>
  <c r="BT9"/>
  <c r="BR9"/>
  <c r="DQ9"/>
  <c r="BQ9"/>
  <c r="DP9"/>
  <c r="BP9"/>
  <c r="DO9"/>
  <c r="BO9"/>
  <c r="BN9"/>
  <c r="DN9"/>
  <c r="BL9"/>
  <c r="BK9"/>
  <c r="BJ9"/>
  <c r="BZ9"/>
  <c r="BI9"/>
  <c r="BY9"/>
  <c r="BH9"/>
  <c r="DI9"/>
  <c r="BF9"/>
  <c r="DH9"/>
  <c r="BD9"/>
  <c r="BB9"/>
  <c r="BA9"/>
  <c r="DE9"/>
  <c r="AZ9"/>
  <c r="DL8"/>
  <c r="BU8"/>
  <c r="BV8"/>
  <c r="DS8"/>
  <c r="BT8"/>
  <c r="DR8"/>
  <c r="BR8"/>
  <c r="DQ8"/>
  <c r="BQ8"/>
  <c r="DP8"/>
  <c r="BP8"/>
  <c r="BO8"/>
  <c r="BN8"/>
  <c r="BL8"/>
  <c r="DM8"/>
  <c r="BK8"/>
  <c r="BJ8"/>
  <c r="BZ8"/>
  <c r="BI8"/>
  <c r="BH8"/>
  <c r="DI8"/>
  <c r="BF8"/>
  <c r="DH8"/>
  <c r="BD8"/>
  <c r="DG8"/>
  <c r="BB8"/>
  <c r="DF8"/>
  <c r="BA8"/>
  <c r="AZ8"/>
  <c r="BV7"/>
  <c r="DS7"/>
  <c r="BU7"/>
  <c r="BT7"/>
  <c r="BR7"/>
  <c r="DQ7"/>
  <c r="BQ7"/>
  <c r="DP7"/>
  <c r="BO7"/>
  <c r="BP7"/>
  <c r="BN7"/>
  <c r="BL7"/>
  <c r="DM7"/>
  <c r="BK7"/>
  <c r="DL7"/>
  <c r="BJ7"/>
  <c r="BZ7"/>
  <c r="BI7"/>
  <c r="BY7"/>
  <c r="BH7"/>
  <c r="DI7"/>
  <c r="BF7"/>
  <c r="BD7"/>
  <c r="DG7"/>
  <c r="BB7"/>
  <c r="DF7"/>
  <c r="BA7"/>
  <c r="AZ7"/>
  <c r="BU6"/>
  <c r="BV6"/>
  <c r="DS6"/>
  <c r="BT6"/>
  <c r="BR6"/>
  <c r="BQ6"/>
  <c r="DP6"/>
  <c r="BO6"/>
  <c r="BP6"/>
  <c r="BN6"/>
  <c r="DN6"/>
  <c r="BL6"/>
  <c r="BK6"/>
  <c r="BJ6"/>
  <c r="BI6"/>
  <c r="BY6"/>
  <c r="BH6"/>
  <c r="DI6"/>
  <c r="BF6"/>
  <c r="DH6"/>
  <c r="BD6"/>
  <c r="DG6"/>
  <c r="BB6"/>
  <c r="BA6"/>
  <c r="AZ6"/>
  <c r="BU5"/>
  <c r="BV5"/>
  <c r="DS5"/>
  <c r="BT5"/>
  <c r="DR5"/>
  <c r="BR5"/>
  <c r="DQ5"/>
  <c r="BQ5"/>
  <c r="BO5"/>
  <c r="BP5"/>
  <c r="DO5"/>
  <c r="BN5"/>
  <c r="DN5"/>
  <c r="BL5"/>
  <c r="DM5"/>
  <c r="BK5"/>
  <c r="DL5"/>
  <c r="BJ5"/>
  <c r="BZ5"/>
  <c r="BI5"/>
  <c r="BY5"/>
  <c r="BH5"/>
  <c r="BF5"/>
  <c r="BD5"/>
  <c r="DG5"/>
  <c r="BB5"/>
  <c r="DF5"/>
  <c r="BA5"/>
  <c r="DE5"/>
  <c r="AZ5"/>
  <c r="BU4"/>
  <c r="BT4"/>
  <c r="BR4"/>
  <c r="BQ4"/>
  <c r="BO4"/>
  <c r="BP4"/>
  <c r="DO4"/>
  <c r="BN4"/>
  <c r="DN4"/>
  <c r="BL4"/>
  <c r="BK4"/>
  <c r="BJ4"/>
  <c r="BZ4"/>
  <c r="BI4"/>
  <c r="BY4"/>
  <c r="BH4"/>
  <c r="DI4"/>
  <c r="BF4"/>
  <c r="DH4"/>
  <c r="BD4"/>
  <c r="BB4"/>
  <c r="DF4"/>
  <c r="BA4"/>
  <c r="AZ4"/>
  <c r="BV3"/>
  <c r="DS3"/>
  <c r="BU3"/>
  <c r="BT3"/>
  <c r="BR3"/>
  <c r="BQ3"/>
  <c r="DP3"/>
  <c r="BO3"/>
  <c r="BN3"/>
  <c r="DN3"/>
  <c r="BL3"/>
  <c r="DM3"/>
  <c r="BK3"/>
  <c r="BJ3"/>
  <c r="BZ3"/>
  <c r="BI3"/>
  <c r="BH3"/>
  <c r="DI3"/>
  <c r="BF3"/>
  <c r="DH3"/>
  <c r="BD3"/>
  <c r="DG3"/>
  <c r="BB3"/>
  <c r="BA3"/>
  <c r="AZ3"/>
  <c r="F23" i="4"/>
  <c r="E23"/>
  <c r="D23"/>
  <c r="F22"/>
  <c r="E22"/>
  <c r="D22"/>
  <c r="E21"/>
  <c r="D21"/>
  <c r="BV16"/>
  <c r="BT16"/>
  <c r="BR16"/>
  <c r="BQ16"/>
  <c r="BP16"/>
  <c r="BN16"/>
  <c r="BL16"/>
  <c r="BK16"/>
  <c r="BJ16"/>
  <c r="BI16"/>
  <c r="BH16"/>
  <c r="BF16"/>
  <c r="BD16"/>
  <c r="BB16"/>
  <c r="BA16"/>
  <c r="DN14"/>
  <c r="DH14"/>
  <c r="BU14"/>
  <c r="BV14"/>
  <c r="BT14"/>
  <c r="DR14"/>
  <c r="BS14"/>
  <c r="BR14"/>
  <c r="DQ14"/>
  <c r="BQ14"/>
  <c r="DP14"/>
  <c r="BO14"/>
  <c r="BN14"/>
  <c r="BL14"/>
  <c r="DM14"/>
  <c r="BK14"/>
  <c r="DL14"/>
  <c r="BJ14"/>
  <c r="BZ14"/>
  <c r="BI14"/>
  <c r="BY14"/>
  <c r="BH14"/>
  <c r="DI14"/>
  <c r="BF14"/>
  <c r="BD14"/>
  <c r="DG14"/>
  <c r="BB14"/>
  <c r="BA14"/>
  <c r="BC14"/>
  <c r="AZ14"/>
  <c r="BY13"/>
  <c r="BV13"/>
  <c r="BU13"/>
  <c r="BT13"/>
  <c r="DR13"/>
  <c r="BR13"/>
  <c r="DQ13"/>
  <c r="BQ13"/>
  <c r="BO13"/>
  <c r="BP13"/>
  <c r="DO13"/>
  <c r="BN13"/>
  <c r="DN13"/>
  <c r="BM13"/>
  <c r="BL13"/>
  <c r="DM13"/>
  <c r="BK13"/>
  <c r="DL13"/>
  <c r="BJ13"/>
  <c r="BI13"/>
  <c r="DJ13"/>
  <c r="BH13"/>
  <c r="DI13"/>
  <c r="BF13"/>
  <c r="DH13"/>
  <c r="BD13"/>
  <c r="DG13"/>
  <c r="BB13"/>
  <c r="DF13"/>
  <c r="BA13"/>
  <c r="DE13"/>
  <c r="AZ13"/>
  <c r="CC13"/>
  <c r="DK12"/>
  <c r="BU12"/>
  <c r="BT12"/>
  <c r="BR12"/>
  <c r="DQ12"/>
  <c r="BQ12"/>
  <c r="DP12"/>
  <c r="BO12"/>
  <c r="BN12"/>
  <c r="DN12"/>
  <c r="BM12"/>
  <c r="BL12"/>
  <c r="DM12"/>
  <c r="BK12"/>
  <c r="DL12"/>
  <c r="BJ12"/>
  <c r="BZ12"/>
  <c r="BI12"/>
  <c r="BY12"/>
  <c r="BH12"/>
  <c r="DI12"/>
  <c r="BF12"/>
  <c r="BD12"/>
  <c r="BB12"/>
  <c r="DF12"/>
  <c r="BA12"/>
  <c r="DE12"/>
  <c r="AZ12"/>
  <c r="DN11"/>
  <c r="BU11"/>
  <c r="BV11"/>
  <c r="DS11"/>
  <c r="BT11"/>
  <c r="DR11"/>
  <c r="BR11"/>
  <c r="CZ11"/>
  <c r="BQ11"/>
  <c r="DP11"/>
  <c r="BP11"/>
  <c r="DO11"/>
  <c r="BO11"/>
  <c r="BN11"/>
  <c r="BL11"/>
  <c r="BK11"/>
  <c r="DL11"/>
  <c r="BJ11"/>
  <c r="DK11"/>
  <c r="BI11"/>
  <c r="BY11"/>
  <c r="BH11"/>
  <c r="DI11"/>
  <c r="BF11"/>
  <c r="DH11"/>
  <c r="BD11"/>
  <c r="DG11"/>
  <c r="BB11"/>
  <c r="DF11"/>
  <c r="BA11"/>
  <c r="AZ11"/>
  <c r="DN10"/>
  <c r="DM10"/>
  <c r="DF10"/>
  <c r="BU10"/>
  <c r="BV10"/>
  <c r="BT10"/>
  <c r="DR10"/>
  <c r="BR10"/>
  <c r="DQ10"/>
  <c r="BQ10"/>
  <c r="DP10"/>
  <c r="BO10"/>
  <c r="BN10"/>
  <c r="BL10"/>
  <c r="BK10"/>
  <c r="DL10"/>
  <c r="BJ10"/>
  <c r="BZ10"/>
  <c r="BI10"/>
  <c r="BH10"/>
  <c r="DI10"/>
  <c r="BF10"/>
  <c r="DH10"/>
  <c r="BD10"/>
  <c r="DG10"/>
  <c r="BB10"/>
  <c r="BA10"/>
  <c r="BC10"/>
  <c r="AZ10"/>
  <c r="DH9"/>
  <c r="BU9"/>
  <c r="BV9"/>
  <c r="DS9"/>
  <c r="BT9"/>
  <c r="BS9"/>
  <c r="BR9"/>
  <c r="DQ9"/>
  <c r="BQ9"/>
  <c r="BO9"/>
  <c r="BN9"/>
  <c r="BL9"/>
  <c r="DM9"/>
  <c r="BK9"/>
  <c r="BJ9"/>
  <c r="BZ9"/>
  <c r="BI9"/>
  <c r="BY9"/>
  <c r="BH9"/>
  <c r="DI9"/>
  <c r="BF9"/>
  <c r="BD9"/>
  <c r="BB9"/>
  <c r="BA9"/>
  <c r="DE9"/>
  <c r="AZ9"/>
  <c r="DR8"/>
  <c r="BZ8"/>
  <c r="BV8"/>
  <c r="DS8"/>
  <c r="BU8"/>
  <c r="BT8"/>
  <c r="BR8"/>
  <c r="DQ8"/>
  <c r="BQ8"/>
  <c r="BO8"/>
  <c r="BN8"/>
  <c r="BL8"/>
  <c r="DM8"/>
  <c r="BK8"/>
  <c r="BJ8"/>
  <c r="DK8"/>
  <c r="BI8"/>
  <c r="DJ8"/>
  <c r="BH8"/>
  <c r="DI8"/>
  <c r="BF8"/>
  <c r="DH8"/>
  <c r="BD8"/>
  <c r="DG8"/>
  <c r="BB8"/>
  <c r="DF8"/>
  <c r="BA8"/>
  <c r="AZ8"/>
  <c r="BY7"/>
  <c r="BV7"/>
  <c r="BU7"/>
  <c r="BT7"/>
  <c r="BR7"/>
  <c r="DQ7"/>
  <c r="BQ7"/>
  <c r="DP7"/>
  <c r="BP7"/>
  <c r="DO7"/>
  <c r="BO7"/>
  <c r="BN7"/>
  <c r="BM7"/>
  <c r="BL7"/>
  <c r="DM7"/>
  <c r="BK7"/>
  <c r="BJ7"/>
  <c r="BZ7"/>
  <c r="BI7"/>
  <c r="DJ7"/>
  <c r="BH7"/>
  <c r="BF7"/>
  <c r="BD7"/>
  <c r="DG7"/>
  <c r="BB7"/>
  <c r="DF7"/>
  <c r="BA7"/>
  <c r="DE7"/>
  <c r="AZ7"/>
  <c r="DN6"/>
  <c r="BU6"/>
  <c r="BV6"/>
  <c r="BT6"/>
  <c r="DR6"/>
  <c r="BS6"/>
  <c r="BR6"/>
  <c r="DQ6"/>
  <c r="BQ6"/>
  <c r="DP6"/>
  <c r="BO6"/>
  <c r="BP6"/>
  <c r="BN6"/>
  <c r="BL6"/>
  <c r="DM6"/>
  <c r="BK6"/>
  <c r="DL6"/>
  <c r="BJ6"/>
  <c r="DK6"/>
  <c r="BI6"/>
  <c r="BY6"/>
  <c r="BH6"/>
  <c r="DI6"/>
  <c r="BF6"/>
  <c r="DH6"/>
  <c r="BD6"/>
  <c r="DG6"/>
  <c r="BB6"/>
  <c r="BA6"/>
  <c r="AZ6"/>
  <c r="BV5"/>
  <c r="BU5"/>
  <c r="BT5"/>
  <c r="DR5"/>
  <c r="BR5"/>
  <c r="DQ5"/>
  <c r="BQ5"/>
  <c r="BO5"/>
  <c r="CW5"/>
  <c r="BN5"/>
  <c r="DN5"/>
  <c r="BM5"/>
  <c r="BL5"/>
  <c r="DM5"/>
  <c r="BK5"/>
  <c r="DL5"/>
  <c r="BJ5"/>
  <c r="BI5"/>
  <c r="DJ5"/>
  <c r="BH5"/>
  <c r="DI5"/>
  <c r="BF5"/>
  <c r="BD5"/>
  <c r="DG5"/>
  <c r="BB5"/>
  <c r="DF5"/>
  <c r="BA5"/>
  <c r="DE5"/>
  <c r="AZ5"/>
  <c r="DN4"/>
  <c r="BU4"/>
  <c r="BT4"/>
  <c r="BS4"/>
  <c r="BR4"/>
  <c r="DQ4"/>
  <c r="BQ4"/>
  <c r="DP4"/>
  <c r="BO4"/>
  <c r="BN4"/>
  <c r="BL4"/>
  <c r="BM4"/>
  <c r="BK4"/>
  <c r="BJ4"/>
  <c r="BZ4"/>
  <c r="BI4"/>
  <c r="BY4"/>
  <c r="BH4"/>
  <c r="DI4"/>
  <c r="BF4"/>
  <c r="BD4"/>
  <c r="BB4"/>
  <c r="DF4"/>
  <c r="BA4"/>
  <c r="DE4"/>
  <c r="AZ4"/>
  <c r="DN3"/>
  <c r="BV3"/>
  <c r="DS3"/>
  <c r="BU3"/>
  <c r="BT3"/>
  <c r="BR3"/>
  <c r="BQ3"/>
  <c r="BO3"/>
  <c r="BN3"/>
  <c r="BL3"/>
  <c r="BL39"/>
  <c r="BK3"/>
  <c r="BJ3"/>
  <c r="BI3"/>
  <c r="BH3"/>
  <c r="DI3"/>
  <c r="BF3"/>
  <c r="DH3"/>
  <c r="BD3"/>
  <c r="BB3"/>
  <c r="BA3"/>
  <c r="AZ3"/>
  <c r="F21" i="3"/>
  <c r="E21"/>
  <c r="D21"/>
  <c r="G21"/>
  <c r="F20"/>
  <c r="E20"/>
  <c r="D20"/>
  <c r="E19"/>
  <c r="D19"/>
  <c r="BV14"/>
  <c r="BT14"/>
  <c r="BR14"/>
  <c r="BQ14"/>
  <c r="BP14"/>
  <c r="BN14"/>
  <c r="BL14"/>
  <c r="BK14"/>
  <c r="BJ14"/>
  <c r="BI14"/>
  <c r="BH14"/>
  <c r="BF14"/>
  <c r="BD14"/>
  <c r="BB14"/>
  <c r="BA14"/>
  <c r="DJ12"/>
  <c r="BU12"/>
  <c r="BT12"/>
  <c r="DR12"/>
  <c r="BR12"/>
  <c r="BQ12"/>
  <c r="DP12"/>
  <c r="BP12"/>
  <c r="DO12"/>
  <c r="BO12"/>
  <c r="BN12"/>
  <c r="DN12"/>
  <c r="BL12"/>
  <c r="DM12"/>
  <c r="BK12"/>
  <c r="DL12"/>
  <c r="BJ12"/>
  <c r="BZ12"/>
  <c r="BI12"/>
  <c r="BY12"/>
  <c r="BH12"/>
  <c r="DI12"/>
  <c r="BF12"/>
  <c r="BD12"/>
  <c r="BB12"/>
  <c r="DF12"/>
  <c r="BA12"/>
  <c r="AZ12"/>
  <c r="DR11"/>
  <c r="BU11"/>
  <c r="BT11"/>
  <c r="BR11"/>
  <c r="DQ11"/>
  <c r="BQ11"/>
  <c r="BP11"/>
  <c r="BO11"/>
  <c r="BN11"/>
  <c r="DN11"/>
  <c r="BL11"/>
  <c r="DM11"/>
  <c r="BK11"/>
  <c r="BJ11"/>
  <c r="DK11"/>
  <c r="BI11"/>
  <c r="BY11"/>
  <c r="BH11"/>
  <c r="DI11"/>
  <c r="BF11"/>
  <c r="DH11"/>
  <c r="BD11"/>
  <c r="DG11"/>
  <c r="BB11"/>
  <c r="BA11"/>
  <c r="AZ11"/>
  <c r="BU10"/>
  <c r="BV10"/>
  <c r="DS10"/>
  <c r="BT10"/>
  <c r="DR10"/>
  <c r="BR10"/>
  <c r="DQ10"/>
  <c r="BQ10"/>
  <c r="DP10"/>
  <c r="BO10"/>
  <c r="BN10"/>
  <c r="BL10"/>
  <c r="DM10"/>
  <c r="BK10"/>
  <c r="DL10"/>
  <c r="BJ10"/>
  <c r="BZ10"/>
  <c r="BI10"/>
  <c r="DJ10"/>
  <c r="BH10"/>
  <c r="BF10"/>
  <c r="DH10"/>
  <c r="BD10"/>
  <c r="DG10"/>
  <c r="BB10"/>
  <c r="DF10"/>
  <c r="BA10"/>
  <c r="AZ10"/>
  <c r="BU9"/>
  <c r="BV9"/>
  <c r="BT9"/>
  <c r="BR9"/>
  <c r="BQ9"/>
  <c r="BO9"/>
  <c r="BP9"/>
  <c r="DO9"/>
  <c r="BN9"/>
  <c r="DN9"/>
  <c r="BL9"/>
  <c r="DM9"/>
  <c r="BK9"/>
  <c r="BJ9"/>
  <c r="BZ9"/>
  <c r="BI9"/>
  <c r="BY9"/>
  <c r="BH9"/>
  <c r="DI9"/>
  <c r="BF9"/>
  <c r="DH9"/>
  <c r="BD9"/>
  <c r="BC9"/>
  <c r="BB9"/>
  <c r="BA9"/>
  <c r="DE9"/>
  <c r="AZ9"/>
  <c r="BU8"/>
  <c r="BT8"/>
  <c r="DR8"/>
  <c r="BR8"/>
  <c r="DQ8"/>
  <c r="BQ8"/>
  <c r="BP8"/>
  <c r="DO8"/>
  <c r="BO8"/>
  <c r="BN8"/>
  <c r="DN8"/>
  <c r="BL8"/>
  <c r="BM8"/>
  <c r="BK8"/>
  <c r="DL8"/>
  <c r="BJ8"/>
  <c r="BI8"/>
  <c r="DJ8"/>
  <c r="BH8"/>
  <c r="DI8"/>
  <c r="BF8"/>
  <c r="DH8"/>
  <c r="BD8"/>
  <c r="DG8"/>
  <c r="BB8"/>
  <c r="DF8"/>
  <c r="BA8"/>
  <c r="AZ8"/>
  <c r="DL7"/>
  <c r="DK7"/>
  <c r="BV7"/>
  <c r="DS7"/>
  <c r="BU7"/>
  <c r="BT7"/>
  <c r="DR7"/>
  <c r="BR7"/>
  <c r="DQ7"/>
  <c r="BQ7"/>
  <c r="DP7"/>
  <c r="BO7"/>
  <c r="BP7"/>
  <c r="BN7"/>
  <c r="BL7"/>
  <c r="DM7"/>
  <c r="BK7"/>
  <c r="BM7"/>
  <c r="BJ7"/>
  <c r="BZ7"/>
  <c r="BI7"/>
  <c r="BY7"/>
  <c r="BH7"/>
  <c r="DI7"/>
  <c r="BF7"/>
  <c r="BD7"/>
  <c r="DG7"/>
  <c r="BB7"/>
  <c r="DF7"/>
  <c r="BA7"/>
  <c r="DE7"/>
  <c r="AZ7"/>
  <c r="BU6"/>
  <c r="BV6"/>
  <c r="DS6"/>
  <c r="BT6"/>
  <c r="DR6"/>
  <c r="BR6"/>
  <c r="DQ6"/>
  <c r="BQ6"/>
  <c r="DP6"/>
  <c r="BP6"/>
  <c r="BO6"/>
  <c r="BN6"/>
  <c r="DN6"/>
  <c r="BL6"/>
  <c r="BK6"/>
  <c r="DL6"/>
  <c r="BJ6"/>
  <c r="BZ6"/>
  <c r="BI6"/>
  <c r="BY6"/>
  <c r="BH6"/>
  <c r="DI6"/>
  <c r="BF6"/>
  <c r="DH6"/>
  <c r="BD6"/>
  <c r="DG6"/>
  <c r="BB6"/>
  <c r="BA6"/>
  <c r="AZ6"/>
  <c r="BU5"/>
  <c r="BV5"/>
  <c r="DS5"/>
  <c r="BT5"/>
  <c r="DR5"/>
  <c r="BR5"/>
  <c r="DQ5"/>
  <c r="BQ5"/>
  <c r="BP5"/>
  <c r="BO5"/>
  <c r="BN5"/>
  <c r="DN5"/>
  <c r="BL5"/>
  <c r="DM5"/>
  <c r="BK5"/>
  <c r="BJ5"/>
  <c r="DK5"/>
  <c r="BI5"/>
  <c r="BH5"/>
  <c r="DI5"/>
  <c r="BF5"/>
  <c r="BD5"/>
  <c r="DG5"/>
  <c r="BB5"/>
  <c r="DF5"/>
  <c r="BA5"/>
  <c r="AZ5"/>
  <c r="DL4"/>
  <c r="DK4"/>
  <c r="BU4"/>
  <c r="BT4"/>
  <c r="BR4"/>
  <c r="BQ4"/>
  <c r="DP4"/>
  <c r="BP4"/>
  <c r="DO4"/>
  <c r="BO4"/>
  <c r="BN4"/>
  <c r="DN4"/>
  <c r="BL4"/>
  <c r="BK4"/>
  <c r="BJ4"/>
  <c r="BZ4"/>
  <c r="BI4"/>
  <c r="BY4"/>
  <c r="BH4"/>
  <c r="DI4"/>
  <c r="BF4"/>
  <c r="DH4"/>
  <c r="BD4"/>
  <c r="BC4"/>
  <c r="BB4"/>
  <c r="DF4"/>
  <c r="BA4"/>
  <c r="AZ4"/>
  <c r="BV3"/>
  <c r="DS3"/>
  <c r="BU3"/>
  <c r="BT3"/>
  <c r="DR3"/>
  <c r="BR3"/>
  <c r="BQ3"/>
  <c r="BP3"/>
  <c r="BO3"/>
  <c r="BN3"/>
  <c r="BL3"/>
  <c r="BK3"/>
  <c r="BJ3"/>
  <c r="DK3"/>
  <c r="BI3"/>
  <c r="BH3"/>
  <c r="BF3"/>
  <c r="DH3"/>
  <c r="BD3"/>
  <c r="DG3"/>
  <c r="BB3"/>
  <c r="DF3"/>
  <c r="BA3"/>
  <c r="AZ3"/>
  <c r="E29" i="2"/>
  <c r="D29"/>
  <c r="E28"/>
  <c r="D28"/>
  <c r="E27"/>
  <c r="E30"/>
  <c r="D27"/>
  <c r="D30"/>
  <c r="BV22"/>
  <c r="BT22"/>
  <c r="BR22"/>
  <c r="BQ22"/>
  <c r="BP22"/>
  <c r="BN22"/>
  <c r="BL22"/>
  <c r="BK22"/>
  <c r="BJ22"/>
  <c r="BI22"/>
  <c r="BH22"/>
  <c r="BF22"/>
  <c r="BD22"/>
  <c r="BB22"/>
  <c r="BA22"/>
  <c r="BU20"/>
  <c r="BT20"/>
  <c r="DR20"/>
  <c r="BR20"/>
  <c r="DQ20"/>
  <c r="BQ20"/>
  <c r="DP20"/>
  <c r="BO20"/>
  <c r="BN20"/>
  <c r="DN20"/>
  <c r="BL20"/>
  <c r="DM20"/>
  <c r="BK20"/>
  <c r="BJ20"/>
  <c r="BZ20"/>
  <c r="BI20"/>
  <c r="BY20"/>
  <c r="BH20"/>
  <c r="DI20"/>
  <c r="BF20"/>
  <c r="BD20"/>
  <c r="DG20"/>
  <c r="BB20"/>
  <c r="BA20"/>
  <c r="DE20"/>
  <c r="AZ20"/>
  <c r="BY19"/>
  <c r="BU19"/>
  <c r="BV19"/>
  <c r="BT19"/>
  <c r="DR19"/>
  <c r="BR19"/>
  <c r="DQ19"/>
  <c r="BQ19"/>
  <c r="DP19"/>
  <c r="BO19"/>
  <c r="BP19"/>
  <c r="DO19"/>
  <c r="BN19"/>
  <c r="BL19"/>
  <c r="BK19"/>
  <c r="DL19"/>
  <c r="BJ19"/>
  <c r="DK19"/>
  <c r="BI19"/>
  <c r="DJ19"/>
  <c r="BH19"/>
  <c r="BF19"/>
  <c r="DH19"/>
  <c r="BD19"/>
  <c r="BB19"/>
  <c r="BA19"/>
  <c r="DE19"/>
  <c r="AZ19"/>
  <c r="BU18"/>
  <c r="BT18"/>
  <c r="DR18"/>
  <c r="BR18"/>
  <c r="DQ18"/>
  <c r="BQ18"/>
  <c r="DP18"/>
  <c r="BO18"/>
  <c r="BN18"/>
  <c r="DN18"/>
  <c r="BM18"/>
  <c r="BL18"/>
  <c r="BK18"/>
  <c r="DL18"/>
  <c r="BJ18"/>
  <c r="DK18"/>
  <c r="BI18"/>
  <c r="BH18"/>
  <c r="DI18"/>
  <c r="BF18"/>
  <c r="BD18"/>
  <c r="DG18"/>
  <c r="BB18"/>
  <c r="BA18"/>
  <c r="AZ18"/>
  <c r="BU17"/>
  <c r="BV17"/>
  <c r="DS17"/>
  <c r="BT17"/>
  <c r="DR17"/>
  <c r="BR17"/>
  <c r="DQ17"/>
  <c r="BQ17"/>
  <c r="DP17"/>
  <c r="BO17"/>
  <c r="BN17"/>
  <c r="DN17"/>
  <c r="BL17"/>
  <c r="BK17"/>
  <c r="DL17"/>
  <c r="BJ17"/>
  <c r="BZ17"/>
  <c r="BI17"/>
  <c r="BY17"/>
  <c r="BH17"/>
  <c r="DI17"/>
  <c r="BF17"/>
  <c r="BD17"/>
  <c r="BB17"/>
  <c r="DF17"/>
  <c r="BA17"/>
  <c r="AZ17"/>
  <c r="BU16"/>
  <c r="BT16"/>
  <c r="DR16"/>
  <c r="BR16"/>
  <c r="DQ16"/>
  <c r="BQ16"/>
  <c r="DP16"/>
  <c r="BO16"/>
  <c r="BN16"/>
  <c r="DN16"/>
  <c r="BL16"/>
  <c r="DM16"/>
  <c r="BK16"/>
  <c r="BJ16"/>
  <c r="DK16"/>
  <c r="BI16"/>
  <c r="BY16"/>
  <c r="BH16"/>
  <c r="DI16"/>
  <c r="BF16"/>
  <c r="DH16"/>
  <c r="BD16"/>
  <c r="DG16"/>
  <c r="BB16"/>
  <c r="DF16"/>
  <c r="BA16"/>
  <c r="AZ16"/>
  <c r="BU15"/>
  <c r="BV15"/>
  <c r="DS15"/>
  <c r="BT15"/>
  <c r="DR15"/>
  <c r="BR15"/>
  <c r="DQ15"/>
  <c r="BQ15"/>
  <c r="DP15"/>
  <c r="BO15"/>
  <c r="BN15"/>
  <c r="BL15"/>
  <c r="BK15"/>
  <c r="BJ15"/>
  <c r="BZ15"/>
  <c r="BI15"/>
  <c r="BY15"/>
  <c r="BH15"/>
  <c r="BF15"/>
  <c r="BD15"/>
  <c r="BB15"/>
  <c r="DF15"/>
  <c r="BA15"/>
  <c r="AZ15"/>
  <c r="BU14"/>
  <c r="BV14"/>
  <c r="BT14"/>
  <c r="DR14"/>
  <c r="BR14"/>
  <c r="DQ14"/>
  <c r="BQ14"/>
  <c r="DP14"/>
  <c r="BO14"/>
  <c r="BP14"/>
  <c r="DO14"/>
  <c r="BN14"/>
  <c r="BL14"/>
  <c r="DM14"/>
  <c r="BK14"/>
  <c r="BM14"/>
  <c r="BJ14"/>
  <c r="DK14"/>
  <c r="BI14"/>
  <c r="BY14"/>
  <c r="BH14"/>
  <c r="DI14"/>
  <c r="BF14"/>
  <c r="DH14"/>
  <c r="BD14"/>
  <c r="BB14"/>
  <c r="BA14"/>
  <c r="DE14"/>
  <c r="AZ14"/>
  <c r="BV13"/>
  <c r="DS13"/>
  <c r="BU13"/>
  <c r="BT13"/>
  <c r="DR13"/>
  <c r="BR13"/>
  <c r="DQ13"/>
  <c r="BQ13"/>
  <c r="BO13"/>
  <c r="BN13"/>
  <c r="BL13"/>
  <c r="DM13"/>
  <c r="BK13"/>
  <c r="BJ13"/>
  <c r="BI13"/>
  <c r="DJ13"/>
  <c r="BH13"/>
  <c r="DI13"/>
  <c r="BF13"/>
  <c r="BD13"/>
  <c r="DG13"/>
  <c r="BB13"/>
  <c r="DF13"/>
  <c r="BA13"/>
  <c r="DE13"/>
  <c r="AZ13"/>
  <c r="BU12"/>
  <c r="BT12"/>
  <c r="DR12"/>
  <c r="BR12"/>
  <c r="DQ12"/>
  <c r="BQ12"/>
  <c r="DP12"/>
  <c r="BO12"/>
  <c r="BN12"/>
  <c r="DN12"/>
  <c r="BL12"/>
  <c r="DM12"/>
  <c r="BK12"/>
  <c r="BJ12"/>
  <c r="BZ12"/>
  <c r="BI12"/>
  <c r="BY12"/>
  <c r="BH12"/>
  <c r="DI12"/>
  <c r="BF12"/>
  <c r="BD12"/>
  <c r="DG12"/>
  <c r="BB12"/>
  <c r="DF12"/>
  <c r="BA12"/>
  <c r="DE12"/>
  <c r="AZ12"/>
  <c r="BU11"/>
  <c r="BV11"/>
  <c r="BT11"/>
  <c r="DR11"/>
  <c r="BR11"/>
  <c r="DQ11"/>
  <c r="BQ11"/>
  <c r="DP11"/>
  <c r="BO11"/>
  <c r="BP11"/>
  <c r="DO11"/>
  <c r="BN11"/>
  <c r="BL11"/>
  <c r="BK11"/>
  <c r="DL11"/>
  <c r="BJ11"/>
  <c r="BZ11"/>
  <c r="BI11"/>
  <c r="DJ11"/>
  <c r="BH11"/>
  <c r="BF11"/>
  <c r="DH11"/>
  <c r="BD11"/>
  <c r="BB11"/>
  <c r="BA11"/>
  <c r="AZ11"/>
  <c r="BU10"/>
  <c r="BT10"/>
  <c r="DR10"/>
  <c r="BR10"/>
  <c r="DQ10"/>
  <c r="BQ10"/>
  <c r="DP10"/>
  <c r="BO10"/>
  <c r="BN10"/>
  <c r="BL10"/>
  <c r="DM10"/>
  <c r="BK10"/>
  <c r="DL10"/>
  <c r="BJ10"/>
  <c r="BZ10"/>
  <c r="BI10"/>
  <c r="BH10"/>
  <c r="DI10"/>
  <c r="BF10"/>
  <c r="DH10"/>
  <c r="BD10"/>
  <c r="DG10"/>
  <c r="BB10"/>
  <c r="BA10"/>
  <c r="AZ10"/>
  <c r="BU9"/>
  <c r="BV9"/>
  <c r="DS9"/>
  <c r="BT9"/>
  <c r="DR9"/>
  <c r="BR9"/>
  <c r="DQ9"/>
  <c r="BQ9"/>
  <c r="DP9"/>
  <c r="BO9"/>
  <c r="BN9"/>
  <c r="DN9"/>
  <c r="BL9"/>
  <c r="DM9"/>
  <c r="BK9"/>
  <c r="DL9"/>
  <c r="BJ9"/>
  <c r="BZ9"/>
  <c r="BI9"/>
  <c r="BY9"/>
  <c r="BH9"/>
  <c r="DI9"/>
  <c r="BF9"/>
  <c r="BD9"/>
  <c r="BB9"/>
  <c r="BA9"/>
  <c r="AZ9"/>
  <c r="BU8"/>
  <c r="BV8"/>
  <c r="DS8"/>
  <c r="BT8"/>
  <c r="DR8"/>
  <c r="BR8"/>
  <c r="DQ8"/>
  <c r="BQ8"/>
  <c r="DP8"/>
  <c r="BO8"/>
  <c r="BP8"/>
  <c r="BN8"/>
  <c r="BL8"/>
  <c r="DM8"/>
  <c r="BK8"/>
  <c r="BJ8"/>
  <c r="DK8"/>
  <c r="BI8"/>
  <c r="BY8"/>
  <c r="BH8"/>
  <c r="DI8"/>
  <c r="BF8"/>
  <c r="DH8"/>
  <c r="BD8"/>
  <c r="DG8"/>
  <c r="BB8"/>
  <c r="DF8"/>
  <c r="BA8"/>
  <c r="AZ8"/>
  <c r="BU7"/>
  <c r="BV7"/>
  <c r="DS7"/>
  <c r="BT7"/>
  <c r="BR7"/>
  <c r="DQ7"/>
  <c r="BQ7"/>
  <c r="DP7"/>
  <c r="BO7"/>
  <c r="BP7"/>
  <c r="DO7"/>
  <c r="BN7"/>
  <c r="BL7"/>
  <c r="BK7"/>
  <c r="BJ7"/>
  <c r="BZ7"/>
  <c r="BI7"/>
  <c r="DJ7"/>
  <c r="BH7"/>
  <c r="BF7"/>
  <c r="DH7"/>
  <c r="BD7"/>
  <c r="BB7"/>
  <c r="DF7"/>
  <c r="BA7"/>
  <c r="DE7"/>
  <c r="AZ7"/>
  <c r="BU6"/>
  <c r="BV6"/>
  <c r="BT6"/>
  <c r="DR6"/>
  <c r="BR6"/>
  <c r="DQ6"/>
  <c r="BQ6"/>
  <c r="DP6"/>
  <c r="BO6"/>
  <c r="BP6"/>
  <c r="DO6"/>
  <c r="BN6"/>
  <c r="DN6"/>
  <c r="BL6"/>
  <c r="DM6"/>
  <c r="BK6"/>
  <c r="DL6"/>
  <c r="BJ6"/>
  <c r="DK6"/>
  <c r="BI6"/>
  <c r="BH6"/>
  <c r="DI6"/>
  <c r="BF6"/>
  <c r="DH6"/>
  <c r="BD6"/>
  <c r="DG6"/>
  <c r="BB6"/>
  <c r="BA6"/>
  <c r="AZ6"/>
  <c r="BU5"/>
  <c r="BT5"/>
  <c r="DR5"/>
  <c r="BR5"/>
  <c r="DQ5"/>
  <c r="BQ5"/>
  <c r="BO5"/>
  <c r="BP5"/>
  <c r="DO5"/>
  <c r="BN5"/>
  <c r="DN5"/>
  <c r="BL5"/>
  <c r="DM5"/>
  <c r="BK5"/>
  <c r="BJ5"/>
  <c r="BI5"/>
  <c r="DJ5"/>
  <c r="BH5"/>
  <c r="DI5"/>
  <c r="BF5"/>
  <c r="BD5"/>
  <c r="DG5"/>
  <c r="BB5"/>
  <c r="DF5"/>
  <c r="BA5"/>
  <c r="AZ5"/>
  <c r="BU4"/>
  <c r="BT4"/>
  <c r="BR4"/>
  <c r="DQ4"/>
  <c r="BQ4"/>
  <c r="DP4"/>
  <c r="BO4"/>
  <c r="BN4"/>
  <c r="DN4"/>
  <c r="BL4"/>
  <c r="DM4"/>
  <c r="BK4"/>
  <c r="BJ4"/>
  <c r="BZ4"/>
  <c r="BI4"/>
  <c r="BY4"/>
  <c r="BH4"/>
  <c r="BF4"/>
  <c r="BD4"/>
  <c r="DG4"/>
  <c r="BB4"/>
  <c r="BA4"/>
  <c r="DE4"/>
  <c r="AZ4"/>
  <c r="BU3"/>
  <c r="BT3"/>
  <c r="BR3"/>
  <c r="BQ3"/>
  <c r="BO3"/>
  <c r="BN3"/>
  <c r="DN3"/>
  <c r="BL3"/>
  <c r="BK3"/>
  <c r="BJ3"/>
  <c r="BI3"/>
  <c r="BY3"/>
  <c r="BH3"/>
  <c r="BF3"/>
  <c r="BD3"/>
  <c r="BB3"/>
  <c r="BA3"/>
  <c r="AZ3"/>
  <c r="F30" i="1"/>
  <c r="E30"/>
  <c r="D30"/>
  <c r="F29"/>
  <c r="E29"/>
  <c r="D29"/>
  <c r="E28"/>
  <c r="D28"/>
  <c r="BV23"/>
  <c r="BT23"/>
  <c r="BR23"/>
  <c r="BQ23"/>
  <c r="BP23"/>
  <c r="BN23"/>
  <c r="BL23"/>
  <c r="BK23"/>
  <c r="BJ23"/>
  <c r="BI23"/>
  <c r="BH23"/>
  <c r="BF23"/>
  <c r="BD23"/>
  <c r="BB23"/>
  <c r="BA23"/>
  <c r="BU21"/>
  <c r="BV21"/>
  <c r="DS21"/>
  <c r="BT21"/>
  <c r="DR21"/>
  <c r="BR21"/>
  <c r="DQ21"/>
  <c r="BQ21"/>
  <c r="DP21"/>
  <c r="BO21"/>
  <c r="BP21"/>
  <c r="BN21"/>
  <c r="DN21"/>
  <c r="BL21"/>
  <c r="DM21"/>
  <c r="BK21"/>
  <c r="BJ21"/>
  <c r="BZ21"/>
  <c r="BI21"/>
  <c r="DJ21"/>
  <c r="BH21"/>
  <c r="DI21"/>
  <c r="BF21"/>
  <c r="DH21"/>
  <c r="BD21"/>
  <c r="DG21"/>
  <c r="BB21"/>
  <c r="DF21"/>
  <c r="BA21"/>
  <c r="AZ21"/>
  <c r="BU20"/>
  <c r="BV20"/>
  <c r="BT20"/>
  <c r="BR20"/>
  <c r="DQ20"/>
  <c r="BQ20"/>
  <c r="DP20"/>
  <c r="BO20"/>
  <c r="BP20"/>
  <c r="BN20"/>
  <c r="DN20"/>
  <c r="BL20"/>
  <c r="DM20"/>
  <c r="BK20"/>
  <c r="DL20"/>
  <c r="BJ20"/>
  <c r="BZ20"/>
  <c r="BI20"/>
  <c r="BY20"/>
  <c r="BH20"/>
  <c r="BF20"/>
  <c r="BD20"/>
  <c r="DG20"/>
  <c r="BB20"/>
  <c r="DF20"/>
  <c r="BA20"/>
  <c r="AZ20"/>
  <c r="BU19"/>
  <c r="BV19"/>
  <c r="DS19"/>
  <c r="BT19"/>
  <c r="DR19"/>
  <c r="BR19"/>
  <c r="DQ19"/>
  <c r="BQ19"/>
  <c r="BO19"/>
  <c r="BP19"/>
  <c r="DO19"/>
  <c r="BN19"/>
  <c r="DN19"/>
  <c r="BL19"/>
  <c r="BK19"/>
  <c r="BJ19"/>
  <c r="DK19"/>
  <c r="BI19"/>
  <c r="BY19"/>
  <c r="BH19"/>
  <c r="DI19"/>
  <c r="BF19"/>
  <c r="DH19"/>
  <c r="BD19"/>
  <c r="BB19"/>
  <c r="BA19"/>
  <c r="AZ19"/>
  <c r="BU18"/>
  <c r="BV18"/>
  <c r="BT18"/>
  <c r="DR18"/>
  <c r="BR18"/>
  <c r="DQ18"/>
  <c r="BQ18"/>
  <c r="DP18"/>
  <c r="BO18"/>
  <c r="BP18"/>
  <c r="DO18"/>
  <c r="BN18"/>
  <c r="BL18"/>
  <c r="DM18"/>
  <c r="BK18"/>
  <c r="DL18"/>
  <c r="BJ18"/>
  <c r="BZ18"/>
  <c r="BI18"/>
  <c r="BH18"/>
  <c r="DI18"/>
  <c r="BF18"/>
  <c r="BD18"/>
  <c r="DG18"/>
  <c r="BB18"/>
  <c r="DF18"/>
  <c r="BA18"/>
  <c r="DE18"/>
  <c r="AZ18"/>
  <c r="BU17"/>
  <c r="BV17"/>
  <c r="DS17"/>
  <c r="BT17"/>
  <c r="BR17"/>
  <c r="DQ17"/>
  <c r="BQ17"/>
  <c r="DP17"/>
  <c r="BO17"/>
  <c r="BP17"/>
  <c r="BN17"/>
  <c r="DN17"/>
  <c r="BL17"/>
  <c r="DM17"/>
  <c r="BK17"/>
  <c r="DL17"/>
  <c r="BJ17"/>
  <c r="BZ17"/>
  <c r="BI17"/>
  <c r="BY17"/>
  <c r="BH17"/>
  <c r="DI17"/>
  <c r="BF17"/>
  <c r="BD17"/>
  <c r="BB17"/>
  <c r="DF17"/>
  <c r="BA17"/>
  <c r="DE17"/>
  <c r="AZ17"/>
  <c r="BU16"/>
  <c r="BV16"/>
  <c r="DS16"/>
  <c r="BT16"/>
  <c r="DR16"/>
  <c r="BR16"/>
  <c r="DQ16"/>
  <c r="BQ16"/>
  <c r="DP16"/>
  <c r="BO16"/>
  <c r="BP16"/>
  <c r="DO16"/>
  <c r="BN16"/>
  <c r="DN16"/>
  <c r="BL16"/>
  <c r="BK16"/>
  <c r="BJ16"/>
  <c r="DK16"/>
  <c r="BI16"/>
  <c r="DJ16"/>
  <c r="BH16"/>
  <c r="DI16"/>
  <c r="BF16"/>
  <c r="DH16"/>
  <c r="BD16"/>
  <c r="DG16"/>
  <c r="BB16"/>
  <c r="BA16"/>
  <c r="AZ16"/>
  <c r="BZ15"/>
  <c r="BY15"/>
  <c r="BU15"/>
  <c r="BT15"/>
  <c r="DR15"/>
  <c r="BR15"/>
  <c r="DQ15"/>
  <c r="BQ15"/>
  <c r="BO15"/>
  <c r="BP15"/>
  <c r="DO15"/>
  <c r="BN15"/>
  <c r="DN15"/>
  <c r="BL15"/>
  <c r="DM15"/>
  <c r="BK15"/>
  <c r="BJ15"/>
  <c r="DK15"/>
  <c r="BI15"/>
  <c r="BH15"/>
  <c r="BF15"/>
  <c r="DH15"/>
  <c r="BD15"/>
  <c r="DG15"/>
  <c r="BB15"/>
  <c r="DF15"/>
  <c r="BA15"/>
  <c r="AZ15"/>
  <c r="BU14"/>
  <c r="BV14"/>
  <c r="BT14"/>
  <c r="BR14"/>
  <c r="BQ14"/>
  <c r="DP14"/>
  <c r="BP14"/>
  <c r="DO14"/>
  <c r="BO14"/>
  <c r="BN14"/>
  <c r="DN14"/>
  <c r="BL14"/>
  <c r="DM14"/>
  <c r="BK14"/>
  <c r="DL14"/>
  <c r="BJ14"/>
  <c r="BZ14"/>
  <c r="BI14"/>
  <c r="BY14"/>
  <c r="BH14"/>
  <c r="DI14"/>
  <c r="BF14"/>
  <c r="DH14"/>
  <c r="BD14"/>
  <c r="BB14"/>
  <c r="BA14"/>
  <c r="AZ14"/>
  <c r="BU13"/>
  <c r="BV13"/>
  <c r="DS13"/>
  <c r="BT13"/>
  <c r="DR13"/>
  <c r="BR13"/>
  <c r="DQ13"/>
  <c r="BQ13"/>
  <c r="DP13"/>
  <c r="BO13"/>
  <c r="BN13"/>
  <c r="DN13"/>
  <c r="BL13"/>
  <c r="DM13"/>
  <c r="BK13"/>
  <c r="BJ13"/>
  <c r="BZ13"/>
  <c r="BI13"/>
  <c r="DJ13"/>
  <c r="BH13"/>
  <c r="DI13"/>
  <c r="BF13"/>
  <c r="DH13"/>
  <c r="BD13"/>
  <c r="DG13"/>
  <c r="BB13"/>
  <c r="DF13"/>
  <c r="BA13"/>
  <c r="AZ13"/>
  <c r="BU12"/>
  <c r="BV12"/>
  <c r="BT12"/>
  <c r="BR12"/>
  <c r="DQ12"/>
  <c r="BQ12"/>
  <c r="DP12"/>
  <c r="BO12"/>
  <c r="BP12"/>
  <c r="BN12"/>
  <c r="DN12"/>
  <c r="BL12"/>
  <c r="DM12"/>
  <c r="BK12"/>
  <c r="BJ12"/>
  <c r="BZ12"/>
  <c r="BI12"/>
  <c r="BY12"/>
  <c r="BH12"/>
  <c r="BF12"/>
  <c r="BD12"/>
  <c r="DG12"/>
  <c r="BB12"/>
  <c r="BA12"/>
  <c r="DE12"/>
  <c r="AZ12"/>
  <c r="BU11"/>
  <c r="BV11"/>
  <c r="DS11"/>
  <c r="BT11"/>
  <c r="DR11"/>
  <c r="BR11"/>
  <c r="BQ11"/>
  <c r="DP11"/>
  <c r="BO11"/>
  <c r="BP11"/>
  <c r="BN11"/>
  <c r="DN11"/>
  <c r="BL11"/>
  <c r="BK11"/>
  <c r="BJ11"/>
  <c r="DK11"/>
  <c r="BI11"/>
  <c r="BY11"/>
  <c r="BH11"/>
  <c r="DI11"/>
  <c r="BF11"/>
  <c r="DH11"/>
  <c r="BD11"/>
  <c r="BC11"/>
  <c r="BB11"/>
  <c r="BA11"/>
  <c r="AZ11"/>
  <c r="BU10"/>
  <c r="BV10"/>
  <c r="BT10"/>
  <c r="DR10"/>
  <c r="BR10"/>
  <c r="DQ10"/>
  <c r="BQ10"/>
  <c r="BO10"/>
  <c r="BP10"/>
  <c r="DO10"/>
  <c r="BN10"/>
  <c r="DN10"/>
  <c r="BL10"/>
  <c r="DM10"/>
  <c r="BK10"/>
  <c r="DL10"/>
  <c r="BJ10"/>
  <c r="BZ10"/>
  <c r="BI10"/>
  <c r="BH10"/>
  <c r="DI10"/>
  <c r="BF10"/>
  <c r="DH10"/>
  <c r="BD10"/>
  <c r="DG10"/>
  <c r="BB10"/>
  <c r="DF10"/>
  <c r="BA10"/>
  <c r="AZ10"/>
  <c r="BU8"/>
  <c r="BV8"/>
  <c r="DS8"/>
  <c r="BT8"/>
  <c r="DR8"/>
  <c r="BS8"/>
  <c r="BR8"/>
  <c r="DQ8"/>
  <c r="BQ8"/>
  <c r="DP8"/>
  <c r="BO8"/>
  <c r="BN8"/>
  <c r="DN8"/>
  <c r="BL8"/>
  <c r="BK8"/>
  <c r="BJ8"/>
  <c r="DK8"/>
  <c r="BI8"/>
  <c r="BY8"/>
  <c r="BH8"/>
  <c r="DI8"/>
  <c r="BF8"/>
  <c r="BD8"/>
  <c r="DG8"/>
  <c r="BB8"/>
  <c r="BA8"/>
  <c r="AZ8"/>
  <c r="BU7"/>
  <c r="BV7"/>
  <c r="DS7"/>
  <c r="BT7"/>
  <c r="DR7"/>
  <c r="BR7"/>
  <c r="DQ7"/>
  <c r="BQ7"/>
  <c r="BO7"/>
  <c r="BP7"/>
  <c r="BN7"/>
  <c r="DN7"/>
  <c r="BL7"/>
  <c r="DM7"/>
  <c r="BK7"/>
  <c r="DL7"/>
  <c r="BJ7"/>
  <c r="DK7"/>
  <c r="BI7"/>
  <c r="BY7"/>
  <c r="BH7"/>
  <c r="BF7"/>
  <c r="DH7"/>
  <c r="BD7"/>
  <c r="DG7"/>
  <c r="BB7"/>
  <c r="DF7"/>
  <c r="BA7"/>
  <c r="AZ7"/>
  <c r="BU6"/>
  <c r="BV6"/>
  <c r="DS6"/>
  <c r="BT6"/>
  <c r="BR6"/>
  <c r="DQ6"/>
  <c r="BQ6"/>
  <c r="BO6"/>
  <c r="BN6"/>
  <c r="DN6"/>
  <c r="BL6"/>
  <c r="DM6"/>
  <c r="BK6"/>
  <c r="DL6"/>
  <c r="BJ6"/>
  <c r="BZ6"/>
  <c r="BI6"/>
  <c r="BY6"/>
  <c r="BH6"/>
  <c r="DI6"/>
  <c r="BF6"/>
  <c r="BD6"/>
  <c r="BB6"/>
  <c r="BA6"/>
  <c r="AZ6"/>
  <c r="DP5"/>
  <c r="BU5"/>
  <c r="BV5"/>
  <c r="DS5"/>
  <c r="BT5"/>
  <c r="DR5"/>
  <c r="BR5"/>
  <c r="DQ5"/>
  <c r="BQ5"/>
  <c r="BO5"/>
  <c r="BP5"/>
  <c r="BN5"/>
  <c r="DN5"/>
  <c r="BL5"/>
  <c r="DM5"/>
  <c r="BK5"/>
  <c r="BJ5"/>
  <c r="BI5"/>
  <c r="DJ5"/>
  <c r="BH5"/>
  <c r="BF5"/>
  <c r="DH5"/>
  <c r="BD5"/>
  <c r="BB5"/>
  <c r="DF5"/>
  <c r="BA5"/>
  <c r="AZ5"/>
  <c r="BU3"/>
  <c r="BT3"/>
  <c r="DR3"/>
  <c r="BR3"/>
  <c r="DQ3"/>
  <c r="BQ3"/>
  <c r="BP3"/>
  <c r="BO3"/>
  <c r="BN3"/>
  <c r="BL3"/>
  <c r="BK3"/>
  <c r="BJ3"/>
  <c r="BZ3"/>
  <c r="BI3"/>
  <c r="DJ3"/>
  <c r="BH3"/>
  <c r="DI3"/>
  <c r="BF3"/>
  <c r="DH3"/>
  <c r="BD3"/>
  <c r="BB3"/>
  <c r="BA3"/>
  <c r="AZ3"/>
  <c r="CF20" i="6"/>
  <c r="CG20"/>
  <c r="CD20"/>
  <c r="CE20"/>
  <c r="CH20"/>
  <c r="CI20"/>
  <c r="CH19"/>
  <c r="CI19"/>
  <c r="CF19"/>
  <c r="CG19"/>
  <c r="CD19"/>
  <c r="CE19"/>
  <c r="CH18"/>
  <c r="CI18"/>
  <c r="CF18"/>
  <c r="CG18"/>
  <c r="CD18"/>
  <c r="CE18"/>
  <c r="CH17"/>
  <c r="CI17"/>
  <c r="CF17"/>
  <c r="CG17"/>
  <c r="CD17"/>
  <c r="CE17"/>
  <c r="CC31"/>
  <c r="W9" i="25"/>
  <c r="CC34" i="6"/>
  <c r="Z9" i="25"/>
  <c r="CC32" i="6"/>
  <c r="X9" i="25"/>
  <c r="CC37" i="6"/>
  <c r="AC9" i="25"/>
  <c r="CC33" i="6"/>
  <c r="Y9" i="25"/>
  <c r="CC36" i="6"/>
  <c r="AB9" i="25"/>
  <c r="CC30" i="6"/>
  <c r="V9" i="25"/>
  <c r="CC35" i="6"/>
  <c r="AA9" i="25"/>
  <c r="CH16" i="6"/>
  <c r="CI16"/>
  <c r="CF16"/>
  <c r="CG16"/>
  <c r="CD16"/>
  <c r="CE16"/>
  <c r="CC20" i="4"/>
  <c r="V5" i="25"/>
  <c r="CC21" i="4"/>
  <c r="W5" i="25"/>
  <c r="CC22" i="4"/>
  <c r="X5" i="25"/>
  <c r="CC23" i="4"/>
  <c r="Y5" i="25"/>
  <c r="CC24" i="4"/>
  <c r="Z5" i="25"/>
  <c r="CC25" i="4"/>
  <c r="AA5" i="25"/>
  <c r="CC26" i="4"/>
  <c r="AB5" i="25"/>
  <c r="CC27" i="4"/>
  <c r="AC5" i="25"/>
  <c r="CH13" i="4"/>
  <c r="CI13"/>
  <c r="CF13"/>
  <c r="CG13"/>
  <c r="CD13"/>
  <c r="CE13"/>
  <c r="CC3" i="20"/>
  <c r="BA29"/>
  <c r="CC60" i="12"/>
  <c r="AC15" i="25"/>
  <c r="CC55" i="12"/>
  <c r="X15" i="25"/>
  <c r="CC58" i="12"/>
  <c r="AA15" i="25"/>
  <c r="CC53" i="12"/>
  <c r="V15" i="25"/>
  <c r="CC54" i="12"/>
  <c r="W15" i="25"/>
  <c r="CC56" i="12"/>
  <c r="Y15" i="25"/>
  <c r="CC57" i="12"/>
  <c r="Z15" i="25"/>
  <c r="CC59" i="12"/>
  <c r="AB15" i="25"/>
  <c r="BS4" i="23"/>
  <c r="BM6"/>
  <c r="BM9"/>
  <c r="BC15"/>
  <c r="BE15"/>
  <c r="CT5"/>
  <c r="BC8"/>
  <c r="BE8"/>
  <c r="CA11"/>
  <c r="BE4"/>
  <c r="CV4"/>
  <c r="CB8"/>
  <c r="CP9"/>
  <c r="BC10"/>
  <c r="BE10"/>
  <c r="BE13"/>
  <c r="DE8"/>
  <c r="CN7"/>
  <c r="CW9"/>
  <c r="BM10"/>
  <c r="G22"/>
  <c r="AZ39"/>
  <c r="CU13"/>
  <c r="BS8"/>
  <c r="CS10"/>
  <c r="DJ8"/>
  <c r="CM12"/>
  <c r="CT12"/>
  <c r="DB12"/>
  <c r="CW14"/>
  <c r="BG3"/>
  <c r="CU4"/>
  <c r="DR4"/>
  <c r="CS5"/>
  <c r="CS6"/>
  <c r="CM7"/>
  <c r="CA7"/>
  <c r="CB7"/>
  <c r="CQ8"/>
  <c r="CV9"/>
  <c r="CR10"/>
  <c r="BX13"/>
  <c r="CO14"/>
  <c r="CV14"/>
  <c r="DG14"/>
  <c r="CW15"/>
  <c r="G24"/>
  <c r="CP15"/>
  <c r="BO22"/>
  <c r="CP3"/>
  <c r="CM4"/>
  <c r="CT3"/>
  <c r="CT18"/>
  <c r="DN4"/>
  <c r="CR5"/>
  <c r="BS7"/>
  <c r="DK7"/>
  <c r="BG8"/>
  <c r="CN9"/>
  <c r="DH9"/>
  <c r="CR11"/>
  <c r="BS12"/>
  <c r="CT13"/>
  <c r="DB13"/>
  <c r="CV15"/>
  <c r="CI14"/>
  <c r="CG14"/>
  <c r="CE14"/>
  <c r="CI15"/>
  <c r="CG15"/>
  <c r="CE15"/>
  <c r="DL5"/>
  <c r="DL6"/>
  <c r="CP10"/>
  <c r="CQ11"/>
  <c r="CQ12"/>
  <c r="CN15"/>
  <c r="CP7"/>
  <c r="CQ7"/>
  <c r="CV8"/>
  <c r="CT9"/>
  <c r="CV10"/>
  <c r="DK11"/>
  <c r="BA40"/>
  <c r="DL3"/>
  <c r="CQ4"/>
  <c r="CO6"/>
  <c r="CV6"/>
  <c r="DG6"/>
  <c r="DB7"/>
  <c r="CU8"/>
  <c r="CN10"/>
  <c r="DH10"/>
  <c r="CW11"/>
  <c r="CW12"/>
  <c r="DJ12"/>
  <c r="CQ13"/>
  <c r="CS14"/>
  <c r="BS15"/>
  <c r="BA28"/>
  <c r="CS15"/>
  <c r="CR7"/>
  <c r="DK10"/>
  <c r="DL11"/>
  <c r="CZ12"/>
  <c r="CS13"/>
  <c r="BB40"/>
  <c r="CW5"/>
  <c r="BX8"/>
  <c r="DB9"/>
  <c r="BG11"/>
  <c r="G23"/>
  <c r="BT40"/>
  <c r="BT41"/>
  <c r="DK3"/>
  <c r="CP4"/>
  <c r="CS4"/>
  <c r="BM5"/>
  <c r="CN5"/>
  <c r="CN6"/>
  <c r="BZ6"/>
  <c r="CW7"/>
  <c r="CT8"/>
  <c r="DN8"/>
  <c r="CZ9"/>
  <c r="BZ10"/>
  <c r="CV11"/>
  <c r="BC12"/>
  <c r="BE12"/>
  <c r="CV12"/>
  <c r="DI12"/>
  <c r="CP13"/>
  <c r="CW13"/>
  <c r="DL13"/>
  <c r="CY14"/>
  <c r="CR15"/>
  <c r="E25"/>
  <c r="BN40"/>
  <c r="BN41"/>
  <c r="CP8"/>
  <c r="CW10"/>
  <c r="CM14"/>
  <c r="CU15"/>
  <c r="BL40"/>
  <c r="BL41"/>
  <c r="CW6"/>
  <c r="CO10"/>
  <c r="CP12"/>
  <c r="CA14"/>
  <c r="CM15"/>
  <c r="CA15"/>
  <c r="BR22"/>
  <c r="BR23"/>
  <c r="BR24"/>
  <c r="DH3"/>
  <c r="CW4"/>
  <c r="CB4"/>
  <c r="BV5"/>
  <c r="DC5"/>
  <c r="CM6"/>
  <c r="BC7"/>
  <c r="BE7"/>
  <c r="CV7"/>
  <c r="BY7"/>
  <c r="CY9"/>
  <c r="DB10"/>
  <c r="CN11"/>
  <c r="CU11"/>
  <c r="BY11"/>
  <c r="CU12"/>
  <c r="CO13"/>
  <c r="BP14"/>
  <c r="DO14"/>
  <c r="DL14"/>
  <c r="CQ15"/>
  <c r="D25"/>
  <c r="DN11" i="19"/>
  <c r="CV25"/>
  <c r="CV22"/>
  <c r="CV23"/>
  <c r="CV24"/>
  <c r="CV21"/>
  <c r="DQ6"/>
  <c r="CZ25"/>
  <c r="CZ23"/>
  <c r="CZ21"/>
  <c r="CZ24"/>
  <c r="CZ22"/>
  <c r="CX25"/>
  <c r="CX21"/>
  <c r="CX24"/>
  <c r="CX22"/>
  <c r="CX23"/>
  <c r="CW25"/>
  <c r="CW24"/>
  <c r="CW21"/>
  <c r="CW23"/>
  <c r="CW22"/>
  <c r="AZ26"/>
  <c r="AZ27"/>
  <c r="DA25"/>
  <c r="DA23"/>
  <c r="DA24"/>
  <c r="DA21"/>
  <c r="DA22"/>
  <c r="BV13"/>
  <c r="DB25"/>
  <c r="DB24"/>
  <c r="DB21"/>
  <c r="DB22"/>
  <c r="DB23"/>
  <c r="BS12" i="21"/>
  <c r="CN433" i="24"/>
  <c r="CN438"/>
  <c r="CN416"/>
  <c r="CN436"/>
  <c r="CN428"/>
  <c r="CN415"/>
  <c r="CN426"/>
  <c r="CN417"/>
  <c r="CN412"/>
  <c r="CN420"/>
  <c r="CN425"/>
  <c r="CN432"/>
  <c r="CN418"/>
  <c r="CN413"/>
  <c r="CN439"/>
  <c r="CN435"/>
  <c r="CN437"/>
  <c r="CN434"/>
  <c r="CN429"/>
  <c r="CN422"/>
  <c r="CN424"/>
  <c r="CN421"/>
  <c r="CN430"/>
  <c r="CN419"/>
  <c r="CN423"/>
  <c r="CN427"/>
  <c r="CN431"/>
  <c r="CN414"/>
  <c r="CP412"/>
  <c r="CP414"/>
  <c r="CP428"/>
  <c r="CP426"/>
  <c r="CP430"/>
  <c r="CP437"/>
  <c r="CP434"/>
  <c r="CP425"/>
  <c r="CP422"/>
  <c r="CP432"/>
  <c r="CP435"/>
  <c r="CP431"/>
  <c r="CP427"/>
  <c r="CP423"/>
  <c r="CP419"/>
  <c r="CP415"/>
  <c r="CP417"/>
  <c r="CP436"/>
  <c r="CP429"/>
  <c r="CP424"/>
  <c r="CP433"/>
  <c r="CP438"/>
  <c r="CP413"/>
  <c r="CP416"/>
  <c r="CP439"/>
  <c r="CP418"/>
  <c r="CP421"/>
  <c r="CP420"/>
  <c r="CR432"/>
  <c r="CR436"/>
  <c r="CR428"/>
  <c r="CR415"/>
  <c r="CR423"/>
  <c r="CR431"/>
  <c r="CR439"/>
  <c r="CR417"/>
  <c r="CR418"/>
  <c r="CR426"/>
  <c r="CR434"/>
  <c r="CR433"/>
  <c r="CR421"/>
  <c r="CR429"/>
  <c r="CR424"/>
  <c r="CR419"/>
  <c r="CR427"/>
  <c r="CR435"/>
  <c r="CR413"/>
  <c r="CR414"/>
  <c r="CR422"/>
  <c r="CR430"/>
  <c r="CR438"/>
  <c r="CR437"/>
  <c r="CR412"/>
  <c r="CR416"/>
  <c r="CR420"/>
  <c r="CR425"/>
  <c r="CT414"/>
  <c r="CT431"/>
  <c r="CT432"/>
  <c r="CT435"/>
  <c r="CT415"/>
  <c r="CT427"/>
  <c r="CT436"/>
  <c r="CT419"/>
  <c r="CT416"/>
  <c r="CT420"/>
  <c r="CT438"/>
  <c r="CT418"/>
  <c r="CT439"/>
  <c r="CT423"/>
  <c r="CT428"/>
  <c r="CT412"/>
  <c r="CT424"/>
  <c r="CT437"/>
  <c r="CT433"/>
  <c r="CT429"/>
  <c r="CT425"/>
  <c r="CT421"/>
  <c r="CT417"/>
  <c r="CT413"/>
  <c r="CT434"/>
  <c r="CT430"/>
  <c r="CT426"/>
  <c r="CT422"/>
  <c r="CV426"/>
  <c r="CV422"/>
  <c r="CV431"/>
  <c r="CV438"/>
  <c r="CV427"/>
  <c r="CV421"/>
  <c r="CV437"/>
  <c r="CV419"/>
  <c r="CV413"/>
  <c r="CV412"/>
  <c r="CV420"/>
  <c r="CV428"/>
  <c r="CV436"/>
  <c r="CV435"/>
  <c r="CV434"/>
  <c r="CV423"/>
  <c r="CV433"/>
  <c r="CV430"/>
  <c r="CV429"/>
  <c r="CV417"/>
  <c r="CV439"/>
  <c r="CV425"/>
  <c r="CV418"/>
  <c r="CV416"/>
  <c r="CV424"/>
  <c r="CV432"/>
  <c r="CV415"/>
  <c r="CV414"/>
  <c r="CY425"/>
  <c r="CY435"/>
  <c r="CY415"/>
  <c r="CY423"/>
  <c r="CY418"/>
  <c r="CY426"/>
  <c r="CY434"/>
  <c r="CY424"/>
  <c r="CY437"/>
  <c r="CY421"/>
  <c r="CY417"/>
  <c r="CY413"/>
  <c r="CY436"/>
  <c r="CY432"/>
  <c r="CY429"/>
  <c r="CY428"/>
  <c r="CY412"/>
  <c r="CY431"/>
  <c r="CY439"/>
  <c r="CY419"/>
  <c r="CY427"/>
  <c r="CY414"/>
  <c r="CY422"/>
  <c r="CY430"/>
  <c r="CY438"/>
  <c r="CY433"/>
  <c r="CY416"/>
  <c r="CY420"/>
  <c r="DA436"/>
  <c r="DA423"/>
  <c r="DA422"/>
  <c r="DA420"/>
  <c r="DA438"/>
  <c r="DA432"/>
  <c r="DA430"/>
  <c r="DA431"/>
  <c r="DA414"/>
  <c r="DA413"/>
  <c r="DA421"/>
  <c r="DA429"/>
  <c r="DA418"/>
  <c r="DA434"/>
  <c r="DA415"/>
  <c r="DA419"/>
  <c r="DA412"/>
  <c r="DA439"/>
  <c r="DA424"/>
  <c r="DA416"/>
  <c r="DA435"/>
  <c r="DA427"/>
  <c r="DA437"/>
  <c r="DA417"/>
  <c r="DA425"/>
  <c r="DA433"/>
  <c r="DA428"/>
  <c r="DA426"/>
  <c r="CM424"/>
  <c r="CM425"/>
  <c r="CM432"/>
  <c r="CM419"/>
  <c r="CM418"/>
  <c r="CM416"/>
  <c r="CM421"/>
  <c r="CM415"/>
  <c r="CM422"/>
  <c r="CM412"/>
  <c r="CM429"/>
  <c r="CM434"/>
  <c r="CM438"/>
  <c r="CM417"/>
  <c r="CM435"/>
  <c r="CM420"/>
  <c r="CM439"/>
  <c r="CM431"/>
  <c r="CM436"/>
  <c r="CM437"/>
  <c r="CM428"/>
  <c r="CM433"/>
  <c r="CM426"/>
  <c r="CM430"/>
  <c r="CM413"/>
  <c r="CM423"/>
  <c r="CM427"/>
  <c r="CM414"/>
  <c r="CO434"/>
  <c r="CO429"/>
  <c r="CO435"/>
  <c r="CO431"/>
  <c r="CO414"/>
  <c r="CO430"/>
  <c r="CO439"/>
  <c r="CO421"/>
  <c r="CO436"/>
  <c r="CO424"/>
  <c r="CO412"/>
  <c r="CO438"/>
  <c r="CO433"/>
  <c r="CO419"/>
  <c r="CO426"/>
  <c r="CO427"/>
  <c r="CO425"/>
  <c r="CO422"/>
  <c r="CO413"/>
  <c r="CO415"/>
  <c r="CO417"/>
  <c r="CO423"/>
  <c r="CO432"/>
  <c r="CO420"/>
  <c r="CO416"/>
  <c r="CO428"/>
  <c r="CO418"/>
  <c r="CO437"/>
  <c r="CQ432"/>
  <c r="CQ419"/>
  <c r="CQ427"/>
  <c r="CQ435"/>
  <c r="CQ438"/>
  <c r="CQ418"/>
  <c r="CQ426"/>
  <c r="CQ433"/>
  <c r="CQ436"/>
  <c r="CQ420"/>
  <c r="CQ413"/>
  <c r="CQ412"/>
  <c r="CQ424"/>
  <c r="CQ415"/>
  <c r="CQ423"/>
  <c r="CQ431"/>
  <c r="CQ439"/>
  <c r="CQ414"/>
  <c r="CQ422"/>
  <c r="CQ430"/>
  <c r="CQ421"/>
  <c r="CQ417"/>
  <c r="CQ428"/>
  <c r="CQ429"/>
  <c r="CQ437"/>
  <c r="CQ434"/>
  <c r="CQ425"/>
  <c r="CQ416"/>
  <c r="CS428"/>
  <c r="CS419"/>
  <c r="CS436"/>
  <c r="CS424"/>
  <c r="CS430"/>
  <c r="CS438"/>
  <c r="CS418"/>
  <c r="CS426"/>
  <c r="CS417"/>
  <c r="CS425"/>
  <c r="CS433"/>
  <c r="CS432"/>
  <c r="CS435"/>
  <c r="CS415"/>
  <c r="CS416"/>
  <c r="CS412"/>
  <c r="CS427"/>
  <c r="CS423"/>
  <c r="CS439"/>
  <c r="CS431"/>
  <c r="CS434"/>
  <c r="CS437"/>
  <c r="CS414"/>
  <c r="CS422"/>
  <c r="CS413"/>
  <c r="CS421"/>
  <c r="CS429"/>
  <c r="CS420"/>
  <c r="CU435"/>
  <c r="CU427"/>
  <c r="CU423"/>
  <c r="CU421"/>
  <c r="CU429"/>
  <c r="CU437"/>
  <c r="CU412"/>
  <c r="CU420"/>
  <c r="CU428"/>
  <c r="CU436"/>
  <c r="CU418"/>
  <c r="CU415"/>
  <c r="CU431"/>
  <c r="CU434"/>
  <c r="CU439"/>
  <c r="CU419"/>
  <c r="CU430"/>
  <c r="CU413"/>
  <c r="CU417"/>
  <c r="CU425"/>
  <c r="CU433"/>
  <c r="CU416"/>
  <c r="CU424"/>
  <c r="CU432"/>
  <c r="CU438"/>
  <c r="CU426"/>
  <c r="CU414"/>
  <c r="CU422"/>
  <c r="CW437"/>
  <c r="CW429"/>
  <c r="CW414"/>
  <c r="CW421"/>
  <c r="CW418"/>
  <c r="CW422"/>
  <c r="CW430"/>
  <c r="CW432"/>
  <c r="CW439"/>
  <c r="CW416"/>
  <c r="CW424"/>
  <c r="CW435"/>
  <c r="CW419"/>
  <c r="CW427"/>
  <c r="CW426"/>
  <c r="CW417"/>
  <c r="CW425"/>
  <c r="CW433"/>
  <c r="CW428"/>
  <c r="CW436"/>
  <c r="CW412"/>
  <c r="CW420"/>
  <c r="CW415"/>
  <c r="CW423"/>
  <c r="CW431"/>
  <c r="CW413"/>
  <c r="CW434"/>
  <c r="CW438"/>
  <c r="CZ436"/>
  <c r="CZ428"/>
  <c r="CZ420"/>
  <c r="CZ425"/>
  <c r="CZ427"/>
  <c r="CZ424"/>
  <c r="CZ413"/>
  <c r="CZ418"/>
  <c r="CZ426"/>
  <c r="CZ434"/>
  <c r="CZ439"/>
  <c r="CZ429"/>
  <c r="CZ416"/>
  <c r="CZ431"/>
  <c r="CZ412"/>
  <c r="CZ432"/>
  <c r="CZ419"/>
  <c r="CZ435"/>
  <c r="CZ423"/>
  <c r="CZ415"/>
  <c r="CZ438"/>
  <c r="CZ414"/>
  <c r="CZ422"/>
  <c r="CZ430"/>
  <c r="CZ417"/>
  <c r="CZ421"/>
  <c r="CZ437"/>
  <c r="CZ433"/>
  <c r="DB439"/>
  <c r="DB414"/>
  <c r="DB416"/>
  <c r="DB417"/>
  <c r="DB425"/>
  <c r="DB433"/>
  <c r="DB419"/>
  <c r="DB418"/>
  <c r="DB422"/>
  <c r="DB432"/>
  <c r="DB430"/>
  <c r="DB434"/>
  <c r="DB438"/>
  <c r="DB427"/>
  <c r="DB423"/>
  <c r="DB415"/>
  <c r="DB437"/>
  <c r="DB413"/>
  <c r="DB421"/>
  <c r="DB429"/>
  <c r="DB412"/>
  <c r="DB426"/>
  <c r="DB428"/>
  <c r="DB431"/>
  <c r="DB420"/>
  <c r="DB436"/>
  <c r="DB424"/>
  <c r="DB435"/>
  <c r="CR403"/>
  <c r="CR402"/>
  <c r="CR408"/>
  <c r="CR405"/>
  <c r="CR410"/>
  <c r="CR407"/>
  <c r="CR406"/>
  <c r="CR409"/>
  <c r="CR411"/>
  <c r="CR404"/>
  <c r="CR401"/>
  <c r="DA401"/>
  <c r="DA404"/>
  <c r="DA403"/>
  <c r="DA406"/>
  <c r="DA411"/>
  <c r="DA410"/>
  <c r="DA405"/>
  <c r="DA409"/>
  <c r="DA407"/>
  <c r="DA408"/>
  <c r="DA402"/>
  <c r="CQ411"/>
  <c r="CQ404"/>
  <c r="CQ402"/>
  <c r="CQ405"/>
  <c r="CQ408"/>
  <c r="CQ403"/>
  <c r="CQ410"/>
  <c r="CQ407"/>
  <c r="CQ409"/>
  <c r="CQ406"/>
  <c r="CQ401"/>
  <c r="CZ405"/>
  <c r="CZ402"/>
  <c r="CZ404"/>
  <c r="CZ406"/>
  <c r="CZ403"/>
  <c r="CZ408"/>
  <c r="CZ409"/>
  <c r="CZ410"/>
  <c r="CZ407"/>
  <c r="CZ411"/>
  <c r="CZ401"/>
  <c r="CS404"/>
  <c r="CS409"/>
  <c r="CS402"/>
  <c r="CS405"/>
  <c r="CS408"/>
  <c r="CS406"/>
  <c r="CS401"/>
  <c r="CS411"/>
  <c r="CS407"/>
  <c r="CS403"/>
  <c r="CS410"/>
  <c r="CY411"/>
  <c r="CY407"/>
  <c r="CY401"/>
  <c r="CY410"/>
  <c r="CY409"/>
  <c r="CY402"/>
  <c r="CY403"/>
  <c r="CY408"/>
  <c r="CY405"/>
  <c r="CY404"/>
  <c r="CY406"/>
  <c r="CW404"/>
  <c r="CW402"/>
  <c r="CW407"/>
  <c r="CW410"/>
  <c r="CW409"/>
  <c r="CW406"/>
  <c r="CW401"/>
  <c r="CW411"/>
  <c r="CW408"/>
  <c r="CW403"/>
  <c r="CW405"/>
  <c r="CN405"/>
  <c r="CN407"/>
  <c r="CN402"/>
  <c r="CN408"/>
  <c r="CN401"/>
  <c r="CN409"/>
  <c r="CN406"/>
  <c r="CN411"/>
  <c r="CN410"/>
  <c r="CN403"/>
  <c r="CN404"/>
  <c r="CV410"/>
  <c r="CV403"/>
  <c r="CV411"/>
  <c r="CV405"/>
  <c r="CV406"/>
  <c r="CV407"/>
  <c r="CV401"/>
  <c r="CV404"/>
  <c r="CV402"/>
  <c r="CV409"/>
  <c r="CV408"/>
  <c r="CO404"/>
  <c r="CO409"/>
  <c r="CO403"/>
  <c r="CO402"/>
  <c r="CO405"/>
  <c r="CO401"/>
  <c r="CO406"/>
  <c r="CO411"/>
  <c r="CO410"/>
  <c r="CO407"/>
  <c r="CO408"/>
  <c r="CM402"/>
  <c r="CM401"/>
  <c r="CM409"/>
  <c r="CM403"/>
  <c r="CM410"/>
  <c r="CM405"/>
  <c r="CM407"/>
  <c r="CM411"/>
  <c r="CM408"/>
  <c r="CM404"/>
  <c r="CM406"/>
  <c r="CU406"/>
  <c r="CU409"/>
  <c r="CU408"/>
  <c r="CU407"/>
  <c r="CU402"/>
  <c r="CU411"/>
  <c r="CU405"/>
  <c r="CU404"/>
  <c r="CU410"/>
  <c r="CU401"/>
  <c r="CU403"/>
  <c r="DB404"/>
  <c r="DB409"/>
  <c r="DB403"/>
  <c r="DB407"/>
  <c r="DB408"/>
  <c r="DB410"/>
  <c r="DB406"/>
  <c r="DB401"/>
  <c r="DB411"/>
  <c r="DB405"/>
  <c r="DB402"/>
  <c r="CP404"/>
  <c r="CP411"/>
  <c r="CP405"/>
  <c r="CP402"/>
  <c r="CP409"/>
  <c r="CP410"/>
  <c r="CP401"/>
  <c r="CP407"/>
  <c r="CP403"/>
  <c r="CP406"/>
  <c r="CP408"/>
  <c r="CT407"/>
  <c r="CT406"/>
  <c r="CT402"/>
  <c r="CT410"/>
  <c r="CT405"/>
  <c r="CT408"/>
  <c r="CT403"/>
  <c r="CT404"/>
  <c r="CT401"/>
  <c r="CT411"/>
  <c r="CT409"/>
  <c r="CE17" i="22"/>
  <c r="CI17"/>
  <c r="CG17"/>
  <c r="BA56"/>
  <c r="BL56"/>
  <c r="BX10"/>
  <c r="CM12"/>
  <c r="CT3"/>
  <c r="CT34"/>
  <c r="DJ4"/>
  <c r="BG5"/>
  <c r="BS6"/>
  <c r="BM7"/>
  <c r="BM10"/>
  <c r="CZ11"/>
  <c r="BM12"/>
  <c r="BC13"/>
  <c r="BE13"/>
  <c r="BM16"/>
  <c r="BC7"/>
  <c r="BE7"/>
  <c r="CS8"/>
  <c r="DL8"/>
  <c r="DA12"/>
  <c r="DJ14"/>
  <c r="BM15"/>
  <c r="BX18"/>
  <c r="DM3"/>
  <c r="CA10"/>
  <c r="BQ38"/>
  <c r="BQ39"/>
  <c r="BQ40"/>
  <c r="DK12"/>
  <c r="DE13"/>
  <c r="CS16"/>
  <c r="BC5"/>
  <c r="BE5"/>
  <c r="CB6"/>
  <c r="DJ7"/>
  <c r="DJ12"/>
  <c r="BG13"/>
  <c r="CZ14"/>
  <c r="CR3"/>
  <c r="CW17"/>
  <c r="CZ19"/>
  <c r="DK20"/>
  <c r="CR13"/>
  <c r="CA20"/>
  <c r="DK7"/>
  <c r="CW11"/>
  <c r="BX12"/>
  <c r="DL20"/>
  <c r="BS4"/>
  <c r="BZ8"/>
  <c r="BS9"/>
  <c r="DE10"/>
  <c r="BY13"/>
  <c r="DK15"/>
  <c r="BC17"/>
  <c r="BE17"/>
  <c r="BS18"/>
  <c r="CR19"/>
  <c r="DJ20"/>
  <c r="CR17"/>
  <c r="CA12"/>
  <c r="CB13"/>
  <c r="CO4"/>
  <c r="CN9"/>
  <c r="CY19"/>
  <c r="BX20"/>
  <c r="CA3"/>
  <c r="BX4"/>
  <c r="CB5"/>
  <c r="CN6"/>
  <c r="CT11"/>
  <c r="DQ11"/>
  <c r="CW12"/>
  <c r="CS14"/>
  <c r="G40"/>
  <c r="G38"/>
  <c r="AZ55"/>
  <c r="BL57"/>
  <c r="G39"/>
  <c r="E41"/>
  <c r="BM8" i="21"/>
  <c r="BM10"/>
  <c r="BS7"/>
  <c r="BG8"/>
  <c r="DM13"/>
  <c r="CN8"/>
  <c r="BS4"/>
  <c r="BM9"/>
  <c r="BS10"/>
  <c r="CZ3"/>
  <c r="DL8"/>
  <c r="BC10"/>
  <c r="BE10"/>
  <c r="BM4"/>
  <c r="CO11"/>
  <c r="G20"/>
  <c r="AZ37"/>
  <c r="BS3"/>
  <c r="BZ6"/>
  <c r="CA9"/>
  <c r="DL10"/>
  <c r="BG11"/>
  <c r="DJ3"/>
  <c r="DJ11"/>
  <c r="DI3"/>
  <c r="BC4"/>
  <c r="BE4"/>
  <c r="BZ5"/>
  <c r="DJ10"/>
  <c r="CB4"/>
  <c r="BM5"/>
  <c r="BC7"/>
  <c r="BE7"/>
  <c r="BZ10"/>
  <c r="BC11"/>
  <c r="BE11"/>
  <c r="DG6"/>
  <c r="CV10"/>
  <c r="DA3"/>
  <c r="DK13"/>
  <c r="BL38"/>
  <c r="BL39"/>
  <c r="DJ7"/>
  <c r="CP13"/>
  <c r="CN4"/>
  <c r="BA20"/>
  <c r="BA21"/>
  <c r="BA22"/>
  <c r="CU11"/>
  <c r="BA24"/>
  <c r="BA25"/>
  <c r="CW10"/>
  <c r="BF20"/>
  <c r="BF21"/>
  <c r="BF22"/>
  <c r="DJ12"/>
  <c r="CU5"/>
  <c r="CS3"/>
  <c r="BG7"/>
  <c r="CB11"/>
  <c r="DK7"/>
  <c r="DG3"/>
  <c r="BS11"/>
  <c r="CY5"/>
  <c r="CZ12"/>
  <c r="E23"/>
  <c r="DQ4"/>
  <c r="CR3"/>
  <c r="CS12"/>
  <c r="BP10"/>
  <c r="DO10"/>
  <c r="CU10"/>
  <c r="CM374" i="24"/>
  <c r="CM375"/>
  <c r="CM384"/>
  <c r="CM377"/>
  <c r="CM373"/>
  <c r="CM378"/>
  <c r="CM366"/>
  <c r="CM400"/>
  <c r="CM364"/>
  <c r="CM387"/>
  <c r="CM386"/>
  <c r="CM368"/>
  <c r="CM367"/>
  <c r="CM392"/>
  <c r="CM390"/>
  <c r="CM397"/>
  <c r="CM376"/>
  <c r="CM393"/>
  <c r="CM396"/>
  <c r="CM365"/>
  <c r="CM372"/>
  <c r="CM369"/>
  <c r="CM379"/>
  <c r="CM394"/>
  <c r="CM391"/>
  <c r="CM381"/>
  <c r="CM382"/>
  <c r="CM395"/>
  <c r="CM380"/>
  <c r="CM398"/>
  <c r="CM389"/>
  <c r="CM371"/>
  <c r="CM385"/>
  <c r="CM383"/>
  <c r="CM399"/>
  <c r="CM370"/>
  <c r="CM388"/>
  <c r="DB374"/>
  <c r="DB369"/>
  <c r="DB385"/>
  <c r="DB384"/>
  <c r="DB387"/>
  <c r="DB398"/>
  <c r="DB376"/>
  <c r="DB373"/>
  <c r="DB391"/>
  <c r="DB370"/>
  <c r="DB393"/>
  <c r="DB365"/>
  <c r="DB367"/>
  <c r="DB386"/>
  <c r="DB399"/>
  <c r="DB383"/>
  <c r="DB364"/>
  <c r="DB379"/>
  <c r="DB395"/>
  <c r="DB397"/>
  <c r="DB392"/>
  <c r="DB377"/>
  <c r="DB381"/>
  <c r="DB366"/>
  <c r="DB375"/>
  <c r="DB382"/>
  <c r="DB368"/>
  <c r="DB388"/>
  <c r="DB378"/>
  <c r="DB372"/>
  <c r="DB380"/>
  <c r="DB394"/>
  <c r="DB396"/>
  <c r="DB371"/>
  <c r="DB389"/>
  <c r="DB390"/>
  <c r="DB400"/>
  <c r="CQ384"/>
  <c r="CQ400"/>
  <c r="CQ366"/>
  <c r="CQ399"/>
  <c r="CQ396"/>
  <c r="CQ397"/>
  <c r="CQ392"/>
  <c r="CQ398"/>
  <c r="CQ364"/>
  <c r="CQ368"/>
  <c r="CQ389"/>
  <c r="CQ393"/>
  <c r="CQ370"/>
  <c r="CQ374"/>
  <c r="CQ381"/>
  <c r="CQ376"/>
  <c r="CQ382"/>
  <c r="CQ386"/>
  <c r="CQ377"/>
  <c r="CQ369"/>
  <c r="CQ388"/>
  <c r="CQ387"/>
  <c r="CQ378"/>
  <c r="CQ390"/>
  <c r="CQ367"/>
  <c r="CQ385"/>
  <c r="CQ373"/>
  <c r="CQ380"/>
  <c r="CQ365"/>
  <c r="CQ371"/>
  <c r="CQ395"/>
  <c r="CQ391"/>
  <c r="CQ379"/>
  <c r="CQ375"/>
  <c r="CQ383"/>
  <c r="CQ394"/>
  <c r="CQ372"/>
  <c r="CZ367"/>
  <c r="CZ375"/>
  <c r="CZ392"/>
  <c r="CZ370"/>
  <c r="CZ374"/>
  <c r="CZ381"/>
  <c r="CZ391"/>
  <c r="CZ394"/>
  <c r="CZ397"/>
  <c r="CZ384"/>
  <c r="CZ380"/>
  <c r="CZ390"/>
  <c r="CZ373"/>
  <c r="CZ388"/>
  <c r="CZ382"/>
  <c r="CZ385"/>
  <c r="CZ364"/>
  <c r="CZ371"/>
  <c r="CZ399"/>
  <c r="CZ383"/>
  <c r="CZ396"/>
  <c r="CZ389"/>
  <c r="CZ365"/>
  <c r="CZ378"/>
  <c r="CZ368"/>
  <c r="CZ398"/>
  <c r="CZ369"/>
  <c r="CZ395"/>
  <c r="CZ393"/>
  <c r="CZ376"/>
  <c r="CZ366"/>
  <c r="CZ372"/>
  <c r="CZ400"/>
  <c r="CZ386"/>
  <c r="CZ387"/>
  <c r="CZ379"/>
  <c r="CZ377"/>
  <c r="CP374"/>
  <c r="CP393"/>
  <c r="CP386"/>
  <c r="CP384"/>
  <c r="CP369"/>
  <c r="CP380"/>
  <c r="CP395"/>
  <c r="CP366"/>
  <c r="CP377"/>
  <c r="CP398"/>
  <c r="CP371"/>
  <c r="CP381"/>
  <c r="CP392"/>
  <c r="CP373"/>
  <c r="CP370"/>
  <c r="CP387"/>
  <c r="CP379"/>
  <c r="CP397"/>
  <c r="CP367"/>
  <c r="CP385"/>
  <c r="CP390"/>
  <c r="CP372"/>
  <c r="CP399"/>
  <c r="CP376"/>
  <c r="CP382"/>
  <c r="CP378"/>
  <c r="CP400"/>
  <c r="CP375"/>
  <c r="CP383"/>
  <c r="CP389"/>
  <c r="CP396"/>
  <c r="CP365"/>
  <c r="CP388"/>
  <c r="CP394"/>
  <c r="CP391"/>
  <c r="CP364"/>
  <c r="CP368"/>
  <c r="CY372"/>
  <c r="CY378"/>
  <c r="CY385"/>
  <c r="CY382"/>
  <c r="CY395"/>
  <c r="CY368"/>
  <c r="CY380"/>
  <c r="CY364"/>
  <c r="CY389"/>
  <c r="CY367"/>
  <c r="CY396"/>
  <c r="CY384"/>
  <c r="CY386"/>
  <c r="CY366"/>
  <c r="CY392"/>
  <c r="CY370"/>
  <c r="CY376"/>
  <c r="CY398"/>
  <c r="CY390"/>
  <c r="CY400"/>
  <c r="CY388"/>
  <c r="CY397"/>
  <c r="CY394"/>
  <c r="CY371"/>
  <c r="CY375"/>
  <c r="CY387"/>
  <c r="CY377"/>
  <c r="CY373"/>
  <c r="CY393"/>
  <c r="CY381"/>
  <c r="CY383"/>
  <c r="CY379"/>
  <c r="CY374"/>
  <c r="CY369"/>
  <c r="CY399"/>
  <c r="CY365"/>
  <c r="CY391"/>
  <c r="CT399"/>
  <c r="CT375"/>
  <c r="CT397"/>
  <c r="CT384"/>
  <c r="CT389"/>
  <c r="CT372"/>
  <c r="CT378"/>
  <c r="CT383"/>
  <c r="CT367"/>
  <c r="CT374"/>
  <c r="CT394"/>
  <c r="CT364"/>
  <c r="CT398"/>
  <c r="CT373"/>
  <c r="CT376"/>
  <c r="CT391"/>
  <c r="CT385"/>
  <c r="CT379"/>
  <c r="CT382"/>
  <c r="CT392"/>
  <c r="CT387"/>
  <c r="CT386"/>
  <c r="CT366"/>
  <c r="CT400"/>
  <c r="CT370"/>
  <c r="CT396"/>
  <c r="CT395"/>
  <c r="CT380"/>
  <c r="CT393"/>
  <c r="CT371"/>
  <c r="CT381"/>
  <c r="CT390"/>
  <c r="CT368"/>
  <c r="CT377"/>
  <c r="CT365"/>
  <c r="CT388"/>
  <c r="CT369"/>
  <c r="CS390"/>
  <c r="CS366"/>
  <c r="CS379"/>
  <c r="CS389"/>
  <c r="CS388"/>
  <c r="CS380"/>
  <c r="CS376"/>
  <c r="CS398"/>
  <c r="CS373"/>
  <c r="CS391"/>
  <c r="CS392"/>
  <c r="CS365"/>
  <c r="CS386"/>
  <c r="CS394"/>
  <c r="CS374"/>
  <c r="CS393"/>
  <c r="CS369"/>
  <c r="CS382"/>
  <c r="CS371"/>
  <c r="CS397"/>
  <c r="CS385"/>
  <c r="CS370"/>
  <c r="CS384"/>
  <c r="CS367"/>
  <c r="CS399"/>
  <c r="CS372"/>
  <c r="CS368"/>
  <c r="CS387"/>
  <c r="CS383"/>
  <c r="CS395"/>
  <c r="CS381"/>
  <c r="CS378"/>
  <c r="CS396"/>
  <c r="CS364"/>
  <c r="CS377"/>
  <c r="CS375"/>
  <c r="CS400"/>
  <c r="DA399"/>
  <c r="DA397"/>
  <c r="DA371"/>
  <c r="DA372"/>
  <c r="DA373"/>
  <c r="DA398"/>
  <c r="DA400"/>
  <c r="DA380"/>
  <c r="DA365"/>
  <c r="DA366"/>
  <c r="DA382"/>
  <c r="DA370"/>
  <c r="DA389"/>
  <c r="DA381"/>
  <c r="DA383"/>
  <c r="DA391"/>
  <c r="DA367"/>
  <c r="DA364"/>
  <c r="DA388"/>
  <c r="DA368"/>
  <c r="DA396"/>
  <c r="DA377"/>
  <c r="DA394"/>
  <c r="DA395"/>
  <c r="DA392"/>
  <c r="DA393"/>
  <c r="DA386"/>
  <c r="DA390"/>
  <c r="DA369"/>
  <c r="DA375"/>
  <c r="DA385"/>
  <c r="DA378"/>
  <c r="DA384"/>
  <c r="DA376"/>
  <c r="DA387"/>
  <c r="DA374"/>
  <c r="DA379"/>
  <c r="CO386"/>
  <c r="CO384"/>
  <c r="CO367"/>
  <c r="CO392"/>
  <c r="CO379"/>
  <c r="CO395"/>
  <c r="CO385"/>
  <c r="CO371"/>
  <c r="CO394"/>
  <c r="CO398"/>
  <c r="CO382"/>
  <c r="CO400"/>
  <c r="CO396"/>
  <c r="CO381"/>
  <c r="CO388"/>
  <c r="CO380"/>
  <c r="CO364"/>
  <c r="CO393"/>
  <c r="CO378"/>
  <c r="CO372"/>
  <c r="CO365"/>
  <c r="CO366"/>
  <c r="CO376"/>
  <c r="CO399"/>
  <c r="CO370"/>
  <c r="CO397"/>
  <c r="CO373"/>
  <c r="CO368"/>
  <c r="CO374"/>
  <c r="CO377"/>
  <c r="CO375"/>
  <c r="CO390"/>
  <c r="CO369"/>
  <c r="CO383"/>
  <c r="CO389"/>
  <c r="CO391"/>
  <c r="CO387"/>
  <c r="CW381"/>
  <c r="CW400"/>
  <c r="CW396"/>
  <c r="CW399"/>
  <c r="CW365"/>
  <c r="CW364"/>
  <c r="CW389"/>
  <c r="CW370"/>
  <c r="CW384"/>
  <c r="CW395"/>
  <c r="CW394"/>
  <c r="CW369"/>
  <c r="CW372"/>
  <c r="CW398"/>
  <c r="CW382"/>
  <c r="CW368"/>
  <c r="CW367"/>
  <c r="CW386"/>
  <c r="CW374"/>
  <c r="CW391"/>
  <c r="CW388"/>
  <c r="CW373"/>
  <c r="CW393"/>
  <c r="CW376"/>
  <c r="CW377"/>
  <c r="CW371"/>
  <c r="CW383"/>
  <c r="CW392"/>
  <c r="CW379"/>
  <c r="CW385"/>
  <c r="CW397"/>
  <c r="CW375"/>
  <c r="CW390"/>
  <c r="CW378"/>
  <c r="CW366"/>
  <c r="CW387"/>
  <c r="CW380"/>
  <c r="CU390"/>
  <c r="CU375"/>
  <c r="CU382"/>
  <c r="CU374"/>
  <c r="CU393"/>
  <c r="CU379"/>
  <c r="CU386"/>
  <c r="CU364"/>
  <c r="CU388"/>
  <c r="CU367"/>
  <c r="CU380"/>
  <c r="CU370"/>
  <c r="CU397"/>
  <c r="CU381"/>
  <c r="CU394"/>
  <c r="CU372"/>
  <c r="CU365"/>
  <c r="CU373"/>
  <c r="CU399"/>
  <c r="CU387"/>
  <c r="CU385"/>
  <c r="CU377"/>
  <c r="CU389"/>
  <c r="CU396"/>
  <c r="CU391"/>
  <c r="CU384"/>
  <c r="CU400"/>
  <c r="CU398"/>
  <c r="CU371"/>
  <c r="CU366"/>
  <c r="CU368"/>
  <c r="CU369"/>
  <c r="CU395"/>
  <c r="CU383"/>
  <c r="CU376"/>
  <c r="CU378"/>
  <c r="CU392"/>
  <c r="CR382"/>
  <c r="CR392"/>
  <c r="CR374"/>
  <c r="CR399"/>
  <c r="CR390"/>
  <c r="CR391"/>
  <c r="CR378"/>
  <c r="CR381"/>
  <c r="CR398"/>
  <c r="CR373"/>
  <c r="CR369"/>
  <c r="CR370"/>
  <c r="CR379"/>
  <c r="CR367"/>
  <c r="CR365"/>
  <c r="CR385"/>
  <c r="CR377"/>
  <c r="CR376"/>
  <c r="CR384"/>
  <c r="CR380"/>
  <c r="CR397"/>
  <c r="CR366"/>
  <c r="CR368"/>
  <c r="CR364"/>
  <c r="CR388"/>
  <c r="CR393"/>
  <c r="CR389"/>
  <c r="CR371"/>
  <c r="CR375"/>
  <c r="CR383"/>
  <c r="CR372"/>
  <c r="CR395"/>
  <c r="CR387"/>
  <c r="CR400"/>
  <c r="CR396"/>
  <c r="CR386"/>
  <c r="CR394"/>
  <c r="CN365"/>
  <c r="CN368"/>
  <c r="CN364"/>
  <c r="CN371"/>
  <c r="CN400"/>
  <c r="CN388"/>
  <c r="CN384"/>
  <c r="CN381"/>
  <c r="CN373"/>
  <c r="CN390"/>
  <c r="CN393"/>
  <c r="CN385"/>
  <c r="CN394"/>
  <c r="CN369"/>
  <c r="CN391"/>
  <c r="CN378"/>
  <c r="CN380"/>
  <c r="CN374"/>
  <c r="CN379"/>
  <c r="CN398"/>
  <c r="CN375"/>
  <c r="CN396"/>
  <c r="CN397"/>
  <c r="CN382"/>
  <c r="CN370"/>
  <c r="CN366"/>
  <c r="CN386"/>
  <c r="CN395"/>
  <c r="CN389"/>
  <c r="CN376"/>
  <c r="CN392"/>
  <c r="CN367"/>
  <c r="CN387"/>
  <c r="CN372"/>
  <c r="CN399"/>
  <c r="CN377"/>
  <c r="CN383"/>
  <c r="CV398"/>
  <c r="CV369"/>
  <c r="CV392"/>
  <c r="CV368"/>
  <c r="CV381"/>
  <c r="CV374"/>
  <c r="CV388"/>
  <c r="CV394"/>
  <c r="CV395"/>
  <c r="CV383"/>
  <c r="CV384"/>
  <c r="CV366"/>
  <c r="CV386"/>
  <c r="CV367"/>
  <c r="CV370"/>
  <c r="CV382"/>
  <c r="CV393"/>
  <c r="CV373"/>
  <c r="CV387"/>
  <c r="CV376"/>
  <c r="CV397"/>
  <c r="CV389"/>
  <c r="CV400"/>
  <c r="CV377"/>
  <c r="CV371"/>
  <c r="CV364"/>
  <c r="CV390"/>
  <c r="CV375"/>
  <c r="CV380"/>
  <c r="CV396"/>
  <c r="CV365"/>
  <c r="CV391"/>
  <c r="CV379"/>
  <c r="CV385"/>
  <c r="CV378"/>
  <c r="CV372"/>
  <c r="CV399"/>
  <c r="DK6" i="20"/>
  <c r="BS12"/>
  <c r="DJ3"/>
  <c r="CR14"/>
  <c r="CR15"/>
  <c r="CR16"/>
  <c r="CR13"/>
  <c r="DR3"/>
  <c r="DA15"/>
  <c r="DA13"/>
  <c r="DA14"/>
  <c r="DA16"/>
  <c r="CQ15"/>
  <c r="CQ16"/>
  <c r="CQ13"/>
  <c r="CQ14"/>
  <c r="CZ14"/>
  <c r="CZ15"/>
  <c r="CZ13"/>
  <c r="CZ16"/>
  <c r="CP13"/>
  <c r="CP16"/>
  <c r="CP15"/>
  <c r="CP14"/>
  <c r="CY14"/>
  <c r="CY15"/>
  <c r="CY13"/>
  <c r="CY16"/>
  <c r="BP3"/>
  <c r="CA3"/>
  <c r="CW13"/>
  <c r="CW16"/>
  <c r="CW14"/>
  <c r="CW15"/>
  <c r="CN14"/>
  <c r="CN15"/>
  <c r="CN13"/>
  <c r="CN16"/>
  <c r="CM14"/>
  <c r="CM15"/>
  <c r="CM16"/>
  <c r="CM13"/>
  <c r="DM3"/>
  <c r="CU13"/>
  <c r="CU15"/>
  <c r="CU14"/>
  <c r="CU16"/>
  <c r="DN3"/>
  <c r="CV13"/>
  <c r="CV16"/>
  <c r="CV14"/>
  <c r="CV15"/>
  <c r="CT16"/>
  <c r="CT14"/>
  <c r="CT13"/>
  <c r="CT15"/>
  <c r="DG3"/>
  <c r="CO14"/>
  <c r="CO15"/>
  <c r="CO16"/>
  <c r="CO13"/>
  <c r="CS13"/>
  <c r="CS14"/>
  <c r="CS15"/>
  <c r="CS16"/>
  <c r="BV3"/>
  <c r="CB3"/>
  <c r="DB15"/>
  <c r="DB13"/>
  <c r="DB16"/>
  <c r="DB14"/>
  <c r="DJ10"/>
  <c r="BM8"/>
  <c r="G23"/>
  <c r="AZ40"/>
  <c r="D23" i="25"/>
  <c r="M23"/>
  <c r="BC10" i="20"/>
  <c r="BE10"/>
  <c r="DK10"/>
  <c r="BC7"/>
  <c r="BE7"/>
  <c r="DA11"/>
  <c r="BM10"/>
  <c r="BS7"/>
  <c r="BC11"/>
  <c r="BE11"/>
  <c r="BM5"/>
  <c r="BC4"/>
  <c r="BE4"/>
  <c r="CB4"/>
  <c r="DL5"/>
  <c r="DF7"/>
  <c r="DK5"/>
  <c r="BY11"/>
  <c r="DA4"/>
  <c r="BM9"/>
  <c r="BS10"/>
  <c r="CN5"/>
  <c r="CA9"/>
  <c r="BA27"/>
  <c r="BA23"/>
  <c r="BA24"/>
  <c r="CN8"/>
  <c r="DE3"/>
  <c r="DF5"/>
  <c r="CU11"/>
  <c r="DB11"/>
  <c r="DM11"/>
  <c r="CS12"/>
  <c r="CM9"/>
  <c r="CB11"/>
  <c r="DA3"/>
  <c r="BS4"/>
  <c r="DJ4"/>
  <c r="DE5"/>
  <c r="CM10"/>
  <c r="CV7"/>
  <c r="DB7"/>
  <c r="DB8"/>
  <c r="CZ9"/>
  <c r="DQ9"/>
  <c r="BG10"/>
  <c r="CM11"/>
  <c r="BC12"/>
  <c r="BE12"/>
  <c r="CB12"/>
  <c r="BI23"/>
  <c r="BI24"/>
  <c r="BC3"/>
  <c r="BE3"/>
  <c r="BY3"/>
  <c r="BS11"/>
  <c r="DK7"/>
  <c r="CS11"/>
  <c r="DJ7"/>
  <c r="DJ12"/>
  <c r="DN7"/>
  <c r="DE11"/>
  <c r="E26"/>
  <c r="BC16" i="10"/>
  <c r="BE16"/>
  <c r="DJ15"/>
  <c r="BC20" i="19"/>
  <c r="BE20"/>
  <c r="BC10"/>
  <c r="BE10"/>
  <c r="BM7"/>
  <c r="DK7"/>
  <c r="BS18"/>
  <c r="BS4"/>
  <c r="CB17"/>
  <c r="BC5"/>
  <c r="BE5"/>
  <c r="BS3"/>
  <c r="G32"/>
  <c r="AZ49"/>
  <c r="DK5"/>
  <c r="BY3"/>
  <c r="BS10"/>
  <c r="BZ12"/>
  <c r="BC18"/>
  <c r="BE18"/>
  <c r="DF3"/>
  <c r="DN3"/>
  <c r="BM18"/>
  <c r="CS6"/>
  <c r="BG13"/>
  <c r="DO3"/>
  <c r="DM3"/>
  <c r="CB15"/>
  <c r="DG3"/>
  <c r="CR6"/>
  <c r="BS5"/>
  <c r="BM15"/>
  <c r="DJ18"/>
  <c r="BU32"/>
  <c r="BC3"/>
  <c r="BE3"/>
  <c r="DB6"/>
  <c r="DK6"/>
  <c r="BC11"/>
  <c r="BE11"/>
  <c r="BM12"/>
  <c r="CA14"/>
  <c r="BG10"/>
  <c r="BM10"/>
  <c r="BC12"/>
  <c r="BE12"/>
  <c r="BS14"/>
  <c r="DQ15"/>
  <c r="BM17"/>
  <c r="BX7"/>
  <c r="CB9"/>
  <c r="BY6"/>
  <c r="DF13"/>
  <c r="CM3"/>
  <c r="DJ5"/>
  <c r="BC6"/>
  <c r="BE6"/>
  <c r="BC15"/>
  <c r="BE15"/>
  <c r="BC19"/>
  <c r="BE19"/>
  <c r="BZ19"/>
  <c r="BG6"/>
  <c r="BZ6"/>
  <c r="DK13"/>
  <c r="BS20"/>
  <c r="BM8"/>
  <c r="BS9"/>
  <c r="CM16"/>
  <c r="BY19"/>
  <c r="BZ20"/>
  <c r="CE5"/>
  <c r="CI5"/>
  <c r="CG5"/>
  <c r="CV12"/>
  <c r="CW19"/>
  <c r="CZ16"/>
  <c r="BD32"/>
  <c r="BD33"/>
  <c r="CR3"/>
  <c r="DE10"/>
  <c r="CA17"/>
  <c r="CW3"/>
  <c r="CW10"/>
  <c r="BY10"/>
  <c r="DB12"/>
  <c r="DB15"/>
  <c r="BG16"/>
  <c r="CW16"/>
  <c r="BG18"/>
  <c r="BM20"/>
  <c r="DB20"/>
  <c r="CG10"/>
  <c r="CE10"/>
  <c r="CI10"/>
  <c r="CW6"/>
  <c r="BC16"/>
  <c r="BE16"/>
  <c r="BX5"/>
  <c r="CW13"/>
  <c r="CB10"/>
  <c r="CZ11"/>
  <c r="DE16"/>
  <c r="BV3"/>
  <c r="BF32"/>
  <c r="BF33"/>
  <c r="CY5"/>
  <c r="BG11"/>
  <c r="DB13"/>
  <c r="DQ16"/>
  <c r="DP20"/>
  <c r="CA12"/>
  <c r="CA20"/>
  <c r="DB7"/>
  <c r="DB10"/>
  <c r="DK10"/>
  <c r="DJ15"/>
  <c r="BM16"/>
  <c r="DB18"/>
  <c r="CM5"/>
  <c r="CQ8"/>
  <c r="BZ11"/>
  <c r="BC13"/>
  <c r="BE13"/>
  <c r="DK18"/>
  <c r="BG19"/>
  <c r="BP19"/>
  <c r="CX19"/>
  <c r="G34"/>
  <c r="E35"/>
  <c r="BS14" i="18"/>
  <c r="CH24" i="13"/>
  <c r="CI24"/>
  <c r="CF24"/>
  <c r="CG24"/>
  <c r="CD24"/>
  <c r="CE24"/>
  <c r="CD25"/>
  <c r="CE25"/>
  <c r="CH25"/>
  <c r="CI25"/>
  <c r="CF25"/>
  <c r="CG25"/>
  <c r="CF27"/>
  <c r="CG27"/>
  <c r="CD27"/>
  <c r="CE27"/>
  <c r="CH27"/>
  <c r="CI27"/>
  <c r="CO22"/>
  <c r="CO23"/>
  <c r="CO26"/>
  <c r="CO25"/>
  <c r="CO24"/>
  <c r="CO27"/>
  <c r="CO21"/>
  <c r="CW24"/>
  <c r="CW22"/>
  <c r="CW23"/>
  <c r="CW26"/>
  <c r="CW25"/>
  <c r="CW21"/>
  <c r="CW27"/>
  <c r="CN27"/>
  <c r="CN26"/>
  <c r="CN24"/>
  <c r="CN22"/>
  <c r="CN25"/>
  <c r="CN21"/>
  <c r="CN23"/>
  <c r="DN3"/>
  <c r="CV25"/>
  <c r="CV21"/>
  <c r="CV24"/>
  <c r="CV26"/>
  <c r="CV23"/>
  <c r="CV22"/>
  <c r="CV27"/>
  <c r="BX4"/>
  <c r="BC12"/>
  <c r="BE12"/>
  <c r="BC14"/>
  <c r="BE14"/>
  <c r="CX27"/>
  <c r="BG5"/>
  <c r="BC7"/>
  <c r="BE7"/>
  <c r="BM15"/>
  <c r="CA19"/>
  <c r="DB22"/>
  <c r="DB27"/>
  <c r="DB21"/>
  <c r="DB25"/>
  <c r="DB23"/>
  <c r="DB26"/>
  <c r="DB24"/>
  <c r="CS23"/>
  <c r="CS25"/>
  <c r="CS26"/>
  <c r="CS21"/>
  <c r="CS22"/>
  <c r="CS27"/>
  <c r="CS24"/>
  <c r="DA6"/>
  <c r="DA21"/>
  <c r="DA26"/>
  <c r="DA25"/>
  <c r="DA23"/>
  <c r="DA27"/>
  <c r="DA24"/>
  <c r="DA22"/>
  <c r="DK13"/>
  <c r="DB7"/>
  <c r="BG18"/>
  <c r="CM23"/>
  <c r="CM27"/>
  <c r="CM26"/>
  <c r="CM22"/>
  <c r="CM21"/>
  <c r="CM24"/>
  <c r="CM25"/>
  <c r="CH21"/>
  <c r="CI21"/>
  <c r="CD21"/>
  <c r="CE21"/>
  <c r="CF21"/>
  <c r="CG21"/>
  <c r="CT26"/>
  <c r="CT24"/>
  <c r="CT22"/>
  <c r="CT27"/>
  <c r="CT25"/>
  <c r="CT21"/>
  <c r="CT23"/>
  <c r="CR26"/>
  <c r="CR21"/>
  <c r="CR23"/>
  <c r="CR24"/>
  <c r="CR22"/>
  <c r="CR25"/>
  <c r="CR27"/>
  <c r="CZ23"/>
  <c r="CZ25"/>
  <c r="CZ24"/>
  <c r="CZ26"/>
  <c r="CZ21"/>
  <c r="CZ22"/>
  <c r="CZ27"/>
  <c r="CF22"/>
  <c r="CG22"/>
  <c r="CD22"/>
  <c r="CE22"/>
  <c r="CH22"/>
  <c r="CI22"/>
  <c r="BM7"/>
  <c r="DL8"/>
  <c r="BE20"/>
  <c r="BM5"/>
  <c r="DL10"/>
  <c r="BM16"/>
  <c r="BX18"/>
  <c r="CA18"/>
  <c r="BY18"/>
  <c r="CP26"/>
  <c r="CP21"/>
  <c r="CP27"/>
  <c r="CP23"/>
  <c r="CP25"/>
  <c r="CP24"/>
  <c r="CP22"/>
  <c r="CU27"/>
  <c r="CU26"/>
  <c r="CU22"/>
  <c r="CU21"/>
  <c r="CU24"/>
  <c r="CU25"/>
  <c r="CU23"/>
  <c r="DS3"/>
  <c r="CQ24"/>
  <c r="CQ21"/>
  <c r="CQ27"/>
  <c r="CQ22"/>
  <c r="CQ26"/>
  <c r="CQ23"/>
  <c r="CQ25"/>
  <c r="CY26"/>
  <c r="CY22"/>
  <c r="CY23"/>
  <c r="CY21"/>
  <c r="CY27"/>
  <c r="CY25"/>
  <c r="CY24"/>
  <c r="CW5"/>
  <c r="CN7"/>
  <c r="CR3"/>
  <c r="BE18"/>
  <c r="BX10"/>
  <c r="DK10"/>
  <c r="DJ14"/>
  <c r="BC17"/>
  <c r="BE17"/>
  <c r="CH33" i="12"/>
  <c r="CI33"/>
  <c r="CF33"/>
  <c r="CG33"/>
  <c r="CD33"/>
  <c r="CE33"/>
  <c r="BC3"/>
  <c r="CM33"/>
  <c r="CM23"/>
  <c r="CM46"/>
  <c r="CM36"/>
  <c r="CM44"/>
  <c r="CM29"/>
  <c r="CM26"/>
  <c r="CM24"/>
  <c r="CM45"/>
  <c r="CM39"/>
  <c r="CM37"/>
  <c r="CM34"/>
  <c r="CM35"/>
  <c r="CM32"/>
  <c r="CM40"/>
  <c r="CM21"/>
  <c r="CM47"/>
  <c r="CM31"/>
  <c r="CM42"/>
  <c r="CM25"/>
  <c r="CM28"/>
  <c r="CM38"/>
  <c r="CM30"/>
  <c r="CM22"/>
  <c r="CM41"/>
  <c r="CM27"/>
  <c r="CM43"/>
  <c r="CH36"/>
  <c r="CI36"/>
  <c r="CD36"/>
  <c r="CE36"/>
  <c r="CF36"/>
  <c r="CG36"/>
  <c r="CF42"/>
  <c r="CH42"/>
  <c r="CD42"/>
  <c r="CH30"/>
  <c r="CD30"/>
  <c r="CF30"/>
  <c r="DA37"/>
  <c r="DA42"/>
  <c r="DA47"/>
  <c r="DA35"/>
  <c r="DA38"/>
  <c r="DA41"/>
  <c r="DA25"/>
  <c r="DA46"/>
  <c r="DA30"/>
  <c r="DA40"/>
  <c r="DA27"/>
  <c r="DA29"/>
  <c r="DA21"/>
  <c r="DA26"/>
  <c r="DA22"/>
  <c r="DA24"/>
  <c r="DA33"/>
  <c r="DA44"/>
  <c r="DA23"/>
  <c r="DA45"/>
  <c r="DA28"/>
  <c r="DA34"/>
  <c r="DA39"/>
  <c r="DA32"/>
  <c r="DA43"/>
  <c r="DA31"/>
  <c r="DA36"/>
  <c r="CH43"/>
  <c r="CI43"/>
  <c r="CF43"/>
  <c r="CG43"/>
  <c r="CD43"/>
  <c r="CE43"/>
  <c r="CN41"/>
  <c r="CN44"/>
  <c r="CN34"/>
  <c r="CN47"/>
  <c r="CN38"/>
  <c r="CN42"/>
  <c r="CN29"/>
  <c r="CN37"/>
  <c r="CN26"/>
  <c r="CN39"/>
  <c r="CN46"/>
  <c r="CN21"/>
  <c r="CN25"/>
  <c r="CN30"/>
  <c r="CN36"/>
  <c r="CN43"/>
  <c r="CN23"/>
  <c r="CN40"/>
  <c r="CN31"/>
  <c r="CN24"/>
  <c r="CN27"/>
  <c r="CN32"/>
  <c r="CN35"/>
  <c r="CN45"/>
  <c r="CN28"/>
  <c r="CN22"/>
  <c r="CN33"/>
  <c r="CV46"/>
  <c r="CV29"/>
  <c r="CV27"/>
  <c r="CV25"/>
  <c r="CV37"/>
  <c r="CV41"/>
  <c r="CV21"/>
  <c r="CV23"/>
  <c r="CV30"/>
  <c r="CV31"/>
  <c r="CV28"/>
  <c r="CV34"/>
  <c r="CV47"/>
  <c r="CV26"/>
  <c r="CV44"/>
  <c r="CV40"/>
  <c r="CV33"/>
  <c r="CV36"/>
  <c r="CV32"/>
  <c r="CV42"/>
  <c r="CV39"/>
  <c r="CV24"/>
  <c r="CV45"/>
  <c r="CV43"/>
  <c r="CV38"/>
  <c r="CV22"/>
  <c r="CV35"/>
  <c r="CI6"/>
  <c r="CG6"/>
  <c r="CE6"/>
  <c r="CH47"/>
  <c r="CI47"/>
  <c r="CF47"/>
  <c r="CG47"/>
  <c r="CD47"/>
  <c r="CE47"/>
  <c r="CH34"/>
  <c r="CI34"/>
  <c r="CD34"/>
  <c r="CE34"/>
  <c r="CF34"/>
  <c r="CG34"/>
  <c r="CN4"/>
  <c r="DA4"/>
  <c r="BM15"/>
  <c r="CH23"/>
  <c r="CI23"/>
  <c r="CF23"/>
  <c r="CG23"/>
  <c r="CD23"/>
  <c r="CE23"/>
  <c r="CD26"/>
  <c r="CE26"/>
  <c r="CH26"/>
  <c r="CI26"/>
  <c r="CF26"/>
  <c r="CG26"/>
  <c r="DB47"/>
  <c r="DB38"/>
  <c r="DB43"/>
  <c r="DB27"/>
  <c r="DB42"/>
  <c r="DB41"/>
  <c r="DB31"/>
  <c r="DB44"/>
  <c r="DB32"/>
  <c r="DB24"/>
  <c r="DB36"/>
  <c r="DB28"/>
  <c r="DB46"/>
  <c r="DB35"/>
  <c r="DB26"/>
  <c r="DB39"/>
  <c r="DB23"/>
  <c r="DB22"/>
  <c r="DB40"/>
  <c r="DB25"/>
  <c r="DB21"/>
  <c r="DB34"/>
  <c r="DB30"/>
  <c r="DB37"/>
  <c r="DB29"/>
  <c r="DB45"/>
  <c r="DB33"/>
  <c r="CH25"/>
  <c r="CI25"/>
  <c r="CF25"/>
  <c r="CG25"/>
  <c r="CD25"/>
  <c r="CE25"/>
  <c r="DK3"/>
  <c r="CS45"/>
  <c r="CS40"/>
  <c r="CS27"/>
  <c r="CS22"/>
  <c r="CS36"/>
  <c r="CS43"/>
  <c r="CS24"/>
  <c r="CS38"/>
  <c r="CS31"/>
  <c r="CS25"/>
  <c r="CS26"/>
  <c r="CS21"/>
  <c r="CS44"/>
  <c r="CS30"/>
  <c r="CS34"/>
  <c r="CS23"/>
  <c r="CS41"/>
  <c r="CS46"/>
  <c r="CS28"/>
  <c r="CS32"/>
  <c r="CS35"/>
  <c r="CS47"/>
  <c r="CS29"/>
  <c r="CS33"/>
  <c r="CS39"/>
  <c r="CS37"/>
  <c r="CS42"/>
  <c r="CH32"/>
  <c r="CI32"/>
  <c r="CD32"/>
  <c r="CE32"/>
  <c r="CF32"/>
  <c r="CG32"/>
  <c r="CH22"/>
  <c r="CI22"/>
  <c r="CF22"/>
  <c r="CG22"/>
  <c r="CD22"/>
  <c r="CE22"/>
  <c r="DI3"/>
  <c r="CQ47"/>
  <c r="CQ37"/>
  <c r="CQ45"/>
  <c r="CQ42"/>
  <c r="CQ30"/>
  <c r="CQ46"/>
  <c r="CQ39"/>
  <c r="CQ27"/>
  <c r="CQ32"/>
  <c r="CQ34"/>
  <c r="CQ26"/>
  <c r="CQ22"/>
  <c r="CQ28"/>
  <c r="CQ31"/>
  <c r="CQ44"/>
  <c r="CQ35"/>
  <c r="CQ24"/>
  <c r="CQ41"/>
  <c r="CQ23"/>
  <c r="CQ40"/>
  <c r="CQ29"/>
  <c r="CQ38"/>
  <c r="CQ33"/>
  <c r="CQ25"/>
  <c r="CQ36"/>
  <c r="CQ43"/>
  <c r="CQ21"/>
  <c r="CZ37"/>
  <c r="CZ44"/>
  <c r="CZ41"/>
  <c r="CZ43"/>
  <c r="CZ29"/>
  <c r="CZ45"/>
  <c r="CZ46"/>
  <c r="CZ21"/>
  <c r="CZ36"/>
  <c r="CZ33"/>
  <c r="CZ47"/>
  <c r="CZ34"/>
  <c r="CZ32"/>
  <c r="CZ26"/>
  <c r="CZ24"/>
  <c r="CZ22"/>
  <c r="CZ28"/>
  <c r="CZ25"/>
  <c r="CZ39"/>
  <c r="CZ42"/>
  <c r="CZ31"/>
  <c r="CZ23"/>
  <c r="CZ35"/>
  <c r="CZ38"/>
  <c r="CZ40"/>
  <c r="CZ27"/>
  <c r="CZ30"/>
  <c r="CH28"/>
  <c r="CI28"/>
  <c r="CF28"/>
  <c r="CG28"/>
  <c r="CD28"/>
  <c r="CE28"/>
  <c r="CD37"/>
  <c r="CE37"/>
  <c r="CH37"/>
  <c r="CI37"/>
  <c r="CF37"/>
  <c r="CG37"/>
  <c r="BC14"/>
  <c r="BE14"/>
  <c r="BC4"/>
  <c r="BE4"/>
  <c r="BM7"/>
  <c r="BE9"/>
  <c r="DJ9"/>
  <c r="DL17"/>
  <c r="CU37"/>
  <c r="CU24"/>
  <c r="CU46"/>
  <c r="CU29"/>
  <c r="CU36"/>
  <c r="CU44"/>
  <c r="CU41"/>
  <c r="CU39"/>
  <c r="CU21"/>
  <c r="CU28"/>
  <c r="CU26"/>
  <c r="CU23"/>
  <c r="CU40"/>
  <c r="CU34"/>
  <c r="CU31"/>
  <c r="CU25"/>
  <c r="CU43"/>
  <c r="CU45"/>
  <c r="CU27"/>
  <c r="CU42"/>
  <c r="CU33"/>
  <c r="CU35"/>
  <c r="CU38"/>
  <c r="CU30"/>
  <c r="CU22"/>
  <c r="CU32"/>
  <c r="CU47"/>
  <c r="CH44"/>
  <c r="CD44"/>
  <c r="CF44"/>
  <c r="CH31"/>
  <c r="CI31"/>
  <c r="CF31"/>
  <c r="CG31"/>
  <c r="CD31"/>
  <c r="CE31"/>
  <c r="DH3"/>
  <c r="CP42"/>
  <c r="CP45"/>
  <c r="CP33"/>
  <c r="CP28"/>
  <c r="CP47"/>
  <c r="CP35"/>
  <c r="CP22"/>
  <c r="CP46"/>
  <c r="CP27"/>
  <c r="CP44"/>
  <c r="CP37"/>
  <c r="CP36"/>
  <c r="CP39"/>
  <c r="CP23"/>
  <c r="CP21"/>
  <c r="CP24"/>
  <c r="CP32"/>
  <c r="CP41"/>
  <c r="CP29"/>
  <c r="CP25"/>
  <c r="CP40"/>
  <c r="CP34"/>
  <c r="CP30"/>
  <c r="CP31"/>
  <c r="CP38"/>
  <c r="CP26"/>
  <c r="CP43"/>
  <c r="CY37"/>
  <c r="CY23"/>
  <c r="CY36"/>
  <c r="CY27"/>
  <c r="CY40"/>
  <c r="CY21"/>
  <c r="CY44"/>
  <c r="CY31"/>
  <c r="CY28"/>
  <c r="CY30"/>
  <c r="CY45"/>
  <c r="CY33"/>
  <c r="CY26"/>
  <c r="CY35"/>
  <c r="CY41"/>
  <c r="CY32"/>
  <c r="CY38"/>
  <c r="CY25"/>
  <c r="CY43"/>
  <c r="CY47"/>
  <c r="CY42"/>
  <c r="CY29"/>
  <c r="CY39"/>
  <c r="CY46"/>
  <c r="CY34"/>
  <c r="CY24"/>
  <c r="CY22"/>
  <c r="CH21"/>
  <c r="CI21"/>
  <c r="CF21"/>
  <c r="CG21"/>
  <c r="CD21"/>
  <c r="CE21"/>
  <c r="CH35"/>
  <c r="CI35"/>
  <c r="CF35"/>
  <c r="CG35"/>
  <c r="CD35"/>
  <c r="CE35"/>
  <c r="BC10"/>
  <c r="BE10"/>
  <c r="BE20"/>
  <c r="BM4"/>
  <c r="DK6"/>
  <c r="DB7"/>
  <c r="DK15"/>
  <c r="CT44"/>
  <c r="CT46"/>
  <c r="CT33"/>
  <c r="CT25"/>
  <c r="CT21"/>
  <c r="CT32"/>
  <c r="CT38"/>
  <c r="CT42"/>
  <c r="CT45"/>
  <c r="CT22"/>
  <c r="CT24"/>
  <c r="CT36"/>
  <c r="CT29"/>
  <c r="CT28"/>
  <c r="CT35"/>
  <c r="CT40"/>
  <c r="CT39"/>
  <c r="CT41"/>
  <c r="CT43"/>
  <c r="CT47"/>
  <c r="CT26"/>
  <c r="CT23"/>
  <c r="CT30"/>
  <c r="CT34"/>
  <c r="CT31"/>
  <c r="CT37"/>
  <c r="CT27"/>
  <c r="CR37"/>
  <c r="CR40"/>
  <c r="CR33"/>
  <c r="CR29"/>
  <c r="CR39"/>
  <c r="CR38"/>
  <c r="CR26"/>
  <c r="CR22"/>
  <c r="CR44"/>
  <c r="CR42"/>
  <c r="CR24"/>
  <c r="CR31"/>
  <c r="CR45"/>
  <c r="CR27"/>
  <c r="CR47"/>
  <c r="CR41"/>
  <c r="CR25"/>
  <c r="CR32"/>
  <c r="CR43"/>
  <c r="CR23"/>
  <c r="CR34"/>
  <c r="CR21"/>
  <c r="CR28"/>
  <c r="CR35"/>
  <c r="CR36"/>
  <c r="CR46"/>
  <c r="CR30"/>
  <c r="CD29"/>
  <c r="CE29"/>
  <c r="CH29"/>
  <c r="CI29"/>
  <c r="CF29"/>
  <c r="CG29"/>
  <c r="CF40"/>
  <c r="CG40"/>
  <c r="CH40"/>
  <c r="CI40"/>
  <c r="CD40"/>
  <c r="CE40"/>
  <c r="BD72"/>
  <c r="CO41"/>
  <c r="CO45"/>
  <c r="CO47"/>
  <c r="CO31"/>
  <c r="CO43"/>
  <c r="CO34"/>
  <c r="CO33"/>
  <c r="CO22"/>
  <c r="CO29"/>
  <c r="CO30"/>
  <c r="CO46"/>
  <c r="CO32"/>
  <c r="CO28"/>
  <c r="CO25"/>
  <c r="CO44"/>
  <c r="CO35"/>
  <c r="CO27"/>
  <c r="CO36"/>
  <c r="CO21"/>
  <c r="CO23"/>
  <c r="CO24"/>
  <c r="CO42"/>
  <c r="CO40"/>
  <c r="CO39"/>
  <c r="CO26"/>
  <c r="CO38"/>
  <c r="CO37"/>
  <c r="BO72"/>
  <c r="CW46"/>
  <c r="CW30"/>
  <c r="CW22"/>
  <c r="CW29"/>
  <c r="CW34"/>
  <c r="CW32"/>
  <c r="CW43"/>
  <c r="CW39"/>
  <c r="CW31"/>
  <c r="CW27"/>
  <c r="CW21"/>
  <c r="CW26"/>
  <c r="CW24"/>
  <c r="CW41"/>
  <c r="CW25"/>
  <c r="CW40"/>
  <c r="CW35"/>
  <c r="CW33"/>
  <c r="CW47"/>
  <c r="CW36"/>
  <c r="CW42"/>
  <c r="CW28"/>
  <c r="CW23"/>
  <c r="CW45"/>
  <c r="CW44"/>
  <c r="CW38"/>
  <c r="CW37"/>
  <c r="CH24"/>
  <c r="CI24"/>
  <c r="CF24"/>
  <c r="CG24"/>
  <c r="CD24"/>
  <c r="CE24"/>
  <c r="CP9"/>
  <c r="CV4"/>
  <c r="BC7"/>
  <c r="BE7"/>
  <c r="BC12"/>
  <c r="BE12"/>
  <c r="DR3"/>
  <c r="BY17"/>
  <c r="DJ19"/>
  <c r="CG5" i="10"/>
  <c r="CI5"/>
  <c r="CE5"/>
  <c r="CI13"/>
  <c r="CE13"/>
  <c r="CG13"/>
  <c r="DJ18"/>
  <c r="BM4"/>
  <c r="CG12"/>
  <c r="CE12"/>
  <c r="CI12"/>
  <c r="BY10"/>
  <c r="CG3"/>
  <c r="CI3"/>
  <c r="CE3"/>
  <c r="DM5"/>
  <c r="BS12"/>
  <c r="CH23" i="8"/>
  <c r="CI23"/>
  <c r="CF23"/>
  <c r="CG23"/>
  <c r="CD23"/>
  <c r="CE23"/>
  <c r="CT3"/>
  <c r="CT36"/>
  <c r="CT26"/>
  <c r="CT23"/>
  <c r="CT28"/>
  <c r="CT33"/>
  <c r="CT24"/>
  <c r="CT34"/>
  <c r="CT31"/>
  <c r="CT32"/>
  <c r="CT27"/>
  <c r="CT22"/>
  <c r="CT25"/>
  <c r="CT29"/>
  <c r="CT30"/>
  <c r="CT37"/>
  <c r="CT21"/>
  <c r="CT35"/>
  <c r="CI13"/>
  <c r="CE13"/>
  <c r="CG13"/>
  <c r="CH37"/>
  <c r="CI37"/>
  <c r="CF37"/>
  <c r="CG37"/>
  <c r="CD37"/>
  <c r="CE37"/>
  <c r="CE11"/>
  <c r="CI11"/>
  <c r="CG11"/>
  <c r="CN5"/>
  <c r="CN37"/>
  <c r="CN23"/>
  <c r="CN29"/>
  <c r="CN28"/>
  <c r="CN32"/>
  <c r="CN31"/>
  <c r="CN22"/>
  <c r="CN36"/>
  <c r="CN27"/>
  <c r="CN33"/>
  <c r="CN30"/>
  <c r="CN34"/>
  <c r="CN21"/>
  <c r="CN35"/>
  <c r="CN25"/>
  <c r="CN24"/>
  <c r="CN26"/>
  <c r="BL62"/>
  <c r="CU27"/>
  <c r="CU30"/>
  <c r="CU29"/>
  <c r="CU34"/>
  <c r="CU37"/>
  <c r="CU22"/>
  <c r="CU36"/>
  <c r="CU28"/>
  <c r="CU21"/>
  <c r="CU25"/>
  <c r="CU23"/>
  <c r="CU32"/>
  <c r="CU24"/>
  <c r="CU31"/>
  <c r="CU35"/>
  <c r="CU26"/>
  <c r="CU33"/>
  <c r="CI14"/>
  <c r="CE14"/>
  <c r="CG14"/>
  <c r="CF24"/>
  <c r="CH24"/>
  <c r="CD24"/>
  <c r="CF32"/>
  <c r="CG32"/>
  <c r="CD32"/>
  <c r="CE32"/>
  <c r="CH32"/>
  <c r="CI32"/>
  <c r="CF34"/>
  <c r="CG34"/>
  <c r="CH34"/>
  <c r="CI34"/>
  <c r="CD34"/>
  <c r="CE34"/>
  <c r="CO9"/>
  <c r="BS4"/>
  <c r="BC5"/>
  <c r="DE5"/>
  <c r="BC8"/>
  <c r="BE8"/>
  <c r="CW11"/>
  <c r="BZ14"/>
  <c r="CM37"/>
  <c r="CM22"/>
  <c r="CM31"/>
  <c r="CM24"/>
  <c r="CM28"/>
  <c r="CM27"/>
  <c r="CM25"/>
  <c r="CM32"/>
  <c r="CM33"/>
  <c r="CM36"/>
  <c r="CM34"/>
  <c r="CM30"/>
  <c r="CM29"/>
  <c r="CM35"/>
  <c r="CM21"/>
  <c r="CM26"/>
  <c r="CM23"/>
  <c r="DB11"/>
  <c r="DB37"/>
  <c r="DB36"/>
  <c r="DB29"/>
  <c r="DB26"/>
  <c r="DB28"/>
  <c r="DB22"/>
  <c r="DB33"/>
  <c r="DB23"/>
  <c r="DB24"/>
  <c r="DB32"/>
  <c r="DB25"/>
  <c r="DB31"/>
  <c r="DB30"/>
  <c r="DB34"/>
  <c r="DB27"/>
  <c r="DB21"/>
  <c r="DB35"/>
  <c r="DK3"/>
  <c r="CS25"/>
  <c r="CS37"/>
  <c r="CS27"/>
  <c r="CS32"/>
  <c r="CS26"/>
  <c r="CS28"/>
  <c r="CS24"/>
  <c r="CS36"/>
  <c r="CS22"/>
  <c r="CS34"/>
  <c r="CS29"/>
  <c r="CS31"/>
  <c r="CS35"/>
  <c r="CS30"/>
  <c r="CS33"/>
  <c r="CS21"/>
  <c r="CS23"/>
  <c r="CF25"/>
  <c r="CG25"/>
  <c r="CD25"/>
  <c r="CE25"/>
  <c r="CH25"/>
  <c r="CI25"/>
  <c r="CF27"/>
  <c r="CG27"/>
  <c r="CD27"/>
  <c r="CE27"/>
  <c r="CH27"/>
  <c r="CI27"/>
  <c r="CQ36"/>
  <c r="CQ31"/>
  <c r="CQ23"/>
  <c r="CQ29"/>
  <c r="CQ35"/>
  <c r="CQ21"/>
  <c r="CQ24"/>
  <c r="CQ34"/>
  <c r="CQ22"/>
  <c r="CQ37"/>
  <c r="CQ32"/>
  <c r="CQ27"/>
  <c r="CQ30"/>
  <c r="CQ25"/>
  <c r="CQ26"/>
  <c r="CQ33"/>
  <c r="CQ28"/>
  <c r="CF26"/>
  <c r="CG26"/>
  <c r="CH26"/>
  <c r="CI26"/>
  <c r="CD26"/>
  <c r="CE26"/>
  <c r="DH3"/>
  <c r="CP37"/>
  <c r="CP32"/>
  <c r="CP35"/>
  <c r="CP31"/>
  <c r="CP27"/>
  <c r="CP36"/>
  <c r="CP28"/>
  <c r="CP23"/>
  <c r="CP34"/>
  <c r="CP25"/>
  <c r="CP29"/>
  <c r="CP26"/>
  <c r="CP24"/>
  <c r="CP22"/>
  <c r="CP21"/>
  <c r="CP33"/>
  <c r="CP30"/>
  <c r="CY36"/>
  <c r="CY23"/>
  <c r="CY32"/>
  <c r="CY31"/>
  <c r="CY33"/>
  <c r="CY21"/>
  <c r="CY28"/>
  <c r="CY30"/>
  <c r="CY37"/>
  <c r="CY27"/>
  <c r="CY24"/>
  <c r="CY35"/>
  <c r="CY34"/>
  <c r="CY25"/>
  <c r="CY22"/>
  <c r="CY29"/>
  <c r="CY26"/>
  <c r="CD30"/>
  <c r="CE30"/>
  <c r="CF30"/>
  <c r="CG30"/>
  <c r="CH30"/>
  <c r="CI30"/>
  <c r="CF33"/>
  <c r="CG33"/>
  <c r="CD33"/>
  <c r="CE33"/>
  <c r="CH33"/>
  <c r="CI33"/>
  <c r="CD31"/>
  <c r="CE31"/>
  <c r="CF31"/>
  <c r="CG31"/>
  <c r="CH31"/>
  <c r="CI31"/>
  <c r="CB8"/>
  <c r="BE12"/>
  <c r="BM18"/>
  <c r="DK6"/>
  <c r="CB12"/>
  <c r="DR3"/>
  <c r="DA36"/>
  <c r="DA22"/>
  <c r="DA33"/>
  <c r="DA28"/>
  <c r="DA25"/>
  <c r="DA34"/>
  <c r="DA24"/>
  <c r="DA37"/>
  <c r="DA26"/>
  <c r="DA21"/>
  <c r="DA35"/>
  <c r="DA23"/>
  <c r="DA32"/>
  <c r="DA27"/>
  <c r="DA29"/>
  <c r="DA30"/>
  <c r="DA31"/>
  <c r="BY3"/>
  <c r="CR30"/>
  <c r="CR28"/>
  <c r="CR24"/>
  <c r="CR33"/>
  <c r="CR32"/>
  <c r="CR37"/>
  <c r="CR23"/>
  <c r="CR21"/>
  <c r="CR31"/>
  <c r="CR22"/>
  <c r="CR29"/>
  <c r="CR26"/>
  <c r="CR27"/>
  <c r="CR36"/>
  <c r="CR34"/>
  <c r="CR35"/>
  <c r="CR25"/>
  <c r="CO35"/>
  <c r="CO37"/>
  <c r="CO21"/>
  <c r="CO27"/>
  <c r="CO31"/>
  <c r="CO29"/>
  <c r="CO26"/>
  <c r="CO33"/>
  <c r="CO24"/>
  <c r="CO28"/>
  <c r="CO36"/>
  <c r="CO25"/>
  <c r="CO30"/>
  <c r="CO34"/>
  <c r="CO32"/>
  <c r="CO23"/>
  <c r="CO22"/>
  <c r="CW37"/>
  <c r="CW24"/>
  <c r="CW28"/>
  <c r="CW31"/>
  <c r="CW32"/>
  <c r="CW36"/>
  <c r="CW35"/>
  <c r="CW25"/>
  <c r="CW33"/>
  <c r="CW27"/>
  <c r="CW29"/>
  <c r="CW30"/>
  <c r="CW22"/>
  <c r="CW26"/>
  <c r="CW21"/>
  <c r="CW23"/>
  <c r="CW34"/>
  <c r="CF29"/>
  <c r="CD29"/>
  <c r="CH29"/>
  <c r="BE7"/>
  <c r="BS7"/>
  <c r="BM17"/>
  <c r="DJ20"/>
  <c r="CE3"/>
  <c r="CG3"/>
  <c r="CI3"/>
  <c r="CZ24"/>
  <c r="CZ32"/>
  <c r="CZ26"/>
  <c r="CZ22"/>
  <c r="CZ34"/>
  <c r="CZ23"/>
  <c r="CZ30"/>
  <c r="CZ25"/>
  <c r="CZ27"/>
  <c r="CZ33"/>
  <c r="CZ29"/>
  <c r="CZ31"/>
  <c r="CZ28"/>
  <c r="CZ37"/>
  <c r="CZ35"/>
  <c r="CZ21"/>
  <c r="CZ36"/>
  <c r="CE18"/>
  <c r="CI18"/>
  <c r="CG18"/>
  <c r="CV37"/>
  <c r="CV31"/>
  <c r="CV23"/>
  <c r="CV26"/>
  <c r="CV21"/>
  <c r="CV27"/>
  <c r="CV24"/>
  <c r="CV22"/>
  <c r="CV25"/>
  <c r="CV32"/>
  <c r="CV30"/>
  <c r="CV29"/>
  <c r="CV34"/>
  <c r="CV36"/>
  <c r="CV33"/>
  <c r="CV28"/>
  <c r="CV35"/>
  <c r="CH22"/>
  <c r="CI22"/>
  <c r="CF22"/>
  <c r="CG22"/>
  <c r="CD22"/>
  <c r="CE22"/>
  <c r="BC3"/>
  <c r="BE3"/>
  <c r="DN3"/>
  <c r="CS15"/>
  <c r="DA4"/>
  <c r="DL5"/>
  <c r="CA10"/>
  <c r="CN16"/>
  <c r="CI5" i="7"/>
  <c r="CG5"/>
  <c r="CE5"/>
  <c r="BS14"/>
  <c r="BM7"/>
  <c r="DK7"/>
  <c r="DJ4"/>
  <c r="BM18"/>
  <c r="BX10"/>
  <c r="CR3"/>
  <c r="CZ3"/>
  <c r="CZ23"/>
  <c r="CG8"/>
  <c r="CE8"/>
  <c r="CI8"/>
  <c r="BS10"/>
  <c r="DJ15"/>
  <c r="BC5" i="3"/>
  <c r="BS6"/>
  <c r="BC12"/>
  <c r="BE12"/>
  <c r="BM5"/>
  <c r="BC7"/>
  <c r="BX10"/>
  <c r="BC12" i="5"/>
  <c r="BE12"/>
  <c r="BM4"/>
  <c r="CR3"/>
  <c r="DK5"/>
  <c r="DA6"/>
  <c r="DJ12"/>
  <c r="BM6" i="2"/>
  <c r="BC20"/>
  <c r="BM20"/>
  <c r="CO361" i="24"/>
  <c r="CO363"/>
  <c r="CO362"/>
  <c r="CV362"/>
  <c r="CV363"/>
  <c r="CV361"/>
  <c r="CR361"/>
  <c r="CR363"/>
  <c r="CR362"/>
  <c r="DR4"/>
  <c r="DA362"/>
  <c r="DA361"/>
  <c r="DA363"/>
  <c r="CQ361"/>
  <c r="CQ363"/>
  <c r="CQ362"/>
  <c r="CP363"/>
  <c r="CP362"/>
  <c r="CP361"/>
  <c r="CY362"/>
  <c r="CY361"/>
  <c r="CY363"/>
  <c r="CW361"/>
  <c r="CW362"/>
  <c r="CW363"/>
  <c r="CM361"/>
  <c r="CM363"/>
  <c r="CM362"/>
  <c r="CU363"/>
  <c r="CU361"/>
  <c r="CU362"/>
  <c r="CZ363"/>
  <c r="CZ361"/>
  <c r="CZ362"/>
  <c r="CT361"/>
  <c r="CT362"/>
  <c r="CT363"/>
  <c r="CN363"/>
  <c r="CN362"/>
  <c r="CN361"/>
  <c r="CS363"/>
  <c r="CS362"/>
  <c r="CS361"/>
  <c r="DB362"/>
  <c r="DB361"/>
  <c r="DB363"/>
  <c r="E33" i="16"/>
  <c r="CS23"/>
  <c r="CS22"/>
  <c r="CS21"/>
  <c r="DR3"/>
  <c r="DA23"/>
  <c r="DA21"/>
  <c r="DA22"/>
  <c r="CZ22"/>
  <c r="CZ21"/>
  <c r="CZ23"/>
  <c r="BQ48"/>
  <c r="CY22"/>
  <c r="CY23"/>
  <c r="CY21"/>
  <c r="BC9"/>
  <c r="BE9"/>
  <c r="BC15"/>
  <c r="BE15"/>
  <c r="BM15"/>
  <c r="BH30"/>
  <c r="BH31"/>
  <c r="DK4"/>
  <c r="CT20"/>
  <c r="DJ9"/>
  <c r="DJ17"/>
  <c r="CW22"/>
  <c r="CW21"/>
  <c r="CW23"/>
  <c r="BN48"/>
  <c r="CV21"/>
  <c r="CV22"/>
  <c r="CV23"/>
  <c r="BG13"/>
  <c r="BB30"/>
  <c r="BB31"/>
  <c r="DK3"/>
  <c r="BG15"/>
  <c r="DJ20"/>
  <c r="CU23"/>
  <c r="CU21"/>
  <c r="CU22"/>
  <c r="CU15"/>
  <c r="BZ3"/>
  <c r="BM7"/>
  <c r="BC16"/>
  <c r="BE16"/>
  <c r="CT21"/>
  <c r="CT22"/>
  <c r="CT23"/>
  <c r="DB23"/>
  <c r="DB21"/>
  <c r="DB22"/>
  <c r="CU5"/>
  <c r="CB8"/>
  <c r="DE10"/>
  <c r="BM18"/>
  <c r="DE20"/>
  <c r="CT333" i="24"/>
  <c r="CT360"/>
  <c r="CT349"/>
  <c r="CT355"/>
  <c r="CT339"/>
  <c r="CT344"/>
  <c r="CT335"/>
  <c r="CT356"/>
  <c r="CT341"/>
  <c r="CT358"/>
  <c r="CT350"/>
  <c r="CT345"/>
  <c r="CT357"/>
  <c r="CT352"/>
  <c r="CT348"/>
  <c r="CT334"/>
  <c r="CT359"/>
  <c r="CT343"/>
  <c r="CT342"/>
  <c r="CT340"/>
  <c r="CT338"/>
  <c r="CT347"/>
  <c r="CT337"/>
  <c r="CT353"/>
  <c r="CT346"/>
  <c r="CT336"/>
  <c r="CT354"/>
  <c r="CT351"/>
  <c r="CP354"/>
  <c r="CP360"/>
  <c r="CP356"/>
  <c r="CP347"/>
  <c r="CP343"/>
  <c r="CP340"/>
  <c r="CP335"/>
  <c r="CP338"/>
  <c r="CP345"/>
  <c r="CP334"/>
  <c r="CP351"/>
  <c r="CP349"/>
  <c r="CP333"/>
  <c r="CP337"/>
  <c r="CP339"/>
  <c r="CP346"/>
  <c r="CP357"/>
  <c r="CP359"/>
  <c r="CP336"/>
  <c r="CP358"/>
  <c r="CP348"/>
  <c r="CP341"/>
  <c r="CP355"/>
  <c r="CP352"/>
  <c r="CP353"/>
  <c r="CP342"/>
  <c r="CP350"/>
  <c r="CP344"/>
  <c r="CO356"/>
  <c r="CO350"/>
  <c r="CO345"/>
  <c r="CO337"/>
  <c r="CO344"/>
  <c r="CO338"/>
  <c r="CO333"/>
  <c r="CO343"/>
  <c r="CO352"/>
  <c r="CO349"/>
  <c r="CO339"/>
  <c r="CO358"/>
  <c r="CO359"/>
  <c r="CO357"/>
  <c r="CO348"/>
  <c r="CO334"/>
  <c r="CO340"/>
  <c r="CO341"/>
  <c r="CO354"/>
  <c r="CO355"/>
  <c r="CO336"/>
  <c r="CO346"/>
  <c r="CO347"/>
  <c r="CO353"/>
  <c r="CO335"/>
  <c r="CO351"/>
  <c r="CO342"/>
  <c r="CO360"/>
  <c r="CW352"/>
  <c r="CW340"/>
  <c r="CW346"/>
  <c r="CW347"/>
  <c r="CW351"/>
  <c r="CW357"/>
  <c r="CW335"/>
  <c r="CW338"/>
  <c r="CW345"/>
  <c r="CW337"/>
  <c r="CW349"/>
  <c r="CW356"/>
  <c r="CW339"/>
  <c r="CW336"/>
  <c r="CW334"/>
  <c r="CW354"/>
  <c r="CW343"/>
  <c r="CW348"/>
  <c r="CW360"/>
  <c r="CW353"/>
  <c r="CW355"/>
  <c r="CW342"/>
  <c r="CW344"/>
  <c r="CW341"/>
  <c r="CW333"/>
  <c r="CW358"/>
  <c r="CW350"/>
  <c r="CW359"/>
  <c r="CV357"/>
  <c r="CV359"/>
  <c r="CV347"/>
  <c r="CV351"/>
  <c r="CV352"/>
  <c r="CV360"/>
  <c r="CV343"/>
  <c r="CV354"/>
  <c r="CV341"/>
  <c r="CV337"/>
  <c r="CV348"/>
  <c r="CV340"/>
  <c r="CV353"/>
  <c r="CV358"/>
  <c r="CV335"/>
  <c r="CV339"/>
  <c r="CV345"/>
  <c r="CV356"/>
  <c r="CV355"/>
  <c r="CV333"/>
  <c r="CV338"/>
  <c r="CV344"/>
  <c r="CV334"/>
  <c r="CV336"/>
  <c r="CV342"/>
  <c r="CV350"/>
  <c r="CV346"/>
  <c r="CV349"/>
  <c r="CU359"/>
  <c r="CU355"/>
  <c r="CU338"/>
  <c r="CU341"/>
  <c r="CU344"/>
  <c r="CU343"/>
  <c r="CU339"/>
  <c r="CU335"/>
  <c r="CU360"/>
  <c r="CU345"/>
  <c r="CU358"/>
  <c r="CU337"/>
  <c r="CU340"/>
  <c r="CU357"/>
  <c r="CU333"/>
  <c r="CU336"/>
  <c r="CU347"/>
  <c r="CU354"/>
  <c r="CU342"/>
  <c r="CU348"/>
  <c r="CU351"/>
  <c r="CU350"/>
  <c r="CU353"/>
  <c r="CU356"/>
  <c r="CU346"/>
  <c r="CU349"/>
  <c r="CU352"/>
  <c r="CU334"/>
  <c r="CS360"/>
  <c r="CS339"/>
  <c r="CS342"/>
  <c r="CS345"/>
  <c r="CS356"/>
  <c r="CS359"/>
  <c r="CS336"/>
  <c r="CS355"/>
  <c r="CS333"/>
  <c r="CS344"/>
  <c r="CS338"/>
  <c r="CS341"/>
  <c r="CS334"/>
  <c r="CS337"/>
  <c r="CS340"/>
  <c r="CS348"/>
  <c r="CS358"/>
  <c r="CS335"/>
  <c r="CS351"/>
  <c r="CS354"/>
  <c r="CS357"/>
  <c r="CS347"/>
  <c r="CS350"/>
  <c r="CS353"/>
  <c r="CS352"/>
  <c r="CS343"/>
  <c r="CS346"/>
  <c r="CS349"/>
  <c r="DB353"/>
  <c r="DB351"/>
  <c r="DB334"/>
  <c r="DB342"/>
  <c r="DB346"/>
  <c r="DB347"/>
  <c r="DB357"/>
  <c r="DB350"/>
  <c r="DB337"/>
  <c r="DB339"/>
  <c r="DB348"/>
  <c r="DB354"/>
  <c r="DB338"/>
  <c r="DB343"/>
  <c r="DB352"/>
  <c r="DB344"/>
  <c r="DB341"/>
  <c r="DB359"/>
  <c r="DB356"/>
  <c r="DB335"/>
  <c r="DB336"/>
  <c r="DB360"/>
  <c r="DB349"/>
  <c r="DB355"/>
  <c r="DB340"/>
  <c r="DB358"/>
  <c r="DB345"/>
  <c r="DB333"/>
  <c r="CY335"/>
  <c r="CY343"/>
  <c r="CY358"/>
  <c r="CY341"/>
  <c r="CY345"/>
  <c r="CY336"/>
  <c r="CY359"/>
  <c r="CY334"/>
  <c r="CY346"/>
  <c r="CY338"/>
  <c r="CY352"/>
  <c r="CY350"/>
  <c r="CY344"/>
  <c r="CY348"/>
  <c r="CY340"/>
  <c r="CY351"/>
  <c r="CY342"/>
  <c r="CY355"/>
  <c r="CY333"/>
  <c r="CY360"/>
  <c r="CY353"/>
  <c r="CY349"/>
  <c r="CY337"/>
  <c r="CY339"/>
  <c r="CY356"/>
  <c r="CY357"/>
  <c r="CY347"/>
  <c r="CY354"/>
  <c r="CN358"/>
  <c r="CN333"/>
  <c r="CN355"/>
  <c r="CN340"/>
  <c r="CN339"/>
  <c r="CN344"/>
  <c r="CN347"/>
  <c r="CN341"/>
  <c r="CN343"/>
  <c r="CN346"/>
  <c r="CN351"/>
  <c r="CN335"/>
  <c r="CN345"/>
  <c r="CN342"/>
  <c r="CN334"/>
  <c r="CN352"/>
  <c r="CN350"/>
  <c r="CN349"/>
  <c r="CN353"/>
  <c r="CN359"/>
  <c r="CN360"/>
  <c r="CN356"/>
  <c r="CN354"/>
  <c r="CN337"/>
  <c r="CN348"/>
  <c r="CN357"/>
  <c r="CN336"/>
  <c r="CN338"/>
  <c r="CM355"/>
  <c r="CM335"/>
  <c r="CM351"/>
  <c r="CM349"/>
  <c r="CM354"/>
  <c r="CM350"/>
  <c r="CM356"/>
  <c r="CM357"/>
  <c r="CM336"/>
  <c r="CM343"/>
  <c r="CM340"/>
  <c r="CM338"/>
  <c r="CM334"/>
  <c r="CM352"/>
  <c r="CM345"/>
  <c r="CM339"/>
  <c r="CM342"/>
  <c r="CM360"/>
  <c r="CM337"/>
  <c r="CM341"/>
  <c r="CM353"/>
  <c r="CM344"/>
  <c r="CM333"/>
  <c r="CM358"/>
  <c r="CM346"/>
  <c r="CM359"/>
  <c r="CM347"/>
  <c r="CM348"/>
  <c r="CR357"/>
  <c r="CR343"/>
  <c r="CR355"/>
  <c r="CR341"/>
  <c r="CR349"/>
  <c r="CR358"/>
  <c r="CR351"/>
  <c r="CR344"/>
  <c r="CR346"/>
  <c r="CR338"/>
  <c r="CR335"/>
  <c r="CR356"/>
  <c r="CR340"/>
  <c r="CR360"/>
  <c r="CR353"/>
  <c r="CR347"/>
  <c r="CR352"/>
  <c r="CR334"/>
  <c r="CR345"/>
  <c r="CR354"/>
  <c r="CR337"/>
  <c r="CR342"/>
  <c r="CR333"/>
  <c r="CR336"/>
  <c r="CR350"/>
  <c r="CR348"/>
  <c r="CR359"/>
  <c r="CR339"/>
  <c r="DA356"/>
  <c r="DA339"/>
  <c r="DA346"/>
  <c r="DA334"/>
  <c r="DA335"/>
  <c r="DA337"/>
  <c r="DA333"/>
  <c r="DA359"/>
  <c r="DA342"/>
  <c r="DA336"/>
  <c r="DA348"/>
  <c r="DA355"/>
  <c r="DA338"/>
  <c r="DA352"/>
  <c r="DA357"/>
  <c r="DA341"/>
  <c r="DA344"/>
  <c r="DA350"/>
  <c r="DA347"/>
  <c r="DA343"/>
  <c r="DA358"/>
  <c r="DA349"/>
  <c r="DA353"/>
  <c r="DA351"/>
  <c r="DA340"/>
  <c r="DA345"/>
  <c r="DA354"/>
  <c r="DA360"/>
  <c r="CQ337"/>
  <c r="CQ349"/>
  <c r="CQ344"/>
  <c r="CQ351"/>
  <c r="CQ354"/>
  <c r="CQ342"/>
  <c r="CQ348"/>
  <c r="CQ341"/>
  <c r="CQ340"/>
  <c r="CQ347"/>
  <c r="CQ350"/>
  <c r="CQ356"/>
  <c r="CQ335"/>
  <c r="CQ358"/>
  <c r="CQ336"/>
  <c r="CQ343"/>
  <c r="CQ346"/>
  <c r="CQ339"/>
  <c r="CQ338"/>
  <c r="CQ355"/>
  <c r="CQ333"/>
  <c r="CQ353"/>
  <c r="CQ360"/>
  <c r="CQ334"/>
  <c r="CQ357"/>
  <c r="CQ352"/>
  <c r="CQ359"/>
  <c r="CQ345"/>
  <c r="CZ343"/>
  <c r="CZ356"/>
  <c r="CZ352"/>
  <c r="CZ336"/>
  <c r="CZ347"/>
  <c r="CZ348"/>
  <c r="CZ335"/>
  <c r="CZ353"/>
  <c r="CZ344"/>
  <c r="CZ359"/>
  <c r="CZ351"/>
  <c r="CZ345"/>
  <c r="CZ349"/>
  <c r="CZ337"/>
  <c r="CZ339"/>
  <c r="CZ360"/>
  <c r="CZ357"/>
  <c r="CZ342"/>
  <c r="CZ350"/>
  <c r="CZ355"/>
  <c r="CZ340"/>
  <c r="CZ358"/>
  <c r="CZ341"/>
  <c r="CZ334"/>
  <c r="CZ338"/>
  <c r="CZ346"/>
  <c r="CZ354"/>
  <c r="CZ333"/>
  <c r="DB14" i="18"/>
  <c r="BC6"/>
  <c r="BE6"/>
  <c r="BZ6"/>
  <c r="BM10"/>
  <c r="DK4"/>
  <c r="DB6"/>
  <c r="CN4"/>
  <c r="CW7"/>
  <c r="DJ12"/>
  <c r="BE11"/>
  <c r="E24"/>
  <c r="BZ5"/>
  <c r="BS3"/>
  <c r="DF9"/>
  <c r="BY11"/>
  <c r="BM4"/>
  <c r="BC7"/>
  <c r="BE7"/>
  <c r="CO7"/>
  <c r="BS11"/>
  <c r="BC12"/>
  <c r="BE12"/>
  <c r="DK14"/>
  <c r="CW9"/>
  <c r="CV10"/>
  <c r="CW14"/>
  <c r="BF39"/>
  <c r="DH3"/>
  <c r="DB4"/>
  <c r="BZ7"/>
  <c r="CP9"/>
  <c r="CN10"/>
  <c r="CA12"/>
  <c r="BS12"/>
  <c r="CW13"/>
  <c r="BC14"/>
  <c r="BO39"/>
  <c r="DG3"/>
  <c r="BC4"/>
  <c r="BE4"/>
  <c r="CW5"/>
  <c r="BX7"/>
  <c r="BM9"/>
  <c r="CU9"/>
  <c r="BC10"/>
  <c r="BE10"/>
  <c r="DB10"/>
  <c r="BZ13"/>
  <c r="G23"/>
  <c r="BL39"/>
  <c r="BL40"/>
  <c r="CA13"/>
  <c r="CT14"/>
  <c r="CR4"/>
  <c r="CA5"/>
  <c r="DB5"/>
  <c r="DN10"/>
  <c r="DJ14"/>
  <c r="G22"/>
  <c r="CV6"/>
  <c r="CZ8"/>
  <c r="CT10"/>
  <c r="DB3"/>
  <c r="DF4"/>
  <c r="CQ7"/>
  <c r="DA3"/>
  <c r="DK9"/>
  <c r="CA10"/>
  <c r="DL10"/>
  <c r="CQ5"/>
  <c r="BA26"/>
  <c r="BB39"/>
  <c r="DB13"/>
  <c r="CW4"/>
  <c r="BY4"/>
  <c r="BS6"/>
  <c r="DJ6"/>
  <c r="BG7"/>
  <c r="BC8"/>
  <c r="BE8"/>
  <c r="CU8"/>
  <c r="CO11"/>
  <c r="CW11"/>
  <c r="DG11"/>
  <c r="BM12"/>
  <c r="DB12"/>
  <c r="DL12"/>
  <c r="CP14"/>
  <c r="G21"/>
  <c r="AZ38"/>
  <c r="CN330" i="24"/>
  <c r="CM315"/>
  <c r="CN318"/>
  <c r="CO320"/>
  <c r="CO317"/>
  <c r="CM318"/>
  <c r="CN314"/>
  <c r="CM323"/>
  <c r="CO319"/>
  <c r="CN331"/>
  <c r="CO332"/>
  <c r="CW318"/>
  <c r="CW320"/>
  <c r="CW312"/>
  <c r="CW316"/>
  <c r="CW313"/>
  <c r="CW330"/>
  <c r="CW329"/>
  <c r="CW325"/>
  <c r="CW328"/>
  <c r="CW327"/>
  <c r="CW319"/>
  <c r="CW317"/>
  <c r="CW322"/>
  <c r="CW324"/>
  <c r="CW314"/>
  <c r="CW315"/>
  <c r="CW331"/>
  <c r="CW323"/>
  <c r="CW332"/>
  <c r="CW321"/>
  <c r="CW326"/>
  <c r="CV317"/>
  <c r="CV332"/>
  <c r="CV312"/>
  <c r="CV328"/>
  <c r="CV320"/>
  <c r="CV315"/>
  <c r="CV330"/>
  <c r="CV313"/>
  <c r="CV326"/>
  <c r="CV329"/>
  <c r="CV314"/>
  <c r="CV318"/>
  <c r="CV319"/>
  <c r="CV322"/>
  <c r="CV324"/>
  <c r="CV331"/>
  <c r="CV325"/>
  <c r="CV316"/>
  <c r="CV321"/>
  <c r="CV323"/>
  <c r="CV327"/>
  <c r="CN328"/>
  <c r="CN322"/>
  <c r="CN323"/>
  <c r="CM319"/>
  <c r="CM313"/>
  <c r="CO321"/>
  <c r="CO322"/>
  <c r="CO327"/>
  <c r="CN315"/>
  <c r="CN317"/>
  <c r="CN319"/>
  <c r="CM332"/>
  <c r="CM328"/>
  <c r="CM314"/>
  <c r="CO316"/>
  <c r="CO313"/>
  <c r="CU323"/>
  <c r="CU327"/>
  <c r="CU332"/>
  <c r="CU322"/>
  <c r="CU331"/>
  <c r="CU325"/>
  <c r="CU328"/>
  <c r="CU317"/>
  <c r="CU312"/>
  <c r="CU329"/>
  <c r="CU324"/>
  <c r="CU315"/>
  <c r="CU319"/>
  <c r="CU313"/>
  <c r="CU321"/>
  <c r="CU320"/>
  <c r="CU314"/>
  <c r="CU330"/>
  <c r="CU316"/>
  <c r="CU326"/>
  <c r="CU318"/>
  <c r="CT331"/>
  <c r="CT315"/>
  <c r="CT329"/>
  <c r="CT316"/>
  <c r="CT318"/>
  <c r="CT314"/>
  <c r="CT319"/>
  <c r="CT325"/>
  <c r="CT321"/>
  <c r="CT322"/>
  <c r="CT312"/>
  <c r="CT330"/>
  <c r="CT323"/>
  <c r="CT317"/>
  <c r="CT327"/>
  <c r="CT332"/>
  <c r="CT313"/>
  <c r="CT320"/>
  <c r="CT328"/>
  <c r="CT326"/>
  <c r="CT324"/>
  <c r="CN332"/>
  <c r="CN321"/>
  <c r="CN320"/>
  <c r="CM329"/>
  <c r="CM322"/>
  <c r="CM326"/>
  <c r="CO330"/>
  <c r="CO323"/>
  <c r="CN312"/>
  <c r="CN316"/>
  <c r="CM321"/>
  <c r="CM330"/>
  <c r="CM312"/>
  <c r="CO329"/>
  <c r="CO328"/>
  <c r="CO325"/>
  <c r="CP330"/>
  <c r="CP317"/>
  <c r="CP313"/>
  <c r="CP329"/>
  <c r="CP315"/>
  <c r="CP327"/>
  <c r="CP332"/>
  <c r="CP320"/>
  <c r="CP318"/>
  <c r="CP325"/>
  <c r="CP322"/>
  <c r="CP331"/>
  <c r="CP326"/>
  <c r="CP323"/>
  <c r="CP314"/>
  <c r="CP328"/>
  <c r="CP321"/>
  <c r="CP316"/>
  <c r="CP312"/>
  <c r="CP324"/>
  <c r="CP319"/>
  <c r="CS328"/>
  <c r="CS321"/>
  <c r="CS332"/>
  <c r="CS312"/>
  <c r="CS318"/>
  <c r="CS327"/>
  <c r="CS324"/>
  <c r="CS317"/>
  <c r="CS322"/>
  <c r="CS314"/>
  <c r="CS320"/>
  <c r="CS313"/>
  <c r="CS325"/>
  <c r="CS326"/>
  <c r="CS315"/>
  <c r="CS316"/>
  <c r="CS329"/>
  <c r="CS323"/>
  <c r="CS319"/>
  <c r="CS331"/>
  <c r="CS330"/>
  <c r="CR313"/>
  <c r="CR331"/>
  <c r="CR329"/>
  <c r="CR319"/>
  <c r="CR312"/>
  <c r="CR330"/>
  <c r="CR318"/>
  <c r="CR315"/>
  <c r="CR316"/>
  <c r="CR325"/>
  <c r="CR323"/>
  <c r="CR324"/>
  <c r="CR321"/>
  <c r="CR320"/>
  <c r="CR327"/>
  <c r="CR317"/>
  <c r="CR326"/>
  <c r="CR322"/>
  <c r="CR314"/>
  <c r="CR332"/>
  <c r="CR328"/>
  <c r="DA313"/>
  <c r="DA319"/>
  <c r="DA321"/>
  <c r="DA323"/>
  <c r="DA330"/>
  <c r="DA327"/>
  <c r="DA315"/>
  <c r="DA312"/>
  <c r="DA328"/>
  <c r="DA326"/>
  <c r="DA317"/>
  <c r="DA316"/>
  <c r="DA324"/>
  <c r="DA331"/>
  <c r="DA318"/>
  <c r="DA325"/>
  <c r="DA314"/>
  <c r="DA320"/>
  <c r="DA322"/>
  <c r="DA332"/>
  <c r="DA329"/>
  <c r="CN324"/>
  <c r="CN327"/>
  <c r="CM327"/>
  <c r="CO312"/>
  <c r="CN313"/>
  <c r="CN325"/>
  <c r="CN329"/>
  <c r="CM324"/>
  <c r="CM331"/>
  <c r="CO314"/>
  <c r="CO318"/>
  <c r="CO324"/>
  <c r="CY318"/>
  <c r="CY314"/>
  <c r="CY313"/>
  <c r="CY322"/>
  <c r="CY317"/>
  <c r="CY321"/>
  <c r="CY329"/>
  <c r="CY330"/>
  <c r="CY332"/>
  <c r="CY327"/>
  <c r="CY331"/>
  <c r="CY316"/>
  <c r="CY324"/>
  <c r="CY319"/>
  <c r="CY312"/>
  <c r="CY320"/>
  <c r="CY325"/>
  <c r="CY323"/>
  <c r="CY315"/>
  <c r="CY328"/>
  <c r="CY326"/>
  <c r="DB319"/>
  <c r="DB327"/>
  <c r="DB315"/>
  <c r="DB324"/>
  <c r="DB320"/>
  <c r="DB329"/>
  <c r="DB316"/>
  <c r="DB332"/>
  <c r="DB331"/>
  <c r="DB314"/>
  <c r="DB328"/>
  <c r="DB325"/>
  <c r="DB321"/>
  <c r="DB312"/>
  <c r="DB313"/>
  <c r="DB330"/>
  <c r="DB322"/>
  <c r="DB317"/>
  <c r="DB318"/>
  <c r="DB326"/>
  <c r="DB323"/>
  <c r="CQ320"/>
  <c r="CQ321"/>
  <c r="CQ317"/>
  <c r="CQ328"/>
  <c r="CQ324"/>
  <c r="CQ329"/>
  <c r="CQ313"/>
  <c r="CQ327"/>
  <c r="CQ318"/>
  <c r="CQ319"/>
  <c r="CQ315"/>
  <c r="CQ325"/>
  <c r="CQ330"/>
  <c r="CQ331"/>
  <c r="CQ326"/>
  <c r="CQ312"/>
  <c r="CQ332"/>
  <c r="CQ322"/>
  <c r="CQ316"/>
  <c r="CQ323"/>
  <c r="CQ314"/>
  <c r="CZ317"/>
  <c r="CZ321"/>
  <c r="CZ329"/>
  <c r="CZ322"/>
  <c r="CZ327"/>
  <c r="CZ312"/>
  <c r="CZ313"/>
  <c r="CZ330"/>
  <c r="CZ318"/>
  <c r="CZ314"/>
  <c r="CZ331"/>
  <c r="CZ320"/>
  <c r="CZ323"/>
  <c r="CZ324"/>
  <c r="CZ328"/>
  <c r="CZ319"/>
  <c r="CZ316"/>
  <c r="CZ332"/>
  <c r="CZ315"/>
  <c r="CZ326"/>
  <c r="CZ325"/>
  <c r="CM325"/>
  <c r="CM317"/>
  <c r="CO326"/>
  <c r="CN326"/>
  <c r="CM320"/>
  <c r="CM316"/>
  <c r="CO331"/>
  <c r="CO315"/>
  <c r="CW4" i="17"/>
  <c r="DL7"/>
  <c r="DK9"/>
  <c r="CQ17"/>
  <c r="BL46"/>
  <c r="BL47"/>
  <c r="CM5"/>
  <c r="CW11"/>
  <c r="DL12"/>
  <c r="CQ15"/>
  <c r="CP17"/>
  <c r="DH19"/>
  <c r="DK20"/>
  <c r="DN5"/>
  <c r="CP9"/>
  <c r="CW16"/>
  <c r="CS16"/>
  <c r="BT46"/>
  <c r="BT47"/>
  <c r="BC4"/>
  <c r="BE4"/>
  <c r="CU15"/>
  <c r="CW6"/>
  <c r="CP7"/>
  <c r="CW7"/>
  <c r="CO8"/>
  <c r="CW8"/>
  <c r="CO9"/>
  <c r="CW9"/>
  <c r="DE9"/>
  <c r="CM11"/>
  <c r="CU11"/>
  <c r="CW12"/>
  <c r="CW13"/>
  <c r="CN14"/>
  <c r="CO15"/>
  <c r="CA15"/>
  <c r="CN16"/>
  <c r="CV16"/>
  <c r="CV17"/>
  <c r="BY17"/>
  <c r="BX18"/>
  <c r="CO20"/>
  <c r="CV20"/>
  <c r="CV21"/>
  <c r="BY21"/>
  <c r="CS15"/>
  <c r="CR3"/>
  <c r="CP11"/>
  <c r="CS12"/>
  <c r="CO4"/>
  <c r="CT5"/>
  <c r="CW14"/>
  <c r="CV19"/>
  <c r="CQ20"/>
  <c r="CT19"/>
  <c r="DB19"/>
  <c r="CP6"/>
  <c r="DJ6"/>
  <c r="BO28"/>
  <c r="CV11"/>
  <c r="BE14"/>
  <c r="CP15"/>
  <c r="CO16"/>
  <c r="CO17"/>
  <c r="CW17"/>
  <c r="CM19"/>
  <c r="CW21"/>
  <c r="CR21"/>
  <c r="CZ3"/>
  <c r="CZ24"/>
  <c r="DB3"/>
  <c r="DB24"/>
  <c r="BC6"/>
  <c r="BE6"/>
  <c r="CV6"/>
  <c r="CO7"/>
  <c r="CA7"/>
  <c r="CN8"/>
  <c r="CV8"/>
  <c r="CV9"/>
  <c r="BY9"/>
  <c r="CO12"/>
  <c r="CV12"/>
  <c r="CV13"/>
  <c r="BY13"/>
  <c r="BE16"/>
  <c r="CU16"/>
  <c r="BE18"/>
  <c r="CT18"/>
  <c r="CN20"/>
  <c r="CU21"/>
  <c r="G29"/>
  <c r="CE16"/>
  <c r="CI16"/>
  <c r="CG16"/>
  <c r="DA14"/>
  <c r="CS13"/>
  <c r="BN46"/>
  <c r="BN47"/>
  <c r="CS7"/>
  <c r="CP14"/>
  <c r="CR15"/>
  <c r="CB16"/>
  <c r="CO19"/>
  <c r="CW19"/>
  <c r="CR20"/>
  <c r="CM4"/>
  <c r="CR7"/>
  <c r="CB8"/>
  <c r="CO11"/>
  <c r="BH28"/>
  <c r="BH29"/>
  <c r="BH30"/>
  <c r="BQ28"/>
  <c r="BQ29"/>
  <c r="DL3"/>
  <c r="CS4"/>
  <c r="DK4"/>
  <c r="BG5"/>
  <c r="DF5"/>
  <c r="CN6"/>
  <c r="DA6"/>
  <c r="BC8"/>
  <c r="BE8"/>
  <c r="CU8"/>
  <c r="BZ8"/>
  <c r="BC10"/>
  <c r="BE10"/>
  <c r="CT10"/>
  <c r="CN12"/>
  <c r="BZ12"/>
  <c r="BC13"/>
  <c r="BE13"/>
  <c r="CU13"/>
  <c r="BC15"/>
  <c r="BE15"/>
  <c r="DB15"/>
  <c r="CT16"/>
  <c r="CS18"/>
  <c r="DB18"/>
  <c r="BC20"/>
  <c r="BE20"/>
  <c r="BY20"/>
  <c r="CM21"/>
  <c r="CT21"/>
  <c r="E31"/>
  <c r="BR46"/>
  <c r="BR47"/>
  <c r="BA34"/>
  <c r="BE5"/>
  <c r="CV4"/>
  <c r="CQ9"/>
  <c r="CR12"/>
  <c r="CN19"/>
  <c r="CN4"/>
  <c r="CS5"/>
  <c r="CQ7"/>
  <c r="CN11"/>
  <c r="CQ12"/>
  <c r="CV14"/>
  <c r="CW15"/>
  <c r="BZ15"/>
  <c r="CU19"/>
  <c r="CW20"/>
  <c r="CP20"/>
  <c r="BP3"/>
  <c r="CA3"/>
  <c r="CR4"/>
  <c r="CW5"/>
  <c r="CP5"/>
  <c r="DB7"/>
  <c r="CT8"/>
  <c r="CS10"/>
  <c r="DB10"/>
  <c r="CZ11"/>
  <c r="BY12"/>
  <c r="CM13"/>
  <c r="CT13"/>
  <c r="BS14"/>
  <c r="CR18"/>
  <c r="DB20"/>
  <c r="CS21"/>
  <c r="BG16" i="9"/>
  <c r="CT303" i="24"/>
  <c r="CT302"/>
  <c r="CT307"/>
  <c r="CT309"/>
  <c r="CT308"/>
  <c r="CT301"/>
  <c r="CT306"/>
  <c r="CT304"/>
  <c r="CT311"/>
  <c r="CT300"/>
  <c r="CT299"/>
  <c r="CT305"/>
  <c r="CT310"/>
  <c r="CS310"/>
  <c r="CS306"/>
  <c r="CS307"/>
  <c r="CS305"/>
  <c r="CS301"/>
  <c r="CS311"/>
  <c r="CS303"/>
  <c r="CS309"/>
  <c r="CS304"/>
  <c r="CS308"/>
  <c r="CS300"/>
  <c r="CS299"/>
  <c r="CS302"/>
  <c r="DB311"/>
  <c r="DB303"/>
  <c r="DB300"/>
  <c r="DB299"/>
  <c r="DB307"/>
  <c r="DB310"/>
  <c r="DB309"/>
  <c r="DB308"/>
  <c r="DB301"/>
  <c r="DB302"/>
  <c r="DB304"/>
  <c r="DB306"/>
  <c r="DB305"/>
  <c r="CU308"/>
  <c r="CU307"/>
  <c r="CU311"/>
  <c r="CU299"/>
  <c r="CU300"/>
  <c r="CU306"/>
  <c r="CU304"/>
  <c r="CU310"/>
  <c r="CU302"/>
  <c r="CU303"/>
  <c r="CU301"/>
  <c r="CU309"/>
  <c r="CU305"/>
  <c r="DA305"/>
  <c r="DA299"/>
  <c r="DA306"/>
  <c r="DA304"/>
  <c r="DA303"/>
  <c r="DA302"/>
  <c r="DA307"/>
  <c r="DA300"/>
  <c r="DA308"/>
  <c r="DA301"/>
  <c r="DA309"/>
  <c r="DA311"/>
  <c r="DA310"/>
  <c r="CQ303"/>
  <c r="CQ305"/>
  <c r="CQ304"/>
  <c r="CQ302"/>
  <c r="CQ308"/>
  <c r="CQ311"/>
  <c r="CQ307"/>
  <c r="CQ310"/>
  <c r="CQ309"/>
  <c r="CQ299"/>
  <c r="CQ300"/>
  <c r="CQ301"/>
  <c r="CQ306"/>
  <c r="CP299"/>
  <c r="CP305"/>
  <c r="CP304"/>
  <c r="CP301"/>
  <c r="CP306"/>
  <c r="CP311"/>
  <c r="CP302"/>
  <c r="CP303"/>
  <c r="CP307"/>
  <c r="CP309"/>
  <c r="CP310"/>
  <c r="CP308"/>
  <c r="CP300"/>
  <c r="CY307"/>
  <c r="CY300"/>
  <c r="CY306"/>
  <c r="CY311"/>
  <c r="CY299"/>
  <c r="CY301"/>
  <c r="CY304"/>
  <c r="CY309"/>
  <c r="CY310"/>
  <c r="CY305"/>
  <c r="CY302"/>
  <c r="CY308"/>
  <c r="CY303"/>
  <c r="CR309"/>
  <c r="CR306"/>
  <c r="CR301"/>
  <c r="CR302"/>
  <c r="CR310"/>
  <c r="CR311"/>
  <c r="CR307"/>
  <c r="CR303"/>
  <c r="CR299"/>
  <c r="CR304"/>
  <c r="CR300"/>
  <c r="CR308"/>
  <c r="CR305"/>
  <c r="CO308"/>
  <c r="CO309"/>
  <c r="CO307"/>
  <c r="CO306"/>
  <c r="CO310"/>
  <c r="CO301"/>
  <c r="CO304"/>
  <c r="CO305"/>
  <c r="CO303"/>
  <c r="CO299"/>
  <c r="CO311"/>
  <c r="CO302"/>
  <c r="CO300"/>
  <c r="CW304"/>
  <c r="CW305"/>
  <c r="CW303"/>
  <c r="CW299"/>
  <c r="CW311"/>
  <c r="CW308"/>
  <c r="CW300"/>
  <c r="CW310"/>
  <c r="CW307"/>
  <c r="CW302"/>
  <c r="CW306"/>
  <c r="CW309"/>
  <c r="CW301"/>
  <c r="CM307"/>
  <c r="CM299"/>
  <c r="CM301"/>
  <c r="CM305"/>
  <c r="CM306"/>
  <c r="CM304"/>
  <c r="CM300"/>
  <c r="CM309"/>
  <c r="CM303"/>
  <c r="CM308"/>
  <c r="CM310"/>
  <c r="CM311"/>
  <c r="CM302"/>
  <c r="CZ302"/>
  <c r="CZ311"/>
  <c r="CZ307"/>
  <c r="CZ303"/>
  <c r="CZ299"/>
  <c r="CZ301"/>
  <c r="CZ300"/>
  <c r="CZ304"/>
  <c r="CZ308"/>
  <c r="CZ310"/>
  <c r="CZ309"/>
  <c r="CZ305"/>
  <c r="CZ306"/>
  <c r="CN299"/>
  <c r="CN307"/>
  <c r="CN311"/>
  <c r="CN308"/>
  <c r="CN304"/>
  <c r="CN309"/>
  <c r="CN305"/>
  <c r="CN301"/>
  <c r="CN300"/>
  <c r="CN303"/>
  <c r="CN302"/>
  <c r="CN310"/>
  <c r="CN306"/>
  <c r="CV308"/>
  <c r="CV304"/>
  <c r="CV303"/>
  <c r="CV300"/>
  <c r="CV299"/>
  <c r="CV311"/>
  <c r="CV310"/>
  <c r="CV306"/>
  <c r="CV309"/>
  <c r="CV305"/>
  <c r="CV301"/>
  <c r="CV302"/>
  <c r="CV307"/>
  <c r="DJ8" i="16"/>
  <c r="CR21"/>
  <c r="CR23"/>
  <c r="CR22"/>
  <c r="CQ21"/>
  <c r="CQ23"/>
  <c r="CQ22"/>
  <c r="CP15"/>
  <c r="DH8"/>
  <c r="CP22"/>
  <c r="CP21"/>
  <c r="CP23"/>
  <c r="CO21"/>
  <c r="CO23"/>
  <c r="CO22"/>
  <c r="CN23"/>
  <c r="CN22"/>
  <c r="CN21"/>
  <c r="DG8"/>
  <c r="CM23"/>
  <c r="CM21"/>
  <c r="CM22"/>
  <c r="BY8"/>
  <c r="CG9"/>
  <c r="CE9"/>
  <c r="CI9"/>
  <c r="CG12"/>
  <c r="CE12"/>
  <c r="CI12"/>
  <c r="CG5"/>
  <c r="CE5"/>
  <c r="CI5"/>
  <c r="DB4"/>
  <c r="BX5"/>
  <c r="DB11"/>
  <c r="CT10"/>
  <c r="DK15"/>
  <c r="CP20"/>
  <c r="BF48"/>
  <c r="DH3"/>
  <c r="CT4"/>
  <c r="BC5"/>
  <c r="BE5"/>
  <c r="CT5"/>
  <c r="BX7"/>
  <c r="CT8"/>
  <c r="DL10"/>
  <c r="CR15"/>
  <c r="CA16"/>
  <c r="CO17"/>
  <c r="BO48"/>
  <c r="DG3"/>
  <c r="BC4"/>
  <c r="BE4"/>
  <c r="DB5"/>
  <c r="DM5"/>
  <c r="CZ14"/>
  <c r="BC7"/>
  <c r="BE7"/>
  <c r="DB20"/>
  <c r="CS8"/>
  <c r="BS9"/>
  <c r="CY11"/>
  <c r="BS12"/>
  <c r="DK12"/>
  <c r="BC17"/>
  <c r="BE17"/>
  <c r="BA36"/>
  <c r="CG16"/>
  <c r="CE16"/>
  <c r="CI16"/>
  <c r="CQ3"/>
  <c r="CQ9"/>
  <c r="DK11"/>
  <c r="BL48"/>
  <c r="CW13"/>
  <c r="CU16"/>
  <c r="CT3"/>
  <c r="CT26"/>
  <c r="DB19"/>
  <c r="DA17"/>
  <c r="BG5"/>
  <c r="CB5"/>
  <c r="CN10"/>
  <c r="CQ7"/>
  <c r="CA8"/>
  <c r="CW9"/>
  <c r="DE9"/>
  <c r="DE12"/>
  <c r="BY15"/>
  <c r="CP6"/>
  <c r="CB17"/>
  <c r="DI9"/>
  <c r="CM16"/>
  <c r="BC18"/>
  <c r="BE18"/>
  <c r="CR4"/>
  <c r="BS4"/>
  <c r="CP5"/>
  <c r="CO5"/>
  <c r="BG7"/>
  <c r="CS9"/>
  <c r="BM10"/>
  <c r="BX13"/>
  <c r="BX15"/>
  <c r="BS17"/>
  <c r="BS20"/>
  <c r="DK20"/>
  <c r="BB48"/>
  <c r="CB13"/>
  <c r="CM7"/>
  <c r="DK7"/>
  <c r="CP9"/>
  <c r="CP8"/>
  <c r="BI48"/>
  <c r="DP3"/>
  <c r="CQ4"/>
  <c r="CA5"/>
  <c r="DH6"/>
  <c r="BC8"/>
  <c r="BE8"/>
  <c r="CB9"/>
  <c r="DB10"/>
  <c r="CT11"/>
  <c r="CA15"/>
  <c r="DL15"/>
  <c r="DO16"/>
  <c r="CQ17"/>
  <c r="G30"/>
  <c r="AZ47"/>
  <c r="G31"/>
  <c r="CQ275" i="24"/>
  <c r="CZ293"/>
  <c r="CO286"/>
  <c r="CW283"/>
  <c r="CT293"/>
  <c r="CN279"/>
  <c r="CP275"/>
  <c r="CY276"/>
  <c r="CT298"/>
  <c r="CM282"/>
  <c r="CU281"/>
  <c r="CT277"/>
  <c r="CS278"/>
  <c r="DB285"/>
  <c r="CM297"/>
  <c r="CM288"/>
  <c r="CS295"/>
  <c r="CM274"/>
  <c r="CU288"/>
  <c r="CS281"/>
  <c r="CR297"/>
  <c r="CU285"/>
  <c r="CM275"/>
  <c r="CU286"/>
  <c r="CN285"/>
  <c r="CV281"/>
  <c r="CP293"/>
  <c r="CO277"/>
  <c r="CW285"/>
  <c r="CP286"/>
  <c r="CN282"/>
  <c r="DB289"/>
  <c r="CS280"/>
  <c r="CT296"/>
  <c r="CW282"/>
  <c r="CP287"/>
  <c r="CT283"/>
  <c r="CT292"/>
  <c r="CS298"/>
  <c r="CW289"/>
  <c r="CP296"/>
  <c r="DB293"/>
  <c r="CO280"/>
  <c r="CT297"/>
  <c r="CS276"/>
  <c r="CR290"/>
  <c r="CW277"/>
  <c r="CM291"/>
  <c r="DB286"/>
  <c r="DB291"/>
  <c r="CO282"/>
  <c r="DB275"/>
  <c r="CS294"/>
  <c r="CS297"/>
  <c r="CT286"/>
  <c r="CP276"/>
  <c r="CO287"/>
  <c r="DB284"/>
  <c r="CS284"/>
  <c r="CS285"/>
  <c r="CY298"/>
  <c r="CP283"/>
  <c r="CY286"/>
  <c r="CP279"/>
  <c r="CM294"/>
  <c r="DB281"/>
  <c r="CS289"/>
  <c r="CS287"/>
  <c r="DB279"/>
  <c r="DB292"/>
  <c r="CV283"/>
  <c r="CU294"/>
  <c r="DB282"/>
  <c r="DB274"/>
  <c r="CU293"/>
  <c r="CT279"/>
  <c r="CN283"/>
  <c r="CS283"/>
  <c r="CA5" i="15"/>
  <c r="DA6"/>
  <c r="BM8"/>
  <c r="CP7"/>
  <c r="G23"/>
  <c r="CQ10"/>
  <c r="CA8"/>
  <c r="CN11"/>
  <c r="CA3"/>
  <c r="BC10"/>
  <c r="BE10"/>
  <c r="BX12"/>
  <c r="BE6"/>
  <c r="CP5"/>
  <c r="E25"/>
  <c r="BS4"/>
  <c r="CU14"/>
  <c r="CG14"/>
  <c r="CI14"/>
  <c r="CE14"/>
  <c r="AZ16"/>
  <c r="AZ17"/>
  <c r="CE13"/>
  <c r="CG13"/>
  <c r="CI13"/>
  <c r="DA9"/>
  <c r="CA11"/>
  <c r="CZ12"/>
  <c r="CB13"/>
  <c r="CN6"/>
  <c r="BX11"/>
  <c r="CM14"/>
  <c r="CV15"/>
  <c r="BL22"/>
  <c r="BL23"/>
  <c r="BL24"/>
  <c r="CM6"/>
  <c r="BC8"/>
  <c r="BE8"/>
  <c r="DB7"/>
  <c r="CV10"/>
  <c r="BX10"/>
  <c r="CP12"/>
  <c r="CT3"/>
  <c r="CT18"/>
  <c r="DB3"/>
  <c r="DB18"/>
  <c r="CP4"/>
  <c r="CW4"/>
  <c r="CU4"/>
  <c r="DB5"/>
  <c r="CW6"/>
  <c r="CB6"/>
  <c r="CW8"/>
  <c r="CN9"/>
  <c r="BS10"/>
  <c r="CW11"/>
  <c r="CA12"/>
  <c r="BS12"/>
  <c r="BC14"/>
  <c r="BE14"/>
  <c r="CV14"/>
  <c r="CM4"/>
  <c r="CR13"/>
  <c r="CP15"/>
  <c r="DB9"/>
  <c r="CU6"/>
  <c r="BH22"/>
  <c r="BH23"/>
  <c r="BH24"/>
  <c r="CB5"/>
  <c r="BO22"/>
  <c r="BD40"/>
  <c r="BO40"/>
  <c r="BO41"/>
  <c r="CR3"/>
  <c r="BX4"/>
  <c r="BG5"/>
  <c r="CW5"/>
  <c r="CZ6"/>
  <c r="CS8"/>
  <c r="BM10"/>
  <c r="CZ11"/>
  <c r="BM13"/>
  <c r="DA15"/>
  <c r="BR22"/>
  <c r="BR23"/>
  <c r="BR24"/>
  <c r="BN22"/>
  <c r="BN23"/>
  <c r="BN24"/>
  <c r="BQ22"/>
  <c r="BQ23"/>
  <c r="BQ24"/>
  <c r="CR5"/>
  <c r="DB8"/>
  <c r="BG10"/>
  <c r="DB11"/>
  <c r="CW13"/>
  <c r="BK22"/>
  <c r="BK23"/>
  <c r="BK24"/>
  <c r="CW12"/>
  <c r="CV13"/>
  <c r="DB15"/>
  <c r="CN8"/>
  <c r="BN40"/>
  <c r="BN41"/>
  <c r="CP6"/>
  <c r="CV5"/>
  <c r="BY5"/>
  <c r="CY6"/>
  <c r="BS7"/>
  <c r="CB8"/>
  <c r="CO9"/>
  <c r="CW9"/>
  <c r="DB10"/>
  <c r="CO12"/>
  <c r="BM12"/>
  <c r="DB12"/>
  <c r="DB13"/>
  <c r="BS15"/>
  <c r="CI15"/>
  <c r="CE15"/>
  <c r="CG15"/>
  <c r="CV6"/>
  <c r="CA9"/>
  <c r="CV11"/>
  <c r="CN14"/>
  <c r="CO4"/>
  <c r="CT11"/>
  <c r="BY13"/>
  <c r="CZ14"/>
  <c r="BA40"/>
  <c r="BA41"/>
  <c r="BL40"/>
  <c r="BL41"/>
  <c r="BM5"/>
  <c r="BC9"/>
  <c r="BE9"/>
  <c r="CV9"/>
  <c r="BC12"/>
  <c r="BE12"/>
  <c r="DA12"/>
  <c r="CA13"/>
  <c r="CW14"/>
  <c r="CB14"/>
  <c r="CY277" i="24"/>
  <c r="CY287"/>
  <c r="CY281"/>
  <c r="CY288"/>
  <c r="CY274"/>
  <c r="CY278"/>
  <c r="CY284"/>
  <c r="CY290"/>
  <c r="CY294"/>
  <c r="CY291"/>
  <c r="CY289"/>
  <c r="CY283"/>
  <c r="CY295"/>
  <c r="CY280"/>
  <c r="CZ281"/>
  <c r="CZ291"/>
  <c r="CZ289"/>
  <c r="CQ274"/>
  <c r="CQ290"/>
  <c r="CZ292"/>
  <c r="CR293"/>
  <c r="CR291"/>
  <c r="CR296"/>
  <c r="CZ275"/>
  <c r="CW279"/>
  <c r="CW291"/>
  <c r="CP297"/>
  <c r="CP284"/>
  <c r="CP290"/>
  <c r="CM285"/>
  <c r="CM286"/>
  <c r="CM276"/>
  <c r="CZ290"/>
  <c r="CU295"/>
  <c r="CU291"/>
  <c r="CU287"/>
  <c r="CU296"/>
  <c r="CQ276"/>
  <c r="CQ293"/>
  <c r="CQ282"/>
  <c r="CZ296"/>
  <c r="CO279"/>
  <c r="CO294"/>
  <c r="CO296"/>
  <c r="CO293"/>
  <c r="CN295"/>
  <c r="CN275"/>
  <c r="CN294"/>
  <c r="CZ294"/>
  <c r="CR294"/>
  <c r="CR298"/>
  <c r="CR283"/>
  <c r="DB288"/>
  <c r="CY279"/>
  <c r="DB297"/>
  <c r="CW274"/>
  <c r="CW280"/>
  <c r="CW275"/>
  <c r="CP281"/>
  <c r="CP278"/>
  <c r="CP280"/>
  <c r="CM277"/>
  <c r="CM284"/>
  <c r="CM283"/>
  <c r="DB298"/>
  <c r="CY296"/>
  <c r="CU278"/>
  <c r="CU298"/>
  <c r="CU274"/>
  <c r="CU282"/>
  <c r="CQ295"/>
  <c r="CQ280"/>
  <c r="CQ281"/>
  <c r="CZ287"/>
  <c r="CO297"/>
  <c r="CO281"/>
  <c r="CO285"/>
  <c r="CO291"/>
  <c r="CN284"/>
  <c r="CN289"/>
  <c r="CN274"/>
  <c r="DB277"/>
  <c r="CZ278"/>
  <c r="CS274"/>
  <c r="CS293"/>
  <c r="CS282"/>
  <c r="CS279"/>
  <c r="CR274"/>
  <c r="CR284"/>
  <c r="CR277"/>
  <c r="CT276"/>
  <c r="CT278"/>
  <c r="CT280"/>
  <c r="CT282"/>
  <c r="CT274"/>
  <c r="CT295"/>
  <c r="CT290"/>
  <c r="CT289"/>
  <c r="CQ292"/>
  <c r="CQ291"/>
  <c r="CQ296"/>
  <c r="CR285"/>
  <c r="CW276"/>
  <c r="CW293"/>
  <c r="CP289"/>
  <c r="CU280"/>
  <c r="CU283"/>
  <c r="CQ278"/>
  <c r="CQ288"/>
  <c r="CR275"/>
  <c r="CT281"/>
  <c r="DB278"/>
  <c r="CW288"/>
  <c r="CW281"/>
  <c r="CW290"/>
  <c r="CP292"/>
  <c r="CP295"/>
  <c r="CP285"/>
  <c r="CM289"/>
  <c r="CM281"/>
  <c r="CM293"/>
  <c r="CM292"/>
  <c r="CT284"/>
  <c r="CU292"/>
  <c r="CU297"/>
  <c r="CU275"/>
  <c r="CQ287"/>
  <c r="CQ289"/>
  <c r="CQ284"/>
  <c r="DB287"/>
  <c r="CY275"/>
  <c r="CO288"/>
  <c r="CO275"/>
  <c r="CN277"/>
  <c r="CN288"/>
  <c r="CN278"/>
  <c r="CY282"/>
  <c r="CT294"/>
  <c r="CS296"/>
  <c r="CS275"/>
  <c r="CS290"/>
  <c r="CR287"/>
  <c r="CR282"/>
  <c r="CZ282"/>
  <c r="CZ288"/>
  <c r="CZ285"/>
  <c r="CZ284"/>
  <c r="CZ286"/>
  <c r="CZ283"/>
  <c r="CZ280"/>
  <c r="CZ277"/>
  <c r="CV290"/>
  <c r="CV282"/>
  <c r="CV291"/>
  <c r="CV280"/>
  <c r="CV279"/>
  <c r="CV295"/>
  <c r="CV274"/>
  <c r="CV286"/>
  <c r="CV298"/>
  <c r="CV288"/>
  <c r="CV275"/>
  <c r="CV284"/>
  <c r="CV287"/>
  <c r="CV277"/>
  <c r="CV285"/>
  <c r="CV297"/>
  <c r="DB295"/>
  <c r="DB280"/>
  <c r="DB296"/>
  <c r="DB276"/>
  <c r="DB290"/>
  <c r="DB294"/>
  <c r="CV296"/>
  <c r="CW295"/>
  <c r="CW278"/>
  <c r="CW286"/>
  <c r="CW297"/>
  <c r="CZ295"/>
  <c r="CR292"/>
  <c r="CR288"/>
  <c r="CQ298"/>
  <c r="CO278"/>
  <c r="CN293"/>
  <c r="CY293"/>
  <c r="CR286"/>
  <c r="CT285"/>
  <c r="CV289"/>
  <c r="CZ279"/>
  <c r="CW296"/>
  <c r="CW287"/>
  <c r="CW292"/>
  <c r="CP294"/>
  <c r="CP298"/>
  <c r="CP288"/>
  <c r="CM287"/>
  <c r="CM296"/>
  <c r="CM295"/>
  <c r="CM279"/>
  <c r="CT275"/>
  <c r="DB283"/>
  <c r="CU279"/>
  <c r="CU289"/>
  <c r="CU276"/>
  <c r="CQ294"/>
  <c r="CQ285"/>
  <c r="CQ297"/>
  <c r="CQ277"/>
  <c r="CY292"/>
  <c r="CV278"/>
  <c r="CO283"/>
  <c r="CO295"/>
  <c r="CO298"/>
  <c r="CN276"/>
  <c r="CN280"/>
  <c r="CN286"/>
  <c r="CN291"/>
  <c r="CY285"/>
  <c r="CV294"/>
  <c r="CS286"/>
  <c r="CS277"/>
  <c r="CS288"/>
  <c r="CR276"/>
  <c r="CR280"/>
  <c r="CR289"/>
  <c r="CR295"/>
  <c r="DA296"/>
  <c r="DA278"/>
  <c r="DA298"/>
  <c r="DA297"/>
  <c r="DA286"/>
  <c r="DA276"/>
  <c r="DA293"/>
  <c r="DA287"/>
  <c r="DA288"/>
  <c r="DA281"/>
  <c r="DA292"/>
  <c r="DA291"/>
  <c r="DA289"/>
  <c r="DA274"/>
  <c r="DA277"/>
  <c r="DA275"/>
  <c r="DA282"/>
  <c r="DA279"/>
  <c r="DA284"/>
  <c r="DA295"/>
  <c r="DA283"/>
  <c r="DA280"/>
  <c r="DA285"/>
  <c r="DA294"/>
  <c r="DA290"/>
  <c r="CO284"/>
  <c r="CO290"/>
  <c r="CO292"/>
  <c r="CN281"/>
  <c r="CN290"/>
  <c r="CN292"/>
  <c r="CV293"/>
  <c r="CW294"/>
  <c r="CP291"/>
  <c r="CP277"/>
  <c r="CM280"/>
  <c r="CM298"/>
  <c r="CU277"/>
  <c r="CZ298"/>
  <c r="CO274"/>
  <c r="CN298"/>
  <c r="CT291"/>
  <c r="CZ297"/>
  <c r="CZ274"/>
  <c r="CW284"/>
  <c r="CW298"/>
  <c r="CP282"/>
  <c r="CP274"/>
  <c r="CM290"/>
  <c r="CM278"/>
  <c r="CT287"/>
  <c r="CZ276"/>
  <c r="CU284"/>
  <c r="CU290"/>
  <c r="CQ279"/>
  <c r="CQ286"/>
  <c r="CQ283"/>
  <c r="CY297"/>
  <c r="CV292"/>
  <c r="CO289"/>
  <c r="CO276"/>
  <c r="CN296"/>
  <c r="CN297"/>
  <c r="CN287"/>
  <c r="CT288"/>
  <c r="CV276"/>
  <c r="CS291"/>
  <c r="CS292"/>
  <c r="CR281"/>
  <c r="CR279"/>
  <c r="CR278"/>
  <c r="CG6" i="2"/>
  <c r="CE6"/>
  <c r="CI6"/>
  <c r="BC4"/>
  <c r="BE4"/>
  <c r="BZ6"/>
  <c r="BZ14"/>
  <c r="BS15"/>
  <c r="BY11"/>
  <c r="BS12"/>
  <c r="G35" i="14"/>
  <c r="AZ52"/>
  <c r="BN54"/>
  <c r="CQ255" i="24"/>
  <c r="CM259"/>
  <c r="CH270"/>
  <c r="CI270"/>
  <c r="CP268"/>
  <c r="CS268"/>
  <c r="CS272"/>
  <c r="CO263"/>
  <c r="CR263"/>
  <c r="CP261"/>
  <c r="CP269"/>
  <c r="CQ273"/>
  <c r="CN273"/>
  <c r="CO258"/>
  <c r="CP253"/>
  <c r="CP272"/>
  <c r="CP249"/>
  <c r="CP259"/>
  <c r="CQ262"/>
  <c r="CP251"/>
  <c r="CP271"/>
  <c r="CP256"/>
  <c r="CP263"/>
  <c r="CQ266"/>
  <c r="CP266"/>
  <c r="CM257"/>
  <c r="CM254"/>
  <c r="CM250"/>
  <c r="CM264"/>
  <c r="CM253"/>
  <c r="CM258"/>
  <c r="CM260"/>
  <c r="CM256"/>
  <c r="CM273"/>
  <c r="CM266"/>
  <c r="CM270"/>
  <c r="CM263"/>
  <c r="CM268"/>
  <c r="CM252"/>
  <c r="CM262"/>
  <c r="CM249"/>
  <c r="CM271"/>
  <c r="CM255"/>
  <c r="CM265"/>
  <c r="CM261"/>
  <c r="CM267"/>
  <c r="CM251"/>
  <c r="CM272"/>
  <c r="CM269"/>
  <c r="CU261"/>
  <c r="CU264"/>
  <c r="CU256"/>
  <c r="CU270"/>
  <c r="CU258"/>
  <c r="CU250"/>
  <c r="CU257"/>
  <c r="CU253"/>
  <c r="CU268"/>
  <c r="CU252"/>
  <c r="CU269"/>
  <c r="CU266"/>
  <c r="CU254"/>
  <c r="CU251"/>
  <c r="CU263"/>
  <c r="CU260"/>
  <c r="CU249"/>
  <c r="CU272"/>
  <c r="CU255"/>
  <c r="CU267"/>
  <c r="CU273"/>
  <c r="CU262"/>
  <c r="CU259"/>
  <c r="CU265"/>
  <c r="CU271"/>
  <c r="CT272"/>
  <c r="CT253"/>
  <c r="CT267"/>
  <c r="CT266"/>
  <c r="CT268"/>
  <c r="CT269"/>
  <c r="CT251"/>
  <c r="CT252"/>
  <c r="CT270"/>
  <c r="CT249"/>
  <c r="CT263"/>
  <c r="CT262"/>
  <c r="CT264"/>
  <c r="CT257"/>
  <c r="CT255"/>
  <c r="CT256"/>
  <c r="CT261"/>
  <c r="CT259"/>
  <c r="CT258"/>
  <c r="CT260"/>
  <c r="CT265"/>
  <c r="CT254"/>
  <c r="CT273"/>
  <c r="CT250"/>
  <c r="CT271"/>
  <c r="CN263"/>
  <c r="CN255"/>
  <c r="CN258"/>
  <c r="CN271"/>
  <c r="CN253"/>
  <c r="CO250"/>
  <c r="CN259"/>
  <c r="CN267"/>
  <c r="CN254"/>
  <c r="CO265"/>
  <c r="CP257"/>
  <c r="CP258"/>
  <c r="CV262"/>
  <c r="CV269"/>
  <c r="CV252"/>
  <c r="CV264"/>
  <c r="CV266"/>
  <c r="CV265"/>
  <c r="CV267"/>
  <c r="CV268"/>
  <c r="CV272"/>
  <c r="CV255"/>
  <c r="CV273"/>
  <c r="CV270"/>
  <c r="CV261"/>
  <c r="CV263"/>
  <c r="CV257"/>
  <c r="CV259"/>
  <c r="CV253"/>
  <c r="CV254"/>
  <c r="CV260"/>
  <c r="CV271"/>
  <c r="CV249"/>
  <c r="CV251"/>
  <c r="CV256"/>
  <c r="CV250"/>
  <c r="CV258"/>
  <c r="CQ203"/>
  <c r="CQ267"/>
  <c r="CQ259"/>
  <c r="CQ261"/>
  <c r="CQ269"/>
  <c r="CQ268"/>
  <c r="CQ250"/>
  <c r="CQ270"/>
  <c r="CQ264"/>
  <c r="CQ272"/>
  <c r="CQ258"/>
  <c r="CQ253"/>
  <c r="CQ254"/>
  <c r="CQ251"/>
  <c r="CQ249"/>
  <c r="CQ265"/>
  <c r="CQ260"/>
  <c r="CQ271"/>
  <c r="CQ257"/>
  <c r="CQ256"/>
  <c r="CQ252"/>
  <c r="CZ252"/>
  <c r="CZ269"/>
  <c r="CZ268"/>
  <c r="CZ251"/>
  <c r="CZ262"/>
  <c r="CZ273"/>
  <c r="CZ264"/>
  <c r="CZ265"/>
  <c r="CZ249"/>
  <c r="CZ263"/>
  <c r="CZ255"/>
  <c r="CZ257"/>
  <c r="CZ266"/>
  <c r="CZ272"/>
  <c r="CZ254"/>
  <c r="CZ261"/>
  <c r="CZ256"/>
  <c r="CZ253"/>
  <c r="CZ271"/>
  <c r="CZ270"/>
  <c r="CZ260"/>
  <c r="CZ259"/>
  <c r="CZ250"/>
  <c r="CZ258"/>
  <c r="CZ267"/>
  <c r="CO261"/>
  <c r="CN262"/>
  <c r="CN260"/>
  <c r="CO272"/>
  <c r="CO270"/>
  <c r="CN251"/>
  <c r="CN252"/>
  <c r="CN250"/>
  <c r="CO259"/>
  <c r="CO260"/>
  <c r="CQ263"/>
  <c r="CS108"/>
  <c r="CS258"/>
  <c r="CS273"/>
  <c r="CS256"/>
  <c r="CS265"/>
  <c r="CS257"/>
  <c r="CS266"/>
  <c r="CS267"/>
  <c r="CS255"/>
  <c r="CS262"/>
  <c r="CS252"/>
  <c r="CS254"/>
  <c r="CS271"/>
  <c r="CS259"/>
  <c r="CS264"/>
  <c r="CS250"/>
  <c r="CS269"/>
  <c r="CS261"/>
  <c r="CS253"/>
  <c r="CS270"/>
  <c r="CS249"/>
  <c r="CS263"/>
  <c r="CR261"/>
  <c r="CR255"/>
  <c r="CR260"/>
  <c r="CR258"/>
  <c r="CR266"/>
  <c r="CR250"/>
  <c r="CR257"/>
  <c r="CR268"/>
  <c r="CR259"/>
  <c r="CR270"/>
  <c r="CR273"/>
  <c r="CR262"/>
  <c r="CR253"/>
  <c r="CR252"/>
  <c r="CR271"/>
  <c r="CR256"/>
  <c r="CR249"/>
  <c r="CR251"/>
  <c r="CR272"/>
  <c r="CR267"/>
  <c r="CR269"/>
  <c r="CR254"/>
  <c r="CR265"/>
  <c r="CR264"/>
  <c r="DA264"/>
  <c r="DA266"/>
  <c r="DA263"/>
  <c r="DA257"/>
  <c r="DA253"/>
  <c r="DA255"/>
  <c r="DA256"/>
  <c r="DA265"/>
  <c r="DA258"/>
  <c r="DA252"/>
  <c r="DA262"/>
  <c r="DA273"/>
  <c r="DA259"/>
  <c r="DA250"/>
  <c r="DA267"/>
  <c r="DA271"/>
  <c r="DA272"/>
  <c r="DA254"/>
  <c r="DA260"/>
  <c r="DA249"/>
  <c r="DA251"/>
  <c r="DA268"/>
  <c r="DA261"/>
  <c r="DA270"/>
  <c r="DA269"/>
  <c r="CP100"/>
  <c r="CP250"/>
  <c r="CP265"/>
  <c r="CP264"/>
  <c r="CP273"/>
  <c r="CP270"/>
  <c r="CP252"/>
  <c r="CY201"/>
  <c r="CY265"/>
  <c r="CY259"/>
  <c r="CY264"/>
  <c r="CY273"/>
  <c r="CY255"/>
  <c r="CY270"/>
  <c r="CY254"/>
  <c r="CY272"/>
  <c r="CY260"/>
  <c r="CY253"/>
  <c r="CY249"/>
  <c r="CY251"/>
  <c r="CY250"/>
  <c r="CY266"/>
  <c r="CY261"/>
  <c r="CY267"/>
  <c r="CY263"/>
  <c r="CY269"/>
  <c r="CY268"/>
  <c r="CY256"/>
  <c r="CY262"/>
  <c r="CY271"/>
  <c r="CY257"/>
  <c r="CY258"/>
  <c r="CY252"/>
  <c r="CN264"/>
  <c r="CO249"/>
  <c r="CS260"/>
  <c r="CN265"/>
  <c r="CN268"/>
  <c r="CO271"/>
  <c r="CP267"/>
  <c r="CP262"/>
  <c r="CS251"/>
  <c r="CN131"/>
  <c r="CN269"/>
  <c r="DB268"/>
  <c r="DB260"/>
  <c r="DB258"/>
  <c r="DB266"/>
  <c r="DB265"/>
  <c r="DB262"/>
  <c r="DB255"/>
  <c r="DB264"/>
  <c r="DB270"/>
  <c r="DB263"/>
  <c r="DB269"/>
  <c r="DB254"/>
  <c r="DB251"/>
  <c r="DB249"/>
  <c r="DB257"/>
  <c r="DB250"/>
  <c r="DB267"/>
  <c r="DB261"/>
  <c r="DB273"/>
  <c r="DB259"/>
  <c r="DB256"/>
  <c r="DB252"/>
  <c r="DB271"/>
  <c r="DB272"/>
  <c r="DB253"/>
  <c r="CO231"/>
  <c r="CO273"/>
  <c r="CO266"/>
  <c r="CO255"/>
  <c r="CO268"/>
  <c r="CO251"/>
  <c r="CO267"/>
  <c r="CO256"/>
  <c r="CO269"/>
  <c r="CO257"/>
  <c r="CO254"/>
  <c r="CW262"/>
  <c r="CW254"/>
  <c r="CW256"/>
  <c r="CW265"/>
  <c r="CW253"/>
  <c r="CW250"/>
  <c r="CW249"/>
  <c r="CW267"/>
  <c r="CW258"/>
  <c r="CW257"/>
  <c r="CW268"/>
  <c r="CW270"/>
  <c r="CW255"/>
  <c r="CW251"/>
  <c r="CW259"/>
  <c r="CW272"/>
  <c r="CW261"/>
  <c r="CW252"/>
  <c r="CW269"/>
  <c r="CW271"/>
  <c r="CW264"/>
  <c r="CW273"/>
  <c r="CW260"/>
  <c r="CW266"/>
  <c r="CW263"/>
  <c r="CN256"/>
  <c r="CN257"/>
  <c r="CN272"/>
  <c r="CN270"/>
  <c r="CO262"/>
  <c r="CN266"/>
  <c r="CN261"/>
  <c r="CN249"/>
  <c r="CO252"/>
  <c r="CO264"/>
  <c r="CP260"/>
  <c r="CP254"/>
  <c r="CP255"/>
  <c r="CO253"/>
  <c r="CE3" i="14"/>
  <c r="CI3"/>
  <c r="CG3"/>
  <c r="CV18"/>
  <c r="BE12"/>
  <c r="CR3"/>
  <c r="DK13"/>
  <c r="DK14"/>
  <c r="BG16"/>
  <c r="BX16"/>
  <c r="CV20"/>
  <c r="CS20"/>
  <c r="DE4"/>
  <c r="BS7"/>
  <c r="DJ7"/>
  <c r="CO9"/>
  <c r="CU9"/>
  <c r="BC10"/>
  <c r="BE10"/>
  <c r="BS10"/>
  <c r="BS12"/>
  <c r="DK18"/>
  <c r="CP19"/>
  <c r="CI4"/>
  <c r="CG4"/>
  <c r="CE4"/>
  <c r="CA13"/>
  <c r="CZ17"/>
  <c r="BS4"/>
  <c r="DA4"/>
  <c r="CU8"/>
  <c r="CV8"/>
  <c r="BM9"/>
  <c r="CA9"/>
  <c r="BC11"/>
  <c r="BE11"/>
  <c r="BM13"/>
  <c r="BC19"/>
  <c r="BE19"/>
  <c r="CV4"/>
  <c r="DK5"/>
  <c r="CP7"/>
  <c r="CN8"/>
  <c r="BM8"/>
  <c r="CZ8"/>
  <c r="DB11"/>
  <c r="BS15"/>
  <c r="DK15"/>
  <c r="CB16"/>
  <c r="CV17"/>
  <c r="BX19"/>
  <c r="CU19"/>
  <c r="BS20"/>
  <c r="CO7"/>
  <c r="CU10"/>
  <c r="CB4"/>
  <c r="CV5"/>
  <c r="BL53"/>
  <c r="CN5"/>
  <c r="BL35"/>
  <c r="BL36"/>
  <c r="BL37"/>
  <c r="DM8"/>
  <c r="BM10"/>
  <c r="DJ12"/>
  <c r="DE15"/>
  <c r="BC18"/>
  <c r="BE18"/>
  <c r="DN18"/>
  <c r="BC20"/>
  <c r="BE20"/>
  <c r="CB20"/>
  <c r="CI6"/>
  <c r="CE6"/>
  <c r="CG6"/>
  <c r="CP18"/>
  <c r="CV7"/>
  <c r="BN53"/>
  <c r="DN8"/>
  <c r="CY14"/>
  <c r="DK7"/>
  <c r="DK10"/>
  <c r="CB11"/>
  <c r="BX12"/>
  <c r="CV13"/>
  <c r="CA18"/>
  <c r="DL18"/>
  <c r="G37"/>
  <c r="E38"/>
  <c r="G36"/>
  <c r="CD12" i="1"/>
  <c r="CE12"/>
  <c r="CH12"/>
  <c r="CI12"/>
  <c r="CF12"/>
  <c r="CG12"/>
  <c r="CH13"/>
  <c r="CI13"/>
  <c r="CD13"/>
  <c r="CE13"/>
  <c r="CF13"/>
  <c r="CG13"/>
  <c r="CD14"/>
  <c r="CE14"/>
  <c r="CF14"/>
  <c r="CG14"/>
  <c r="CH14"/>
  <c r="CI14"/>
  <c r="CH10"/>
  <c r="CI10"/>
  <c r="CF10"/>
  <c r="CG10"/>
  <c r="CD10"/>
  <c r="CE10"/>
  <c r="CH11"/>
  <c r="CI11"/>
  <c r="CF11"/>
  <c r="CG11"/>
  <c r="CD11"/>
  <c r="CE11"/>
  <c r="CF6"/>
  <c r="CG6"/>
  <c r="CD6"/>
  <c r="CE6"/>
  <c r="CH6"/>
  <c r="CI6"/>
  <c r="CH7"/>
  <c r="CI7"/>
  <c r="CF7"/>
  <c r="CG7"/>
  <c r="CD7"/>
  <c r="CE7"/>
  <c r="CH5"/>
  <c r="CI5"/>
  <c r="CF5"/>
  <c r="CG5"/>
  <c r="CD5"/>
  <c r="CE5"/>
  <c r="CH8"/>
  <c r="CI8"/>
  <c r="CD8"/>
  <c r="CE8"/>
  <c r="CF8"/>
  <c r="CG8"/>
  <c r="CD17"/>
  <c r="CE17"/>
  <c r="CH17"/>
  <c r="CI17"/>
  <c r="CF17"/>
  <c r="CG17"/>
  <c r="CD19"/>
  <c r="CE19"/>
  <c r="CF19"/>
  <c r="CG19"/>
  <c r="CH19"/>
  <c r="CI19"/>
  <c r="CF21"/>
  <c r="CG21"/>
  <c r="CD21"/>
  <c r="CE21"/>
  <c r="CH21"/>
  <c r="CI21"/>
  <c r="CH15"/>
  <c r="CI15"/>
  <c r="CD15"/>
  <c r="CE15"/>
  <c r="CF15"/>
  <c r="CG15"/>
  <c r="CD3"/>
  <c r="CE3"/>
  <c r="CF3"/>
  <c r="CG3"/>
  <c r="CH3"/>
  <c r="CI3"/>
  <c r="CH16"/>
  <c r="CI16"/>
  <c r="CD16"/>
  <c r="CE16"/>
  <c r="CF16"/>
  <c r="CG16"/>
  <c r="CF18"/>
  <c r="CG18"/>
  <c r="CH18"/>
  <c r="CI18"/>
  <c r="CD18"/>
  <c r="CE18"/>
  <c r="CF20"/>
  <c r="CG20"/>
  <c r="CH20"/>
  <c r="CI20"/>
  <c r="CD20"/>
  <c r="CE20"/>
  <c r="CM99" i="24"/>
  <c r="CR201"/>
  <c r="CR202"/>
  <c r="CP163"/>
  <c r="CN95"/>
  <c r="CR73"/>
  <c r="CN27"/>
  <c r="CN75"/>
  <c r="CN36"/>
  <c r="CR169"/>
  <c r="CN149"/>
  <c r="CN81"/>
  <c r="CR159"/>
  <c r="CO126"/>
  <c r="CN189"/>
  <c r="CS162"/>
  <c r="CS163"/>
  <c r="CR207"/>
  <c r="CR196"/>
  <c r="CR93"/>
  <c r="CP63"/>
  <c r="CS179"/>
  <c r="CR68"/>
  <c r="CS121"/>
  <c r="CP141"/>
  <c r="CS131"/>
  <c r="CS47"/>
  <c r="CR77"/>
  <c r="CR69"/>
  <c r="CR47"/>
  <c r="CR163"/>
  <c r="CR100"/>
  <c r="CS220"/>
  <c r="CP68"/>
  <c r="CP54"/>
  <c r="CS106"/>
  <c r="CS59"/>
  <c r="CS94"/>
  <c r="CN61"/>
  <c r="CR46"/>
  <c r="CO97"/>
  <c r="CR176"/>
  <c r="CS133"/>
  <c r="CM24"/>
  <c r="CM31"/>
  <c r="CM149"/>
  <c r="CR45"/>
  <c r="CN158"/>
  <c r="CR51"/>
  <c r="CS227"/>
  <c r="CO179"/>
  <c r="CS28"/>
  <c r="CO116"/>
  <c r="CM222"/>
  <c r="CN71"/>
  <c r="CO150"/>
  <c r="CO148"/>
  <c r="CO175"/>
  <c r="CO91"/>
  <c r="CO118"/>
  <c r="CS77"/>
  <c r="CM28"/>
  <c r="CM238"/>
  <c r="CN70"/>
  <c r="CR173"/>
  <c r="CS128"/>
  <c r="CS37"/>
  <c r="CS68"/>
  <c r="CS95"/>
  <c r="CR168"/>
  <c r="CM67"/>
  <c r="CR194"/>
  <c r="CS191"/>
  <c r="CO32"/>
  <c r="CS147"/>
  <c r="CM139"/>
  <c r="CN208"/>
  <c r="CN116"/>
  <c r="CM53"/>
  <c r="CP56"/>
  <c r="CS87"/>
  <c r="CS196"/>
  <c r="CP95"/>
  <c r="CN144"/>
  <c r="CM215"/>
  <c r="CM115"/>
  <c r="CM167"/>
  <c r="CO212"/>
  <c r="CS199"/>
  <c r="CM220"/>
  <c r="CN66"/>
  <c r="CO132"/>
  <c r="CR66"/>
  <c r="CM132"/>
  <c r="CM111"/>
  <c r="CN203"/>
  <c r="CN132"/>
  <c r="CN100"/>
  <c r="CS145"/>
  <c r="CR160"/>
  <c r="CM77"/>
  <c r="CM60"/>
  <c r="CO127"/>
  <c r="CP139"/>
  <c r="CO214"/>
  <c r="CM203"/>
  <c r="CR170"/>
  <c r="CP96"/>
  <c r="CO68"/>
  <c r="CS39"/>
  <c r="CR167"/>
  <c r="CR117"/>
  <c r="CS27"/>
  <c r="CM21"/>
  <c r="CR131"/>
  <c r="CM196"/>
  <c r="CR200"/>
  <c r="CS70"/>
  <c r="CN163"/>
  <c r="CW169"/>
  <c r="CW166"/>
  <c r="CW95"/>
  <c r="CW167"/>
  <c r="CW197"/>
  <c r="CW194"/>
  <c r="CW215"/>
  <c r="CW228"/>
  <c r="CW132"/>
  <c r="CW130"/>
  <c r="CW240"/>
  <c r="CW182"/>
  <c r="CW246"/>
  <c r="CW127"/>
  <c r="CW122"/>
  <c r="CW108"/>
  <c r="CW75"/>
  <c r="CW49"/>
  <c r="CW86"/>
  <c r="CW96"/>
  <c r="CW118"/>
  <c r="CW81"/>
  <c r="CW163"/>
  <c r="CW109"/>
  <c r="CW63"/>
  <c r="CW138"/>
  <c r="CW65"/>
  <c r="CW24"/>
  <c r="CW48"/>
  <c r="CW41"/>
  <c r="CW143"/>
  <c r="CW119"/>
  <c r="CW142"/>
  <c r="CW245"/>
  <c r="CW241"/>
  <c r="CW111"/>
  <c r="CW112"/>
  <c r="CW190"/>
  <c r="CW207"/>
  <c r="CW220"/>
  <c r="CW172"/>
  <c r="CW242"/>
  <c r="CW117"/>
  <c r="CW67"/>
  <c r="CW77"/>
  <c r="CW56"/>
  <c r="CW88"/>
  <c r="CW129"/>
  <c r="CW79"/>
  <c r="CW155"/>
  <c r="CW106"/>
  <c r="CW184"/>
  <c r="CW181"/>
  <c r="CW235"/>
  <c r="CW175"/>
  <c r="CW233"/>
  <c r="CW208"/>
  <c r="CW195"/>
  <c r="CW222"/>
  <c r="CW140"/>
  <c r="CW73"/>
  <c r="CW199"/>
  <c r="CW212"/>
  <c r="CW148"/>
  <c r="CW134"/>
  <c r="CW35"/>
  <c r="CW69"/>
  <c r="CW43"/>
  <c r="CW59"/>
  <c r="CW121"/>
  <c r="CW131"/>
  <c r="CW147"/>
  <c r="CW101"/>
  <c r="CW176"/>
  <c r="CW173"/>
  <c r="CW186"/>
  <c r="CW103"/>
  <c r="CW239"/>
  <c r="CW232"/>
  <c r="CW189"/>
  <c r="CW177"/>
  <c r="CW150"/>
  <c r="CW221"/>
  <c r="CW218"/>
  <c r="CW191"/>
  <c r="CW243"/>
  <c r="CW192"/>
  <c r="CW80"/>
  <c r="CW89"/>
  <c r="CW91"/>
  <c r="CW40"/>
  <c r="CW66"/>
  <c r="CW110"/>
  <c r="CW187"/>
  <c r="CW152"/>
  <c r="CW149"/>
  <c r="CW162"/>
  <c r="CW71"/>
  <c r="CW32"/>
  <c r="CW151"/>
  <c r="CW137"/>
  <c r="CW183"/>
  <c r="CW236"/>
  <c r="CW161"/>
  <c r="CW234"/>
  <c r="CW203"/>
  <c r="CW36"/>
  <c r="CW115"/>
  <c r="CW25"/>
  <c r="CW157"/>
  <c r="CW85"/>
  <c r="CW98"/>
  <c r="CW93"/>
  <c r="CW44"/>
  <c r="CW37"/>
  <c r="CW23"/>
  <c r="CW26"/>
  <c r="CW54"/>
  <c r="CW46"/>
  <c r="CW200"/>
  <c r="CW105"/>
  <c r="CW139"/>
  <c r="CW174"/>
  <c r="CW248"/>
  <c r="CW185"/>
  <c r="CW204"/>
  <c r="CW124"/>
  <c r="CW84"/>
  <c r="CW55"/>
  <c r="CW135"/>
  <c r="CW123"/>
  <c r="CW238"/>
  <c r="CW158"/>
  <c r="CW76"/>
  <c r="CW226"/>
  <c r="CW72"/>
  <c r="CW102"/>
  <c r="CW57"/>
  <c r="CW179"/>
  <c r="CW141"/>
  <c r="CW27"/>
  <c r="CW92"/>
  <c r="CW58"/>
  <c r="CW21"/>
  <c r="CW50"/>
  <c r="CW202"/>
  <c r="CW113"/>
  <c r="CW178"/>
  <c r="CW42"/>
  <c r="CW156"/>
  <c r="CW209"/>
  <c r="CW244"/>
  <c r="CW97"/>
  <c r="CW160"/>
  <c r="CW30"/>
  <c r="CW219"/>
  <c r="CW223"/>
  <c r="CW164"/>
  <c r="CW107"/>
  <c r="CW31"/>
  <c r="CW198"/>
  <c r="CW188"/>
  <c r="CW114"/>
  <c r="CW247"/>
  <c r="CW210"/>
  <c r="CW64"/>
  <c r="CW94"/>
  <c r="CW126"/>
  <c r="CW171"/>
  <c r="CW90"/>
  <c r="CW83"/>
  <c r="CW68"/>
  <c r="CW60"/>
  <c r="CW22"/>
  <c r="CW153"/>
  <c r="CW180"/>
  <c r="CW78"/>
  <c r="CW168"/>
  <c r="CW38"/>
  <c r="CW216"/>
  <c r="CW227"/>
  <c r="CW206"/>
  <c r="CW211"/>
  <c r="CW193"/>
  <c r="CW237"/>
  <c r="CW70"/>
  <c r="CW116"/>
  <c r="CW170"/>
  <c r="CW33"/>
  <c r="CW34"/>
  <c r="CW145"/>
  <c r="CW217"/>
  <c r="CW225"/>
  <c r="CW205"/>
  <c r="CW52"/>
  <c r="CW82"/>
  <c r="CW45"/>
  <c r="CW214"/>
  <c r="CW100"/>
  <c r="CW133"/>
  <c r="CW229"/>
  <c r="CW196"/>
  <c r="CW74"/>
  <c r="CW28"/>
  <c r="CW128"/>
  <c r="CW144"/>
  <c r="CW154"/>
  <c r="CW51"/>
  <c r="CW29"/>
  <c r="CW61"/>
  <c r="CW47"/>
  <c r="CW230"/>
  <c r="CW224"/>
  <c r="CW201"/>
  <c r="CW125"/>
  <c r="CW213"/>
  <c r="CW231"/>
  <c r="CW62"/>
  <c r="CW104"/>
  <c r="CW120"/>
  <c r="CW136"/>
  <c r="CW146"/>
  <c r="CW87"/>
  <c r="CW53"/>
  <c r="CW39"/>
  <c r="CW159"/>
  <c r="CW165"/>
  <c r="CM247"/>
  <c r="CM166"/>
  <c r="CM144"/>
  <c r="CM235"/>
  <c r="CM218"/>
  <c r="CM202"/>
  <c r="CM232"/>
  <c r="CM168"/>
  <c r="CM110"/>
  <c r="CM44"/>
  <c r="CM49"/>
  <c r="CM25"/>
  <c r="CM123"/>
  <c r="CM79"/>
  <c r="CM162"/>
  <c r="CM233"/>
  <c r="CM175"/>
  <c r="CM57"/>
  <c r="CM155"/>
  <c r="CM100"/>
  <c r="CM92"/>
  <c r="CM35"/>
  <c r="CM193"/>
  <c r="CM121"/>
  <c r="CM106"/>
  <c r="CM187"/>
  <c r="CM36"/>
  <c r="CM42"/>
  <c r="CM80"/>
  <c r="CM88"/>
  <c r="CM61"/>
  <c r="CM117"/>
  <c r="CM165"/>
  <c r="CM41"/>
  <c r="CM192"/>
  <c r="CM105"/>
  <c r="CM171"/>
  <c r="CM126"/>
  <c r="CM73"/>
  <c r="CM208"/>
  <c r="CM243"/>
  <c r="CM194"/>
  <c r="CM205"/>
  <c r="CM245"/>
  <c r="CM206"/>
  <c r="CM198"/>
  <c r="CM128"/>
  <c r="CM74"/>
  <c r="CM135"/>
  <c r="CM189"/>
  <c r="CM228"/>
  <c r="CM174"/>
  <c r="CM150"/>
  <c r="CM95"/>
  <c r="CM97"/>
  <c r="CM242"/>
  <c r="CM170"/>
  <c r="CM226"/>
  <c r="CM169"/>
  <c r="CM30"/>
  <c r="CM26"/>
  <c r="CM69"/>
  <c r="CM71"/>
  <c r="CM180"/>
  <c r="CM186"/>
  <c r="CM89"/>
  <c r="CM212"/>
  <c r="CM176"/>
  <c r="CM177"/>
  <c r="CM127"/>
  <c r="CM223"/>
  <c r="CM130"/>
  <c r="CM90"/>
  <c r="CM224"/>
  <c r="CM227"/>
  <c r="CM156"/>
  <c r="CM137"/>
  <c r="CM225"/>
  <c r="CM39"/>
  <c r="CM23"/>
  <c r="CM96"/>
  <c r="CM183"/>
  <c r="CM147"/>
  <c r="CM76"/>
  <c r="CM27"/>
  <c r="CM29"/>
  <c r="CM33"/>
  <c r="CM109"/>
  <c r="CM113"/>
  <c r="CM87"/>
  <c r="CM48"/>
  <c r="CM230"/>
  <c r="CM50"/>
  <c r="CM178"/>
  <c r="CM75"/>
  <c r="CM108"/>
  <c r="CM221"/>
  <c r="CM66"/>
  <c r="CM22"/>
  <c r="CM94"/>
  <c r="CM78"/>
  <c r="CM213"/>
  <c r="CM244"/>
  <c r="CM229"/>
  <c r="CM182"/>
  <c r="CM145"/>
  <c r="CM239"/>
  <c r="CM55"/>
  <c r="CM82"/>
  <c r="CM112"/>
  <c r="CM181"/>
  <c r="CM119"/>
  <c r="CM54"/>
  <c r="CM248"/>
  <c r="CM125"/>
  <c r="CM201"/>
  <c r="CM107"/>
  <c r="CM191"/>
  <c r="CM84"/>
  <c r="CM68"/>
  <c r="CM240"/>
  <c r="CM34"/>
  <c r="CM146"/>
  <c r="CM104"/>
  <c r="CM118"/>
  <c r="CM45"/>
  <c r="CM197"/>
  <c r="CM210"/>
  <c r="CM234"/>
  <c r="CM236"/>
  <c r="CM199"/>
  <c r="CM157"/>
  <c r="CM46"/>
  <c r="CM72"/>
  <c r="CM120"/>
  <c r="CM122"/>
  <c r="CM81"/>
  <c r="CM70"/>
  <c r="CM102"/>
  <c r="CM56"/>
  <c r="CM103"/>
  <c r="CM237"/>
  <c r="CM184"/>
  <c r="CM216"/>
  <c r="CM190"/>
  <c r="CM152"/>
  <c r="CM231"/>
  <c r="CM64"/>
  <c r="CM141"/>
  <c r="CM37"/>
  <c r="CM40"/>
  <c r="CM246"/>
  <c r="CM172"/>
  <c r="CM200"/>
  <c r="CM214"/>
  <c r="CM124"/>
  <c r="CM219"/>
  <c r="CM148"/>
  <c r="CM204"/>
  <c r="CM209"/>
  <c r="CM52"/>
  <c r="CM63"/>
  <c r="CM133"/>
  <c r="CM164"/>
  <c r="CM140"/>
  <c r="CM173"/>
  <c r="CM158"/>
  <c r="CM51"/>
  <c r="CM59"/>
  <c r="CM159"/>
  <c r="CM136"/>
  <c r="CM86"/>
  <c r="CM217"/>
  <c r="CM47"/>
  <c r="CM98"/>
  <c r="CM131"/>
  <c r="CM151"/>
  <c r="CM129"/>
  <c r="CM65"/>
  <c r="CM58"/>
  <c r="CM185"/>
  <c r="CM83"/>
  <c r="CM143"/>
  <c r="CU226"/>
  <c r="CU204"/>
  <c r="CU237"/>
  <c r="CU247"/>
  <c r="CU135"/>
  <c r="CU73"/>
  <c r="CU42"/>
  <c r="CU90"/>
  <c r="CU113"/>
  <c r="CU142"/>
  <c r="CU171"/>
  <c r="CU22"/>
  <c r="CU184"/>
  <c r="CU136"/>
  <c r="CU86"/>
  <c r="CU212"/>
  <c r="CU202"/>
  <c r="CU169"/>
  <c r="CU173"/>
  <c r="CU140"/>
  <c r="CU190"/>
  <c r="CU25"/>
  <c r="CU94"/>
  <c r="CU158"/>
  <c r="CU105"/>
  <c r="CU97"/>
  <c r="CU35"/>
  <c r="CU78"/>
  <c r="CU217"/>
  <c r="CU132"/>
  <c r="CU185"/>
  <c r="CU248"/>
  <c r="CU231"/>
  <c r="CU141"/>
  <c r="CU65"/>
  <c r="CU87"/>
  <c r="CU31"/>
  <c r="CU80"/>
  <c r="CU134"/>
  <c r="CU163"/>
  <c r="CU172"/>
  <c r="CU187"/>
  <c r="CU152"/>
  <c r="CU109"/>
  <c r="CU214"/>
  <c r="CU219"/>
  <c r="CU181"/>
  <c r="CU230"/>
  <c r="CU189"/>
  <c r="CU221"/>
  <c r="CU160"/>
  <c r="CU232"/>
  <c r="CU224"/>
  <c r="CU216"/>
  <c r="CU208"/>
  <c r="CU200"/>
  <c r="CU192"/>
  <c r="CU99"/>
  <c r="CU178"/>
  <c r="CU239"/>
  <c r="CU242"/>
  <c r="CU62"/>
  <c r="CU63"/>
  <c r="CU71"/>
  <c r="CU69"/>
  <c r="CU130"/>
  <c r="CU155"/>
  <c r="CU156"/>
  <c r="CU131"/>
  <c r="CU144"/>
  <c r="CU218"/>
  <c r="CU133"/>
  <c r="CU145"/>
  <c r="CU170"/>
  <c r="CU228"/>
  <c r="CU196"/>
  <c r="CU197"/>
  <c r="CU176"/>
  <c r="CU64"/>
  <c r="CU60"/>
  <c r="CU165"/>
  <c r="CU47"/>
  <c r="CU39"/>
  <c r="CU92"/>
  <c r="CU116"/>
  <c r="CU81"/>
  <c r="CU108"/>
  <c r="CU106"/>
  <c r="CU188"/>
  <c r="CU207"/>
  <c r="CU180"/>
  <c r="CU115"/>
  <c r="CU235"/>
  <c r="CU222"/>
  <c r="CU206"/>
  <c r="CU151"/>
  <c r="CU183"/>
  <c r="CU177"/>
  <c r="CU84"/>
  <c r="CU174"/>
  <c r="CU112"/>
  <c r="CU38"/>
  <c r="CU79"/>
  <c r="CU104"/>
  <c r="CU82"/>
  <c r="CU243"/>
  <c r="CU149"/>
  <c r="CU37"/>
  <c r="CU164"/>
  <c r="CU126"/>
  <c r="CU52"/>
  <c r="CU58"/>
  <c r="CU67"/>
  <c r="CU41"/>
  <c r="CU95"/>
  <c r="CU45"/>
  <c r="CU54"/>
  <c r="CU91"/>
  <c r="CU143"/>
  <c r="CU125"/>
  <c r="CU85"/>
  <c r="CU48"/>
  <c r="CU157"/>
  <c r="CU88"/>
  <c r="CU146"/>
  <c r="CU186"/>
  <c r="CU93"/>
  <c r="CU89"/>
  <c r="CU211"/>
  <c r="CU21"/>
  <c r="CU55"/>
  <c r="CU98"/>
  <c r="CU179"/>
  <c r="CU128"/>
  <c r="CU162"/>
  <c r="CU246"/>
  <c r="CU203"/>
  <c r="CU175"/>
  <c r="CU229"/>
  <c r="CU61"/>
  <c r="CU51"/>
  <c r="CU29"/>
  <c r="CU36"/>
  <c r="CU139"/>
  <c r="CU210"/>
  <c r="CU201"/>
  <c r="CU30"/>
  <c r="CU77"/>
  <c r="CU154"/>
  <c r="CU137"/>
  <c r="CU213"/>
  <c r="CU121"/>
  <c r="CU34"/>
  <c r="CU43"/>
  <c r="CU195"/>
  <c r="CU122"/>
  <c r="CU236"/>
  <c r="CU199"/>
  <c r="CU26"/>
  <c r="CU33"/>
  <c r="CU147"/>
  <c r="CU111"/>
  <c r="CU159"/>
  <c r="CU167"/>
  <c r="CU168"/>
  <c r="CU209"/>
  <c r="CU225"/>
  <c r="CU205"/>
  <c r="CU49"/>
  <c r="CU161"/>
  <c r="CU96"/>
  <c r="CU124"/>
  <c r="CU193"/>
  <c r="CU238"/>
  <c r="CU110"/>
  <c r="CU103"/>
  <c r="CU241"/>
  <c r="CU127"/>
  <c r="CU240"/>
  <c r="CU101"/>
  <c r="CU182"/>
  <c r="CU100"/>
  <c r="CU138"/>
  <c r="CU198"/>
  <c r="CU83"/>
  <c r="CU129"/>
  <c r="CU215"/>
  <c r="CU233"/>
  <c r="CU53"/>
  <c r="CU119"/>
  <c r="CU150"/>
  <c r="CU123"/>
  <c r="CU117"/>
  <c r="CU120"/>
  <c r="CU68"/>
  <c r="CU107"/>
  <c r="CU166"/>
  <c r="CU74"/>
  <c r="CU59"/>
  <c r="CU75"/>
  <c r="CU27"/>
  <c r="CU40"/>
  <c r="CU220"/>
  <c r="CU227"/>
  <c r="CU245"/>
  <c r="CU57"/>
  <c r="CU46"/>
  <c r="CU50"/>
  <c r="CU148"/>
  <c r="CU223"/>
  <c r="CU153"/>
  <c r="CU114"/>
  <c r="CU234"/>
  <c r="CU244"/>
  <c r="CU102"/>
  <c r="CU70"/>
  <c r="CU66"/>
  <c r="CU44"/>
  <c r="CU72"/>
  <c r="CU56"/>
  <c r="CU32"/>
  <c r="CU24"/>
  <c r="CU194"/>
  <c r="CU23"/>
  <c r="CU191"/>
  <c r="CU28"/>
  <c r="CU118"/>
  <c r="CU76"/>
  <c r="CO49"/>
  <c r="CO60"/>
  <c r="CP151"/>
  <c r="CP123"/>
  <c r="CO203"/>
  <c r="CQ135"/>
  <c r="CO142"/>
  <c r="CQ237"/>
  <c r="CP84"/>
  <c r="CQ187"/>
  <c r="CQ49"/>
  <c r="CP67"/>
  <c r="CP154"/>
  <c r="CO173"/>
  <c r="CN248"/>
  <c r="CN86"/>
  <c r="CN243"/>
  <c r="CS222"/>
  <c r="CO39"/>
  <c r="CQ107"/>
  <c r="CP183"/>
  <c r="CR154"/>
  <c r="CO154"/>
  <c r="CP86"/>
  <c r="CO111"/>
  <c r="CR153"/>
  <c r="CM195"/>
  <c r="CN41"/>
  <c r="CQ102"/>
  <c r="CP158"/>
  <c r="CN120"/>
  <c r="CQ204"/>
  <c r="CN238"/>
  <c r="CS229"/>
  <c r="CO198"/>
  <c r="CR230"/>
  <c r="CO120"/>
  <c r="CQ86"/>
  <c r="CS84"/>
  <c r="CO216"/>
  <c r="CM91"/>
  <c r="CR146"/>
  <c r="CN39"/>
  <c r="CN169"/>
  <c r="CR143"/>
  <c r="CM32"/>
  <c r="CS149"/>
  <c r="CO78"/>
  <c r="CN195"/>
  <c r="CS114"/>
  <c r="CN150"/>
  <c r="CQ191"/>
  <c r="CN133"/>
  <c r="CP124"/>
  <c r="CM101"/>
  <c r="CP111"/>
  <c r="CM134"/>
  <c r="CP120"/>
  <c r="CP205"/>
  <c r="CQ194"/>
  <c r="CQ226"/>
  <c r="CQ94"/>
  <c r="CQ68"/>
  <c r="CQ184"/>
  <c r="CQ213"/>
  <c r="CQ198"/>
  <c r="CQ239"/>
  <c r="CQ214"/>
  <c r="CQ215"/>
  <c r="CQ130"/>
  <c r="CQ126"/>
  <c r="CQ159"/>
  <c r="CQ178"/>
  <c r="CQ138"/>
  <c r="CQ128"/>
  <c r="CQ57"/>
  <c r="CQ61"/>
  <c r="CQ241"/>
  <c r="CQ161"/>
  <c r="CQ202"/>
  <c r="CQ211"/>
  <c r="CQ232"/>
  <c r="CQ111"/>
  <c r="CQ206"/>
  <c r="CQ114"/>
  <c r="CQ233"/>
  <c r="CQ118"/>
  <c r="CQ151"/>
  <c r="CQ106"/>
  <c r="CQ99"/>
  <c r="CQ120"/>
  <c r="CQ70"/>
  <c r="CQ176"/>
  <c r="CQ163"/>
  <c r="CQ155"/>
  <c r="CQ83"/>
  <c r="CQ208"/>
  <c r="CQ105"/>
  <c r="CQ243"/>
  <c r="CQ181"/>
  <c r="CQ110"/>
  <c r="CQ143"/>
  <c r="CQ240"/>
  <c r="CQ169"/>
  <c r="CQ182"/>
  <c r="CQ144"/>
  <c r="CQ150"/>
  <c r="CQ134"/>
  <c r="CQ229"/>
  <c r="CQ164"/>
  <c r="CQ122"/>
  <c r="CQ201"/>
  <c r="CQ124"/>
  <c r="CQ236"/>
  <c r="CQ228"/>
  <c r="CQ220"/>
  <c r="CQ212"/>
  <c r="CQ196"/>
  <c r="CQ46"/>
  <c r="CQ185"/>
  <c r="CQ152"/>
  <c r="CQ195"/>
  <c r="CQ89"/>
  <c r="CQ225"/>
  <c r="CQ175"/>
  <c r="CQ96"/>
  <c r="CQ81"/>
  <c r="CQ74"/>
  <c r="CQ43"/>
  <c r="CQ66"/>
  <c r="CQ44"/>
  <c r="CQ38"/>
  <c r="CQ25"/>
  <c r="CQ36"/>
  <c r="CQ23"/>
  <c r="CQ40"/>
  <c r="CQ140"/>
  <c r="CQ97"/>
  <c r="CQ131"/>
  <c r="CQ56"/>
  <c r="CQ72"/>
  <c r="CQ22"/>
  <c r="CQ139"/>
  <c r="CQ29"/>
  <c r="CQ189"/>
  <c r="CQ71"/>
  <c r="CQ51"/>
  <c r="CQ244"/>
  <c r="CQ177"/>
  <c r="CQ32"/>
  <c r="CQ153"/>
  <c r="CQ248"/>
  <c r="CQ168"/>
  <c r="CQ247"/>
  <c r="CQ137"/>
  <c r="CQ167"/>
  <c r="CQ35"/>
  <c r="CQ24"/>
  <c r="CQ141"/>
  <c r="CQ50"/>
  <c r="CQ113"/>
  <c r="CQ85"/>
  <c r="CQ165"/>
  <c r="CQ231"/>
  <c r="CQ199"/>
  <c r="CQ65"/>
  <c r="CQ79"/>
  <c r="CQ30"/>
  <c r="CQ21"/>
  <c r="CQ197"/>
  <c r="CQ207"/>
  <c r="CQ104"/>
  <c r="CQ145"/>
  <c r="CQ190"/>
  <c r="CQ193"/>
  <c r="CQ235"/>
  <c r="CQ149"/>
  <c r="CQ98"/>
  <c r="CQ162"/>
  <c r="CQ58"/>
  <c r="CQ117"/>
  <c r="CQ37"/>
  <c r="CQ91"/>
  <c r="CQ101"/>
  <c r="CQ26"/>
  <c r="CQ160"/>
  <c r="CQ234"/>
  <c r="CQ63"/>
  <c r="CQ39"/>
  <c r="CQ192"/>
  <c r="CQ121"/>
  <c r="CQ123"/>
  <c r="CQ64"/>
  <c r="CQ48"/>
  <c r="CQ112"/>
  <c r="CQ223"/>
  <c r="CQ100"/>
  <c r="CQ53"/>
  <c r="CQ69"/>
  <c r="CQ52"/>
  <c r="CQ230"/>
  <c r="CQ166"/>
  <c r="CQ108"/>
  <c r="CQ227"/>
  <c r="CQ210"/>
  <c r="CQ188"/>
  <c r="CQ93"/>
  <c r="CQ222"/>
  <c r="CQ242"/>
  <c r="CQ95"/>
  <c r="CQ59"/>
  <c r="CQ60"/>
  <c r="CQ157"/>
  <c r="CQ115"/>
  <c r="CQ45"/>
  <c r="CQ125"/>
  <c r="CQ33"/>
  <c r="CQ42"/>
  <c r="CQ47"/>
  <c r="CQ221"/>
  <c r="CQ73"/>
  <c r="CQ142"/>
  <c r="CQ245"/>
  <c r="CQ219"/>
  <c r="CQ246"/>
  <c r="CQ217"/>
  <c r="CQ92"/>
  <c r="CQ119"/>
  <c r="CQ78"/>
  <c r="CQ133"/>
  <c r="CQ186"/>
  <c r="CQ146"/>
  <c r="CQ27"/>
  <c r="CQ109"/>
  <c r="CQ77"/>
  <c r="CQ136"/>
  <c r="CQ147"/>
  <c r="CQ54"/>
  <c r="CQ84"/>
  <c r="CV191"/>
  <c r="CV248"/>
  <c r="CV95"/>
  <c r="CV214"/>
  <c r="CV216"/>
  <c r="CV221"/>
  <c r="CV226"/>
  <c r="CV215"/>
  <c r="CV167"/>
  <c r="CV159"/>
  <c r="CV122"/>
  <c r="CV156"/>
  <c r="CV138"/>
  <c r="CV63"/>
  <c r="CV158"/>
  <c r="CV163"/>
  <c r="CV136"/>
  <c r="CV149"/>
  <c r="CV68"/>
  <c r="CV58"/>
  <c r="CV80"/>
  <c r="CV31"/>
  <c r="CV99"/>
  <c r="CV121"/>
  <c r="CV105"/>
  <c r="CV60"/>
  <c r="CV62"/>
  <c r="CV227"/>
  <c r="CV217"/>
  <c r="CV233"/>
  <c r="CV219"/>
  <c r="CV119"/>
  <c r="CV212"/>
  <c r="CV175"/>
  <c r="CV243"/>
  <c r="CV211"/>
  <c r="CV208"/>
  <c r="CV213"/>
  <c r="CV218"/>
  <c r="CV207"/>
  <c r="CV246"/>
  <c r="CV206"/>
  <c r="CV130"/>
  <c r="CV150"/>
  <c r="CV155"/>
  <c r="CV109"/>
  <c r="CV141"/>
  <c r="CV90"/>
  <c r="CV81"/>
  <c r="CV72"/>
  <c r="CV97"/>
  <c r="CV91"/>
  <c r="CV113"/>
  <c r="CV66"/>
  <c r="CV46"/>
  <c r="CV27"/>
  <c r="CV172"/>
  <c r="CV200"/>
  <c r="CV205"/>
  <c r="CV210"/>
  <c r="CV199"/>
  <c r="CV242"/>
  <c r="CV71"/>
  <c r="CV142"/>
  <c r="CV147"/>
  <c r="CV101"/>
  <c r="CV184"/>
  <c r="CV57"/>
  <c r="CV93"/>
  <c r="CV73"/>
  <c r="CV64"/>
  <c r="CV89"/>
  <c r="CV110"/>
  <c r="CV84"/>
  <c r="CV22"/>
  <c r="CV135"/>
  <c r="CV239"/>
  <c r="CV220"/>
  <c r="CV161"/>
  <c r="CV238"/>
  <c r="CV143"/>
  <c r="CV244"/>
  <c r="CV230"/>
  <c r="CV120"/>
  <c r="CV145"/>
  <c r="CV154"/>
  <c r="CV164"/>
  <c r="CV240"/>
  <c r="CV111"/>
  <c r="CV128"/>
  <c r="CV107"/>
  <c r="CV170"/>
  <c r="CV209"/>
  <c r="CV28"/>
  <c r="CV182"/>
  <c r="CV187"/>
  <c r="CV160"/>
  <c r="CV173"/>
  <c r="CV54"/>
  <c r="CV100"/>
  <c r="CV86"/>
  <c r="CV124"/>
  <c r="CV52"/>
  <c r="CV123"/>
  <c r="CV183"/>
  <c r="CV146"/>
  <c r="CV225"/>
  <c r="CV196"/>
  <c r="CV237"/>
  <c r="CV231"/>
  <c r="CV245"/>
  <c r="CV85"/>
  <c r="CV134"/>
  <c r="CV96"/>
  <c r="CV189"/>
  <c r="CV104"/>
  <c r="CV70"/>
  <c r="CV43"/>
  <c r="CV129"/>
  <c r="CV39"/>
  <c r="CV37"/>
  <c r="CV50"/>
  <c r="CV162"/>
  <c r="CV157"/>
  <c r="CV77"/>
  <c r="CV92"/>
  <c r="CV55"/>
  <c r="CV56"/>
  <c r="CV114"/>
  <c r="CV87"/>
  <c r="CV139"/>
  <c r="CV79"/>
  <c r="CV108"/>
  <c r="CV48"/>
  <c r="CV49"/>
  <c r="CV192"/>
  <c r="CV127"/>
  <c r="CV166"/>
  <c r="CV25"/>
  <c r="CV133"/>
  <c r="CV236"/>
  <c r="CV201"/>
  <c r="CV228"/>
  <c r="CV148"/>
  <c r="CV229"/>
  <c r="CV223"/>
  <c r="CV222"/>
  <c r="CV103"/>
  <c r="CV82"/>
  <c r="CV181"/>
  <c r="CV65"/>
  <c r="CV61"/>
  <c r="CV69"/>
  <c r="CV35"/>
  <c r="CV29"/>
  <c r="CV21"/>
  <c r="CV112"/>
  <c r="CV106"/>
  <c r="CV88"/>
  <c r="CV98"/>
  <c r="CV115"/>
  <c r="CV169"/>
  <c r="CV232"/>
  <c r="CV176"/>
  <c r="CV74"/>
  <c r="CV132"/>
  <c r="CV247"/>
  <c r="CV144"/>
  <c r="CV45"/>
  <c r="CV203"/>
  <c r="CV198"/>
  <c r="CV197"/>
  <c r="CV178"/>
  <c r="CV177"/>
  <c r="CV137"/>
  <c r="CV117"/>
  <c r="CV179"/>
  <c r="CV165"/>
  <c r="CV83"/>
  <c r="CV23"/>
  <c r="CV38"/>
  <c r="CV36"/>
  <c r="CV131"/>
  <c r="CV42"/>
  <c r="CV171"/>
  <c r="CV116"/>
  <c r="CV34"/>
  <c r="CV195"/>
  <c r="CV193"/>
  <c r="CV76"/>
  <c r="CV59"/>
  <c r="CV44"/>
  <c r="CV26"/>
  <c r="CV180"/>
  <c r="CV194"/>
  <c r="CV47"/>
  <c r="CV51"/>
  <c r="CV204"/>
  <c r="CV185"/>
  <c r="CV188"/>
  <c r="CV140"/>
  <c r="CV153"/>
  <c r="CV224"/>
  <c r="CV234"/>
  <c r="CV190"/>
  <c r="CV168"/>
  <c r="CV75"/>
  <c r="CV102"/>
  <c r="CV126"/>
  <c r="CV30"/>
  <c r="CV40"/>
  <c r="CV41"/>
  <c r="CV241"/>
  <c r="CV235"/>
  <c r="CV202"/>
  <c r="CV186"/>
  <c r="CV151"/>
  <c r="CV174"/>
  <c r="CV152"/>
  <c r="CV125"/>
  <c r="CV67"/>
  <c r="CV94"/>
  <c r="CV118"/>
  <c r="CV32"/>
  <c r="CV53"/>
  <c r="CV33"/>
  <c r="CV78"/>
  <c r="CV24"/>
  <c r="CT179"/>
  <c r="CT226"/>
  <c r="CT225"/>
  <c r="CT76"/>
  <c r="CT82"/>
  <c r="CT56"/>
  <c r="CT119"/>
  <c r="CT113"/>
  <c r="CT134"/>
  <c r="CT85"/>
  <c r="CT123"/>
  <c r="CT131"/>
  <c r="CT221"/>
  <c r="CT212"/>
  <c r="CT172"/>
  <c r="CT109"/>
  <c r="CT239"/>
  <c r="CT129"/>
  <c r="CT232"/>
  <c r="CT73"/>
  <c r="CT61"/>
  <c r="CT59"/>
  <c r="CT72"/>
  <c r="CT156"/>
  <c r="CT209"/>
  <c r="CT213"/>
  <c r="CT229"/>
  <c r="CT68"/>
  <c r="CT52"/>
  <c r="CT55"/>
  <c r="CT101"/>
  <c r="CT99"/>
  <c r="CT133"/>
  <c r="CT67"/>
  <c r="CT170"/>
  <c r="CT228"/>
  <c r="CT198"/>
  <c r="CT187"/>
  <c r="CT183"/>
  <c r="CT143"/>
  <c r="CT247"/>
  <c r="CT178"/>
  <c r="CT157"/>
  <c r="CT208"/>
  <c r="CT164"/>
  <c r="CT89"/>
  <c r="CT70"/>
  <c r="CT169"/>
  <c r="CT108"/>
  <c r="CT215"/>
  <c r="CT118"/>
  <c r="CT193"/>
  <c r="CT194"/>
  <c r="CT25"/>
  <c r="CT36"/>
  <c r="CT103"/>
  <c r="CT122"/>
  <c r="CT80"/>
  <c r="CT130"/>
  <c r="CT182"/>
  <c r="CT154"/>
  <c r="CT138"/>
  <c r="CT140"/>
  <c r="CT201"/>
  <c r="CT186"/>
  <c r="CT111"/>
  <c r="CT152"/>
  <c r="CT241"/>
  <c r="CT236"/>
  <c r="CT28"/>
  <c r="CT180"/>
  <c r="CT94"/>
  <c r="CT161"/>
  <c r="CT124"/>
  <c r="CT237"/>
  <c r="CT204"/>
  <c r="CT115"/>
  <c r="CT206"/>
  <c r="CT93"/>
  <c r="CT245"/>
  <c r="CT42"/>
  <c r="CT34"/>
  <c r="CT66"/>
  <c r="CT74"/>
  <c r="CT33"/>
  <c r="CT137"/>
  <c r="CT158"/>
  <c r="CT120"/>
  <c r="CT102"/>
  <c r="CT240"/>
  <c r="CT230"/>
  <c r="CT168"/>
  <c r="CT176"/>
  <c r="CT184"/>
  <c r="CT191"/>
  <c r="CT165"/>
  <c r="CT148"/>
  <c r="CT171"/>
  <c r="CT96"/>
  <c r="CT243"/>
  <c r="CT162"/>
  <c r="CT21"/>
  <c r="CT95"/>
  <c r="CT75"/>
  <c r="CT174"/>
  <c r="CT196"/>
  <c r="CT244"/>
  <c r="CT189"/>
  <c r="CT105"/>
  <c r="CT200"/>
  <c r="CT155"/>
  <c r="CT235"/>
  <c r="CT112"/>
  <c r="CT100"/>
  <c r="CT58"/>
  <c r="CT62"/>
  <c r="CT35"/>
  <c r="CT32"/>
  <c r="CT30"/>
  <c r="CT222"/>
  <c r="CT127"/>
  <c r="CT227"/>
  <c r="CT54"/>
  <c r="CT248"/>
  <c r="CT231"/>
  <c r="CT153"/>
  <c r="CT128"/>
  <c r="CT92"/>
  <c r="CT48"/>
  <c r="CT40"/>
  <c r="CT224"/>
  <c r="CT91"/>
  <c r="CT195"/>
  <c r="CT31"/>
  <c r="CT43"/>
  <c r="CT220"/>
  <c r="CT167"/>
  <c r="CT49"/>
  <c r="CT87"/>
  <c r="CT69"/>
  <c r="CT166"/>
  <c r="CT190"/>
  <c r="CT163"/>
  <c r="CT121"/>
  <c r="CT238"/>
  <c r="CT223"/>
  <c r="CT135"/>
  <c r="CT147"/>
  <c r="CT211"/>
  <c r="CT64"/>
  <c r="CT177"/>
  <c r="CT116"/>
  <c r="CT98"/>
  <c r="CT63"/>
  <c r="CT81"/>
  <c r="CT39"/>
  <c r="CT27"/>
  <c r="CT142"/>
  <c r="CT149"/>
  <c r="CT78"/>
  <c r="CT114"/>
  <c r="CT132"/>
  <c r="CT47"/>
  <c r="CT210"/>
  <c r="CT60"/>
  <c r="CT97"/>
  <c r="CT199"/>
  <c r="CT84"/>
  <c r="CT26"/>
  <c r="CT45"/>
  <c r="CT150"/>
  <c r="CT175"/>
  <c r="CT181"/>
  <c r="CT136"/>
  <c r="CT192"/>
  <c r="CT86"/>
  <c r="CT83"/>
  <c r="CT23"/>
  <c r="CT38"/>
  <c r="CT90"/>
  <c r="CT159"/>
  <c r="CT151"/>
  <c r="CT139"/>
  <c r="CT53"/>
  <c r="CT146"/>
  <c r="CT203"/>
  <c r="CT79"/>
  <c r="CT44"/>
  <c r="CT117"/>
  <c r="CT160"/>
  <c r="CT37"/>
  <c r="CT46"/>
  <c r="CT218"/>
  <c r="CT242"/>
  <c r="CT41"/>
  <c r="CT50"/>
  <c r="CT145"/>
  <c r="CT126"/>
  <c r="CT205"/>
  <c r="CT233"/>
  <c r="CT217"/>
  <c r="CT173"/>
  <c r="CT216"/>
  <c r="CT188"/>
  <c r="CT185"/>
  <c r="CT107"/>
  <c r="CT22"/>
  <c r="CT65"/>
  <c r="CT71"/>
  <c r="CT24"/>
  <c r="CT110"/>
  <c r="CT234"/>
  <c r="CT57"/>
  <c r="CT29"/>
  <c r="CT88"/>
  <c r="CT125"/>
  <c r="CT246"/>
  <c r="CT214"/>
  <c r="CT207"/>
  <c r="CT106"/>
  <c r="CT144"/>
  <c r="CT219"/>
  <c r="CT77"/>
  <c r="CT51"/>
  <c r="CT202"/>
  <c r="CT141"/>
  <c r="CT197"/>
  <c r="CT104"/>
  <c r="CQ238"/>
  <c r="CQ103"/>
  <c r="CQ148"/>
  <c r="CP90"/>
  <c r="CO66"/>
  <c r="CQ154"/>
  <c r="CN154"/>
  <c r="CN199"/>
  <c r="CQ173"/>
  <c r="CO83"/>
  <c r="CO104"/>
  <c r="CN65"/>
  <c r="CN50"/>
  <c r="CO170"/>
  <c r="CO124"/>
  <c r="CR188"/>
  <c r="CW99"/>
  <c r="CO65"/>
  <c r="CS49"/>
  <c r="CM43"/>
  <c r="CP136"/>
  <c r="CQ31"/>
  <c r="CP132"/>
  <c r="CS101"/>
  <c r="CR164"/>
  <c r="CQ170"/>
  <c r="CO152"/>
  <c r="CR190"/>
  <c r="CN136"/>
  <c r="CS141"/>
  <c r="CS80"/>
  <c r="CM62"/>
  <c r="CQ156"/>
  <c r="CP103"/>
  <c r="CM207"/>
  <c r="CP130"/>
  <c r="CS86"/>
  <c r="CO105"/>
  <c r="CR174"/>
  <c r="CO189"/>
  <c r="CM38"/>
  <c r="CM114"/>
  <c r="CO106"/>
  <c r="CR183"/>
  <c r="CN115"/>
  <c r="CN118"/>
  <c r="CM163"/>
  <c r="CS153"/>
  <c r="CO168"/>
  <c r="CR165"/>
  <c r="CN47"/>
  <c r="CQ75"/>
  <c r="CQ224"/>
  <c r="CM161"/>
  <c r="CN52"/>
  <c r="CQ67"/>
  <c r="CN148"/>
  <c r="CR247"/>
  <c r="CM93"/>
  <c r="CM179"/>
  <c r="CN155"/>
  <c r="CN192"/>
  <c r="CR242"/>
  <c r="CN30"/>
  <c r="CR85"/>
  <c r="CY218"/>
  <c r="CY160"/>
  <c r="CY235"/>
  <c r="CY219"/>
  <c r="CY232"/>
  <c r="CY171"/>
  <c r="CY242"/>
  <c r="CY215"/>
  <c r="CY204"/>
  <c r="CY222"/>
  <c r="CY177"/>
  <c r="CY187"/>
  <c r="CY38"/>
  <c r="CY133"/>
  <c r="CY173"/>
  <c r="CY178"/>
  <c r="CY159"/>
  <c r="CY156"/>
  <c r="CY168"/>
  <c r="CY126"/>
  <c r="CY34"/>
  <c r="CY71"/>
  <c r="CY96"/>
  <c r="CY90"/>
  <c r="CY197"/>
  <c r="CY203"/>
  <c r="CY202"/>
  <c r="CY166"/>
  <c r="CY190"/>
  <c r="CY205"/>
  <c r="CY169"/>
  <c r="CY193"/>
  <c r="CY110"/>
  <c r="CY238"/>
  <c r="CY207"/>
  <c r="CY196"/>
  <c r="CY191"/>
  <c r="CY214"/>
  <c r="CY116"/>
  <c r="CY75"/>
  <c r="CY144"/>
  <c r="CY78"/>
  <c r="CY65"/>
  <c r="CY123"/>
  <c r="CY125"/>
  <c r="CY165"/>
  <c r="CY170"/>
  <c r="CY151"/>
  <c r="CY148"/>
  <c r="CY56"/>
  <c r="CY80"/>
  <c r="CY63"/>
  <c r="CY88"/>
  <c r="CY82"/>
  <c r="CY229"/>
  <c r="CY112"/>
  <c r="CY194"/>
  <c r="CY174"/>
  <c r="CY244"/>
  <c r="CY176"/>
  <c r="CY199"/>
  <c r="CY124"/>
  <c r="CY131"/>
  <c r="CY206"/>
  <c r="CY248"/>
  <c r="CY179"/>
  <c r="CY115"/>
  <c r="CY117"/>
  <c r="CY157"/>
  <c r="CY162"/>
  <c r="CY143"/>
  <c r="CY140"/>
  <c r="CY184"/>
  <c r="CY72"/>
  <c r="CY50"/>
  <c r="CY60"/>
  <c r="CY22"/>
  <c r="CY240"/>
  <c r="CY213"/>
  <c r="CY102"/>
  <c r="CY163"/>
  <c r="CY103"/>
  <c r="CY239"/>
  <c r="CY228"/>
  <c r="CY225"/>
  <c r="CY152"/>
  <c r="CY94"/>
  <c r="CY128"/>
  <c r="CY130"/>
  <c r="CY138"/>
  <c r="CY86"/>
  <c r="CY183"/>
  <c r="CY180"/>
  <c r="CY100"/>
  <c r="CY127"/>
  <c r="CY195"/>
  <c r="CY237"/>
  <c r="CY216"/>
  <c r="CY145"/>
  <c r="CY210"/>
  <c r="CY73"/>
  <c r="CY220"/>
  <c r="CY54"/>
  <c r="CY92"/>
  <c r="CY149"/>
  <c r="CY135"/>
  <c r="CY69"/>
  <c r="CY99"/>
  <c r="CY21"/>
  <c r="CY84"/>
  <c r="CY47"/>
  <c r="CY41"/>
  <c r="CY39"/>
  <c r="CY31"/>
  <c r="CY243"/>
  <c r="CY114"/>
  <c r="CY87"/>
  <c r="CY101"/>
  <c r="CY53"/>
  <c r="CY52"/>
  <c r="CY231"/>
  <c r="CY106"/>
  <c r="CY158"/>
  <c r="CY153"/>
  <c r="CY226"/>
  <c r="CY236"/>
  <c r="CY45"/>
  <c r="CY77"/>
  <c r="CY61"/>
  <c r="CY211"/>
  <c r="CY234"/>
  <c r="CY245"/>
  <c r="CY212"/>
  <c r="CY230"/>
  <c r="CY137"/>
  <c r="CY139"/>
  <c r="CY57"/>
  <c r="CY141"/>
  <c r="CY89"/>
  <c r="CY188"/>
  <c r="CY64"/>
  <c r="CY91"/>
  <c r="CY98"/>
  <c r="CY27"/>
  <c r="CY68"/>
  <c r="CY33"/>
  <c r="CY25"/>
  <c r="CY30"/>
  <c r="CY246"/>
  <c r="CY111"/>
  <c r="CY155"/>
  <c r="CY233"/>
  <c r="CY164"/>
  <c r="CY23"/>
  <c r="CY118"/>
  <c r="CY208"/>
  <c r="CY217"/>
  <c r="CY113"/>
  <c r="CY107"/>
  <c r="CY108"/>
  <c r="CY44"/>
  <c r="CY224"/>
  <c r="CY134"/>
  <c r="CY167"/>
  <c r="CY247"/>
  <c r="CY182"/>
  <c r="CY119"/>
  <c r="CY198"/>
  <c r="CY122"/>
  <c r="CY67"/>
  <c r="CY172"/>
  <c r="CY76"/>
  <c r="CY58"/>
  <c r="CY43"/>
  <c r="CY109"/>
  <c r="CY26"/>
  <c r="CY221"/>
  <c r="CY200"/>
  <c r="CY121"/>
  <c r="CY62"/>
  <c r="CY46"/>
  <c r="CY186"/>
  <c r="CY79"/>
  <c r="CY48"/>
  <c r="CY70"/>
  <c r="CY154"/>
  <c r="CY93"/>
  <c r="CY51"/>
  <c r="CY42"/>
  <c r="CY40"/>
  <c r="CY142"/>
  <c r="CY81"/>
  <c r="CY150"/>
  <c r="CY55"/>
  <c r="CY161"/>
  <c r="CY147"/>
  <c r="CY223"/>
  <c r="CY209"/>
  <c r="CY132"/>
  <c r="CY185"/>
  <c r="CY83"/>
  <c r="CY146"/>
  <c r="CY95"/>
  <c r="CY74"/>
  <c r="CY85"/>
  <c r="CY36"/>
  <c r="CY32"/>
  <c r="CY35"/>
  <c r="CY241"/>
  <c r="CY136"/>
  <c r="CY129"/>
  <c r="CY120"/>
  <c r="CY189"/>
  <c r="CY175"/>
  <c r="CY105"/>
  <c r="CY66"/>
  <c r="CY104"/>
  <c r="CY29"/>
  <c r="CY28"/>
  <c r="CY24"/>
  <c r="CY37"/>
  <c r="CY192"/>
  <c r="CY227"/>
  <c r="CY97"/>
  <c r="CY181"/>
  <c r="CY59"/>
  <c r="CY49"/>
  <c r="CN244"/>
  <c r="CN145"/>
  <c r="CN119"/>
  <c r="CN134"/>
  <c r="CN218"/>
  <c r="CN213"/>
  <c r="CN223"/>
  <c r="CN109"/>
  <c r="CN103"/>
  <c r="CN161"/>
  <c r="CN114"/>
  <c r="CN246"/>
  <c r="CN231"/>
  <c r="CN130"/>
  <c r="CN225"/>
  <c r="CN190"/>
  <c r="CN176"/>
  <c r="CN171"/>
  <c r="CN91"/>
  <c r="CN90"/>
  <c r="CN110"/>
  <c r="CN24"/>
  <c r="CN194"/>
  <c r="CN206"/>
  <c r="CN215"/>
  <c r="CN217"/>
  <c r="CN220"/>
  <c r="CN188"/>
  <c r="CN207"/>
  <c r="CN135"/>
  <c r="CN146"/>
  <c r="CN235"/>
  <c r="CN59"/>
  <c r="CN92"/>
  <c r="CN40"/>
  <c r="CN77"/>
  <c r="CN210"/>
  <c r="CN196"/>
  <c r="CN164"/>
  <c r="CN219"/>
  <c r="CN168"/>
  <c r="CN151"/>
  <c r="CN137"/>
  <c r="CN245"/>
  <c r="CN198"/>
  <c r="CN142"/>
  <c r="CN117"/>
  <c r="CN181"/>
  <c r="CN121"/>
  <c r="CN93"/>
  <c r="CN123"/>
  <c r="CN76"/>
  <c r="CN212"/>
  <c r="CN242"/>
  <c r="CN236"/>
  <c r="CN139"/>
  <c r="CN234"/>
  <c r="CN191"/>
  <c r="CN74"/>
  <c r="CN183"/>
  <c r="CN186"/>
  <c r="CN98"/>
  <c r="CN232"/>
  <c r="CN147"/>
  <c r="CN85"/>
  <c r="CN101"/>
  <c r="CN102"/>
  <c r="CN125"/>
  <c r="CN202"/>
  <c r="CN233"/>
  <c r="CN178"/>
  <c r="CN112"/>
  <c r="CN138"/>
  <c r="CN179"/>
  <c r="CN157"/>
  <c r="CN129"/>
  <c r="CN106"/>
  <c r="CN58"/>
  <c r="CN35"/>
  <c r="CN97"/>
  <c r="CN51"/>
  <c r="CN72"/>
  <c r="CN43"/>
  <c r="CN48"/>
  <c r="CN26"/>
  <c r="CN37"/>
  <c r="CN21"/>
  <c r="CN211"/>
  <c r="CN201"/>
  <c r="CN166"/>
  <c r="CN156"/>
  <c r="CN141"/>
  <c r="CN82"/>
  <c r="CN230"/>
  <c r="CN56"/>
  <c r="CN175"/>
  <c r="CN162"/>
  <c r="CN200"/>
  <c r="CN87"/>
  <c r="CN25"/>
  <c r="CN32"/>
  <c r="CN140"/>
  <c r="CN111"/>
  <c r="CN23"/>
  <c r="CN182"/>
  <c r="CN237"/>
  <c r="CN184"/>
  <c r="CN173"/>
  <c r="CN143"/>
  <c r="CN209"/>
  <c r="CN96"/>
  <c r="CN49"/>
  <c r="CN38"/>
  <c r="CN31"/>
  <c r="CN45"/>
  <c r="CN187"/>
  <c r="CN185"/>
  <c r="CN177"/>
  <c r="CN160"/>
  <c r="CN88"/>
  <c r="CN55"/>
  <c r="CN152"/>
  <c r="CN167"/>
  <c r="CN197"/>
  <c r="CN22"/>
  <c r="CN174"/>
  <c r="CN78"/>
  <c r="CN34"/>
  <c r="CN240"/>
  <c r="CN128"/>
  <c r="CN127"/>
  <c r="CN28"/>
  <c r="CN205"/>
  <c r="CN107"/>
  <c r="CN165"/>
  <c r="CN33"/>
  <c r="CN29"/>
  <c r="CN214"/>
  <c r="CN227"/>
  <c r="CN229"/>
  <c r="CN69"/>
  <c r="CN46"/>
  <c r="CN228"/>
  <c r="CN122"/>
  <c r="CN241"/>
  <c r="CN159"/>
  <c r="CN89"/>
  <c r="CN64"/>
  <c r="CN63"/>
  <c r="CN105"/>
  <c r="CN73"/>
  <c r="CN60"/>
  <c r="CN42"/>
  <c r="CN226"/>
  <c r="CN204"/>
  <c r="CN224"/>
  <c r="CN221"/>
  <c r="CN84"/>
  <c r="CN54"/>
  <c r="CN126"/>
  <c r="CN80"/>
  <c r="CN57"/>
  <c r="CN44"/>
  <c r="CN67"/>
  <c r="CN83"/>
  <c r="CN153"/>
  <c r="CN104"/>
  <c r="CN222"/>
  <c r="CS228"/>
  <c r="CS99"/>
  <c r="CS193"/>
  <c r="CS225"/>
  <c r="CS219"/>
  <c r="CS97"/>
  <c r="CS92"/>
  <c r="CS65"/>
  <c r="CS64"/>
  <c r="CS71"/>
  <c r="CS197"/>
  <c r="CS224"/>
  <c r="CS173"/>
  <c r="CS155"/>
  <c r="CS226"/>
  <c r="CS194"/>
  <c r="CS195"/>
  <c r="CS142"/>
  <c r="CS83"/>
  <c r="CS52"/>
  <c r="CS60"/>
  <c r="CS31"/>
  <c r="CS243"/>
  <c r="CS202"/>
  <c r="CS248"/>
  <c r="CS215"/>
  <c r="CS105"/>
  <c r="CS192"/>
  <c r="CS234"/>
  <c r="CS221"/>
  <c r="CS151"/>
  <c r="CS54"/>
  <c r="CS146"/>
  <c r="CS157"/>
  <c r="CS247"/>
  <c r="CS236"/>
  <c r="CS217"/>
  <c r="CS188"/>
  <c r="CS137"/>
  <c r="CS134"/>
  <c r="CS135"/>
  <c r="CS89"/>
  <c r="CS180"/>
  <c r="CS140"/>
  <c r="CS109"/>
  <c r="CS96"/>
  <c r="CS184"/>
  <c r="CS235"/>
  <c r="CS232"/>
  <c r="CS216"/>
  <c r="CS200"/>
  <c r="CS207"/>
  <c r="CS111"/>
  <c r="CS139"/>
  <c r="CS223"/>
  <c r="CS239"/>
  <c r="CS178"/>
  <c r="CS201"/>
  <c r="CS148"/>
  <c r="CS177"/>
  <c r="CS91"/>
  <c r="CS29"/>
  <c r="CS164"/>
  <c r="CS160"/>
  <c r="CS238"/>
  <c r="CS176"/>
  <c r="CS244"/>
  <c r="CS189"/>
  <c r="CS186"/>
  <c r="CS166"/>
  <c r="CS129"/>
  <c r="CS126"/>
  <c r="CS25"/>
  <c r="CS156"/>
  <c r="CS85"/>
  <c r="CS34"/>
  <c r="CS213"/>
  <c r="CS123"/>
  <c r="CS81"/>
  <c r="CS211"/>
  <c r="CS119"/>
  <c r="CS33"/>
  <c r="CS21"/>
  <c r="CS22"/>
  <c r="CS150"/>
  <c r="CS98"/>
  <c r="CS63"/>
  <c r="CS51"/>
  <c r="CS30"/>
  <c r="CS118"/>
  <c r="CS158"/>
  <c r="CS58"/>
  <c r="CS62"/>
  <c r="CS190"/>
  <c r="CS152"/>
  <c r="CS174"/>
  <c r="CS104"/>
  <c r="CS183"/>
  <c r="CS203"/>
  <c r="CS198"/>
  <c r="CS66"/>
  <c r="CS55"/>
  <c r="CS46"/>
  <c r="CS204"/>
  <c r="CS159"/>
  <c r="CS107"/>
  <c r="CS103"/>
  <c r="CS38"/>
  <c r="CS212"/>
  <c r="CS42"/>
  <c r="CS169"/>
  <c r="CS130"/>
  <c r="CS57"/>
  <c r="CS136"/>
  <c r="CS53"/>
  <c r="CS117"/>
  <c r="CS36"/>
  <c r="CS237"/>
  <c r="CS245"/>
  <c r="CS241"/>
  <c r="CS144"/>
  <c r="CS113"/>
  <c r="CS35"/>
  <c r="CS23"/>
  <c r="CS32"/>
  <c r="CS41"/>
  <c r="CS168"/>
  <c r="CS240"/>
  <c r="CS214"/>
  <c r="CS73"/>
  <c r="CS231"/>
  <c r="CS170"/>
  <c r="CS181"/>
  <c r="CS74"/>
  <c r="CS26"/>
  <c r="CS48"/>
  <c r="CS167"/>
  <c r="CS82"/>
  <c r="CS187"/>
  <c r="CS171"/>
  <c r="CS246"/>
  <c r="CS209"/>
  <c r="CS69"/>
  <c r="CS67"/>
  <c r="CS116"/>
  <c r="CS242"/>
  <c r="CS161"/>
  <c r="CS143"/>
  <c r="CS230"/>
  <c r="CS122"/>
  <c r="CS90"/>
  <c r="CS218"/>
  <c r="CS208"/>
  <c r="CS175"/>
  <c r="CS210"/>
  <c r="CS138"/>
  <c r="CS165"/>
  <c r="CS102"/>
  <c r="CS233"/>
  <c r="CS88"/>
  <c r="CS206"/>
  <c r="CS172"/>
  <c r="CS125"/>
  <c r="CS93"/>
  <c r="CS127"/>
  <c r="CS110"/>
  <c r="CS76"/>
  <c r="CS45"/>
  <c r="CS43"/>
  <c r="CS24"/>
  <c r="CS50"/>
  <c r="CS132"/>
  <c r="CS44"/>
  <c r="DB190"/>
  <c r="DB244"/>
  <c r="DB117"/>
  <c r="DB218"/>
  <c r="DB159"/>
  <c r="DB71"/>
  <c r="DB203"/>
  <c r="DB165"/>
  <c r="DB224"/>
  <c r="DB229"/>
  <c r="DB99"/>
  <c r="DB238"/>
  <c r="DB119"/>
  <c r="DB84"/>
  <c r="DB44"/>
  <c r="DB97"/>
  <c r="DB58"/>
  <c r="DB121"/>
  <c r="DB161"/>
  <c r="DB120"/>
  <c r="DB182"/>
  <c r="DB163"/>
  <c r="DB90"/>
  <c r="DB122"/>
  <c r="DB81"/>
  <c r="DB55"/>
  <c r="DB59"/>
  <c r="DB79"/>
  <c r="DB27"/>
  <c r="DB77"/>
  <c r="DB194"/>
  <c r="DB241"/>
  <c r="DB234"/>
  <c r="DB245"/>
  <c r="DB243"/>
  <c r="DB195"/>
  <c r="DB135"/>
  <c r="DB216"/>
  <c r="DB221"/>
  <c r="DB175"/>
  <c r="DB186"/>
  <c r="DB168"/>
  <c r="DB196"/>
  <c r="DB25"/>
  <c r="DB89"/>
  <c r="DB42"/>
  <c r="DB113"/>
  <c r="DB153"/>
  <c r="DB118"/>
  <c r="DB174"/>
  <c r="DB178"/>
  <c r="DB139"/>
  <c r="DB114"/>
  <c r="DB112"/>
  <c r="DB96"/>
  <c r="DB98"/>
  <c r="DB248"/>
  <c r="DB154"/>
  <c r="DB152"/>
  <c r="DB176"/>
  <c r="DB130"/>
  <c r="DB208"/>
  <c r="DB213"/>
  <c r="DB136"/>
  <c r="DB239"/>
  <c r="DB189"/>
  <c r="DB212"/>
  <c r="DB207"/>
  <c r="DB157"/>
  <c r="DB124"/>
  <c r="DB103"/>
  <c r="DB75"/>
  <c r="DB66"/>
  <c r="DB74"/>
  <c r="DB145"/>
  <c r="DB115"/>
  <c r="DB166"/>
  <c r="DB133"/>
  <c r="DB179"/>
  <c r="DB226"/>
  <c r="DB111"/>
  <c r="DB227"/>
  <c r="DB183"/>
  <c r="DB151"/>
  <c r="DB140"/>
  <c r="DB187"/>
  <c r="DB131"/>
  <c r="DB82"/>
  <c r="DB34"/>
  <c r="DB104"/>
  <c r="DB93"/>
  <c r="DB91"/>
  <c r="DB185"/>
  <c r="DB134"/>
  <c r="DB164"/>
  <c r="DB110"/>
  <c r="DB171"/>
  <c r="DB142"/>
  <c r="DB240"/>
  <c r="DB236"/>
  <c r="DB219"/>
  <c r="DB143"/>
  <c r="DB215"/>
  <c r="DB53"/>
  <c r="DB49"/>
  <c r="DB21"/>
  <c r="DB155"/>
  <c r="DB107"/>
  <c r="DB100"/>
  <c r="DB68"/>
  <c r="DB43"/>
  <c r="DB35"/>
  <c r="DB65"/>
  <c r="DB54"/>
  <c r="DB22"/>
  <c r="DB160"/>
  <c r="DB231"/>
  <c r="DB109"/>
  <c r="DB188"/>
  <c r="DB180"/>
  <c r="DB78"/>
  <c r="DB64"/>
  <c r="DB123"/>
  <c r="DB46"/>
  <c r="DB233"/>
  <c r="DB94"/>
  <c r="DB76"/>
  <c r="DB184"/>
  <c r="DB211"/>
  <c r="DB232"/>
  <c r="DB191"/>
  <c r="DB72"/>
  <c r="DB193"/>
  <c r="DB28"/>
  <c r="DB88"/>
  <c r="DB177"/>
  <c r="DB30"/>
  <c r="DB56"/>
  <c r="DB39"/>
  <c r="DB247"/>
  <c r="DB210"/>
  <c r="DB228"/>
  <c r="DB95"/>
  <c r="DB158"/>
  <c r="DB92"/>
  <c r="DB36"/>
  <c r="DB48"/>
  <c r="DB83"/>
  <c r="DB106"/>
  <c r="DB29"/>
  <c r="DB246"/>
  <c r="DB235"/>
  <c r="DB209"/>
  <c r="DB217"/>
  <c r="DB242"/>
  <c r="DB138"/>
  <c r="DB127"/>
  <c r="DB162"/>
  <c r="DB200"/>
  <c r="DB230"/>
  <c r="DB214"/>
  <c r="DB116"/>
  <c r="DB237"/>
  <c r="DB223"/>
  <c r="DB69"/>
  <c r="DB85"/>
  <c r="DB169"/>
  <c r="DB62"/>
  <c r="DB50"/>
  <c r="DB144"/>
  <c r="DB192"/>
  <c r="DB137"/>
  <c r="DB47"/>
  <c r="DB156"/>
  <c r="DB220"/>
  <c r="DB146"/>
  <c r="DB181"/>
  <c r="DB87"/>
  <c r="DB150"/>
  <c r="DB70"/>
  <c r="DB40"/>
  <c r="DB201"/>
  <c r="DB141"/>
  <c r="DB60"/>
  <c r="DB38"/>
  <c r="DB80"/>
  <c r="DB204"/>
  <c r="DB202"/>
  <c r="DB86"/>
  <c r="DB167"/>
  <c r="DB198"/>
  <c r="DB172"/>
  <c r="DB199"/>
  <c r="DB149"/>
  <c r="DB67"/>
  <c r="DB102"/>
  <c r="DB37"/>
  <c r="DB128"/>
  <c r="DB147"/>
  <c r="DB132"/>
  <c r="DB101"/>
  <c r="DB61"/>
  <c r="DB52"/>
  <c r="DB45"/>
  <c r="DB32"/>
  <c r="DB73"/>
  <c r="DB206"/>
  <c r="DB170"/>
  <c r="DB125"/>
  <c r="DB205"/>
  <c r="DB225"/>
  <c r="DB173"/>
  <c r="DB148"/>
  <c r="DB63"/>
  <c r="DB41"/>
  <c r="DB105"/>
  <c r="DB129"/>
  <c r="DB126"/>
  <c r="DB108"/>
  <c r="DB23"/>
  <c r="DB33"/>
  <c r="DB24"/>
  <c r="DB31"/>
  <c r="DB26"/>
  <c r="DB222"/>
  <c r="DB197"/>
  <c r="DB57"/>
  <c r="DB51"/>
  <c r="CQ82"/>
  <c r="CQ205"/>
  <c r="CQ200"/>
  <c r="CQ34"/>
  <c r="CO137"/>
  <c r="CN216"/>
  <c r="CO190"/>
  <c r="CP226"/>
  <c r="CN113"/>
  <c r="CN247"/>
  <c r="CP214"/>
  <c r="CO167"/>
  <c r="CQ80"/>
  <c r="CS185"/>
  <c r="CP131"/>
  <c r="CN108"/>
  <c r="CO163"/>
  <c r="CP181"/>
  <c r="CO136"/>
  <c r="CM160"/>
  <c r="CN180"/>
  <c r="CM153"/>
  <c r="CO121"/>
  <c r="CS124"/>
  <c r="CR118"/>
  <c r="CR192"/>
  <c r="CO177"/>
  <c r="CR195"/>
  <c r="CO165"/>
  <c r="CN239"/>
  <c r="CR213"/>
  <c r="CQ90"/>
  <c r="CS78"/>
  <c r="CQ87"/>
  <c r="CQ116"/>
  <c r="CP133"/>
  <c r="CN170"/>
  <c r="CQ76"/>
  <c r="CQ171"/>
  <c r="CM241"/>
  <c r="CR240"/>
  <c r="CS205"/>
  <c r="CS182"/>
  <c r="CM85"/>
  <c r="CQ183"/>
  <c r="CO130"/>
  <c r="CZ184"/>
  <c r="CZ229"/>
  <c r="CZ149"/>
  <c r="CZ134"/>
  <c r="CZ138"/>
  <c r="CZ89"/>
  <c r="CZ183"/>
  <c r="CZ112"/>
  <c r="CZ185"/>
  <c r="CZ204"/>
  <c r="CZ191"/>
  <c r="CZ206"/>
  <c r="CZ195"/>
  <c r="CZ226"/>
  <c r="CZ210"/>
  <c r="CZ182"/>
  <c r="CZ142"/>
  <c r="CZ117"/>
  <c r="CZ127"/>
  <c r="CZ82"/>
  <c r="CZ67"/>
  <c r="CZ47"/>
  <c r="CZ87"/>
  <c r="CZ66"/>
  <c r="CZ68"/>
  <c r="CZ132"/>
  <c r="CZ232"/>
  <c r="CZ239"/>
  <c r="CZ205"/>
  <c r="CZ92"/>
  <c r="CZ150"/>
  <c r="CZ247"/>
  <c r="CZ113"/>
  <c r="CZ86"/>
  <c r="CZ175"/>
  <c r="CZ180"/>
  <c r="CZ177"/>
  <c r="CZ196"/>
  <c r="CZ131"/>
  <c r="CZ198"/>
  <c r="CZ189"/>
  <c r="CZ110"/>
  <c r="CZ190"/>
  <c r="CZ157"/>
  <c r="CZ73"/>
  <c r="CZ56"/>
  <c r="CZ99"/>
  <c r="CZ119"/>
  <c r="CZ31"/>
  <c r="CZ106"/>
  <c r="CZ234"/>
  <c r="CZ243"/>
  <c r="CZ188"/>
  <c r="CZ241"/>
  <c r="CZ197"/>
  <c r="CZ199"/>
  <c r="CZ208"/>
  <c r="CZ160"/>
  <c r="CZ207"/>
  <c r="CZ186"/>
  <c r="CZ167"/>
  <c r="CZ172"/>
  <c r="CZ169"/>
  <c r="CZ144"/>
  <c r="CZ129"/>
  <c r="CZ133"/>
  <c r="CZ121"/>
  <c r="CZ81"/>
  <c r="CZ83"/>
  <c r="CZ42"/>
  <c r="CZ141"/>
  <c r="CZ215"/>
  <c r="CZ231"/>
  <c r="CZ84"/>
  <c r="CZ162"/>
  <c r="CZ143"/>
  <c r="CZ148"/>
  <c r="CZ145"/>
  <c r="CZ94"/>
  <c r="CZ228"/>
  <c r="CZ217"/>
  <c r="CZ230"/>
  <c r="CZ219"/>
  <c r="CZ115"/>
  <c r="CZ109"/>
  <c r="CZ120"/>
  <c r="CZ122"/>
  <c r="CZ126"/>
  <c r="CZ152"/>
  <c r="CZ187"/>
  <c r="CZ237"/>
  <c r="CZ135"/>
  <c r="CZ137"/>
  <c r="CZ220"/>
  <c r="CZ222"/>
  <c r="CZ118"/>
  <c r="CZ173"/>
  <c r="CZ130"/>
  <c r="CZ65"/>
  <c r="CZ93"/>
  <c r="CZ34"/>
  <c r="CZ63"/>
  <c r="CZ36"/>
  <c r="CZ57"/>
  <c r="CZ53"/>
  <c r="CZ45"/>
  <c r="CZ21"/>
  <c r="CZ55"/>
  <c r="CZ37"/>
  <c r="CZ200"/>
  <c r="CZ105"/>
  <c r="CZ97"/>
  <c r="CZ124"/>
  <c r="CZ104"/>
  <c r="CZ27"/>
  <c r="CZ76"/>
  <c r="CZ154"/>
  <c r="CZ209"/>
  <c r="CZ176"/>
  <c r="CZ128"/>
  <c r="CZ26"/>
  <c r="CZ25"/>
  <c r="CZ240"/>
  <c r="CZ54"/>
  <c r="CZ236"/>
  <c r="CZ101"/>
  <c r="CZ44"/>
  <c r="CZ166"/>
  <c r="CZ246"/>
  <c r="CZ108"/>
  <c r="CZ123"/>
  <c r="CZ212"/>
  <c r="CZ214"/>
  <c r="CZ194"/>
  <c r="CZ114"/>
  <c r="CZ28"/>
  <c r="CZ85"/>
  <c r="CZ50"/>
  <c r="CZ48"/>
  <c r="CZ49"/>
  <c r="CZ224"/>
  <c r="CZ170"/>
  <c r="CZ225"/>
  <c r="CZ168"/>
  <c r="CZ100"/>
  <c r="CZ29"/>
  <c r="CZ202"/>
  <c r="CZ179"/>
  <c r="CZ62"/>
  <c r="CZ211"/>
  <c r="CZ95"/>
  <c r="CZ39"/>
  <c r="CZ46"/>
  <c r="CZ165"/>
  <c r="CZ153"/>
  <c r="CZ35"/>
  <c r="CZ71"/>
  <c r="CZ23"/>
  <c r="CZ235"/>
  <c r="CZ221"/>
  <c r="CZ244"/>
  <c r="CZ158"/>
  <c r="CZ163"/>
  <c r="CZ178"/>
  <c r="CZ164"/>
  <c r="CZ139"/>
  <c r="CZ233"/>
  <c r="CZ40"/>
  <c r="CZ91"/>
  <c r="CZ155"/>
  <c r="CZ125"/>
  <c r="CZ102"/>
  <c r="CZ72"/>
  <c r="CZ74"/>
  <c r="CZ32"/>
  <c r="CZ41"/>
  <c r="CZ223"/>
  <c r="CZ61"/>
  <c r="CZ156"/>
  <c r="CZ227"/>
  <c r="CZ75"/>
  <c r="CZ103"/>
  <c r="CZ51"/>
  <c r="CZ33"/>
  <c r="CZ140"/>
  <c r="CZ96"/>
  <c r="CZ151"/>
  <c r="CZ147"/>
  <c r="CZ69"/>
  <c r="CZ22"/>
  <c r="CZ218"/>
  <c r="CZ213"/>
  <c r="CZ146"/>
  <c r="CZ107"/>
  <c r="CZ193"/>
  <c r="CZ201"/>
  <c r="CZ203"/>
  <c r="CZ181"/>
  <c r="CZ171"/>
  <c r="CZ80"/>
  <c r="CZ58"/>
  <c r="CZ88"/>
  <c r="CZ98"/>
  <c r="CZ24"/>
  <c r="CZ60"/>
  <c r="CZ38"/>
  <c r="CZ136"/>
  <c r="CZ192"/>
  <c r="CZ216"/>
  <c r="CZ111"/>
  <c r="CZ159"/>
  <c r="CZ161"/>
  <c r="CZ70"/>
  <c r="CZ116"/>
  <c r="CZ242"/>
  <c r="CZ174"/>
  <c r="CZ43"/>
  <c r="CZ78"/>
  <c r="CZ90"/>
  <c r="CZ77"/>
  <c r="CZ79"/>
  <c r="CZ52"/>
  <c r="CZ30"/>
  <c r="CZ248"/>
  <c r="CZ238"/>
  <c r="CZ64"/>
  <c r="CZ245"/>
  <c r="CZ59"/>
  <c r="CP247"/>
  <c r="CP203"/>
  <c r="CP211"/>
  <c r="CP59"/>
  <c r="CP142"/>
  <c r="CP235"/>
  <c r="CP187"/>
  <c r="CP104"/>
  <c r="CP220"/>
  <c r="CP204"/>
  <c r="CP239"/>
  <c r="CP169"/>
  <c r="CP159"/>
  <c r="CP144"/>
  <c r="CP49"/>
  <c r="CP94"/>
  <c r="CP41"/>
  <c r="CP108"/>
  <c r="CP231"/>
  <c r="CP223"/>
  <c r="CP215"/>
  <c r="CP207"/>
  <c r="CP199"/>
  <c r="CP140"/>
  <c r="CP61"/>
  <c r="CP244"/>
  <c r="CP200"/>
  <c r="CP197"/>
  <c r="CP193"/>
  <c r="CP122"/>
  <c r="CP240"/>
  <c r="CP242"/>
  <c r="CP107"/>
  <c r="CP206"/>
  <c r="CP209"/>
  <c r="CP153"/>
  <c r="CP152"/>
  <c r="CP70"/>
  <c r="CP75"/>
  <c r="CP106"/>
  <c r="CP29"/>
  <c r="CP99"/>
  <c r="CP89"/>
  <c r="CP173"/>
  <c r="CP38"/>
  <c r="CP218"/>
  <c r="CP166"/>
  <c r="CP243"/>
  <c r="CP195"/>
  <c r="CP229"/>
  <c r="CP230"/>
  <c r="CP145"/>
  <c r="CP30"/>
  <c r="CP27"/>
  <c r="CP91"/>
  <c r="CP57"/>
  <c r="CP165"/>
  <c r="CP93"/>
  <c r="CP101"/>
  <c r="CP97"/>
  <c r="CP219"/>
  <c r="CP155"/>
  <c r="CP237"/>
  <c r="CP134"/>
  <c r="CP177"/>
  <c r="CP198"/>
  <c r="CP234"/>
  <c r="CP245"/>
  <c r="CP127"/>
  <c r="CP217"/>
  <c r="CP137"/>
  <c r="CP160"/>
  <c r="CP25"/>
  <c r="CP37"/>
  <c r="CP33"/>
  <c r="CP83"/>
  <c r="CP228"/>
  <c r="CP221"/>
  <c r="CP208"/>
  <c r="CP186"/>
  <c r="CP185"/>
  <c r="CP192"/>
  <c r="CP117"/>
  <c r="CP168"/>
  <c r="CP73"/>
  <c r="CP109"/>
  <c r="CP121"/>
  <c r="CP162"/>
  <c r="CP79"/>
  <c r="CP34"/>
  <c r="CP36"/>
  <c r="CP50"/>
  <c r="CP35"/>
  <c r="CP58"/>
  <c r="CP180"/>
  <c r="CP210"/>
  <c r="CP118"/>
  <c r="CP42"/>
  <c r="CP98"/>
  <c r="CP227"/>
  <c r="CP60"/>
  <c r="CP114"/>
  <c r="CP184"/>
  <c r="CP157"/>
  <c r="CP115"/>
  <c r="CP77"/>
  <c r="CP28"/>
  <c r="CP88"/>
  <c r="CP76"/>
  <c r="CP46"/>
  <c r="CP216"/>
  <c r="CP171"/>
  <c r="CP212"/>
  <c r="CP105"/>
  <c r="CP146"/>
  <c r="CP156"/>
  <c r="CP78"/>
  <c r="CP48"/>
  <c r="CP21"/>
  <c r="CP116"/>
  <c r="CP69"/>
  <c r="CP47"/>
  <c r="CP175"/>
  <c r="CP102"/>
  <c r="CP112"/>
  <c r="CP248"/>
  <c r="CP190"/>
  <c r="CP201"/>
  <c r="CP138"/>
  <c r="CP71"/>
  <c r="CP81"/>
  <c r="CP232"/>
  <c r="CP236"/>
  <c r="CP129"/>
  <c r="CP147"/>
  <c r="CP196"/>
  <c r="CP188"/>
  <c r="CP202"/>
  <c r="CP222"/>
  <c r="CP148"/>
  <c r="CP32"/>
  <c r="CP126"/>
  <c r="CP110"/>
  <c r="CP65"/>
  <c r="CP26"/>
  <c r="CP62"/>
  <c r="CP87"/>
  <c r="CP113"/>
  <c r="CP246"/>
  <c r="CP189"/>
  <c r="CP23"/>
  <c r="CP24"/>
  <c r="CP174"/>
  <c r="CP45"/>
  <c r="CP43"/>
  <c r="CP52"/>
  <c r="CP85"/>
  <c r="CP74"/>
  <c r="CP66"/>
  <c r="CP191"/>
  <c r="CP150"/>
  <c r="CP241"/>
  <c r="CP238"/>
  <c r="CP170"/>
  <c r="CP194"/>
  <c r="CP233"/>
  <c r="CP176"/>
  <c r="CP164"/>
  <c r="CP40"/>
  <c r="CP149"/>
  <c r="CP125"/>
  <c r="CP213"/>
  <c r="CP182"/>
  <c r="CP119"/>
  <c r="CP167"/>
  <c r="CP225"/>
  <c r="CP179"/>
  <c r="CP72"/>
  <c r="CP80"/>
  <c r="CP92"/>
  <c r="CP172"/>
  <c r="CP178"/>
  <c r="CP44"/>
  <c r="CP39"/>
  <c r="CP51"/>
  <c r="CP22"/>
  <c r="CP31"/>
  <c r="CP224"/>
  <c r="CP64"/>
  <c r="CP55"/>
  <c r="CO205"/>
  <c r="CO176"/>
  <c r="CO227"/>
  <c r="CO197"/>
  <c r="CO192"/>
  <c r="CO34"/>
  <c r="CO171"/>
  <c r="CO156"/>
  <c r="CO185"/>
  <c r="CO228"/>
  <c r="CO241"/>
  <c r="CO51"/>
  <c r="CO101"/>
  <c r="CO113"/>
  <c r="CO107"/>
  <c r="CO72"/>
  <c r="CO69"/>
  <c r="CO21"/>
  <c r="CO46"/>
  <c r="CO233"/>
  <c r="CO244"/>
  <c r="CO146"/>
  <c r="CO239"/>
  <c r="CO157"/>
  <c r="CO169"/>
  <c r="CO226"/>
  <c r="CO191"/>
  <c r="CO240"/>
  <c r="CO139"/>
  <c r="CO82"/>
  <c r="CO41"/>
  <c r="CO221"/>
  <c r="CO193"/>
  <c r="CO98"/>
  <c r="CO213"/>
  <c r="CO155"/>
  <c r="CO93"/>
  <c r="CO153"/>
  <c r="CO220"/>
  <c r="CO141"/>
  <c r="CO196"/>
  <c r="CO219"/>
  <c r="CO96"/>
  <c r="CO95"/>
  <c r="CO29"/>
  <c r="CO234"/>
  <c r="CO59"/>
  <c r="CO204"/>
  <c r="CO133"/>
  <c r="CO183"/>
  <c r="CO161"/>
  <c r="CO81"/>
  <c r="CO140"/>
  <c r="CO138"/>
  <c r="CO194"/>
  <c r="CO109"/>
  <c r="CO100"/>
  <c r="CO223"/>
  <c r="CO235"/>
  <c r="CO160"/>
  <c r="CO79"/>
  <c r="CO114"/>
  <c r="CO166"/>
  <c r="CO246"/>
  <c r="CO184"/>
  <c r="CO151"/>
  <c r="CO129"/>
  <c r="CO128"/>
  <c r="CO102"/>
  <c r="CO86"/>
  <c r="CO40"/>
  <c r="CO53"/>
  <c r="CO31"/>
  <c r="CO73"/>
  <c r="CO217"/>
  <c r="CO99"/>
  <c r="CO119"/>
  <c r="CO58"/>
  <c r="CO38"/>
  <c r="CO243"/>
  <c r="CO112"/>
  <c r="CO80"/>
  <c r="CO27"/>
  <c r="CO37"/>
  <c r="CO52"/>
  <c r="CO245"/>
  <c r="CO201"/>
  <c r="CO238"/>
  <c r="CO71"/>
  <c r="CO35"/>
  <c r="CO224"/>
  <c r="CO110"/>
  <c r="CO70"/>
  <c r="CO57"/>
  <c r="CO62"/>
  <c r="CO88"/>
  <c r="CO77"/>
  <c r="CO25"/>
  <c r="CO117"/>
  <c r="CO248"/>
  <c r="CO164"/>
  <c r="CO125"/>
  <c r="CO218"/>
  <c r="CO64"/>
  <c r="CO123"/>
  <c r="CO182"/>
  <c r="CO162"/>
  <c r="CO75"/>
  <c r="CO199"/>
  <c r="CO103"/>
  <c r="CO242"/>
  <c r="CO229"/>
  <c r="CO206"/>
  <c r="CO247"/>
  <c r="CO195"/>
  <c r="CO92"/>
  <c r="CO145"/>
  <c r="CO181"/>
  <c r="CO26"/>
  <c r="CO56"/>
  <c r="CO67"/>
  <c r="CO43"/>
  <c r="CO23"/>
  <c r="CO42"/>
  <c r="CO74"/>
  <c r="CO33"/>
  <c r="CO54"/>
  <c r="CO215"/>
  <c r="CO85"/>
  <c r="CO187"/>
  <c r="CO178"/>
  <c r="CO131"/>
  <c r="CO63"/>
  <c r="CO55"/>
  <c r="CO158"/>
  <c r="CO202"/>
  <c r="CO115"/>
  <c r="CO76"/>
  <c r="CO47"/>
  <c r="CO207"/>
  <c r="CO209"/>
  <c r="CO225"/>
  <c r="CO210"/>
  <c r="CO222"/>
  <c r="CO159"/>
  <c r="CO211"/>
  <c r="CO186"/>
  <c r="CO172"/>
  <c r="CO144"/>
  <c r="CO232"/>
  <c r="CO200"/>
  <c r="CO135"/>
  <c r="CO237"/>
  <c r="CO143"/>
  <c r="CO84"/>
  <c r="CO36"/>
  <c r="CO24"/>
  <c r="CO50"/>
  <c r="CO30"/>
  <c r="CO230"/>
  <c r="CO147"/>
  <c r="CO174"/>
  <c r="CO180"/>
  <c r="CO90"/>
  <c r="CO89"/>
  <c r="CO94"/>
  <c r="CO48"/>
  <c r="CO22"/>
  <c r="CO236"/>
  <c r="CO188"/>
  <c r="CO149"/>
  <c r="CO108"/>
  <c r="CR216"/>
  <c r="CR246"/>
  <c r="CR232"/>
  <c r="CR133"/>
  <c r="CR185"/>
  <c r="CR157"/>
  <c r="CR181"/>
  <c r="CR149"/>
  <c r="CR177"/>
  <c r="CR206"/>
  <c r="CR54"/>
  <c r="CR67"/>
  <c r="CR125"/>
  <c r="CR121"/>
  <c r="CR140"/>
  <c r="CR127"/>
  <c r="CR26"/>
  <c r="CR122"/>
  <c r="CR36"/>
  <c r="CR58"/>
  <c r="CR71"/>
  <c r="CR42"/>
  <c r="CR60"/>
  <c r="CR59"/>
  <c r="CR145"/>
  <c r="CR139"/>
  <c r="CR239"/>
  <c r="CR231"/>
  <c r="CR136"/>
  <c r="CR144"/>
  <c r="CR126"/>
  <c r="CR116"/>
  <c r="CR129"/>
  <c r="CR40"/>
  <c r="CR48"/>
  <c r="CR101"/>
  <c r="CR70"/>
  <c r="CR223"/>
  <c r="CR248"/>
  <c r="CR108"/>
  <c r="CR179"/>
  <c r="CR84"/>
  <c r="CR134"/>
  <c r="CR152"/>
  <c r="CR162"/>
  <c r="CR161"/>
  <c r="CR222"/>
  <c r="CR138"/>
  <c r="CR109"/>
  <c r="CR115"/>
  <c r="CR75"/>
  <c r="CR32"/>
  <c r="CR114"/>
  <c r="CR158"/>
  <c r="CR107"/>
  <c r="CR97"/>
  <c r="CR244"/>
  <c r="CR123"/>
  <c r="CR215"/>
  <c r="CR197"/>
  <c r="CR141"/>
  <c r="CR184"/>
  <c r="CR193"/>
  <c r="CR234"/>
  <c r="CR245"/>
  <c r="CR214"/>
  <c r="CR186"/>
  <c r="CR128"/>
  <c r="CR135"/>
  <c r="CR155"/>
  <c r="CR205"/>
  <c r="CR187"/>
  <c r="CR39"/>
  <c r="CR137"/>
  <c r="CR142"/>
  <c r="CR209"/>
  <c r="CR65"/>
  <c r="CR110"/>
  <c r="CR180"/>
  <c r="CR175"/>
  <c r="CR35"/>
  <c r="CR130"/>
  <c r="CR96"/>
  <c r="CR30"/>
  <c r="CR37"/>
  <c r="CR34"/>
  <c r="CR182"/>
  <c r="CR78"/>
  <c r="CR103"/>
  <c r="CR210"/>
  <c r="CR228"/>
  <c r="CR147"/>
  <c r="CR89"/>
  <c r="CR80"/>
  <c r="CR38"/>
  <c r="CR236"/>
  <c r="CR111"/>
  <c r="CR22"/>
  <c r="CR221"/>
  <c r="CR241"/>
  <c r="CR235"/>
  <c r="CR178"/>
  <c r="CR219"/>
  <c r="CR229"/>
  <c r="CR238"/>
  <c r="CR237"/>
  <c r="CR171"/>
  <c r="CR132"/>
  <c r="CR92"/>
  <c r="CR172"/>
  <c r="CR119"/>
  <c r="CR87"/>
  <c r="CR104"/>
  <c r="CR23"/>
  <c r="CR64"/>
  <c r="CR90"/>
  <c r="CR57"/>
  <c r="CR63"/>
  <c r="CR74"/>
  <c r="CR43"/>
  <c r="CR212"/>
  <c r="CR166"/>
  <c r="CR198"/>
  <c r="CR233"/>
  <c r="CR62"/>
  <c r="CR25"/>
  <c r="CR95"/>
  <c r="CR243"/>
  <c r="CR203"/>
  <c r="CR113"/>
  <c r="CR191"/>
  <c r="CR211"/>
  <c r="CR150"/>
  <c r="CR218"/>
  <c r="CR204"/>
  <c r="CR225"/>
  <c r="CR91"/>
  <c r="CR156"/>
  <c r="CR56"/>
  <c r="CR76"/>
  <c r="CR29"/>
  <c r="CR148"/>
  <c r="CR86"/>
  <c r="CR98"/>
  <c r="CR82"/>
  <c r="CR226"/>
  <c r="CR124"/>
  <c r="CR52"/>
  <c r="CR28"/>
  <c r="CR227"/>
  <c r="CR99"/>
  <c r="CR220"/>
  <c r="CR217"/>
  <c r="CR50"/>
  <c r="CR106"/>
  <c r="CR112"/>
  <c r="CR55"/>
  <c r="CR27"/>
  <c r="CR81"/>
  <c r="CR49"/>
  <c r="CR102"/>
  <c r="CR105"/>
  <c r="CR208"/>
  <c r="CR189"/>
  <c r="CR120"/>
  <c r="CR31"/>
  <c r="CR24"/>
  <c r="CR79"/>
  <c r="CR44"/>
  <c r="CR41"/>
  <c r="CR61"/>
  <c r="CR72"/>
  <c r="CR21"/>
  <c r="CR33"/>
  <c r="DA245"/>
  <c r="DA136"/>
  <c r="DA141"/>
  <c r="DA162"/>
  <c r="DA218"/>
  <c r="DA204"/>
  <c r="DA187"/>
  <c r="DA173"/>
  <c r="DA22"/>
  <c r="DA51"/>
  <c r="DA56"/>
  <c r="DA72"/>
  <c r="DA44"/>
  <c r="DA79"/>
  <c r="DA124"/>
  <c r="DA140"/>
  <c r="DA91"/>
  <c r="DA177"/>
  <c r="DA129"/>
  <c r="DA222"/>
  <c r="DA219"/>
  <c r="DA216"/>
  <c r="DA229"/>
  <c r="DA197"/>
  <c r="DA225"/>
  <c r="DA125"/>
  <c r="DA80"/>
  <c r="DA196"/>
  <c r="DA212"/>
  <c r="DA163"/>
  <c r="DA139"/>
  <c r="DA43"/>
  <c r="DA29"/>
  <c r="DA60"/>
  <c r="DA40"/>
  <c r="DA78"/>
  <c r="DA116"/>
  <c r="DA132"/>
  <c r="DA37"/>
  <c r="DA169"/>
  <c r="DA77"/>
  <c r="DA214"/>
  <c r="DA211"/>
  <c r="DA208"/>
  <c r="DA199"/>
  <c r="DA170"/>
  <c r="DA160"/>
  <c r="DA226"/>
  <c r="DA191"/>
  <c r="DA75"/>
  <c r="DA112"/>
  <c r="DA85"/>
  <c r="DA179"/>
  <c r="DA166"/>
  <c r="DA248"/>
  <c r="DA184"/>
  <c r="DA231"/>
  <c r="DA246"/>
  <c r="DA239"/>
  <c r="DA176"/>
  <c r="DA35"/>
  <c r="DA24"/>
  <c r="DA58"/>
  <c r="DA81"/>
  <c r="DA99"/>
  <c r="DA88"/>
  <c r="DA107"/>
  <c r="DA188"/>
  <c r="DA161"/>
  <c r="DA126"/>
  <c r="DA206"/>
  <c r="DA203"/>
  <c r="DA200"/>
  <c r="DA182"/>
  <c r="DA120"/>
  <c r="DA190"/>
  <c r="DA158"/>
  <c r="DA101"/>
  <c r="DA82"/>
  <c r="DA138"/>
  <c r="DA95"/>
  <c r="DA186"/>
  <c r="DA215"/>
  <c r="DA152"/>
  <c r="DA46"/>
  <c r="DA55"/>
  <c r="DA65"/>
  <c r="DA90"/>
  <c r="DA100"/>
  <c r="DA106"/>
  <c r="DA108"/>
  <c r="DA164"/>
  <c r="DA137"/>
  <c r="DA94"/>
  <c r="DA171"/>
  <c r="DA64"/>
  <c r="DA165"/>
  <c r="DA209"/>
  <c r="DA110"/>
  <c r="DA174"/>
  <c r="DA42"/>
  <c r="DA25"/>
  <c r="DA150"/>
  <c r="DA247"/>
  <c r="DA175"/>
  <c r="DA228"/>
  <c r="DA240"/>
  <c r="DA30"/>
  <c r="DA31"/>
  <c r="DA69"/>
  <c r="DA86"/>
  <c r="DA105"/>
  <c r="DA147"/>
  <c r="DA227"/>
  <c r="DA128"/>
  <c r="DA167"/>
  <c r="DA134"/>
  <c r="DA114"/>
  <c r="DA127"/>
  <c r="DA61"/>
  <c r="DA33"/>
  <c r="DA48"/>
  <c r="DA156"/>
  <c r="DA232"/>
  <c r="DA178"/>
  <c r="DA135"/>
  <c r="DA23"/>
  <c r="DA224"/>
  <c r="DA68"/>
  <c r="DA92"/>
  <c r="DA155"/>
  <c r="DA159"/>
  <c r="DA50"/>
  <c r="DA220"/>
  <c r="DA168"/>
  <c r="DA193"/>
  <c r="DA241"/>
  <c r="DA109"/>
  <c r="DA154"/>
  <c r="DA71"/>
  <c r="DA67"/>
  <c r="DA53"/>
  <c r="DA180"/>
  <c r="DA118"/>
  <c r="DA195"/>
  <c r="DA189"/>
  <c r="DA122"/>
  <c r="DA52"/>
  <c r="DA66"/>
  <c r="DA104"/>
  <c r="DA238"/>
  <c r="DA113"/>
  <c r="DA102"/>
  <c r="DA185"/>
  <c r="DA207"/>
  <c r="DA157"/>
  <c r="DA243"/>
  <c r="DA236"/>
  <c r="DA62"/>
  <c r="DA235"/>
  <c r="DA93"/>
  <c r="DA234"/>
  <c r="DA242"/>
  <c r="DA142"/>
  <c r="DA63"/>
  <c r="DA98"/>
  <c r="DA32"/>
  <c r="DA172"/>
  <c r="DA97"/>
  <c r="DA121"/>
  <c r="DA151"/>
  <c r="DA115"/>
  <c r="DA149"/>
  <c r="DA210"/>
  <c r="DA194"/>
  <c r="DA183"/>
  <c r="DA111"/>
  <c r="DA244"/>
  <c r="DA45"/>
  <c r="DA70"/>
  <c r="DA205"/>
  <c r="DA41"/>
  <c r="DA39"/>
  <c r="DA148"/>
  <c r="DA230"/>
  <c r="DA103"/>
  <c r="DA89"/>
  <c r="DA146"/>
  <c r="DA233"/>
  <c r="DA76"/>
  <c r="DA84"/>
  <c r="DA213"/>
  <c r="DA27"/>
  <c r="DA47"/>
  <c r="DA83"/>
  <c r="DA96"/>
  <c r="DA153"/>
  <c r="DA198"/>
  <c r="DA192"/>
  <c r="DA130"/>
  <c r="DA119"/>
  <c r="DA34"/>
  <c r="DA49"/>
  <c r="DA74"/>
  <c r="DA57"/>
  <c r="DA26"/>
  <c r="DA237"/>
  <c r="DA144"/>
  <c r="DA54"/>
  <c r="DA73"/>
  <c r="DA21"/>
  <c r="DA28"/>
  <c r="DA145"/>
  <c r="DA133"/>
  <c r="DA181"/>
  <c r="DA221"/>
  <c r="DA202"/>
  <c r="DA217"/>
  <c r="DA201"/>
  <c r="DA131"/>
  <c r="DA143"/>
  <c r="DA117"/>
  <c r="DA36"/>
  <c r="DA59"/>
  <c r="DA38"/>
  <c r="DA123"/>
  <c r="DA223"/>
  <c r="DA87"/>
  <c r="CQ179"/>
  <c r="CQ62"/>
  <c r="CQ127"/>
  <c r="CQ216"/>
  <c r="CQ209"/>
  <c r="CQ28"/>
  <c r="CP82"/>
  <c r="CQ172"/>
  <c r="CP53"/>
  <c r="CP143"/>
  <c r="CQ180"/>
  <c r="CN193"/>
  <c r="CN172"/>
  <c r="CN94"/>
  <c r="CQ55"/>
  <c r="CN99"/>
  <c r="CN68"/>
  <c r="CN53"/>
  <c r="CS72"/>
  <c r="CR199"/>
  <c r="CO134"/>
  <c r="CR88"/>
  <c r="CS120"/>
  <c r="CO208"/>
  <c r="CQ88"/>
  <c r="CR83"/>
  <c r="CO45"/>
  <c r="CM188"/>
  <c r="CS112"/>
  <c r="CO87"/>
  <c r="CQ218"/>
  <c r="CS61"/>
  <c r="CO28"/>
  <c r="CS79"/>
  <c r="CR151"/>
  <c r="CO44"/>
  <c r="CO122"/>
  <c r="CM154"/>
  <c r="CM142"/>
  <c r="CP128"/>
  <c r="CS56"/>
  <c r="CS100"/>
  <c r="CN79"/>
  <c r="CS154"/>
  <c r="CM116"/>
  <c r="CN62"/>
  <c r="CO61"/>
  <c r="CS115"/>
  <c r="CR53"/>
  <c r="CM211"/>
  <c r="CQ132"/>
  <c r="CM138"/>
  <c r="CS40"/>
  <c r="CN124"/>
  <c r="CR224"/>
  <c r="CQ158"/>
  <c r="CP135"/>
  <c r="CQ129"/>
  <c r="CQ174"/>
  <c r="CR94"/>
  <c r="CS75"/>
  <c r="CQ41"/>
  <c r="CP161"/>
  <c r="DS14" i="13"/>
  <c r="CB14"/>
  <c r="CB6"/>
  <c r="CW9"/>
  <c r="DB10"/>
  <c r="CO12"/>
  <c r="DK15"/>
  <c r="BA52"/>
  <c r="BL52"/>
  <c r="CP14"/>
  <c r="BC9"/>
  <c r="BE9"/>
  <c r="BC10"/>
  <c r="BE10"/>
  <c r="DA12"/>
  <c r="BC13"/>
  <c r="BE13"/>
  <c r="CA13"/>
  <c r="CO14"/>
  <c r="CW14"/>
  <c r="DJ15"/>
  <c r="CW16"/>
  <c r="CN17"/>
  <c r="BS18"/>
  <c r="CW19"/>
  <c r="CA20"/>
  <c r="BS20"/>
  <c r="BA40"/>
  <c r="CT3"/>
  <c r="DB3"/>
  <c r="DR3"/>
  <c r="DE4"/>
  <c r="BS7"/>
  <c r="DJ7"/>
  <c r="CW8"/>
  <c r="CN9"/>
  <c r="BS10"/>
  <c r="DJ10"/>
  <c r="CW11"/>
  <c r="CA12"/>
  <c r="BS12"/>
  <c r="CA17"/>
  <c r="DA17"/>
  <c r="DF18"/>
  <c r="BX20"/>
  <c r="DL20"/>
  <c r="CW4"/>
  <c r="DB5"/>
  <c r="CN11"/>
  <c r="BX12"/>
  <c r="CN14"/>
  <c r="CP15"/>
  <c r="DM3"/>
  <c r="CW6"/>
  <c r="DF7"/>
  <c r="DE13"/>
  <c r="DE15"/>
  <c r="BH34"/>
  <c r="BH35"/>
  <c r="DI3"/>
  <c r="CO4"/>
  <c r="BG10"/>
  <c r="BO34"/>
  <c r="DJ12"/>
  <c r="BG13"/>
  <c r="CW13"/>
  <c r="DK17"/>
  <c r="CW20"/>
  <c r="CA3"/>
  <c r="DB13"/>
  <c r="CU4"/>
  <c r="CU14"/>
  <c r="CQ18"/>
  <c r="BG19"/>
  <c r="CM4"/>
  <c r="CA5"/>
  <c r="DE10"/>
  <c r="CM14"/>
  <c r="CP17"/>
  <c r="DH3"/>
  <c r="BC4"/>
  <c r="BE4"/>
  <c r="DA4"/>
  <c r="CB5"/>
  <c r="CN6"/>
  <c r="CU6"/>
  <c r="DK9"/>
  <c r="DN11"/>
  <c r="CW12"/>
  <c r="DJ17"/>
  <c r="BM18"/>
  <c r="DE20"/>
  <c r="BT52"/>
  <c r="BC5"/>
  <c r="BE5"/>
  <c r="CO6"/>
  <c r="CM11"/>
  <c r="DK12"/>
  <c r="BC16"/>
  <c r="BE16"/>
  <c r="DJ20"/>
  <c r="BD52"/>
  <c r="BO52"/>
  <c r="DG3"/>
  <c r="BK34"/>
  <c r="BK35"/>
  <c r="BK36"/>
  <c r="BS4"/>
  <c r="DK4"/>
  <c r="BP5"/>
  <c r="DO5"/>
  <c r="DE5"/>
  <c r="CM6"/>
  <c r="DJ6"/>
  <c r="BV7"/>
  <c r="BP9"/>
  <c r="DO9"/>
  <c r="DJ9"/>
  <c r="BV10"/>
  <c r="DS10"/>
  <c r="DE12"/>
  <c r="BM13"/>
  <c r="BV13"/>
  <c r="DS13"/>
  <c r="CB16"/>
  <c r="CO17"/>
  <c r="CW17"/>
  <c r="DL18"/>
  <c r="CO20"/>
  <c r="BM20"/>
  <c r="G34"/>
  <c r="AZ51"/>
  <c r="E37"/>
  <c r="G35"/>
  <c r="CD43" i="24"/>
  <c r="CE43"/>
  <c r="CH43"/>
  <c r="CI43"/>
  <c r="CF43"/>
  <c r="CG43"/>
  <c r="BC5"/>
  <c r="BE5"/>
  <c r="BC16"/>
  <c r="BE16"/>
  <c r="BM6"/>
  <c r="BM9"/>
  <c r="BM15"/>
  <c r="BM14"/>
  <c r="G462"/>
  <c r="E463"/>
  <c r="G460"/>
  <c r="AZ477"/>
  <c r="BM12"/>
  <c r="BG4"/>
  <c r="BM17"/>
  <c r="BC20"/>
  <c r="BE20"/>
  <c r="BC9"/>
  <c r="BE9"/>
  <c r="DB19"/>
  <c r="CW4"/>
  <c r="BC18"/>
  <c r="BE18"/>
  <c r="CS16"/>
  <c r="CP7"/>
  <c r="CP16"/>
  <c r="BS8"/>
  <c r="CN10"/>
  <c r="CV10"/>
  <c r="BC7"/>
  <c r="BE7"/>
  <c r="BC13"/>
  <c r="BE13"/>
  <c r="CT20"/>
  <c r="CS9"/>
  <c r="CU10"/>
  <c r="BC12"/>
  <c r="BE12"/>
  <c r="DB12"/>
  <c r="CM13"/>
  <c r="CN15"/>
  <c r="CO16"/>
  <c r="CW16"/>
  <c r="CT18"/>
  <c r="DB18"/>
  <c r="CO19"/>
  <c r="CW19"/>
  <c r="BH460"/>
  <c r="BH461"/>
  <c r="BH462"/>
  <c r="BR460"/>
  <c r="BR461"/>
  <c r="BR462"/>
  <c r="CV4"/>
  <c r="CP4"/>
  <c r="CW5"/>
  <c r="CP11"/>
  <c r="CT13"/>
  <c r="CQ14"/>
  <c r="BC15"/>
  <c r="BE15"/>
  <c r="DB15"/>
  <c r="CV16"/>
  <c r="CQ17"/>
  <c r="CS18"/>
  <c r="CN19"/>
  <c r="CV19"/>
  <c r="CR20"/>
  <c r="CM8"/>
  <c r="DB9"/>
  <c r="CV15"/>
  <c r="CP19"/>
  <c r="BQ460"/>
  <c r="BQ461"/>
  <c r="BQ462"/>
  <c r="CV5"/>
  <c r="CQ6"/>
  <c r="CO11"/>
  <c r="DB13"/>
  <c r="CW14"/>
  <c r="CU16"/>
  <c r="CW17"/>
  <c r="CR18"/>
  <c r="CQ20"/>
  <c r="CO20"/>
  <c r="BO478"/>
  <c r="DB3"/>
  <c r="BC4"/>
  <c r="BE4"/>
  <c r="CP6"/>
  <c r="CW6"/>
  <c r="CQ7"/>
  <c r="CP8"/>
  <c r="CW9"/>
  <c r="CR10"/>
  <c r="CN11"/>
  <c r="CV11"/>
  <c r="CQ12"/>
  <c r="CO14"/>
  <c r="CV14"/>
  <c r="CS15"/>
  <c r="CM16"/>
  <c r="CT16"/>
  <c r="CV17"/>
  <c r="BG20"/>
  <c r="CW20"/>
  <c r="CT8"/>
  <c r="CN12"/>
  <c r="CV13"/>
  <c r="CU18"/>
  <c r="DB20"/>
  <c r="BC10"/>
  <c r="BE10"/>
  <c r="CP15"/>
  <c r="CR7"/>
  <c r="CQ8"/>
  <c r="DB10"/>
  <c r="CN16"/>
  <c r="CU19"/>
  <c r="BN478"/>
  <c r="CT3"/>
  <c r="CR5"/>
  <c r="CV6"/>
  <c r="CO8"/>
  <c r="CU11"/>
  <c r="CW12"/>
  <c r="CQ13"/>
  <c r="CR15"/>
  <c r="CP18"/>
  <c r="BA478"/>
  <c r="BL478"/>
  <c r="CM3"/>
  <c r="CS5"/>
  <c r="DB5"/>
  <c r="CV7"/>
  <c r="BC8"/>
  <c r="BE8"/>
  <c r="CV8"/>
  <c r="CP10"/>
  <c r="CV12"/>
  <c r="CP13"/>
  <c r="CQ15"/>
  <c r="BS16"/>
  <c r="BC17"/>
  <c r="BE17"/>
  <c r="CU17"/>
  <c r="CV18"/>
  <c r="BM20"/>
  <c r="DB7"/>
  <c r="BT478"/>
  <c r="CP5"/>
  <c r="CN4"/>
  <c r="CS10"/>
  <c r="CW11"/>
  <c r="CS13"/>
  <c r="CP14"/>
  <c r="CN17"/>
  <c r="CT5"/>
  <c r="CO6"/>
  <c r="CM6"/>
  <c r="CW7"/>
  <c r="CW8"/>
  <c r="CV9"/>
  <c r="BG12"/>
  <c r="CW18"/>
  <c r="CV20"/>
  <c r="CT19"/>
  <c r="CQ4"/>
  <c r="CN7"/>
  <c r="BM7"/>
  <c r="CN8"/>
  <c r="CU8"/>
  <c r="DS9"/>
  <c r="CO10"/>
  <c r="CW10"/>
  <c r="CW13"/>
  <c r="CW15"/>
  <c r="DB17"/>
  <c r="CN18"/>
  <c r="BM18"/>
  <c r="CQ19"/>
  <c r="CN20"/>
  <c r="BA466"/>
  <c r="G28" i="11"/>
  <c r="AZ45"/>
  <c r="DC42" i="12"/>
  <c r="DC44"/>
  <c r="CA8"/>
  <c r="BN72"/>
  <c r="CS3"/>
  <c r="BS4"/>
  <c r="DE4"/>
  <c r="CS7"/>
  <c r="DK7"/>
  <c r="CV9"/>
  <c r="BM10"/>
  <c r="CZ11"/>
  <c r="CQ12"/>
  <c r="CW13"/>
  <c r="CV14"/>
  <c r="BG15"/>
  <c r="CV16"/>
  <c r="BC17"/>
  <c r="BE17"/>
  <c r="BC18"/>
  <c r="BE18"/>
  <c r="CT18"/>
  <c r="DL18"/>
  <c r="CN13"/>
  <c r="BL72"/>
  <c r="DB19"/>
  <c r="CR4"/>
  <c r="CU5"/>
  <c r="CW8"/>
  <c r="BM9"/>
  <c r="DB10"/>
  <c r="CY11"/>
  <c r="DJ11"/>
  <c r="CP12"/>
  <c r="CW12"/>
  <c r="DE12"/>
  <c r="CA13"/>
  <c r="CN14"/>
  <c r="CU14"/>
  <c r="CP15"/>
  <c r="CV15"/>
  <c r="BC16"/>
  <c r="BE16"/>
  <c r="CU16"/>
  <c r="CN17"/>
  <c r="CS18"/>
  <c r="CW19"/>
  <c r="BM20"/>
  <c r="CW5"/>
  <c r="CW9"/>
  <c r="CA10"/>
  <c r="CO14"/>
  <c r="CQ15"/>
  <c r="CP20"/>
  <c r="CW20"/>
  <c r="BT72"/>
  <c r="CT5"/>
  <c r="CQ7"/>
  <c r="CN8"/>
  <c r="BX13"/>
  <c r="BX15"/>
  <c r="DB16"/>
  <c r="DB20"/>
  <c r="BZ4"/>
  <c r="CZ6"/>
  <c r="BG7"/>
  <c r="BC8"/>
  <c r="BE8"/>
  <c r="CN9"/>
  <c r="DK17"/>
  <c r="DE18"/>
  <c r="CN19"/>
  <c r="CZ3"/>
  <c r="BY4"/>
  <c r="DL4"/>
  <c r="CP6"/>
  <c r="CY6"/>
  <c r="DB8"/>
  <c r="BS9"/>
  <c r="DB12"/>
  <c r="CS13"/>
  <c r="DN13"/>
  <c r="BC15"/>
  <c r="BE15"/>
  <c r="DB15"/>
  <c r="CQ17"/>
  <c r="BG18"/>
  <c r="BZ18"/>
  <c r="BS20"/>
  <c r="DF4"/>
  <c r="CN6"/>
  <c r="CT6"/>
  <c r="DL7"/>
  <c r="CW14"/>
  <c r="CW16"/>
  <c r="DB18"/>
  <c r="CY19"/>
  <c r="CQ4"/>
  <c r="DB5"/>
  <c r="DE7"/>
  <c r="BA58"/>
  <c r="CS5"/>
  <c r="DJ6"/>
  <c r="BZ7"/>
  <c r="CS10"/>
  <c r="CS16"/>
  <c r="CQ18"/>
  <c r="BH54"/>
  <c r="BH55"/>
  <c r="BQ54"/>
  <c r="BQ55"/>
  <c r="BQ56"/>
  <c r="CW6"/>
  <c r="BX7"/>
  <c r="CS8"/>
  <c r="CZ9"/>
  <c r="CQ10"/>
  <c r="DE10"/>
  <c r="CN11"/>
  <c r="DN16"/>
  <c r="BS19"/>
  <c r="DJ20"/>
  <c r="DJ12"/>
  <c r="CO17"/>
  <c r="CW4"/>
  <c r="BA59"/>
  <c r="BF72"/>
  <c r="BP3"/>
  <c r="CA3"/>
  <c r="DG3"/>
  <c r="DB3"/>
  <c r="BP5"/>
  <c r="CA5"/>
  <c r="CV6"/>
  <c r="DB6"/>
  <c r="BV7"/>
  <c r="CQ9"/>
  <c r="BG10"/>
  <c r="CW10"/>
  <c r="BZ10"/>
  <c r="CM11"/>
  <c r="CT11"/>
  <c r="BS12"/>
  <c r="CB13"/>
  <c r="CP14"/>
  <c r="CY14"/>
  <c r="DK14"/>
  <c r="CR15"/>
  <c r="BP16"/>
  <c r="DO16"/>
  <c r="CV17"/>
  <c r="BM18"/>
  <c r="BV18"/>
  <c r="DS18"/>
  <c r="CZ19"/>
  <c r="CQ20"/>
  <c r="E57"/>
  <c r="G56"/>
  <c r="G54"/>
  <c r="AZ71"/>
  <c r="D15" i="25"/>
  <c r="G55" i="12"/>
  <c r="DK4" i="11"/>
  <c r="BC7"/>
  <c r="BC12"/>
  <c r="BE12"/>
  <c r="DJ14"/>
  <c r="BM5"/>
  <c r="BM15"/>
  <c r="BC20"/>
  <c r="BE20"/>
  <c r="BS4"/>
  <c r="BE7"/>
  <c r="DE7"/>
  <c r="BS14"/>
  <c r="DA6"/>
  <c r="DJ7"/>
  <c r="G30"/>
  <c r="CP5"/>
  <c r="BM8"/>
  <c r="BS9"/>
  <c r="BC14"/>
  <c r="BE14"/>
  <c r="DK15"/>
  <c r="DL15"/>
  <c r="DJ15"/>
  <c r="BG5"/>
  <c r="BC15"/>
  <c r="BE15"/>
  <c r="CR3"/>
  <c r="BS6"/>
  <c r="BM7"/>
  <c r="BC13"/>
  <c r="BE13"/>
  <c r="BC21"/>
  <c r="BE21"/>
  <c r="CV8"/>
  <c r="BS10"/>
  <c r="BS18"/>
  <c r="BX4"/>
  <c r="CU4"/>
  <c r="BS12"/>
  <c r="BG13"/>
  <c r="CB14"/>
  <c r="BM16"/>
  <c r="BS17"/>
  <c r="BS20"/>
  <c r="BG21"/>
  <c r="CA20"/>
  <c r="BD46"/>
  <c r="BO46"/>
  <c r="BZ5"/>
  <c r="DK7"/>
  <c r="CA12"/>
  <c r="CP7"/>
  <c r="BG10"/>
  <c r="DJ10"/>
  <c r="DJ18"/>
  <c r="CW11"/>
  <c r="CW16"/>
  <c r="CS21"/>
  <c r="CW5"/>
  <c r="DL12"/>
  <c r="CU14"/>
  <c r="BC8"/>
  <c r="BE8"/>
  <c r="CQ10"/>
  <c r="BX11"/>
  <c r="CQ18"/>
  <c r="CM19"/>
  <c r="DK20"/>
  <c r="CT3"/>
  <c r="CP4"/>
  <c r="DB7"/>
  <c r="BC16"/>
  <c r="BE16"/>
  <c r="E31"/>
  <c r="CP17"/>
  <c r="BP3"/>
  <c r="CA3"/>
  <c r="DG3"/>
  <c r="CT18"/>
  <c r="DL4"/>
  <c r="CR5"/>
  <c r="CB5"/>
  <c r="CM6"/>
  <c r="DR6"/>
  <c r="CQ7"/>
  <c r="CW8"/>
  <c r="CN9"/>
  <c r="BC10"/>
  <c r="BE10"/>
  <c r="DK10"/>
  <c r="BP11"/>
  <c r="CA11"/>
  <c r="DA12"/>
  <c r="CA13"/>
  <c r="DK13"/>
  <c r="CW14"/>
  <c r="BP16"/>
  <c r="DO16"/>
  <c r="BC17"/>
  <c r="BE17"/>
  <c r="CV17"/>
  <c r="BC18"/>
  <c r="BE18"/>
  <c r="DK18"/>
  <c r="DA20"/>
  <c r="CA21"/>
  <c r="DK21"/>
  <c r="CV14"/>
  <c r="CN17"/>
  <c r="CW19"/>
  <c r="BN46"/>
  <c r="BN28"/>
  <c r="BN29"/>
  <c r="BN30"/>
  <c r="CV11"/>
  <c r="CB13"/>
  <c r="CV19"/>
  <c r="BX20"/>
  <c r="CZ20"/>
  <c r="CR21"/>
  <c r="CB21"/>
  <c r="BL46"/>
  <c r="DE10"/>
  <c r="DN14"/>
  <c r="AZ22"/>
  <c r="AZ23"/>
  <c r="DK9"/>
  <c r="CT11"/>
  <c r="DJ12"/>
  <c r="BT46"/>
  <c r="DM3"/>
  <c r="DB5"/>
  <c r="CW6"/>
  <c r="DA7"/>
  <c r="CS8"/>
  <c r="DJ9"/>
  <c r="CV10"/>
  <c r="BX10"/>
  <c r="DN10"/>
  <c r="DN11"/>
  <c r="CP12"/>
  <c r="CW12"/>
  <c r="CV13"/>
  <c r="DN13"/>
  <c r="CZ14"/>
  <c r="DB15"/>
  <c r="DK17"/>
  <c r="CV18"/>
  <c r="BX18"/>
  <c r="DN18"/>
  <c r="DN19"/>
  <c r="CP20"/>
  <c r="CW20"/>
  <c r="CV21"/>
  <c r="BY21"/>
  <c r="DN21"/>
  <c r="DJ4"/>
  <c r="BX12"/>
  <c r="CR13"/>
  <c r="CN14"/>
  <c r="CP15"/>
  <c r="CA19"/>
  <c r="DL20"/>
  <c r="CP14"/>
  <c r="DK12"/>
  <c r="DB3"/>
  <c r="CW4"/>
  <c r="CT8"/>
  <c r="CW13"/>
  <c r="DB16"/>
  <c r="BG18"/>
  <c r="CT19"/>
  <c r="CR20"/>
  <c r="BR28"/>
  <c r="BR29"/>
  <c r="BR30"/>
  <c r="CO4"/>
  <c r="BM4"/>
  <c r="CM4"/>
  <c r="BC5"/>
  <c r="BE5"/>
  <c r="CA5"/>
  <c r="BC6"/>
  <c r="BE6"/>
  <c r="CV6"/>
  <c r="BS7"/>
  <c r="CB8"/>
  <c r="BD28"/>
  <c r="BD29"/>
  <c r="BD30"/>
  <c r="CW9"/>
  <c r="BM10"/>
  <c r="CZ11"/>
  <c r="DH12"/>
  <c r="BM13"/>
  <c r="CY14"/>
  <c r="CS16"/>
  <c r="DJ17"/>
  <c r="BM18"/>
  <c r="DH20"/>
  <c r="BM21"/>
  <c r="CN16"/>
  <c r="DJ6"/>
  <c r="CN11"/>
  <c r="CA16"/>
  <c r="CA17"/>
  <c r="CN19"/>
  <c r="G29"/>
  <c r="F461" i="24"/>
  <c r="G461"/>
  <c r="BA46" i="11"/>
  <c r="CV5"/>
  <c r="DB8"/>
  <c r="DN8"/>
  <c r="CM14"/>
  <c r="DN3"/>
  <c r="BO28"/>
  <c r="DB11"/>
  <c r="CW18"/>
  <c r="DB19"/>
  <c r="DJ20"/>
  <c r="CW21"/>
  <c r="BZ21"/>
  <c r="BH28"/>
  <c r="BH29"/>
  <c r="BH30"/>
  <c r="BQ28"/>
  <c r="BQ29"/>
  <c r="BQ30"/>
  <c r="DH3"/>
  <c r="BC4"/>
  <c r="BE4"/>
  <c r="BL28"/>
  <c r="BL29"/>
  <c r="BL30"/>
  <c r="BU28"/>
  <c r="CS5"/>
  <c r="CN6"/>
  <c r="CU6"/>
  <c r="BP8"/>
  <c r="DO8"/>
  <c r="BC9"/>
  <c r="BE9"/>
  <c r="CV9"/>
  <c r="DB10"/>
  <c r="CO12"/>
  <c r="BM12"/>
  <c r="DB13"/>
  <c r="DL13"/>
  <c r="BP14"/>
  <c r="DO14"/>
  <c r="BS15"/>
  <c r="CB16"/>
  <c r="CO17"/>
  <c r="CW17"/>
  <c r="DB18"/>
  <c r="CO20"/>
  <c r="BM20"/>
  <c r="DB20"/>
  <c r="DB21"/>
  <c r="DL21"/>
  <c r="AZ19" i="10"/>
  <c r="AZ20"/>
  <c r="DA4"/>
  <c r="BC5"/>
  <c r="BE5"/>
  <c r="DK6"/>
  <c r="CW10"/>
  <c r="BY13"/>
  <c r="DB15"/>
  <c r="BM16"/>
  <c r="CO16"/>
  <c r="E28"/>
  <c r="DJ3"/>
  <c r="BS4"/>
  <c r="BC7"/>
  <c r="BE7"/>
  <c r="DK7"/>
  <c r="BZ16"/>
  <c r="BS18"/>
  <c r="G25"/>
  <c r="AZ42"/>
  <c r="DJ5"/>
  <c r="CO11"/>
  <c r="BC12"/>
  <c r="BE12"/>
  <c r="BC15"/>
  <c r="BE15"/>
  <c r="DE15"/>
  <c r="BG16"/>
  <c r="CY6"/>
  <c r="CT3"/>
  <c r="CT21"/>
  <c r="BX8"/>
  <c r="CA9"/>
  <c r="BG11"/>
  <c r="DG11"/>
  <c r="BZ13"/>
  <c r="BV15"/>
  <c r="DS15"/>
  <c r="CV16"/>
  <c r="DE16"/>
  <c r="G26"/>
  <c r="CM13"/>
  <c r="BX4"/>
  <c r="CV10"/>
  <c r="CZ17"/>
  <c r="CN13"/>
  <c r="BM3"/>
  <c r="CZ4"/>
  <c r="DR4"/>
  <c r="CV6"/>
  <c r="BZ8"/>
  <c r="BM11"/>
  <c r="BX11"/>
  <c r="CW12"/>
  <c r="BX13"/>
  <c r="BZ14"/>
  <c r="CA17"/>
  <c r="BC18"/>
  <c r="BE18"/>
  <c r="BM18"/>
  <c r="BA43"/>
  <c r="BA44"/>
  <c r="BL43"/>
  <c r="DB3"/>
  <c r="DM3"/>
  <c r="BC4"/>
  <c r="BE4"/>
  <c r="CA4"/>
  <c r="DQ4"/>
  <c r="CP14"/>
  <c r="CW5"/>
  <c r="BZ5"/>
  <c r="DN6"/>
  <c r="BM8"/>
  <c r="BC11"/>
  <c r="BE11"/>
  <c r="DJ11"/>
  <c r="DE13"/>
  <c r="BS15"/>
  <c r="DK15"/>
  <c r="CB16"/>
  <c r="CT11"/>
  <c r="BC8"/>
  <c r="BE8"/>
  <c r="CQ17"/>
  <c r="DE3"/>
  <c r="CA5"/>
  <c r="BS5"/>
  <c r="CB7"/>
  <c r="CQ9"/>
  <c r="BC10"/>
  <c r="BE10"/>
  <c r="DN10"/>
  <c r="CP11"/>
  <c r="CZ12"/>
  <c r="DJ12"/>
  <c r="BM13"/>
  <c r="CT7"/>
  <c r="DE11"/>
  <c r="BX16"/>
  <c r="BO43"/>
  <c r="CO3"/>
  <c r="BS7"/>
  <c r="CB8"/>
  <c r="BC13"/>
  <c r="BE13"/>
  <c r="DB16"/>
  <c r="DL3"/>
  <c r="CS4"/>
  <c r="BN25"/>
  <c r="BN26"/>
  <c r="BN27"/>
  <c r="CW4"/>
  <c r="CR5"/>
  <c r="CW6"/>
  <c r="DJ7"/>
  <c r="BG8"/>
  <c r="DE8"/>
  <c r="BS10"/>
  <c r="DK10"/>
  <c r="BP12"/>
  <c r="DO12"/>
  <c r="CA13"/>
  <c r="BS13"/>
  <c r="CM15"/>
  <c r="CT15"/>
  <c r="CM18"/>
  <c r="DF10" i="9"/>
  <c r="BC7"/>
  <c r="BE7"/>
  <c r="BZ18"/>
  <c r="G27"/>
  <c r="AZ44"/>
  <c r="CP3"/>
  <c r="CY9"/>
  <c r="BG19"/>
  <c r="BC20"/>
  <c r="BE20"/>
  <c r="BZ14"/>
  <c r="CA17"/>
  <c r="CZ4"/>
  <c r="BC18"/>
  <c r="BE18"/>
  <c r="BS10"/>
  <c r="BY19"/>
  <c r="BA31"/>
  <c r="BC11"/>
  <c r="BE11"/>
  <c r="DK15"/>
  <c r="CM15"/>
  <c r="BC4"/>
  <c r="BE4"/>
  <c r="BM10"/>
  <c r="BZ10"/>
  <c r="BG11"/>
  <c r="BM16"/>
  <c r="BZ16"/>
  <c r="CY17"/>
  <c r="AZ21"/>
  <c r="AZ22"/>
  <c r="BO45"/>
  <c r="BO46"/>
  <c r="CA19"/>
  <c r="CZ7"/>
  <c r="BM8"/>
  <c r="BZ8"/>
  <c r="BS12"/>
  <c r="BM13"/>
  <c r="BS15"/>
  <c r="BC19"/>
  <c r="BE19"/>
  <c r="CO9"/>
  <c r="BX16"/>
  <c r="CZ17"/>
  <c r="BP3"/>
  <c r="BM5"/>
  <c r="BS7"/>
  <c r="DJ7"/>
  <c r="CY14"/>
  <c r="CB16"/>
  <c r="DE19"/>
  <c r="E30"/>
  <c r="CO3"/>
  <c r="DA15"/>
  <c r="BC5"/>
  <c r="BE5"/>
  <c r="CW9"/>
  <c r="DL17"/>
  <c r="BA45"/>
  <c r="CS5"/>
  <c r="BC8"/>
  <c r="BE8"/>
  <c r="BY13"/>
  <c r="DE5"/>
  <c r="CW11"/>
  <c r="CW12"/>
  <c r="CS15"/>
  <c r="BC16"/>
  <c r="BE16"/>
  <c r="DJ20"/>
  <c r="CB5"/>
  <c r="DE15"/>
  <c r="CP6"/>
  <c r="CM5"/>
  <c r="DE11"/>
  <c r="BC12"/>
  <c r="BE12"/>
  <c r="BC13"/>
  <c r="BE13"/>
  <c r="CW17"/>
  <c r="BX19"/>
  <c r="G28"/>
  <c r="CS12"/>
  <c r="CS4"/>
  <c r="CA9"/>
  <c r="BL45"/>
  <c r="BL46"/>
  <c r="DK5"/>
  <c r="CB7"/>
  <c r="CR17"/>
  <c r="DJ12"/>
  <c r="BY5"/>
  <c r="CM10"/>
  <c r="BZ6"/>
  <c r="DA12"/>
  <c r="DK7"/>
  <c r="CR9"/>
  <c r="BY11"/>
  <c r="BX13"/>
  <c r="BC15"/>
  <c r="BE15"/>
  <c r="BS18"/>
  <c r="DF19"/>
  <c r="DK7" i="8"/>
  <c r="DB13"/>
  <c r="CU16"/>
  <c r="CN17"/>
  <c r="CV19"/>
  <c r="BO62"/>
  <c r="CP3"/>
  <c r="DR4"/>
  <c r="CS5"/>
  <c r="CU18"/>
  <c r="CY9"/>
  <c r="DB10"/>
  <c r="BX11"/>
  <c r="CP12"/>
  <c r="CO13"/>
  <c r="CA13"/>
  <c r="CO14"/>
  <c r="CW14"/>
  <c r="CQ15"/>
  <c r="CP16"/>
  <c r="CW16"/>
  <c r="DF16"/>
  <c r="CP17"/>
  <c r="CW17"/>
  <c r="BG19"/>
  <c r="DB20"/>
  <c r="CO12"/>
  <c r="BN62"/>
  <c r="DB3"/>
  <c r="CR5"/>
  <c r="CB5"/>
  <c r="CM7"/>
  <c r="CA7"/>
  <c r="CP9"/>
  <c r="CW9"/>
  <c r="BG11"/>
  <c r="BP11"/>
  <c r="CA11"/>
  <c r="CW12"/>
  <c r="BM13"/>
  <c r="BV13"/>
  <c r="DS13"/>
  <c r="CV14"/>
  <c r="CY14"/>
  <c r="CP15"/>
  <c r="CV16"/>
  <c r="CO17"/>
  <c r="CV17"/>
  <c r="DK18"/>
  <c r="CW19"/>
  <c r="BX20"/>
  <c r="CA20"/>
  <c r="DA7"/>
  <c r="CM14"/>
  <c r="CQ18"/>
  <c r="CW5"/>
  <c r="CV15"/>
  <c r="BE19"/>
  <c r="DB19"/>
  <c r="CZ20"/>
  <c r="BA62"/>
  <c r="CO5"/>
  <c r="CN6"/>
  <c r="CQ7"/>
  <c r="CU11"/>
  <c r="CS16"/>
  <c r="CV18"/>
  <c r="CT19"/>
  <c r="CQ20"/>
  <c r="BA48"/>
  <c r="BI44"/>
  <c r="BI45"/>
  <c r="BR44"/>
  <c r="BR45"/>
  <c r="BR46"/>
  <c r="DJ3"/>
  <c r="CP4"/>
  <c r="CM6"/>
  <c r="CU6"/>
  <c r="CP7"/>
  <c r="CN8"/>
  <c r="CU8"/>
  <c r="BX8"/>
  <c r="CW10"/>
  <c r="CN11"/>
  <c r="CT11"/>
  <c r="CR13"/>
  <c r="CM15"/>
  <c r="DN16"/>
  <c r="BC18"/>
  <c r="BE18"/>
  <c r="BS19"/>
  <c r="CP20"/>
  <c r="DE20"/>
  <c r="CS10"/>
  <c r="CU14"/>
  <c r="BX16"/>
  <c r="BT62"/>
  <c r="CW6"/>
  <c r="BE15"/>
  <c r="CW18"/>
  <c r="CQ4"/>
  <c r="BZ5"/>
  <c r="DF7"/>
  <c r="DB12"/>
  <c r="CS13"/>
  <c r="CU15"/>
  <c r="DB16"/>
  <c r="CO18"/>
  <c r="DN19"/>
  <c r="BH44"/>
  <c r="BH45"/>
  <c r="BQ44"/>
  <c r="BQ45"/>
  <c r="CW4"/>
  <c r="CS4"/>
  <c r="BE5"/>
  <c r="DB5"/>
  <c r="DB7"/>
  <c r="CT8"/>
  <c r="CO10"/>
  <c r="CV10"/>
  <c r="BZ10"/>
  <c r="BS11"/>
  <c r="BS12"/>
  <c r="DJ12"/>
  <c r="DG13"/>
  <c r="DN15"/>
  <c r="DM16"/>
  <c r="CA18"/>
  <c r="DB18"/>
  <c r="CO20"/>
  <c r="CW20"/>
  <c r="BB62"/>
  <c r="CP19"/>
  <c r="CO19"/>
  <c r="CR7"/>
  <c r="CP8"/>
  <c r="CN9"/>
  <c r="CR10"/>
  <c r="CV11"/>
  <c r="CT13"/>
  <c r="BC16"/>
  <c r="BE16"/>
  <c r="CZ4"/>
  <c r="CA5"/>
  <c r="CV6"/>
  <c r="CV8"/>
  <c r="CW8"/>
  <c r="CQ10"/>
  <c r="BE11"/>
  <c r="CN19"/>
  <c r="BG3"/>
  <c r="BP3"/>
  <c r="DF3"/>
  <c r="BC4"/>
  <c r="BE4"/>
  <c r="CB4"/>
  <c r="CT5"/>
  <c r="DA19"/>
  <c r="CV7"/>
  <c r="BY7"/>
  <c r="CS8"/>
  <c r="DB8"/>
  <c r="DN8"/>
  <c r="CN10"/>
  <c r="BM10"/>
  <c r="BY10"/>
  <c r="DN11"/>
  <c r="CQ12"/>
  <c r="CZ12"/>
  <c r="DI12"/>
  <c r="CW13"/>
  <c r="DE13"/>
  <c r="BP14"/>
  <c r="DO14"/>
  <c r="BS15"/>
  <c r="BG16"/>
  <c r="CB16"/>
  <c r="DN18"/>
  <c r="BX19"/>
  <c r="BC20"/>
  <c r="BE20"/>
  <c r="BV20"/>
  <c r="DS20"/>
  <c r="G44"/>
  <c r="AZ61"/>
  <c r="E47"/>
  <c r="G46"/>
  <c r="G45"/>
  <c r="BX4" i="7"/>
  <c r="BM10"/>
  <c r="CB16"/>
  <c r="CA19"/>
  <c r="BC20"/>
  <c r="BE20"/>
  <c r="BM8"/>
  <c r="DL10"/>
  <c r="BS12"/>
  <c r="BX18"/>
  <c r="DJ18"/>
  <c r="DA6"/>
  <c r="BE14"/>
  <c r="CA9"/>
  <c r="DA14"/>
  <c r="CP17"/>
  <c r="CA3"/>
  <c r="BM16"/>
  <c r="BS17"/>
  <c r="BM15"/>
  <c r="BM5"/>
  <c r="CV8"/>
  <c r="CB14"/>
  <c r="DL18"/>
  <c r="BS20"/>
  <c r="CV14"/>
  <c r="CW16"/>
  <c r="CA20"/>
  <c r="BX12"/>
  <c r="BI27"/>
  <c r="DH3"/>
  <c r="BC4"/>
  <c r="BE4"/>
  <c r="CU13"/>
  <c r="CS5"/>
  <c r="CU6"/>
  <c r="BC9"/>
  <c r="BE9"/>
  <c r="CV9"/>
  <c r="DB10"/>
  <c r="CO12"/>
  <c r="BM12"/>
  <c r="DB12"/>
  <c r="DB13"/>
  <c r="BS15"/>
  <c r="CO17"/>
  <c r="CW17"/>
  <c r="DB18"/>
  <c r="CO20"/>
  <c r="BM20"/>
  <c r="DB20"/>
  <c r="BH27"/>
  <c r="BQ27"/>
  <c r="BQ28"/>
  <c r="BQ29"/>
  <c r="CT10"/>
  <c r="DL4"/>
  <c r="CR5"/>
  <c r="CB5"/>
  <c r="CM6"/>
  <c r="DR6"/>
  <c r="CQ7"/>
  <c r="DJ7"/>
  <c r="CW8"/>
  <c r="BC10"/>
  <c r="BE10"/>
  <c r="DK10"/>
  <c r="BC12"/>
  <c r="BE12"/>
  <c r="BC13"/>
  <c r="BE13"/>
  <c r="CA13"/>
  <c r="DK13"/>
  <c r="CW14"/>
  <c r="DK15"/>
  <c r="BP16"/>
  <c r="DO16"/>
  <c r="BC17"/>
  <c r="BE17"/>
  <c r="CV17"/>
  <c r="BC18"/>
  <c r="BE18"/>
  <c r="DK18"/>
  <c r="CP7"/>
  <c r="CW19"/>
  <c r="DJ6"/>
  <c r="CV11"/>
  <c r="CR13"/>
  <c r="CU14"/>
  <c r="CP15"/>
  <c r="CY6"/>
  <c r="BC8"/>
  <c r="BE8"/>
  <c r="BA45"/>
  <c r="BA46"/>
  <c r="BL45"/>
  <c r="BL46"/>
  <c r="DN3"/>
  <c r="CP4"/>
  <c r="CW4"/>
  <c r="DH4"/>
  <c r="BC7"/>
  <c r="BE7"/>
  <c r="DB7"/>
  <c r="CT8"/>
  <c r="CY9"/>
  <c r="DK9"/>
  <c r="BG10"/>
  <c r="CW10"/>
  <c r="CT11"/>
  <c r="DB11"/>
  <c r="DJ12"/>
  <c r="BG13"/>
  <c r="CW13"/>
  <c r="DJ14"/>
  <c r="BC16"/>
  <c r="BE16"/>
  <c r="DB16"/>
  <c r="DN17"/>
  <c r="BG18"/>
  <c r="CW18"/>
  <c r="CT19"/>
  <c r="DB19"/>
  <c r="DJ20"/>
  <c r="E30"/>
  <c r="DK4"/>
  <c r="CW11"/>
  <c r="CA11"/>
  <c r="CV19"/>
  <c r="G28"/>
  <c r="CV5"/>
  <c r="DE10"/>
  <c r="CM14"/>
  <c r="DN14"/>
  <c r="CV15"/>
  <c r="DE18"/>
  <c r="CM19"/>
  <c r="DK20"/>
  <c r="CT3"/>
  <c r="CT23"/>
  <c r="DB3"/>
  <c r="CU4"/>
  <c r="DK5"/>
  <c r="CW6"/>
  <c r="DA7"/>
  <c r="DJ9"/>
  <c r="CV10"/>
  <c r="DN10"/>
  <c r="DN11"/>
  <c r="CP12"/>
  <c r="CW12"/>
  <c r="CV13"/>
  <c r="BY13"/>
  <c r="DN13"/>
  <c r="BC15"/>
  <c r="BE15"/>
  <c r="DK17"/>
  <c r="CV18"/>
  <c r="DN18"/>
  <c r="DN19"/>
  <c r="CP20"/>
  <c r="CW20"/>
  <c r="CP5"/>
  <c r="CA12"/>
  <c r="BD45"/>
  <c r="BD46"/>
  <c r="BO45"/>
  <c r="BO46"/>
  <c r="CZ4"/>
  <c r="CW5"/>
  <c r="CZ6"/>
  <c r="CV7"/>
  <c r="BX20"/>
  <c r="CZ20"/>
  <c r="DL20"/>
  <c r="BN45"/>
  <c r="BN46"/>
  <c r="CP6"/>
  <c r="DN8"/>
  <c r="BG11"/>
  <c r="DK12"/>
  <c r="BT45"/>
  <c r="BT46"/>
  <c r="DI3"/>
  <c r="CO4"/>
  <c r="BM4"/>
  <c r="CM4"/>
  <c r="BC5"/>
  <c r="BE5"/>
  <c r="BC6"/>
  <c r="BE6"/>
  <c r="CV6"/>
  <c r="BS7"/>
  <c r="CB8"/>
  <c r="BD27"/>
  <c r="CW9"/>
  <c r="BV10"/>
  <c r="CB10"/>
  <c r="DH12"/>
  <c r="BM13"/>
  <c r="BV13"/>
  <c r="CB13"/>
  <c r="CY14"/>
  <c r="DA15"/>
  <c r="BP17"/>
  <c r="DO17"/>
  <c r="DJ17"/>
  <c r="BV18"/>
  <c r="CB18"/>
  <c r="DH20"/>
  <c r="CX22" i="6"/>
  <c r="DO22"/>
  <c r="CX24"/>
  <c r="CX21"/>
  <c r="CK24"/>
  <c r="CB6"/>
  <c r="DB11"/>
  <c r="CT19"/>
  <c r="DB19"/>
  <c r="CP17"/>
  <c r="CA4"/>
  <c r="BS4"/>
  <c r="CP5"/>
  <c r="BS6"/>
  <c r="BC7"/>
  <c r="BE7"/>
  <c r="DB7"/>
  <c r="CV10"/>
  <c r="BX10"/>
  <c r="DN10"/>
  <c r="CP12"/>
  <c r="CW12"/>
  <c r="CV13"/>
  <c r="DN13"/>
  <c r="CZ14"/>
  <c r="BC15"/>
  <c r="BE15"/>
  <c r="DB15"/>
  <c r="CV18"/>
  <c r="BX18"/>
  <c r="DN18"/>
  <c r="CP20"/>
  <c r="CW20"/>
  <c r="BD49"/>
  <c r="BO49"/>
  <c r="BX4"/>
  <c r="CZ4"/>
  <c r="DJ4"/>
  <c r="CW5"/>
  <c r="DA7"/>
  <c r="CS8"/>
  <c r="DL8"/>
  <c r="DJ9"/>
  <c r="CZ11"/>
  <c r="DH12"/>
  <c r="DA15"/>
  <c r="CS16"/>
  <c r="DL16"/>
  <c r="DJ17"/>
  <c r="CZ19"/>
  <c r="DH20"/>
  <c r="CO9"/>
  <c r="DB10"/>
  <c r="CO12"/>
  <c r="CW17"/>
  <c r="CV9"/>
  <c r="CW14"/>
  <c r="AZ25"/>
  <c r="AZ26"/>
  <c r="CT3"/>
  <c r="CT27"/>
  <c r="DB3"/>
  <c r="DB27"/>
  <c r="DN3"/>
  <c r="CP4"/>
  <c r="CW4"/>
  <c r="CU4"/>
  <c r="DB5"/>
  <c r="CW6"/>
  <c r="DJ7"/>
  <c r="CW8"/>
  <c r="CN9"/>
  <c r="CW11"/>
  <c r="CA12"/>
  <c r="BE14"/>
  <c r="CV14"/>
  <c r="DJ15"/>
  <c r="CW16"/>
  <c r="CN17"/>
  <c r="CW19"/>
  <c r="CA20"/>
  <c r="DB16"/>
  <c r="CZ17"/>
  <c r="CA3"/>
  <c r="CV5"/>
  <c r="CY6"/>
  <c r="CB8"/>
  <c r="CW9"/>
  <c r="DB13"/>
  <c r="CO17"/>
  <c r="CO20"/>
  <c r="BL49"/>
  <c r="DK7"/>
  <c r="BE9"/>
  <c r="DA12"/>
  <c r="DK15"/>
  <c r="BE17"/>
  <c r="BT49"/>
  <c r="DM3"/>
  <c r="CM4"/>
  <c r="BC5"/>
  <c r="BE5"/>
  <c r="CA5"/>
  <c r="BC6"/>
  <c r="BE6"/>
  <c r="CV6"/>
  <c r="DR6"/>
  <c r="CP7"/>
  <c r="CA8"/>
  <c r="CA9"/>
  <c r="CV11"/>
  <c r="BX12"/>
  <c r="CZ12"/>
  <c r="DL12"/>
  <c r="CR13"/>
  <c r="CB13"/>
  <c r="CN14"/>
  <c r="CU14"/>
  <c r="CP15"/>
  <c r="CV16"/>
  <c r="CA17"/>
  <c r="DA17"/>
  <c r="CV19"/>
  <c r="CA19"/>
  <c r="BX20"/>
  <c r="CZ20"/>
  <c r="DL20"/>
  <c r="CT11"/>
  <c r="CW13"/>
  <c r="CW18"/>
  <c r="BY5"/>
  <c r="DB18"/>
  <c r="CY19"/>
  <c r="DB20"/>
  <c r="BA49"/>
  <c r="BC13"/>
  <c r="BE13"/>
  <c r="CA13"/>
  <c r="CB14"/>
  <c r="CV17"/>
  <c r="DA20"/>
  <c r="CR4"/>
  <c r="DI3"/>
  <c r="CO4"/>
  <c r="BM4"/>
  <c r="BU31"/>
  <c r="CN6"/>
  <c r="CU6"/>
  <c r="CV7"/>
  <c r="BV8"/>
  <c r="DS8"/>
  <c r="BS9"/>
  <c r="CQ10"/>
  <c r="BX11"/>
  <c r="BV11"/>
  <c r="DS11"/>
  <c r="BP13"/>
  <c r="DE13"/>
  <c r="CM14"/>
  <c r="DN14"/>
  <c r="BV16"/>
  <c r="DS16"/>
  <c r="BS17"/>
  <c r="CQ18"/>
  <c r="CM19"/>
  <c r="BV19"/>
  <c r="DS19"/>
  <c r="DK20"/>
  <c r="E34"/>
  <c r="G33"/>
  <c r="G31"/>
  <c r="AZ48"/>
  <c r="BO50"/>
  <c r="D34"/>
  <c r="BG5" i="5"/>
  <c r="CA8"/>
  <c r="BS4"/>
  <c r="BM7"/>
  <c r="BS12"/>
  <c r="BM13"/>
  <c r="BZ13"/>
  <c r="BC15"/>
  <c r="BE15"/>
  <c r="DE15"/>
  <c r="CA11"/>
  <c r="CM4"/>
  <c r="CT10"/>
  <c r="DJ6"/>
  <c r="BG10"/>
  <c r="BE14"/>
  <c r="DR6"/>
  <c r="DJ10"/>
  <c r="G25"/>
  <c r="CM7"/>
  <c r="G23"/>
  <c r="AZ40"/>
  <c r="BO42"/>
  <c r="BT41"/>
  <c r="BO41"/>
  <c r="DK7"/>
  <c r="BG13"/>
  <c r="DO6"/>
  <c r="CA6"/>
  <c r="DJ9"/>
  <c r="BE13"/>
  <c r="CW14"/>
  <c r="CB14"/>
  <c r="DJ15"/>
  <c r="BC4"/>
  <c r="BE4"/>
  <c r="DP4"/>
  <c r="CB5"/>
  <c r="CM6"/>
  <c r="BC7"/>
  <c r="BE7"/>
  <c r="BC10"/>
  <c r="BE10"/>
  <c r="CA10"/>
  <c r="CB10"/>
  <c r="CA12"/>
  <c r="DG13"/>
  <c r="CA16"/>
  <c r="DL4"/>
  <c r="BX5"/>
  <c r="CO5"/>
  <c r="BS6"/>
  <c r="BC9"/>
  <c r="BS10"/>
  <c r="BX12"/>
  <c r="CB13"/>
  <c r="CN14"/>
  <c r="BP3"/>
  <c r="CX9"/>
  <c r="DK4"/>
  <c r="CW5"/>
  <c r="CB6"/>
  <c r="BS7"/>
  <c r="DJ7"/>
  <c r="DE10"/>
  <c r="CM11"/>
  <c r="DK12"/>
  <c r="DE13"/>
  <c r="CM14"/>
  <c r="CN15"/>
  <c r="DN16"/>
  <c r="G24"/>
  <c r="DJ4"/>
  <c r="CW10"/>
  <c r="CW13"/>
  <c r="BS14"/>
  <c r="BM15"/>
  <c r="BR41"/>
  <c r="DR3"/>
  <c r="BM5"/>
  <c r="DE7"/>
  <c r="BM8"/>
  <c r="BS9"/>
  <c r="E26"/>
  <c r="CW6"/>
  <c r="CN7"/>
  <c r="DN8"/>
  <c r="BX10"/>
  <c r="BC5"/>
  <c r="BE5"/>
  <c r="CA5"/>
  <c r="BC6"/>
  <c r="BE6"/>
  <c r="DQ6"/>
  <c r="DK9"/>
  <c r="BM10"/>
  <c r="DL10"/>
  <c r="CO12"/>
  <c r="BM12"/>
  <c r="BP14"/>
  <c r="DO14"/>
  <c r="BS15"/>
  <c r="DK15"/>
  <c r="BE9" i="3"/>
  <c r="CB5"/>
  <c r="BG10"/>
  <c r="CA3"/>
  <c r="CR5"/>
  <c r="BN37"/>
  <c r="CM6"/>
  <c r="BE4"/>
  <c r="DL5"/>
  <c r="CW10"/>
  <c r="CU5"/>
  <c r="DK10"/>
  <c r="CR3"/>
  <c r="DA4"/>
  <c r="DE5"/>
  <c r="BC8"/>
  <c r="BE8"/>
  <c r="CZ9"/>
  <c r="BC10"/>
  <c r="BE10"/>
  <c r="DE10"/>
  <c r="E22"/>
  <c r="BH19"/>
  <c r="BH20"/>
  <c r="BQ19"/>
  <c r="BQ20"/>
  <c r="BS4"/>
  <c r="DJ6"/>
  <c r="DB8"/>
  <c r="BY10"/>
  <c r="G19"/>
  <c r="AZ36"/>
  <c r="CA4"/>
  <c r="CP5"/>
  <c r="DB7"/>
  <c r="DM8"/>
  <c r="CY9"/>
  <c r="DK9"/>
  <c r="CV10"/>
  <c r="DN10"/>
  <c r="CP12"/>
  <c r="CW12"/>
  <c r="BD37"/>
  <c r="BO37"/>
  <c r="BO38"/>
  <c r="BX4"/>
  <c r="CZ4"/>
  <c r="DJ4"/>
  <c r="BG5"/>
  <c r="CW5"/>
  <c r="BZ5"/>
  <c r="CS8"/>
  <c r="DJ9"/>
  <c r="BM10"/>
  <c r="DH12"/>
  <c r="BN38"/>
  <c r="CP6"/>
  <c r="CV5"/>
  <c r="BY5"/>
  <c r="BS7"/>
  <c r="CO9"/>
  <c r="CW9"/>
  <c r="DB10"/>
  <c r="CY11"/>
  <c r="CO12"/>
  <c r="BM12"/>
  <c r="DB12"/>
  <c r="CT11"/>
  <c r="BA37"/>
  <c r="BA38"/>
  <c r="DA6"/>
  <c r="CV9"/>
  <c r="DB11"/>
  <c r="BA23"/>
  <c r="CT3"/>
  <c r="DB3"/>
  <c r="DB15"/>
  <c r="DN3"/>
  <c r="CP4"/>
  <c r="CW4"/>
  <c r="CU4"/>
  <c r="DB5"/>
  <c r="CW6"/>
  <c r="CB6"/>
  <c r="DJ7"/>
  <c r="CW8"/>
  <c r="CN9"/>
  <c r="BS10"/>
  <c r="CW11"/>
  <c r="CA12"/>
  <c r="BS12"/>
  <c r="BL37"/>
  <c r="BL38"/>
  <c r="BT37"/>
  <c r="BT38"/>
  <c r="DM3"/>
  <c r="CM4"/>
  <c r="BE5"/>
  <c r="CA5"/>
  <c r="BC6"/>
  <c r="BE6"/>
  <c r="CV6"/>
  <c r="CP7"/>
  <c r="CA8"/>
  <c r="BZ8"/>
  <c r="CA9"/>
  <c r="DA9"/>
  <c r="CN11"/>
  <c r="CV11"/>
  <c r="CA11"/>
  <c r="BX12"/>
  <c r="CZ12"/>
  <c r="G20"/>
  <c r="CZ3"/>
  <c r="CZ15"/>
  <c r="DI3"/>
  <c r="CO4"/>
  <c r="BM4"/>
  <c r="BU19"/>
  <c r="CN6"/>
  <c r="CU6"/>
  <c r="BE7"/>
  <c r="CV7"/>
  <c r="BV8"/>
  <c r="DS8"/>
  <c r="BS9"/>
  <c r="CQ10"/>
  <c r="CM11"/>
  <c r="BV11"/>
  <c r="DS11"/>
  <c r="DK12"/>
  <c r="BY7" i="2"/>
  <c r="BS8"/>
  <c r="BM10"/>
  <c r="DK11"/>
  <c r="DJ16"/>
  <c r="G27"/>
  <c r="AZ44"/>
  <c r="BX4"/>
  <c r="BC5"/>
  <c r="CP3"/>
  <c r="BC7"/>
  <c r="BE7"/>
  <c r="DJ8"/>
  <c r="DA4"/>
  <c r="BG16"/>
  <c r="BS4"/>
  <c r="CR5"/>
  <c r="BC8"/>
  <c r="BE8"/>
  <c r="CV8"/>
  <c r="BX8"/>
  <c r="BM13"/>
  <c r="BY13"/>
  <c r="BC15"/>
  <c r="BE15"/>
  <c r="DF20"/>
  <c r="CO20"/>
  <c r="BE5"/>
  <c r="BX18"/>
  <c r="BG20"/>
  <c r="DE5"/>
  <c r="BM5"/>
  <c r="CQ7"/>
  <c r="BC12"/>
  <c r="BE12"/>
  <c r="BS16"/>
  <c r="BZ18"/>
  <c r="DL20"/>
  <c r="CN14"/>
  <c r="CW3"/>
  <c r="DR4"/>
  <c r="G28"/>
  <c r="E24" i="4"/>
  <c r="BG5"/>
  <c r="CP5"/>
  <c r="CQ7"/>
  <c r="BY5"/>
  <c r="CR3"/>
  <c r="DJ12"/>
  <c r="BC6"/>
  <c r="BE6"/>
  <c r="BA39"/>
  <c r="CN9"/>
  <c r="BE10"/>
  <c r="BE14"/>
  <c r="BG13"/>
  <c r="CA3"/>
  <c r="CW8"/>
  <c r="DA9"/>
  <c r="CP12"/>
  <c r="BT39"/>
  <c r="CR10"/>
  <c r="CP4"/>
  <c r="DB13"/>
  <c r="BD39"/>
  <c r="CW3"/>
  <c r="CW17"/>
  <c r="BC4"/>
  <c r="BE4"/>
  <c r="DB3"/>
  <c r="DB17"/>
  <c r="CB5"/>
  <c r="CV6"/>
  <c r="DA6"/>
  <c r="BX7"/>
  <c r="DK7"/>
  <c r="CB8"/>
  <c r="CW9"/>
  <c r="BM10"/>
  <c r="BX10"/>
  <c r="BS12"/>
  <c r="CB13"/>
  <c r="CW14"/>
  <c r="CW7"/>
  <c r="DJ6"/>
  <c r="CV7"/>
  <c r="BC8"/>
  <c r="BE8"/>
  <c r="CT8"/>
  <c r="CO12"/>
  <c r="BN39"/>
  <c r="CT3"/>
  <c r="CT17"/>
  <c r="DA4"/>
  <c r="DL4"/>
  <c r="BP5"/>
  <c r="DO5"/>
  <c r="CN6"/>
  <c r="BP8"/>
  <c r="DO8"/>
  <c r="BC9"/>
  <c r="BE9"/>
  <c r="CV9"/>
  <c r="CV14"/>
  <c r="CM6"/>
  <c r="DB10"/>
  <c r="CW13"/>
  <c r="CN14"/>
  <c r="CP7"/>
  <c r="CV8"/>
  <c r="DK10"/>
  <c r="CV12"/>
  <c r="G21"/>
  <c r="AZ38"/>
  <c r="CW4"/>
  <c r="DB5"/>
  <c r="DB7"/>
  <c r="CW11"/>
  <c r="BH21"/>
  <c r="BH22"/>
  <c r="BH23"/>
  <c r="BQ21"/>
  <c r="BQ22"/>
  <c r="BQ23"/>
  <c r="CV4"/>
  <c r="CU4"/>
  <c r="BC5"/>
  <c r="BE5"/>
  <c r="BC7"/>
  <c r="BE7"/>
  <c r="DA7"/>
  <c r="DN8"/>
  <c r="CY9"/>
  <c r="DJ9"/>
  <c r="BG10"/>
  <c r="BO21"/>
  <c r="DE10"/>
  <c r="CV11"/>
  <c r="CA11"/>
  <c r="BC12"/>
  <c r="BE12"/>
  <c r="DB12"/>
  <c r="BC13"/>
  <c r="BE13"/>
  <c r="DJ14"/>
  <c r="DK4"/>
  <c r="DJ4"/>
  <c r="CW12"/>
  <c r="CA13"/>
  <c r="CM14"/>
  <c r="BR21"/>
  <c r="BR22"/>
  <c r="BR23"/>
  <c r="DH4"/>
  <c r="DB8"/>
  <c r="DK9"/>
  <c r="DH12"/>
  <c r="BF21"/>
  <c r="BF22"/>
  <c r="BF23"/>
  <c r="BP3"/>
  <c r="CX7"/>
  <c r="DG3"/>
  <c r="CO4"/>
  <c r="CM4"/>
  <c r="CS5"/>
  <c r="CW6"/>
  <c r="CA7"/>
  <c r="BS7"/>
  <c r="DL7"/>
  <c r="CP9"/>
  <c r="BP9"/>
  <c r="DO9"/>
  <c r="CV10"/>
  <c r="BX11"/>
  <c r="CU11"/>
  <c r="DA12"/>
  <c r="CS13"/>
  <c r="BP14"/>
  <c r="CX14"/>
  <c r="G23"/>
  <c r="AZ15"/>
  <c r="AZ16"/>
  <c r="G22"/>
  <c r="DS16" i="24"/>
  <c r="DS19"/>
  <c r="DS6"/>
  <c r="DS11"/>
  <c r="DS14"/>
  <c r="BC3"/>
  <c r="BS3"/>
  <c r="CS3"/>
  <c r="DA3"/>
  <c r="DR3"/>
  <c r="CQ5"/>
  <c r="CY5"/>
  <c r="CT6"/>
  <c r="DB6"/>
  <c r="BG7"/>
  <c r="CO7"/>
  <c r="CR8"/>
  <c r="CZ8"/>
  <c r="CM9"/>
  <c r="CU9"/>
  <c r="BC11"/>
  <c r="BE11"/>
  <c r="BS11"/>
  <c r="CS11"/>
  <c r="DA11"/>
  <c r="CY13"/>
  <c r="CT14"/>
  <c r="DB14"/>
  <c r="BG15"/>
  <c r="CO15"/>
  <c r="CR16"/>
  <c r="CZ16"/>
  <c r="CM17"/>
  <c r="BC19"/>
  <c r="BE19"/>
  <c r="BS19"/>
  <c r="CS19"/>
  <c r="DA19"/>
  <c r="BF460"/>
  <c r="BF461"/>
  <c r="BF462"/>
  <c r="BA465"/>
  <c r="BK478"/>
  <c r="CR3"/>
  <c r="CZ3"/>
  <c r="BM4"/>
  <c r="CM4"/>
  <c r="CU4"/>
  <c r="BC6"/>
  <c r="BE6"/>
  <c r="BS6"/>
  <c r="CS6"/>
  <c r="DA6"/>
  <c r="CY8"/>
  <c r="CT9"/>
  <c r="BG10"/>
  <c r="CR11"/>
  <c r="CZ11"/>
  <c r="CM12"/>
  <c r="CU12"/>
  <c r="BC14"/>
  <c r="BE14"/>
  <c r="BS14"/>
  <c r="CS14"/>
  <c r="DA14"/>
  <c r="CQ16"/>
  <c r="CY16"/>
  <c r="CT17"/>
  <c r="BG18"/>
  <c r="CO18"/>
  <c r="CR19"/>
  <c r="CZ19"/>
  <c r="CM20"/>
  <c r="CU20"/>
  <c r="BD460"/>
  <c r="BD461"/>
  <c r="BD462"/>
  <c r="BO460"/>
  <c r="D463"/>
  <c r="BJ478"/>
  <c r="BR478"/>
  <c r="CQ3"/>
  <c r="CY3"/>
  <c r="CT4"/>
  <c r="DB4"/>
  <c r="BG5"/>
  <c r="CO5"/>
  <c r="CR6"/>
  <c r="CZ6"/>
  <c r="CM7"/>
  <c r="CU7"/>
  <c r="BS9"/>
  <c r="DA9"/>
  <c r="CQ11"/>
  <c r="CY11"/>
  <c r="CT12"/>
  <c r="BG13"/>
  <c r="CO13"/>
  <c r="CR14"/>
  <c r="CZ14"/>
  <c r="CM15"/>
  <c r="CU15"/>
  <c r="BS17"/>
  <c r="CS17"/>
  <c r="DA17"/>
  <c r="CY19"/>
  <c r="BB460"/>
  <c r="BB461"/>
  <c r="BB462"/>
  <c r="BN460"/>
  <c r="BN461"/>
  <c r="BN462"/>
  <c r="BI478"/>
  <c r="BQ478"/>
  <c r="CP3"/>
  <c r="BS4"/>
  <c r="CS4"/>
  <c r="DA4"/>
  <c r="CN5"/>
  <c r="CY6"/>
  <c r="CT7"/>
  <c r="BG8"/>
  <c r="CR9"/>
  <c r="CZ9"/>
  <c r="BM10"/>
  <c r="CM10"/>
  <c r="BS12"/>
  <c r="CS12"/>
  <c r="DA12"/>
  <c r="CN13"/>
  <c r="CY14"/>
  <c r="CT15"/>
  <c r="BG16"/>
  <c r="CR17"/>
  <c r="CZ17"/>
  <c r="CM18"/>
  <c r="BS20"/>
  <c r="CS20"/>
  <c r="DA20"/>
  <c r="BA460"/>
  <c r="BA461"/>
  <c r="BL460"/>
  <c r="BL461"/>
  <c r="BL462"/>
  <c r="BA464"/>
  <c r="BH478"/>
  <c r="BG3"/>
  <c r="CO3"/>
  <c r="CW3"/>
  <c r="CR4"/>
  <c r="CZ4"/>
  <c r="BM5"/>
  <c r="CM5"/>
  <c r="CU5"/>
  <c r="BS7"/>
  <c r="CS7"/>
  <c r="DA7"/>
  <c r="CQ9"/>
  <c r="CY9"/>
  <c r="CT10"/>
  <c r="BG11"/>
  <c r="CR12"/>
  <c r="CZ12"/>
  <c r="BM13"/>
  <c r="CU13"/>
  <c r="BS15"/>
  <c r="DA15"/>
  <c r="CY17"/>
  <c r="BG19"/>
  <c r="CZ20"/>
  <c r="AZ454"/>
  <c r="AZ455"/>
  <c r="AZ456"/>
  <c r="BK460"/>
  <c r="BK461"/>
  <c r="BU460"/>
  <c r="BF478"/>
  <c r="CN3"/>
  <c r="CV3"/>
  <c r="CY4"/>
  <c r="BG6"/>
  <c r="CZ7"/>
  <c r="BM8"/>
  <c r="CP9"/>
  <c r="BS10"/>
  <c r="DA10"/>
  <c r="CY12"/>
  <c r="BG14"/>
  <c r="CZ15"/>
  <c r="BM16"/>
  <c r="CP17"/>
  <c r="BS18"/>
  <c r="DA18"/>
  <c r="CY20"/>
  <c r="BJ460"/>
  <c r="BJ461"/>
  <c r="BJ462"/>
  <c r="BT460"/>
  <c r="BT461"/>
  <c r="BT462"/>
  <c r="BD478"/>
  <c r="BM3"/>
  <c r="CU3"/>
  <c r="BS5"/>
  <c r="DA5"/>
  <c r="CN6"/>
  <c r="CY7"/>
  <c r="DB8"/>
  <c r="BG9"/>
  <c r="CO9"/>
  <c r="CZ10"/>
  <c r="BM11"/>
  <c r="CM11"/>
  <c r="CP12"/>
  <c r="BS13"/>
  <c r="DA13"/>
  <c r="CN14"/>
  <c r="CY15"/>
  <c r="DB16"/>
  <c r="BG17"/>
  <c r="CO17"/>
  <c r="CZ18"/>
  <c r="BM19"/>
  <c r="CM19"/>
  <c r="CP20"/>
  <c r="BI460"/>
  <c r="BI461"/>
  <c r="BI462"/>
  <c r="BB478"/>
  <c r="BU478"/>
  <c r="CO4"/>
  <c r="CZ5"/>
  <c r="CU6"/>
  <c r="CS8"/>
  <c r="DA8"/>
  <c r="CN9"/>
  <c r="CQ10"/>
  <c r="CY10"/>
  <c r="CT11"/>
  <c r="DB11"/>
  <c r="CO12"/>
  <c r="CR13"/>
  <c r="CZ13"/>
  <c r="CM14"/>
  <c r="CU14"/>
  <c r="DA16"/>
  <c r="CQ18"/>
  <c r="CY18"/>
  <c r="DO8" i="23"/>
  <c r="DS14"/>
  <c r="DS15"/>
  <c r="BB41"/>
  <c r="DS6"/>
  <c r="CA13"/>
  <c r="BQ24"/>
  <c r="DS7"/>
  <c r="DS11"/>
  <c r="DO3"/>
  <c r="CQ6"/>
  <c r="CW8"/>
  <c r="CR9"/>
  <c r="DQ9"/>
  <c r="CU10"/>
  <c r="DO11"/>
  <c r="DP14"/>
  <c r="CT15"/>
  <c r="DB15"/>
  <c r="BX3"/>
  <c r="CU5"/>
  <c r="BY6"/>
  <c r="DA7"/>
  <c r="BZ9"/>
  <c r="CP14"/>
  <c r="CB15"/>
  <c r="DA15"/>
  <c r="AZ16"/>
  <c r="AZ17"/>
  <c r="BU22"/>
  <c r="BF40"/>
  <c r="BF41"/>
  <c r="BC3"/>
  <c r="BS3"/>
  <c r="CS3"/>
  <c r="CS18"/>
  <c r="DA3"/>
  <c r="DA18"/>
  <c r="DJ3"/>
  <c r="DR3"/>
  <c r="CN4"/>
  <c r="DE4"/>
  <c r="DM4"/>
  <c r="BZ5"/>
  <c r="CQ5"/>
  <c r="CY5"/>
  <c r="DH5"/>
  <c r="CT6"/>
  <c r="DB6"/>
  <c r="DK6"/>
  <c r="BG7"/>
  <c r="BX7"/>
  <c r="CO7"/>
  <c r="DF7"/>
  <c r="CA8"/>
  <c r="CR8"/>
  <c r="CZ8"/>
  <c r="DI8"/>
  <c r="CM9"/>
  <c r="CU9"/>
  <c r="DL9"/>
  <c r="BP10"/>
  <c r="CA10"/>
  <c r="BY10"/>
  <c r="DG10"/>
  <c r="BC11"/>
  <c r="BE11"/>
  <c r="BS11"/>
  <c r="CB11"/>
  <c r="CS11"/>
  <c r="DA11"/>
  <c r="DJ11"/>
  <c r="BV12"/>
  <c r="CN12"/>
  <c r="DE12"/>
  <c r="DM12"/>
  <c r="BZ13"/>
  <c r="CY13"/>
  <c r="DH13"/>
  <c r="CT14"/>
  <c r="DB14"/>
  <c r="DK14"/>
  <c r="BG15"/>
  <c r="BX15"/>
  <c r="CO15"/>
  <c r="DF15"/>
  <c r="DN15"/>
  <c r="BF22"/>
  <c r="BF23"/>
  <c r="BF24"/>
  <c r="BA27"/>
  <c r="BK40"/>
  <c r="CW3"/>
  <c r="CW18"/>
  <c r="CP6"/>
  <c r="DP9"/>
  <c r="BX11"/>
  <c r="CO11"/>
  <c r="CM13"/>
  <c r="BK22"/>
  <c r="BK23"/>
  <c r="BO40"/>
  <c r="CA3"/>
  <c r="CR3"/>
  <c r="CZ3"/>
  <c r="CZ18"/>
  <c r="DI3"/>
  <c r="DQ3"/>
  <c r="BM4"/>
  <c r="DL4"/>
  <c r="BP5"/>
  <c r="BY5"/>
  <c r="CP5"/>
  <c r="BC6"/>
  <c r="BE6"/>
  <c r="BS6"/>
  <c r="CB6"/>
  <c r="DA6"/>
  <c r="DJ6"/>
  <c r="DE7"/>
  <c r="DM7"/>
  <c r="BZ8"/>
  <c r="CY8"/>
  <c r="DH8"/>
  <c r="DK9"/>
  <c r="BG10"/>
  <c r="BX10"/>
  <c r="DF10"/>
  <c r="DN10"/>
  <c r="CZ11"/>
  <c r="DI11"/>
  <c r="BM12"/>
  <c r="DL12"/>
  <c r="BP13"/>
  <c r="BY13"/>
  <c r="DG13"/>
  <c r="BC14"/>
  <c r="BE14"/>
  <c r="BS14"/>
  <c r="CB14"/>
  <c r="DA14"/>
  <c r="DJ14"/>
  <c r="DE15"/>
  <c r="DM15"/>
  <c r="BD22"/>
  <c r="BD23"/>
  <c r="BD24"/>
  <c r="BJ40"/>
  <c r="BJ41"/>
  <c r="BR40"/>
  <c r="BR41"/>
  <c r="CQ3"/>
  <c r="CY3"/>
  <c r="CY18"/>
  <c r="DP3"/>
  <c r="CT4"/>
  <c r="DB4"/>
  <c r="DK4"/>
  <c r="BG5"/>
  <c r="BX5"/>
  <c r="CO5"/>
  <c r="DF5"/>
  <c r="DN5"/>
  <c r="CA6"/>
  <c r="CR6"/>
  <c r="CZ6"/>
  <c r="BM7"/>
  <c r="CU7"/>
  <c r="DL7"/>
  <c r="BC9"/>
  <c r="BE9"/>
  <c r="BS9"/>
  <c r="CB9"/>
  <c r="CS9"/>
  <c r="DA9"/>
  <c r="DJ9"/>
  <c r="BV10"/>
  <c r="CB10"/>
  <c r="DE10"/>
  <c r="DM10"/>
  <c r="CY11"/>
  <c r="DK12"/>
  <c r="BG13"/>
  <c r="DF13"/>
  <c r="DN13"/>
  <c r="CR14"/>
  <c r="CZ14"/>
  <c r="BM15"/>
  <c r="DL15"/>
  <c r="BB22"/>
  <c r="BB23"/>
  <c r="BB24"/>
  <c r="BN22"/>
  <c r="BN23"/>
  <c r="BN24"/>
  <c r="BI40"/>
  <c r="BQ40"/>
  <c r="BQ41"/>
  <c r="CM10"/>
  <c r="CS12"/>
  <c r="DA12"/>
  <c r="BA22"/>
  <c r="BA23"/>
  <c r="BL22"/>
  <c r="BL23"/>
  <c r="BL24"/>
  <c r="BA26"/>
  <c r="CZ4"/>
  <c r="DQ12"/>
  <c r="BV3"/>
  <c r="CN3"/>
  <c r="CV3"/>
  <c r="CV18"/>
  <c r="DE3"/>
  <c r="DM3"/>
  <c r="BZ4"/>
  <c r="CY4"/>
  <c r="DH4"/>
  <c r="DB5"/>
  <c r="DK5"/>
  <c r="BG6"/>
  <c r="BX6"/>
  <c r="DF6"/>
  <c r="DN6"/>
  <c r="CZ7"/>
  <c r="DI7"/>
  <c r="BM8"/>
  <c r="CM8"/>
  <c r="DL8"/>
  <c r="BP9"/>
  <c r="BS10"/>
  <c r="DA10"/>
  <c r="DJ10"/>
  <c r="DM11"/>
  <c r="CY12"/>
  <c r="DH12"/>
  <c r="DK13"/>
  <c r="BG14"/>
  <c r="BX14"/>
  <c r="DN14"/>
  <c r="CZ15"/>
  <c r="DI15"/>
  <c r="BJ22"/>
  <c r="BJ23"/>
  <c r="BJ24"/>
  <c r="BT22"/>
  <c r="BT23"/>
  <c r="BT24"/>
  <c r="BD40"/>
  <c r="BD41"/>
  <c r="CV5"/>
  <c r="CY6"/>
  <c r="CO8"/>
  <c r="CP11"/>
  <c r="CN13"/>
  <c r="CV13"/>
  <c r="CQ14"/>
  <c r="BH40"/>
  <c r="BH41"/>
  <c r="CO3"/>
  <c r="DR7"/>
  <c r="CT10"/>
  <c r="CR12"/>
  <c r="BM3"/>
  <c r="CM3"/>
  <c r="CU3"/>
  <c r="CU18"/>
  <c r="BP4"/>
  <c r="BS5"/>
  <c r="DA5"/>
  <c r="DE6"/>
  <c r="CY7"/>
  <c r="DB8"/>
  <c r="DS8"/>
  <c r="BG9"/>
  <c r="BX9"/>
  <c r="CO9"/>
  <c r="DF9"/>
  <c r="DN9"/>
  <c r="CZ10"/>
  <c r="BM11"/>
  <c r="CM11"/>
  <c r="BP12"/>
  <c r="CA12"/>
  <c r="BS13"/>
  <c r="CB13"/>
  <c r="DA13"/>
  <c r="CN14"/>
  <c r="DE14"/>
  <c r="CY15"/>
  <c r="BI22"/>
  <c r="BI23"/>
  <c r="BI24"/>
  <c r="BU40"/>
  <c r="BU41"/>
  <c r="CT7"/>
  <c r="CR4"/>
  <c r="CM5"/>
  <c r="CS7"/>
  <c r="CN8"/>
  <c r="CQ9"/>
  <c r="BG4"/>
  <c r="BX4"/>
  <c r="CO4"/>
  <c r="CZ5"/>
  <c r="CU6"/>
  <c r="CS8"/>
  <c r="DA8"/>
  <c r="CQ10"/>
  <c r="CY10"/>
  <c r="CT11"/>
  <c r="DB11"/>
  <c r="BG12"/>
  <c r="BX12"/>
  <c r="CO12"/>
  <c r="CR13"/>
  <c r="CZ13"/>
  <c r="CU14"/>
  <c r="BU38" i="22"/>
  <c r="BV4"/>
  <c r="DB4"/>
  <c r="DI5"/>
  <c r="CQ19"/>
  <c r="CQ11"/>
  <c r="BX5"/>
  <c r="CQ3"/>
  <c r="CQ5"/>
  <c r="CP7"/>
  <c r="CP16"/>
  <c r="DH7"/>
  <c r="CP3"/>
  <c r="CP8"/>
  <c r="DO7"/>
  <c r="CX7"/>
  <c r="DM9"/>
  <c r="CU9"/>
  <c r="CO17"/>
  <c r="DG17"/>
  <c r="DO18"/>
  <c r="CX18"/>
  <c r="BN38"/>
  <c r="BN39"/>
  <c r="BN40"/>
  <c r="DN7"/>
  <c r="DR9"/>
  <c r="CB9"/>
  <c r="DA9"/>
  <c r="CN11"/>
  <c r="DF11"/>
  <c r="BC16"/>
  <c r="BE16"/>
  <c r="BG16"/>
  <c r="CM16"/>
  <c r="DE16"/>
  <c r="BX16"/>
  <c r="DK3"/>
  <c r="CS7"/>
  <c r="CS13"/>
  <c r="CS5"/>
  <c r="CS12"/>
  <c r="CS4"/>
  <c r="BJ38"/>
  <c r="BJ39"/>
  <c r="BJ40"/>
  <c r="CS18"/>
  <c r="CS10"/>
  <c r="CS15"/>
  <c r="CS9"/>
  <c r="CS3"/>
  <c r="CS20"/>
  <c r="CS17"/>
  <c r="BZ3"/>
  <c r="BJ56"/>
  <c r="DS7"/>
  <c r="DJ8"/>
  <c r="BY8"/>
  <c r="CR8"/>
  <c r="CB8"/>
  <c r="BS8"/>
  <c r="DB12"/>
  <c r="BV12"/>
  <c r="DI13"/>
  <c r="BX13"/>
  <c r="CQ13"/>
  <c r="CP15"/>
  <c r="DH15"/>
  <c r="DO15"/>
  <c r="CX15"/>
  <c r="DM17"/>
  <c r="CU17"/>
  <c r="CX6"/>
  <c r="CP12"/>
  <c r="CX13"/>
  <c r="AZ32"/>
  <c r="AZ33"/>
  <c r="DB3"/>
  <c r="DA4"/>
  <c r="CW5"/>
  <c r="CW6"/>
  <c r="CA9"/>
  <c r="DB10"/>
  <c r="CV11"/>
  <c r="CP13"/>
  <c r="CV15"/>
  <c r="DB16"/>
  <c r="CV17"/>
  <c r="CV18"/>
  <c r="CU20"/>
  <c r="BT56"/>
  <c r="CT10"/>
  <c r="CP6"/>
  <c r="CV5"/>
  <c r="CV6"/>
  <c r="DC6"/>
  <c r="CY8"/>
  <c r="BG11"/>
  <c r="CO12"/>
  <c r="CN15"/>
  <c r="CN17"/>
  <c r="CW19"/>
  <c r="CP20"/>
  <c r="CW20"/>
  <c r="CM20"/>
  <c r="BO38"/>
  <c r="CW8"/>
  <c r="DB9"/>
  <c r="CV13"/>
  <c r="CV14"/>
  <c r="CP17"/>
  <c r="CX3"/>
  <c r="CU4"/>
  <c r="CA5"/>
  <c r="CV8"/>
  <c r="CQ10"/>
  <c r="CN14"/>
  <c r="CU14"/>
  <c r="DB15"/>
  <c r="CX16"/>
  <c r="CQ16"/>
  <c r="CZ17"/>
  <c r="CW18"/>
  <c r="CT19"/>
  <c r="DB19"/>
  <c r="DA20"/>
  <c r="BR56"/>
  <c r="BR38"/>
  <c r="BR39"/>
  <c r="BR40"/>
  <c r="DL6"/>
  <c r="BM6"/>
  <c r="CA6"/>
  <c r="CT20"/>
  <c r="CT12"/>
  <c r="CT6"/>
  <c r="CT4"/>
  <c r="DK11"/>
  <c r="BZ11"/>
  <c r="CS11"/>
  <c r="DJ16"/>
  <c r="BY16"/>
  <c r="CR16"/>
  <c r="CO9"/>
  <c r="DG9"/>
  <c r="DO10"/>
  <c r="CX10"/>
  <c r="DL14"/>
  <c r="BM14"/>
  <c r="CA14"/>
  <c r="CT14"/>
  <c r="DK19"/>
  <c r="BZ19"/>
  <c r="CS19"/>
  <c r="CU6"/>
  <c r="CW13"/>
  <c r="BH38"/>
  <c r="BH39"/>
  <c r="BH40"/>
  <c r="CZ3"/>
  <c r="CZ34"/>
  <c r="DB5"/>
  <c r="CA7"/>
  <c r="BD56"/>
  <c r="BO56"/>
  <c r="DQ3"/>
  <c r="CP4"/>
  <c r="CW4"/>
  <c r="CM4"/>
  <c r="CX5"/>
  <c r="CZ6"/>
  <c r="DA6"/>
  <c r="CW9"/>
  <c r="DS9"/>
  <c r="DB13"/>
  <c r="CM14"/>
  <c r="CA15"/>
  <c r="DA15"/>
  <c r="CW16"/>
  <c r="CY17"/>
  <c r="DB17"/>
  <c r="CO18"/>
  <c r="D41"/>
  <c r="CB17"/>
  <c r="DR17"/>
  <c r="DA17"/>
  <c r="DF19"/>
  <c r="CN19"/>
  <c r="DS15"/>
  <c r="CB16"/>
  <c r="BS16"/>
  <c r="DB20"/>
  <c r="BV20"/>
  <c r="BB38"/>
  <c r="BB39"/>
  <c r="BB40"/>
  <c r="CN10"/>
  <c r="BB56"/>
  <c r="CN16"/>
  <c r="CN8"/>
  <c r="DF3"/>
  <c r="CN5"/>
  <c r="CN3"/>
  <c r="CN18"/>
  <c r="CN13"/>
  <c r="BC8"/>
  <c r="BE8"/>
  <c r="BX8"/>
  <c r="CM8"/>
  <c r="DE8"/>
  <c r="BG8"/>
  <c r="DB7"/>
  <c r="CX8"/>
  <c r="CQ8"/>
  <c r="CZ9"/>
  <c r="CW10"/>
  <c r="DB11"/>
  <c r="CW14"/>
  <c r="DB18"/>
  <c r="CV19"/>
  <c r="BD38"/>
  <c r="BD39"/>
  <c r="BD40"/>
  <c r="CM6"/>
  <c r="CO10"/>
  <c r="DC14"/>
  <c r="CY16"/>
  <c r="CA18"/>
  <c r="BG19"/>
  <c r="CO20"/>
  <c r="BN56"/>
  <c r="CR5"/>
  <c r="CP5"/>
  <c r="CS6"/>
  <c r="CV7"/>
  <c r="DB8"/>
  <c r="BE9"/>
  <c r="CV9"/>
  <c r="CV10"/>
  <c r="CR11"/>
  <c r="CU12"/>
  <c r="CA13"/>
  <c r="CV16"/>
  <c r="CT17"/>
  <c r="CQ18"/>
  <c r="CZ20"/>
  <c r="DP3"/>
  <c r="CR6"/>
  <c r="DQ6"/>
  <c r="CU7"/>
  <c r="DO8"/>
  <c r="CR14"/>
  <c r="DQ14"/>
  <c r="CM15"/>
  <c r="BZ6"/>
  <c r="CY6"/>
  <c r="CT7"/>
  <c r="CM10"/>
  <c r="CP11"/>
  <c r="DR12"/>
  <c r="CY14"/>
  <c r="CM18"/>
  <c r="DC18"/>
  <c r="CX19"/>
  <c r="BP56"/>
  <c r="BG3"/>
  <c r="CO3"/>
  <c r="CA4"/>
  <c r="CR4"/>
  <c r="CZ4"/>
  <c r="CU5"/>
  <c r="DA7"/>
  <c r="CY9"/>
  <c r="CM13"/>
  <c r="CX14"/>
  <c r="DR15"/>
  <c r="CQ17"/>
  <c r="CT18"/>
  <c r="CO19"/>
  <c r="BC3"/>
  <c r="BS3"/>
  <c r="CB3"/>
  <c r="DA3"/>
  <c r="DJ3"/>
  <c r="CN4"/>
  <c r="CV4"/>
  <c r="DE4"/>
  <c r="DM4"/>
  <c r="CY5"/>
  <c r="DH5"/>
  <c r="DP5"/>
  <c r="DB6"/>
  <c r="BG7"/>
  <c r="BX7"/>
  <c r="CO7"/>
  <c r="CW7"/>
  <c r="CA8"/>
  <c r="CZ8"/>
  <c r="BM9"/>
  <c r="CM9"/>
  <c r="DL9"/>
  <c r="CP10"/>
  <c r="BC11"/>
  <c r="BE11"/>
  <c r="BS11"/>
  <c r="CB11"/>
  <c r="DA11"/>
  <c r="DJ11"/>
  <c r="CN12"/>
  <c r="CV12"/>
  <c r="DE12"/>
  <c r="CY13"/>
  <c r="DP13"/>
  <c r="DB14"/>
  <c r="DK14"/>
  <c r="BG15"/>
  <c r="BX15"/>
  <c r="CO15"/>
  <c r="CW15"/>
  <c r="CA16"/>
  <c r="CZ16"/>
  <c r="BM17"/>
  <c r="CM17"/>
  <c r="DL17"/>
  <c r="CP18"/>
  <c r="BC19"/>
  <c r="BE19"/>
  <c r="BS19"/>
  <c r="CB19"/>
  <c r="DA19"/>
  <c r="DJ19"/>
  <c r="CN20"/>
  <c r="CV20"/>
  <c r="DE20"/>
  <c r="BF38"/>
  <c r="BF39"/>
  <c r="BF40"/>
  <c r="BP38"/>
  <c r="BP39"/>
  <c r="BP40"/>
  <c r="BA43"/>
  <c r="BK56"/>
  <c r="CY3"/>
  <c r="CY34"/>
  <c r="CY11"/>
  <c r="DO16"/>
  <c r="DP19"/>
  <c r="BI56"/>
  <c r="BQ56"/>
  <c r="DR4"/>
  <c r="CX11"/>
  <c r="CO16"/>
  <c r="CP19"/>
  <c r="DR20"/>
  <c r="BX3"/>
  <c r="DO6"/>
  <c r="CB7"/>
  <c r="CQ9"/>
  <c r="CO11"/>
  <c r="DP17"/>
  <c r="BX19"/>
  <c r="CR20"/>
  <c r="CV3"/>
  <c r="CV34"/>
  <c r="DE3"/>
  <c r="CQ4"/>
  <c r="CY4"/>
  <c r="CT5"/>
  <c r="DS5"/>
  <c r="BG6"/>
  <c r="BX6"/>
  <c r="CO6"/>
  <c r="DF6"/>
  <c r="CR7"/>
  <c r="CZ7"/>
  <c r="CU8"/>
  <c r="CP9"/>
  <c r="CX9"/>
  <c r="CB10"/>
  <c r="DA10"/>
  <c r="DE11"/>
  <c r="CQ12"/>
  <c r="CY12"/>
  <c r="CT13"/>
  <c r="DS13"/>
  <c r="BG14"/>
  <c r="BX14"/>
  <c r="CO14"/>
  <c r="DF14"/>
  <c r="CR15"/>
  <c r="CZ15"/>
  <c r="CU16"/>
  <c r="CX17"/>
  <c r="CB18"/>
  <c r="DA18"/>
  <c r="DE19"/>
  <c r="CQ20"/>
  <c r="CY20"/>
  <c r="DS31"/>
  <c r="BT38"/>
  <c r="BT39"/>
  <c r="BT40"/>
  <c r="BA44"/>
  <c r="BV56"/>
  <c r="BY3"/>
  <c r="DO3"/>
  <c r="CQ6"/>
  <c r="CO8"/>
  <c r="DQ9"/>
  <c r="CU10"/>
  <c r="CB12"/>
  <c r="CQ14"/>
  <c r="CT15"/>
  <c r="DQ17"/>
  <c r="CU18"/>
  <c r="BA38"/>
  <c r="BA39"/>
  <c r="BX11"/>
  <c r="CR12"/>
  <c r="CZ12"/>
  <c r="CU13"/>
  <c r="CP14"/>
  <c r="BK38"/>
  <c r="BK39"/>
  <c r="BF56"/>
  <c r="BM3"/>
  <c r="CM3"/>
  <c r="CU3"/>
  <c r="DL3"/>
  <c r="CX4"/>
  <c r="DG4"/>
  <c r="BS5"/>
  <c r="DA5"/>
  <c r="DJ5"/>
  <c r="DE6"/>
  <c r="DM6"/>
  <c r="CQ7"/>
  <c r="CY7"/>
  <c r="CT8"/>
  <c r="DK8"/>
  <c r="BG9"/>
  <c r="BX9"/>
  <c r="DF9"/>
  <c r="CR10"/>
  <c r="CZ10"/>
  <c r="DI10"/>
  <c r="BM11"/>
  <c r="CM11"/>
  <c r="CU11"/>
  <c r="DL11"/>
  <c r="CX12"/>
  <c r="DG12"/>
  <c r="BS13"/>
  <c r="DA13"/>
  <c r="DJ13"/>
  <c r="DE14"/>
  <c r="DM14"/>
  <c r="CQ15"/>
  <c r="CY15"/>
  <c r="CT16"/>
  <c r="DK16"/>
  <c r="BG17"/>
  <c r="BX17"/>
  <c r="DF17"/>
  <c r="CR18"/>
  <c r="CZ18"/>
  <c r="DI18"/>
  <c r="BM19"/>
  <c r="CM19"/>
  <c r="CU19"/>
  <c r="DC19"/>
  <c r="DL19"/>
  <c r="CX20"/>
  <c r="DG20"/>
  <c r="BI38"/>
  <c r="BI39"/>
  <c r="BI40"/>
  <c r="BU56"/>
  <c r="CO5"/>
  <c r="CM7"/>
  <c r="CO13"/>
  <c r="CU15"/>
  <c r="CR9"/>
  <c r="CB20"/>
  <c r="BL38"/>
  <c r="BL39"/>
  <c r="BL40"/>
  <c r="BA42"/>
  <c r="BH56"/>
  <c r="CW3"/>
  <c r="CM5"/>
  <c r="CB15"/>
  <c r="BG4"/>
  <c r="CZ5"/>
  <c r="DA8"/>
  <c r="CY10"/>
  <c r="BG12"/>
  <c r="CZ13"/>
  <c r="DA16"/>
  <c r="CY18"/>
  <c r="BG20"/>
  <c r="BE3" i="21"/>
  <c r="CN9"/>
  <c r="DF9"/>
  <c r="DS12"/>
  <c r="BB38"/>
  <c r="BB39"/>
  <c r="CN3"/>
  <c r="BB20"/>
  <c r="BB21"/>
  <c r="BB22"/>
  <c r="CN7"/>
  <c r="CT3"/>
  <c r="CT5"/>
  <c r="DL3"/>
  <c r="BM3"/>
  <c r="CT13"/>
  <c r="CT9"/>
  <c r="CB6"/>
  <c r="BS6"/>
  <c r="DE9"/>
  <c r="BX9"/>
  <c r="BG9"/>
  <c r="BC9"/>
  <c r="BE9"/>
  <c r="CB5"/>
  <c r="BS5"/>
  <c r="CO10"/>
  <c r="BX10"/>
  <c r="BG10"/>
  <c r="BR20"/>
  <c r="BR21"/>
  <c r="BR22"/>
  <c r="BR38"/>
  <c r="BR39"/>
  <c r="BZ4"/>
  <c r="DK4"/>
  <c r="DO8"/>
  <c r="BY9"/>
  <c r="DJ9"/>
  <c r="BS9"/>
  <c r="DR10"/>
  <c r="DA10"/>
  <c r="CB10"/>
  <c r="BH20"/>
  <c r="BH21"/>
  <c r="BH22"/>
  <c r="CQ12"/>
  <c r="CQ4"/>
  <c r="CQ3"/>
  <c r="CQ8"/>
  <c r="DO7"/>
  <c r="CP8"/>
  <c r="DH8"/>
  <c r="CQ11"/>
  <c r="DI11"/>
  <c r="CM4"/>
  <c r="DB7"/>
  <c r="CQ9"/>
  <c r="CT10"/>
  <c r="DB12"/>
  <c r="DA4"/>
  <c r="CQ7"/>
  <c r="DR7"/>
  <c r="CB8"/>
  <c r="CM9"/>
  <c r="CP10"/>
  <c r="CN12"/>
  <c r="BH38"/>
  <c r="BH39"/>
  <c r="BI20"/>
  <c r="BI21"/>
  <c r="BI22"/>
  <c r="CB3"/>
  <c r="BX4"/>
  <c r="CZ4"/>
  <c r="CO6"/>
  <c r="CW6"/>
  <c r="CY6"/>
  <c r="DP6"/>
  <c r="CB7"/>
  <c r="CW7"/>
  <c r="CZ8"/>
  <c r="CM10"/>
  <c r="DG10"/>
  <c r="DA11"/>
  <c r="CO13"/>
  <c r="CU13"/>
  <c r="BL20"/>
  <c r="BL21"/>
  <c r="BL22"/>
  <c r="BF38"/>
  <c r="BF39"/>
  <c r="BQ20"/>
  <c r="BQ21"/>
  <c r="CA3"/>
  <c r="CV4"/>
  <c r="CW5"/>
  <c r="DH5"/>
  <c r="CN6"/>
  <c r="CV6"/>
  <c r="CP7"/>
  <c r="CT7"/>
  <c r="CA8"/>
  <c r="CW8"/>
  <c r="CN10"/>
  <c r="DS10"/>
  <c r="CA13"/>
  <c r="DB13"/>
  <c r="CQ13"/>
  <c r="BK20"/>
  <c r="BK21"/>
  <c r="CR6"/>
  <c r="DJ6"/>
  <c r="BV9"/>
  <c r="CB9"/>
  <c r="DB9"/>
  <c r="DB3"/>
  <c r="DB4"/>
  <c r="CT12"/>
  <c r="DL12"/>
  <c r="BM12"/>
  <c r="DK3"/>
  <c r="CS10"/>
  <c r="BJ20"/>
  <c r="BJ21"/>
  <c r="BJ22"/>
  <c r="BZ3"/>
  <c r="BJ38"/>
  <c r="CS6"/>
  <c r="CR5"/>
  <c r="DJ5"/>
  <c r="CR11"/>
  <c r="CS9"/>
  <c r="DK9"/>
  <c r="CU6"/>
  <c r="DM6"/>
  <c r="CU12"/>
  <c r="BC13"/>
  <c r="BE13"/>
  <c r="BX13"/>
  <c r="BG13"/>
  <c r="DH4"/>
  <c r="CP4"/>
  <c r="CU7"/>
  <c r="DM7"/>
  <c r="DS8"/>
  <c r="BT38"/>
  <c r="BT39"/>
  <c r="CS5"/>
  <c r="CN11"/>
  <c r="CR12"/>
  <c r="CW13"/>
  <c r="CW3"/>
  <c r="CT4"/>
  <c r="CV5"/>
  <c r="DB6"/>
  <c r="DA7"/>
  <c r="AZ14"/>
  <c r="AZ15"/>
  <c r="BG3"/>
  <c r="CP3"/>
  <c r="CU4"/>
  <c r="BY6"/>
  <c r="CT6"/>
  <c r="CV7"/>
  <c r="CS7"/>
  <c r="BX8"/>
  <c r="CV8"/>
  <c r="CW9"/>
  <c r="CZ9"/>
  <c r="CW11"/>
  <c r="DH13"/>
  <c r="BO20"/>
  <c r="BX3"/>
  <c r="CO3"/>
  <c r="DQ3"/>
  <c r="CW4"/>
  <c r="CS4"/>
  <c r="BD38"/>
  <c r="BD39"/>
  <c r="CN5"/>
  <c r="DE5"/>
  <c r="CQ6"/>
  <c r="CO7"/>
  <c r="CR8"/>
  <c r="CV9"/>
  <c r="CY9"/>
  <c r="CR10"/>
  <c r="DB10"/>
  <c r="BX11"/>
  <c r="CS11"/>
  <c r="CW12"/>
  <c r="CB12"/>
  <c r="CS13"/>
  <c r="CM13"/>
  <c r="G22"/>
  <c r="BC5"/>
  <c r="BE5"/>
  <c r="BX5"/>
  <c r="BG5"/>
  <c r="CM12"/>
  <c r="CS8"/>
  <c r="DK8"/>
  <c r="BZ8"/>
  <c r="CT11"/>
  <c r="DL11"/>
  <c r="BM11"/>
  <c r="CA11"/>
  <c r="BZ12"/>
  <c r="DK12"/>
  <c r="CM6"/>
  <c r="BX6"/>
  <c r="BG6"/>
  <c r="DE6"/>
  <c r="BC6"/>
  <c r="BE6"/>
  <c r="DH12"/>
  <c r="CP12"/>
  <c r="DR6"/>
  <c r="DA6"/>
  <c r="CA7"/>
  <c r="DL7"/>
  <c r="BM7"/>
  <c r="CQ10"/>
  <c r="DI10"/>
  <c r="CR13"/>
  <c r="DJ13"/>
  <c r="BY13"/>
  <c r="CB13"/>
  <c r="BS13"/>
  <c r="CR9"/>
  <c r="BO38"/>
  <c r="BO39"/>
  <c r="BX12"/>
  <c r="CY13"/>
  <c r="BU20"/>
  <c r="BK38"/>
  <c r="BA38"/>
  <c r="BA39"/>
  <c r="CM11"/>
  <c r="CV13"/>
  <c r="BA26"/>
  <c r="CQ5"/>
  <c r="DF3"/>
  <c r="DL4"/>
  <c r="BY5"/>
  <c r="CP5"/>
  <c r="BX7"/>
  <c r="DA12"/>
  <c r="CN13"/>
  <c r="BN38"/>
  <c r="BN39"/>
  <c r="DO3"/>
  <c r="CR4"/>
  <c r="CA5"/>
  <c r="DB5"/>
  <c r="CM5"/>
  <c r="DP5"/>
  <c r="CP6"/>
  <c r="BC8"/>
  <c r="BE8"/>
  <c r="CT8"/>
  <c r="DB8"/>
  <c r="CO8"/>
  <c r="CO9"/>
  <c r="BZ9"/>
  <c r="CU9"/>
  <c r="CV11"/>
  <c r="CP11"/>
  <c r="BC12"/>
  <c r="BE12"/>
  <c r="CV12"/>
  <c r="DE13"/>
  <c r="G21"/>
  <c r="CY8"/>
  <c r="DP8"/>
  <c r="CZ11"/>
  <c r="BD20"/>
  <c r="BD21"/>
  <c r="BD22"/>
  <c r="D23"/>
  <c r="CY3"/>
  <c r="DH3"/>
  <c r="DP3"/>
  <c r="CO5"/>
  <c r="CA6"/>
  <c r="CZ6"/>
  <c r="CM7"/>
  <c r="BY8"/>
  <c r="DA9"/>
  <c r="BZ11"/>
  <c r="CY11"/>
  <c r="BN20"/>
  <c r="BN21"/>
  <c r="BN22"/>
  <c r="BI38"/>
  <c r="BQ38"/>
  <c r="BQ39"/>
  <c r="CV3"/>
  <c r="CY4"/>
  <c r="DG9"/>
  <c r="CY12"/>
  <c r="BT20"/>
  <c r="BT21"/>
  <c r="BT22"/>
  <c r="CM3"/>
  <c r="CU3"/>
  <c r="CU16"/>
  <c r="BP4"/>
  <c r="BY4"/>
  <c r="DA5"/>
  <c r="CY7"/>
  <c r="DH7"/>
  <c r="DN9"/>
  <c r="CZ10"/>
  <c r="BP12"/>
  <c r="CA12"/>
  <c r="DA13"/>
  <c r="BU38"/>
  <c r="BU39"/>
  <c r="CR7"/>
  <c r="CZ7"/>
  <c r="CM8"/>
  <c r="CU8"/>
  <c r="CP9"/>
  <c r="BG4"/>
  <c r="CO4"/>
  <c r="CZ5"/>
  <c r="BM6"/>
  <c r="BS8"/>
  <c r="DA8"/>
  <c r="CY10"/>
  <c r="DB11"/>
  <c r="BG12"/>
  <c r="CO12"/>
  <c r="CZ13"/>
  <c r="BR23" i="20"/>
  <c r="BR24"/>
  <c r="BR25"/>
  <c r="BR41"/>
  <c r="CP6"/>
  <c r="CP4"/>
  <c r="BF41"/>
  <c r="DH4"/>
  <c r="CR5"/>
  <c r="CR12"/>
  <c r="DJ5"/>
  <c r="CR4"/>
  <c r="CR11"/>
  <c r="BY5"/>
  <c r="DO7"/>
  <c r="CQ10"/>
  <c r="DI10"/>
  <c r="BX10"/>
  <c r="BH23"/>
  <c r="BH24"/>
  <c r="CQ9"/>
  <c r="CQ12"/>
  <c r="CQ4"/>
  <c r="CQ3"/>
  <c r="CQ8"/>
  <c r="CO11"/>
  <c r="CO3"/>
  <c r="CO6"/>
  <c r="DG6"/>
  <c r="BD23"/>
  <c r="BD24"/>
  <c r="CO10"/>
  <c r="CP12"/>
  <c r="DH12"/>
  <c r="DB10"/>
  <c r="BV10"/>
  <c r="CB10"/>
  <c r="AZ17"/>
  <c r="AZ18"/>
  <c r="DK3"/>
  <c r="BJ23"/>
  <c r="BJ24"/>
  <c r="BJ25"/>
  <c r="CS10"/>
  <c r="CS7"/>
  <c r="BZ3"/>
  <c r="BJ41"/>
  <c r="CS6"/>
  <c r="CB6"/>
  <c r="BS6"/>
  <c r="BZ9"/>
  <c r="CS9"/>
  <c r="DK9"/>
  <c r="CZ3"/>
  <c r="BC8"/>
  <c r="BE8"/>
  <c r="CW10"/>
  <c r="CN12"/>
  <c r="CW5"/>
  <c r="CN6"/>
  <c r="CR8"/>
  <c r="CW9"/>
  <c r="CV10"/>
  <c r="CU8"/>
  <c r="BS3"/>
  <c r="CN4"/>
  <c r="CS5"/>
  <c r="CQ5"/>
  <c r="CQ6"/>
  <c r="DP6"/>
  <c r="BG7"/>
  <c r="BX8"/>
  <c r="DF8"/>
  <c r="CU9"/>
  <c r="CR10"/>
  <c r="CV11"/>
  <c r="CV12"/>
  <c r="CU7"/>
  <c r="DM7"/>
  <c r="CS8"/>
  <c r="DK8"/>
  <c r="BZ8"/>
  <c r="CU6"/>
  <c r="DM6"/>
  <c r="CU5"/>
  <c r="CU12"/>
  <c r="CU4"/>
  <c r="CT4"/>
  <c r="DL4"/>
  <c r="BM4"/>
  <c r="DS5"/>
  <c r="DA7"/>
  <c r="DR7"/>
  <c r="CB7"/>
  <c r="CQ11"/>
  <c r="DI11"/>
  <c r="DQ3"/>
  <c r="CO4"/>
  <c r="CV6"/>
  <c r="BO41"/>
  <c r="CW12"/>
  <c r="BN41"/>
  <c r="CR3"/>
  <c r="BU23"/>
  <c r="DB6"/>
  <c r="CT7"/>
  <c r="CB8"/>
  <c r="CO9"/>
  <c r="BK41"/>
  <c r="DS4"/>
  <c r="CM6"/>
  <c r="DE6"/>
  <c r="BX6"/>
  <c r="BG6"/>
  <c r="BC6"/>
  <c r="BE6"/>
  <c r="DF3"/>
  <c r="BG3"/>
  <c r="BB41"/>
  <c r="CN3"/>
  <c r="BX3"/>
  <c r="BB23"/>
  <c r="BB24"/>
  <c r="CN10"/>
  <c r="CN7"/>
  <c r="CM5"/>
  <c r="BC5"/>
  <c r="BE5"/>
  <c r="BX5"/>
  <c r="BG5"/>
  <c r="CM12"/>
  <c r="CM4"/>
  <c r="DR6"/>
  <c r="DA6"/>
  <c r="DO8"/>
  <c r="CN9"/>
  <c r="DF9"/>
  <c r="BV9"/>
  <c r="CB9"/>
  <c r="DB9"/>
  <c r="DS12"/>
  <c r="CP7"/>
  <c r="CR9"/>
  <c r="BQ23"/>
  <c r="BQ24"/>
  <c r="CW4"/>
  <c r="CW6"/>
  <c r="BX7"/>
  <c r="CP11"/>
  <c r="BA28"/>
  <c r="BD41"/>
  <c r="CO5"/>
  <c r="CA7"/>
  <c r="CW7"/>
  <c r="CO12"/>
  <c r="BL41"/>
  <c r="DB3"/>
  <c r="CP3"/>
  <c r="DI3"/>
  <c r="BX4"/>
  <c r="CV4"/>
  <c r="DB5"/>
  <c r="CY5"/>
  <c r="CY6"/>
  <c r="CO7"/>
  <c r="BG8"/>
  <c r="CA10"/>
  <c r="CU10"/>
  <c r="BL23"/>
  <c r="BL24"/>
  <c r="BL25"/>
  <c r="BH41"/>
  <c r="CB5"/>
  <c r="BS5"/>
  <c r="CT11"/>
  <c r="DL11"/>
  <c r="BM11"/>
  <c r="CA11"/>
  <c r="CT3"/>
  <c r="CT19"/>
  <c r="BK23"/>
  <c r="BK24"/>
  <c r="DL3"/>
  <c r="BM3"/>
  <c r="CT10"/>
  <c r="CT5"/>
  <c r="CT9"/>
  <c r="BY6"/>
  <c r="CR6"/>
  <c r="DJ6"/>
  <c r="CT12"/>
  <c r="DL12"/>
  <c r="BM12"/>
  <c r="CZ8"/>
  <c r="CY9"/>
  <c r="CT8"/>
  <c r="CW8"/>
  <c r="CP5"/>
  <c r="G24"/>
  <c r="CS3"/>
  <c r="CS19"/>
  <c r="CO8"/>
  <c r="CV9"/>
  <c r="G25"/>
  <c r="BA41"/>
  <c r="BT41"/>
  <c r="CS4"/>
  <c r="CA5"/>
  <c r="CV5"/>
  <c r="CT6"/>
  <c r="DS6"/>
  <c r="CQ7"/>
  <c r="CP8"/>
  <c r="CV8"/>
  <c r="CA8"/>
  <c r="CP10"/>
  <c r="CW11"/>
  <c r="BX12"/>
  <c r="DB12"/>
  <c r="DA12"/>
  <c r="BF23"/>
  <c r="BF24"/>
  <c r="CY8"/>
  <c r="DP8"/>
  <c r="CZ11"/>
  <c r="BO23"/>
  <c r="D26"/>
  <c r="CY3"/>
  <c r="DH3"/>
  <c r="DP3"/>
  <c r="DB4"/>
  <c r="DK4"/>
  <c r="CA6"/>
  <c r="CZ6"/>
  <c r="BM7"/>
  <c r="CM7"/>
  <c r="DL7"/>
  <c r="BY8"/>
  <c r="BC9"/>
  <c r="BE9"/>
  <c r="BS9"/>
  <c r="DA9"/>
  <c r="DJ9"/>
  <c r="BZ11"/>
  <c r="CY11"/>
  <c r="DK12"/>
  <c r="BN23"/>
  <c r="BN24"/>
  <c r="BN25"/>
  <c r="BI41"/>
  <c r="BQ41"/>
  <c r="CZ4"/>
  <c r="BG11"/>
  <c r="CZ12"/>
  <c r="CV3"/>
  <c r="CV19"/>
  <c r="CY4"/>
  <c r="CR7"/>
  <c r="CZ7"/>
  <c r="CM8"/>
  <c r="CP9"/>
  <c r="DG9"/>
  <c r="DA10"/>
  <c r="CN11"/>
  <c r="CY12"/>
  <c r="BT23"/>
  <c r="BT24"/>
  <c r="BT25"/>
  <c r="CW3"/>
  <c r="DO6"/>
  <c r="DP9"/>
  <c r="CM3"/>
  <c r="CU3"/>
  <c r="CU19"/>
  <c r="BP4"/>
  <c r="DG4"/>
  <c r="DA5"/>
  <c r="CY7"/>
  <c r="DH7"/>
  <c r="BG9"/>
  <c r="BX9"/>
  <c r="DN9"/>
  <c r="CZ10"/>
  <c r="BP12"/>
  <c r="DG12"/>
  <c r="BU41"/>
  <c r="DE8"/>
  <c r="BX11"/>
  <c r="BG4"/>
  <c r="CZ5"/>
  <c r="BM6"/>
  <c r="BS8"/>
  <c r="DA8"/>
  <c r="CY10"/>
  <c r="BG12"/>
  <c r="CU19" i="19"/>
  <c r="CU11"/>
  <c r="CU9"/>
  <c r="CU8"/>
  <c r="DM4"/>
  <c r="BL32"/>
  <c r="BL33"/>
  <c r="BL34"/>
  <c r="CU17"/>
  <c r="CU16"/>
  <c r="CU13"/>
  <c r="DA7"/>
  <c r="DA11"/>
  <c r="DA19"/>
  <c r="DA4"/>
  <c r="CA5"/>
  <c r="DL5"/>
  <c r="CT5"/>
  <c r="DA5"/>
  <c r="CB5"/>
  <c r="DO6"/>
  <c r="CQ10"/>
  <c r="DI10"/>
  <c r="DO10"/>
  <c r="DI13"/>
  <c r="CQ13"/>
  <c r="CP15"/>
  <c r="DH15"/>
  <c r="CQ18"/>
  <c r="DI18"/>
  <c r="BX4"/>
  <c r="BG4"/>
  <c r="DL4"/>
  <c r="CT4"/>
  <c r="CA4"/>
  <c r="CN9"/>
  <c r="DF9"/>
  <c r="DJ11"/>
  <c r="CR11"/>
  <c r="CM14"/>
  <c r="DE14"/>
  <c r="BX14"/>
  <c r="BC14"/>
  <c r="BE14"/>
  <c r="BG14"/>
  <c r="DJ16"/>
  <c r="CR16"/>
  <c r="CB16"/>
  <c r="BS16"/>
  <c r="CY16"/>
  <c r="DP16"/>
  <c r="BB50"/>
  <c r="CN12"/>
  <c r="CN10"/>
  <c r="CN3"/>
  <c r="CN18"/>
  <c r="BB32"/>
  <c r="BB33"/>
  <c r="BZ4"/>
  <c r="DK4"/>
  <c r="CS4"/>
  <c r="DG6"/>
  <c r="CO6"/>
  <c r="DN6"/>
  <c r="CV6"/>
  <c r="BC7"/>
  <c r="BE7"/>
  <c r="DE7"/>
  <c r="DE9"/>
  <c r="BX9"/>
  <c r="BG9"/>
  <c r="BC9"/>
  <c r="BE9"/>
  <c r="CY11"/>
  <c r="CB11"/>
  <c r="BS11"/>
  <c r="DP11"/>
  <c r="DE17"/>
  <c r="BX17"/>
  <c r="BG17"/>
  <c r="BC17"/>
  <c r="BE17"/>
  <c r="DH18"/>
  <c r="CP18"/>
  <c r="DI19"/>
  <c r="CQ19"/>
  <c r="CY19"/>
  <c r="CB19"/>
  <c r="BS19"/>
  <c r="BA50"/>
  <c r="CM18"/>
  <c r="BX3"/>
  <c r="BG3"/>
  <c r="BA32"/>
  <c r="BA33"/>
  <c r="E22" i="25"/>
  <c r="CT3" i="19"/>
  <c r="CT28"/>
  <c r="CT16"/>
  <c r="CT8"/>
  <c r="BK32"/>
  <c r="BK33"/>
  <c r="CT17"/>
  <c r="CT13"/>
  <c r="CT7"/>
  <c r="CT15"/>
  <c r="CT12"/>
  <c r="CT10"/>
  <c r="BK50"/>
  <c r="BM3"/>
  <c r="CT14"/>
  <c r="BM9"/>
  <c r="CT9"/>
  <c r="CA9"/>
  <c r="DK14"/>
  <c r="CS14"/>
  <c r="BA38"/>
  <c r="BA36"/>
  <c r="DK3"/>
  <c r="CS13"/>
  <c r="BJ50"/>
  <c r="CS7"/>
  <c r="CS11"/>
  <c r="CS5"/>
  <c r="CS15"/>
  <c r="CS12"/>
  <c r="CS10"/>
  <c r="CS20"/>
  <c r="CS18"/>
  <c r="BY7"/>
  <c r="CR7"/>
  <c r="BC8"/>
  <c r="BE8"/>
  <c r="DE8"/>
  <c r="BX8"/>
  <c r="BG8"/>
  <c r="CS9"/>
  <c r="BZ9"/>
  <c r="BY12"/>
  <c r="CR12"/>
  <c r="DP12"/>
  <c r="BS12"/>
  <c r="CR14"/>
  <c r="BY14"/>
  <c r="CZ14"/>
  <c r="DQ14"/>
  <c r="CS17"/>
  <c r="BZ17"/>
  <c r="BI32"/>
  <c r="BI33"/>
  <c r="CR18"/>
  <c r="CR10"/>
  <c r="DJ3"/>
  <c r="CR15"/>
  <c r="CR20"/>
  <c r="CR19"/>
  <c r="BR32"/>
  <c r="BR33"/>
  <c r="BR34"/>
  <c r="CZ19"/>
  <c r="CZ3"/>
  <c r="DQ3"/>
  <c r="CV8"/>
  <c r="DN5"/>
  <c r="DP7"/>
  <c r="CY7"/>
  <c r="BS7"/>
  <c r="CR9"/>
  <c r="BY9"/>
  <c r="BY17"/>
  <c r="CR17"/>
  <c r="BS17"/>
  <c r="DP17"/>
  <c r="BH32"/>
  <c r="BH33"/>
  <c r="CQ15"/>
  <c r="CQ7"/>
  <c r="CQ5"/>
  <c r="DI3"/>
  <c r="CQ3"/>
  <c r="CQ12"/>
  <c r="CQ20"/>
  <c r="BQ32"/>
  <c r="BQ33"/>
  <c r="DP3"/>
  <c r="CY3"/>
  <c r="CY28"/>
  <c r="CO4"/>
  <c r="CO16"/>
  <c r="CO11"/>
  <c r="CO19"/>
  <c r="CO3"/>
  <c r="BD50"/>
  <c r="DO7"/>
  <c r="CS8"/>
  <c r="DK8"/>
  <c r="CZ8"/>
  <c r="DQ8"/>
  <c r="BV4"/>
  <c r="DB14"/>
  <c r="DB4"/>
  <c r="DM5"/>
  <c r="CU5"/>
  <c r="CB6"/>
  <c r="BS6"/>
  <c r="DP6"/>
  <c r="CP7"/>
  <c r="DH7"/>
  <c r="DJ8"/>
  <c r="BY8"/>
  <c r="CR8"/>
  <c r="CB8"/>
  <c r="BS8"/>
  <c r="DP8"/>
  <c r="CR13"/>
  <c r="DJ13"/>
  <c r="CB13"/>
  <c r="BS13"/>
  <c r="CY13"/>
  <c r="DP13"/>
  <c r="DO15"/>
  <c r="CN4"/>
  <c r="DR5"/>
  <c r="CU7"/>
  <c r="CN11"/>
  <c r="CA15"/>
  <c r="CU20"/>
  <c r="BF50"/>
  <c r="BN50"/>
  <c r="CM4"/>
  <c r="CN7"/>
  <c r="CP8"/>
  <c r="CA8"/>
  <c r="DA9"/>
  <c r="BX10"/>
  <c r="CU12"/>
  <c r="CW14"/>
  <c r="BX15"/>
  <c r="CW15"/>
  <c r="CZ17"/>
  <c r="CW18"/>
  <c r="BX18"/>
  <c r="DA20"/>
  <c r="CT20"/>
  <c r="CZ4"/>
  <c r="DE4"/>
  <c r="BX6"/>
  <c r="CQ6"/>
  <c r="CM7"/>
  <c r="CY8"/>
  <c r="CZ9"/>
  <c r="CV10"/>
  <c r="CQ11"/>
  <c r="DA12"/>
  <c r="CM12"/>
  <c r="BX13"/>
  <c r="DA14"/>
  <c r="CO14"/>
  <c r="CV15"/>
  <c r="CQ16"/>
  <c r="CA16"/>
  <c r="CY17"/>
  <c r="CV18"/>
  <c r="DS18"/>
  <c r="CY4"/>
  <c r="DR4"/>
  <c r="CW5"/>
  <c r="CP6"/>
  <c r="CY9"/>
  <c r="CU10"/>
  <c r="CA11"/>
  <c r="CZ12"/>
  <c r="CU15"/>
  <c r="DA17"/>
  <c r="CU18"/>
  <c r="CZ20"/>
  <c r="DA3"/>
  <c r="CQ4"/>
  <c r="DQ4"/>
  <c r="CV5"/>
  <c r="CN6"/>
  <c r="DS6"/>
  <c r="CW8"/>
  <c r="CQ9"/>
  <c r="DL9"/>
  <c r="CO10"/>
  <c r="DA10"/>
  <c r="CM10"/>
  <c r="CP11"/>
  <c r="CO13"/>
  <c r="CV13"/>
  <c r="CN15"/>
  <c r="DA15"/>
  <c r="CM15"/>
  <c r="CP16"/>
  <c r="BY16"/>
  <c r="CP17"/>
  <c r="DK17"/>
  <c r="CO18"/>
  <c r="CB18"/>
  <c r="CT18"/>
  <c r="DO18"/>
  <c r="CP19"/>
  <c r="CY20"/>
  <c r="BR50"/>
  <c r="CV3"/>
  <c r="CV4"/>
  <c r="CP5"/>
  <c r="DH5"/>
  <c r="DA6"/>
  <c r="CZ7"/>
  <c r="CO8"/>
  <c r="CP9"/>
  <c r="DK9"/>
  <c r="BY11"/>
  <c r="CB12"/>
  <c r="CN13"/>
  <c r="CQ14"/>
  <c r="CB14"/>
  <c r="CZ15"/>
  <c r="CM17"/>
  <c r="DJ17"/>
  <c r="BX19"/>
  <c r="BT32"/>
  <c r="BT33"/>
  <c r="BT34"/>
  <c r="BA37"/>
  <c r="BQ50"/>
  <c r="CA3"/>
  <c r="CU3"/>
  <c r="CU4"/>
  <c r="BM5"/>
  <c r="CO5"/>
  <c r="CZ6"/>
  <c r="BG7"/>
  <c r="CB7"/>
  <c r="CW7"/>
  <c r="CN8"/>
  <c r="DI8"/>
  <c r="CM9"/>
  <c r="DJ9"/>
  <c r="CW11"/>
  <c r="DQ11"/>
  <c r="CP12"/>
  <c r="CW12"/>
  <c r="CM13"/>
  <c r="CV16"/>
  <c r="CQ17"/>
  <c r="DI17"/>
  <c r="CV19"/>
  <c r="CP20"/>
  <c r="CW20"/>
  <c r="BJ32"/>
  <c r="BJ33"/>
  <c r="BJ34"/>
  <c r="BI50"/>
  <c r="CP14"/>
  <c r="BZ3"/>
  <c r="CS3"/>
  <c r="DL3"/>
  <c r="BC4"/>
  <c r="BE4"/>
  <c r="BM4"/>
  <c r="CP4"/>
  <c r="DB5"/>
  <c r="CN5"/>
  <c r="DS5"/>
  <c r="CY6"/>
  <c r="CA7"/>
  <c r="CV7"/>
  <c r="CM8"/>
  <c r="CV11"/>
  <c r="CY12"/>
  <c r="BZ14"/>
  <c r="CY14"/>
  <c r="BG15"/>
  <c r="CN16"/>
  <c r="DI16"/>
  <c r="CN19"/>
  <c r="CS19"/>
  <c r="DP19"/>
  <c r="CV20"/>
  <c r="BH50"/>
  <c r="DS19"/>
  <c r="CO20"/>
  <c r="DG20"/>
  <c r="CO12"/>
  <c r="DG12"/>
  <c r="CT19"/>
  <c r="DL19"/>
  <c r="BM19"/>
  <c r="DB3"/>
  <c r="BU50"/>
  <c r="CT11"/>
  <c r="DL11"/>
  <c r="BM11"/>
  <c r="DR13"/>
  <c r="DA13"/>
  <c r="CU14"/>
  <c r="DM14"/>
  <c r="BX20"/>
  <c r="BG20"/>
  <c r="BX11"/>
  <c r="BX16"/>
  <c r="CW17"/>
  <c r="CW9"/>
  <c r="CV17"/>
  <c r="BO50"/>
  <c r="CR5"/>
  <c r="CV9"/>
  <c r="DB11"/>
  <c r="CV14"/>
  <c r="DB16"/>
  <c r="CO17"/>
  <c r="CA18"/>
  <c r="DL18"/>
  <c r="DH3"/>
  <c r="CW4"/>
  <c r="BY4"/>
  <c r="CR4"/>
  <c r="BY5"/>
  <c r="CM6"/>
  <c r="DF6"/>
  <c r="DB8"/>
  <c r="CO9"/>
  <c r="DO9"/>
  <c r="CA10"/>
  <c r="DL10"/>
  <c r="CA13"/>
  <c r="CP13"/>
  <c r="BS15"/>
  <c r="CO15"/>
  <c r="DB17"/>
  <c r="CM19"/>
  <c r="CN20"/>
  <c r="G33"/>
  <c r="DS11"/>
  <c r="DL6"/>
  <c r="BM6"/>
  <c r="BX12"/>
  <c r="BG12"/>
  <c r="DL14"/>
  <c r="BM14"/>
  <c r="CS16"/>
  <c r="DK16"/>
  <c r="CN17"/>
  <c r="DF17"/>
  <c r="CU6"/>
  <c r="DB19"/>
  <c r="BO32"/>
  <c r="CP3"/>
  <c r="CP10"/>
  <c r="DA18"/>
  <c r="BN32"/>
  <c r="BN33"/>
  <c r="BN34"/>
  <c r="BL50"/>
  <c r="BT50"/>
  <c r="BG5"/>
  <c r="CA6"/>
  <c r="CT6"/>
  <c r="CO7"/>
  <c r="DB9"/>
  <c r="CM11"/>
  <c r="CN14"/>
  <c r="DK15"/>
  <c r="CB20"/>
  <c r="CM20"/>
  <c r="DJ20"/>
  <c r="D35"/>
  <c r="CZ10"/>
  <c r="CY15"/>
  <c r="CZ18"/>
  <c r="CZ5"/>
  <c r="DA8"/>
  <c r="CY10"/>
  <c r="CZ13"/>
  <c r="DA16"/>
  <c r="CY18"/>
  <c r="CR5" i="18"/>
  <c r="BI21"/>
  <c r="BI22"/>
  <c r="BI23"/>
  <c r="CR10"/>
  <c r="DJ5"/>
  <c r="CR9"/>
  <c r="CR11"/>
  <c r="BY5"/>
  <c r="CR3"/>
  <c r="DR14"/>
  <c r="DA14"/>
  <c r="CB14"/>
  <c r="CB5"/>
  <c r="BS5"/>
  <c r="CU6"/>
  <c r="CU11"/>
  <c r="DM6"/>
  <c r="CU3"/>
  <c r="CU17"/>
  <c r="BL21"/>
  <c r="BL22"/>
  <c r="BL23"/>
  <c r="CU10"/>
  <c r="CU12"/>
  <c r="CU4"/>
  <c r="BE3"/>
  <c r="BX4"/>
  <c r="BG4"/>
  <c r="CP4"/>
  <c r="DH4"/>
  <c r="CP3"/>
  <c r="CP11"/>
  <c r="CP13"/>
  <c r="CP5"/>
  <c r="BP7"/>
  <c r="BO21"/>
  <c r="CS8"/>
  <c r="DK8"/>
  <c r="BZ8"/>
  <c r="DS8"/>
  <c r="BC13"/>
  <c r="BE13"/>
  <c r="DE13"/>
  <c r="CM13"/>
  <c r="BX13"/>
  <c r="BG13"/>
  <c r="CY5"/>
  <c r="DA11"/>
  <c r="CV13"/>
  <c r="BN39"/>
  <c r="BN40"/>
  <c r="CM6"/>
  <c r="CP7"/>
  <c r="DQ8"/>
  <c r="CQ9"/>
  <c r="CQ11"/>
  <c r="CS11"/>
  <c r="CU13"/>
  <c r="BF21"/>
  <c r="BF22"/>
  <c r="BF23"/>
  <c r="CB4"/>
  <c r="DS4"/>
  <c r="CT3"/>
  <c r="CT8"/>
  <c r="DL3"/>
  <c r="BM3"/>
  <c r="BK21"/>
  <c r="BK22"/>
  <c r="CT7"/>
  <c r="CT9"/>
  <c r="CA3"/>
  <c r="BK39"/>
  <c r="CM11"/>
  <c r="BC5"/>
  <c r="BE5"/>
  <c r="CM3"/>
  <c r="BA21"/>
  <c r="BA22"/>
  <c r="DE5"/>
  <c r="CM5"/>
  <c r="CM10"/>
  <c r="BX5"/>
  <c r="BG5"/>
  <c r="CM12"/>
  <c r="CM4"/>
  <c r="CR13"/>
  <c r="DJ13"/>
  <c r="BY13"/>
  <c r="CV7"/>
  <c r="CV12"/>
  <c r="BA27"/>
  <c r="CU5"/>
  <c r="DP5"/>
  <c r="CT6"/>
  <c r="CB8"/>
  <c r="CV11"/>
  <c r="CQ12"/>
  <c r="BE14"/>
  <c r="CV14"/>
  <c r="CO14"/>
  <c r="DG14"/>
  <c r="CQ10"/>
  <c r="DI10"/>
  <c r="BX12"/>
  <c r="BG12"/>
  <c r="CP12"/>
  <c r="DH12"/>
  <c r="CB13"/>
  <c r="BS13"/>
  <c r="CU14"/>
  <c r="DM14"/>
  <c r="BA39"/>
  <c r="BA40"/>
  <c r="CV9"/>
  <c r="BI39"/>
  <c r="BR21"/>
  <c r="BR22"/>
  <c r="BR23"/>
  <c r="CA4"/>
  <c r="CS7"/>
  <c r="CO8"/>
  <c r="CW8"/>
  <c r="CN11"/>
  <c r="DB11"/>
  <c r="CW12"/>
  <c r="CY13"/>
  <c r="DA13"/>
  <c r="DA5"/>
  <c r="DA12"/>
  <c r="DA4"/>
  <c r="DR6"/>
  <c r="DA6"/>
  <c r="CB6"/>
  <c r="CO9"/>
  <c r="CO6"/>
  <c r="DG6"/>
  <c r="BD21"/>
  <c r="BD22"/>
  <c r="BD23"/>
  <c r="CO10"/>
  <c r="DF8"/>
  <c r="CN8"/>
  <c r="BV9"/>
  <c r="CB9"/>
  <c r="DB9"/>
  <c r="CT11"/>
  <c r="DL11"/>
  <c r="BM11"/>
  <c r="CA11"/>
  <c r="CB12"/>
  <c r="DS12"/>
  <c r="BT39"/>
  <c r="BT40"/>
  <c r="CV5"/>
  <c r="CU7"/>
  <c r="CM9"/>
  <c r="CR12"/>
  <c r="BH21"/>
  <c r="BH22"/>
  <c r="BH23"/>
  <c r="BQ21"/>
  <c r="BQ22"/>
  <c r="CS3"/>
  <c r="CV4"/>
  <c r="CW6"/>
  <c r="CV8"/>
  <c r="CR8"/>
  <c r="CN9"/>
  <c r="CW10"/>
  <c r="CP10"/>
  <c r="CQ13"/>
  <c r="CM14"/>
  <c r="CZ3"/>
  <c r="DQ3"/>
  <c r="CS6"/>
  <c r="CN7"/>
  <c r="DE7"/>
  <c r="CQ8"/>
  <c r="CY8"/>
  <c r="DP8"/>
  <c r="BG10"/>
  <c r="BX10"/>
  <c r="DF10"/>
  <c r="CZ11"/>
  <c r="CS14"/>
  <c r="D24"/>
  <c r="G24"/>
  <c r="BJ39"/>
  <c r="BJ40"/>
  <c r="BR39"/>
  <c r="BR40"/>
  <c r="BZ3"/>
  <c r="CQ3"/>
  <c r="CY3"/>
  <c r="CY17"/>
  <c r="DP3"/>
  <c r="CT4"/>
  <c r="CO5"/>
  <c r="DN5"/>
  <c r="CR6"/>
  <c r="CZ6"/>
  <c r="BM7"/>
  <c r="CM7"/>
  <c r="BP8"/>
  <c r="BY8"/>
  <c r="CP8"/>
  <c r="DG8"/>
  <c r="BC9"/>
  <c r="BE9"/>
  <c r="BS9"/>
  <c r="CS9"/>
  <c r="DA9"/>
  <c r="DJ9"/>
  <c r="BV10"/>
  <c r="DE10"/>
  <c r="BZ11"/>
  <c r="CY11"/>
  <c r="CT12"/>
  <c r="DK12"/>
  <c r="CO13"/>
  <c r="DN13"/>
  <c r="CR14"/>
  <c r="CZ14"/>
  <c r="BB21"/>
  <c r="BB22"/>
  <c r="BB23"/>
  <c r="BN21"/>
  <c r="BN22"/>
  <c r="BN23"/>
  <c r="BQ39"/>
  <c r="CS4"/>
  <c r="CN5"/>
  <c r="CQ6"/>
  <c r="CY6"/>
  <c r="BG8"/>
  <c r="CZ9"/>
  <c r="CS12"/>
  <c r="CN13"/>
  <c r="CQ14"/>
  <c r="DH14"/>
  <c r="BG3"/>
  <c r="BX3"/>
  <c r="CO3"/>
  <c r="CW3"/>
  <c r="CW17"/>
  <c r="DF3"/>
  <c r="DN3"/>
  <c r="CZ4"/>
  <c r="DI4"/>
  <c r="BM5"/>
  <c r="DL5"/>
  <c r="BP6"/>
  <c r="CP6"/>
  <c r="BS7"/>
  <c r="CB7"/>
  <c r="DA7"/>
  <c r="DJ7"/>
  <c r="DE8"/>
  <c r="DM8"/>
  <c r="CY9"/>
  <c r="DH9"/>
  <c r="DK10"/>
  <c r="BG11"/>
  <c r="BX11"/>
  <c r="DF11"/>
  <c r="DN11"/>
  <c r="CZ12"/>
  <c r="DI12"/>
  <c r="BM13"/>
  <c r="DL13"/>
  <c r="BP14"/>
  <c r="AZ15"/>
  <c r="AZ16"/>
  <c r="BU21"/>
  <c r="DO3"/>
  <c r="DB7"/>
  <c r="BX8"/>
  <c r="CY14"/>
  <c r="BA25"/>
  <c r="BH39"/>
  <c r="BV3"/>
  <c r="CN3"/>
  <c r="CV3"/>
  <c r="CV17"/>
  <c r="DE3"/>
  <c r="DM3"/>
  <c r="CQ4"/>
  <c r="CY4"/>
  <c r="CT5"/>
  <c r="BG6"/>
  <c r="BX6"/>
  <c r="DN6"/>
  <c r="CR7"/>
  <c r="CZ7"/>
  <c r="BM8"/>
  <c r="CM8"/>
  <c r="BP9"/>
  <c r="BS10"/>
  <c r="CS10"/>
  <c r="DA10"/>
  <c r="BV11"/>
  <c r="CY12"/>
  <c r="CT13"/>
  <c r="BG14"/>
  <c r="BX14"/>
  <c r="DN14"/>
  <c r="BJ21"/>
  <c r="BJ22"/>
  <c r="BJ23"/>
  <c r="BT21"/>
  <c r="BT22"/>
  <c r="BT23"/>
  <c r="BD39"/>
  <c r="CS5"/>
  <c r="CN6"/>
  <c r="CY7"/>
  <c r="DB8"/>
  <c r="CZ10"/>
  <c r="CS13"/>
  <c r="CN14"/>
  <c r="BU39"/>
  <c r="BU40"/>
  <c r="CO4"/>
  <c r="CZ5"/>
  <c r="BM6"/>
  <c r="BS8"/>
  <c r="DA8"/>
  <c r="CY10"/>
  <c r="CO12"/>
  <c r="CZ13"/>
  <c r="BM14"/>
  <c r="DO18" i="17"/>
  <c r="CA18"/>
  <c r="DS19"/>
  <c r="DS11"/>
  <c r="CB14"/>
  <c r="DS14"/>
  <c r="BQ30"/>
  <c r="DS16"/>
  <c r="DS6"/>
  <c r="CB6"/>
  <c r="DS8"/>
  <c r="DQ3"/>
  <c r="DP8"/>
  <c r="CW10"/>
  <c r="DQ11"/>
  <c r="CM12"/>
  <c r="CN15"/>
  <c r="DP16"/>
  <c r="CW18"/>
  <c r="CR19"/>
  <c r="CZ19"/>
  <c r="D31"/>
  <c r="G31"/>
  <c r="BJ46"/>
  <c r="BJ47"/>
  <c r="BC3"/>
  <c r="BS3"/>
  <c r="CS3"/>
  <c r="DA3"/>
  <c r="DA24"/>
  <c r="DJ3"/>
  <c r="DR3"/>
  <c r="BV4"/>
  <c r="DE4"/>
  <c r="DM4"/>
  <c r="BZ5"/>
  <c r="CQ5"/>
  <c r="CY5"/>
  <c r="CT6"/>
  <c r="DB6"/>
  <c r="DK6"/>
  <c r="BG7"/>
  <c r="BX7"/>
  <c r="DN7"/>
  <c r="CA8"/>
  <c r="CR8"/>
  <c r="CZ8"/>
  <c r="BM9"/>
  <c r="CM9"/>
  <c r="CU9"/>
  <c r="DL9"/>
  <c r="BP10"/>
  <c r="CA10"/>
  <c r="BY10"/>
  <c r="CP10"/>
  <c r="BC11"/>
  <c r="BE11"/>
  <c r="BS11"/>
  <c r="CB11"/>
  <c r="CS11"/>
  <c r="DA11"/>
  <c r="DJ11"/>
  <c r="BV12"/>
  <c r="DE12"/>
  <c r="BZ13"/>
  <c r="CQ13"/>
  <c r="CY13"/>
  <c r="CT14"/>
  <c r="DB14"/>
  <c r="DK14"/>
  <c r="BG15"/>
  <c r="BX15"/>
  <c r="DN15"/>
  <c r="CA16"/>
  <c r="CR16"/>
  <c r="CZ16"/>
  <c r="BM17"/>
  <c r="CM17"/>
  <c r="CU17"/>
  <c r="DL17"/>
  <c r="BY18"/>
  <c r="CP18"/>
  <c r="BC19"/>
  <c r="BE19"/>
  <c r="BS19"/>
  <c r="CB19"/>
  <c r="CS19"/>
  <c r="DA19"/>
  <c r="DJ19"/>
  <c r="BV20"/>
  <c r="DE20"/>
  <c r="BZ21"/>
  <c r="CQ21"/>
  <c r="CY21"/>
  <c r="BF28"/>
  <c r="BF29"/>
  <c r="BF30"/>
  <c r="BA33"/>
  <c r="BK46"/>
  <c r="BK47"/>
  <c r="BZ3"/>
  <c r="CQ3"/>
  <c r="CY3"/>
  <c r="CY24"/>
  <c r="DP3"/>
  <c r="CT4"/>
  <c r="DB4"/>
  <c r="BX5"/>
  <c r="CO5"/>
  <c r="CR6"/>
  <c r="CZ6"/>
  <c r="CM7"/>
  <c r="CU7"/>
  <c r="BY8"/>
  <c r="CP8"/>
  <c r="CB9"/>
  <c r="CS9"/>
  <c r="DA9"/>
  <c r="DR9"/>
  <c r="CN10"/>
  <c r="CV10"/>
  <c r="BZ11"/>
  <c r="CQ11"/>
  <c r="CY11"/>
  <c r="CT12"/>
  <c r="BX13"/>
  <c r="CO13"/>
  <c r="CR14"/>
  <c r="CZ14"/>
  <c r="CM15"/>
  <c r="BY16"/>
  <c r="CP16"/>
  <c r="CB17"/>
  <c r="CS17"/>
  <c r="DA17"/>
  <c r="CN18"/>
  <c r="CV18"/>
  <c r="BZ19"/>
  <c r="CQ19"/>
  <c r="CY19"/>
  <c r="CT20"/>
  <c r="BX21"/>
  <c r="CO21"/>
  <c r="BB28"/>
  <c r="BB29"/>
  <c r="BB30"/>
  <c r="BN28"/>
  <c r="BN29"/>
  <c r="BN30"/>
  <c r="BI46"/>
  <c r="BI47"/>
  <c r="BQ46"/>
  <c r="BQ47"/>
  <c r="DO5"/>
  <c r="DB9"/>
  <c r="CO10"/>
  <c r="BY3"/>
  <c r="CP3"/>
  <c r="DG3"/>
  <c r="DO3"/>
  <c r="BS4"/>
  <c r="CB4"/>
  <c r="DA4"/>
  <c r="DJ4"/>
  <c r="CN5"/>
  <c r="DE5"/>
  <c r="DM5"/>
  <c r="CQ6"/>
  <c r="CY6"/>
  <c r="DH6"/>
  <c r="CT7"/>
  <c r="DK7"/>
  <c r="BG8"/>
  <c r="BX8"/>
  <c r="DF8"/>
  <c r="CR9"/>
  <c r="CZ9"/>
  <c r="DI9"/>
  <c r="BM10"/>
  <c r="CM10"/>
  <c r="CU10"/>
  <c r="DL10"/>
  <c r="DG11"/>
  <c r="BS12"/>
  <c r="CB12"/>
  <c r="DA12"/>
  <c r="DJ12"/>
  <c r="CN13"/>
  <c r="DE13"/>
  <c r="DM13"/>
  <c r="CQ14"/>
  <c r="CY14"/>
  <c r="DH14"/>
  <c r="CT15"/>
  <c r="DK15"/>
  <c r="BG16"/>
  <c r="BX16"/>
  <c r="DF16"/>
  <c r="CR17"/>
  <c r="CZ17"/>
  <c r="DI17"/>
  <c r="BM18"/>
  <c r="CM18"/>
  <c r="CU18"/>
  <c r="DL18"/>
  <c r="DG19"/>
  <c r="BS20"/>
  <c r="CB20"/>
  <c r="CS20"/>
  <c r="DA20"/>
  <c r="DJ20"/>
  <c r="CN21"/>
  <c r="DE21"/>
  <c r="DM21"/>
  <c r="BA28"/>
  <c r="BA29"/>
  <c r="BL28"/>
  <c r="BL29"/>
  <c r="BL30"/>
  <c r="BA32"/>
  <c r="BH46"/>
  <c r="BH47"/>
  <c r="CS6"/>
  <c r="CV7"/>
  <c r="DO13"/>
  <c r="CQ16"/>
  <c r="CP21"/>
  <c r="BG3"/>
  <c r="BX3"/>
  <c r="CO3"/>
  <c r="CW3"/>
  <c r="CW24"/>
  <c r="DF3"/>
  <c r="DN3"/>
  <c r="CZ4"/>
  <c r="DI4"/>
  <c r="BM5"/>
  <c r="DL5"/>
  <c r="BP6"/>
  <c r="CA6"/>
  <c r="BS7"/>
  <c r="CB7"/>
  <c r="DA7"/>
  <c r="DJ7"/>
  <c r="DE8"/>
  <c r="DM8"/>
  <c r="CY9"/>
  <c r="DH9"/>
  <c r="DK10"/>
  <c r="BG11"/>
  <c r="BX11"/>
  <c r="DF11"/>
  <c r="DN11"/>
  <c r="CZ12"/>
  <c r="DI12"/>
  <c r="BM13"/>
  <c r="DL13"/>
  <c r="BP14"/>
  <c r="BS15"/>
  <c r="CB15"/>
  <c r="DA15"/>
  <c r="DJ15"/>
  <c r="DE16"/>
  <c r="DM16"/>
  <c r="CY17"/>
  <c r="DH17"/>
  <c r="DK18"/>
  <c r="BG19"/>
  <c r="BX19"/>
  <c r="DF19"/>
  <c r="DN19"/>
  <c r="CZ20"/>
  <c r="DI20"/>
  <c r="BM21"/>
  <c r="DC21"/>
  <c r="DL21"/>
  <c r="AZ22"/>
  <c r="AZ23"/>
  <c r="BK28"/>
  <c r="BK29"/>
  <c r="BU28"/>
  <c r="BF46"/>
  <c r="BF47"/>
  <c r="CQ8"/>
  <c r="CR11"/>
  <c r="CU12"/>
  <c r="CP13"/>
  <c r="CS14"/>
  <c r="CV15"/>
  <c r="CY16"/>
  <c r="DB17"/>
  <c r="CO18"/>
  <c r="CU20"/>
  <c r="BD28"/>
  <c r="BD29"/>
  <c r="BD30"/>
  <c r="BV3"/>
  <c r="DC14"/>
  <c r="CN3"/>
  <c r="CN24"/>
  <c r="CV3"/>
  <c r="CV24"/>
  <c r="DE3"/>
  <c r="DM3"/>
  <c r="CY4"/>
  <c r="DB5"/>
  <c r="DK5"/>
  <c r="BG6"/>
  <c r="BX6"/>
  <c r="CO6"/>
  <c r="DF6"/>
  <c r="DN6"/>
  <c r="CZ7"/>
  <c r="DI7"/>
  <c r="BM8"/>
  <c r="CM8"/>
  <c r="DL8"/>
  <c r="BP9"/>
  <c r="DG9"/>
  <c r="BS10"/>
  <c r="CB10"/>
  <c r="DA10"/>
  <c r="DJ10"/>
  <c r="DE11"/>
  <c r="DM11"/>
  <c r="CY12"/>
  <c r="DB13"/>
  <c r="DK13"/>
  <c r="BG14"/>
  <c r="BX14"/>
  <c r="CO14"/>
  <c r="DF14"/>
  <c r="DN14"/>
  <c r="CZ15"/>
  <c r="DI15"/>
  <c r="BM16"/>
  <c r="CM16"/>
  <c r="DL16"/>
  <c r="BP17"/>
  <c r="DG17"/>
  <c r="BS18"/>
  <c r="CB18"/>
  <c r="DA18"/>
  <c r="DJ18"/>
  <c r="DE19"/>
  <c r="DM19"/>
  <c r="CY20"/>
  <c r="DB21"/>
  <c r="DK21"/>
  <c r="BJ28"/>
  <c r="BJ29"/>
  <c r="BJ30"/>
  <c r="BT28"/>
  <c r="BT29"/>
  <c r="BT30"/>
  <c r="BM3"/>
  <c r="CM3"/>
  <c r="CU3"/>
  <c r="CU24"/>
  <c r="BP4"/>
  <c r="CX7"/>
  <c r="CP4"/>
  <c r="DG4"/>
  <c r="BS5"/>
  <c r="CB5"/>
  <c r="DA5"/>
  <c r="CY7"/>
  <c r="DH7"/>
  <c r="DB8"/>
  <c r="BG9"/>
  <c r="BX9"/>
  <c r="DN9"/>
  <c r="CZ10"/>
  <c r="BM11"/>
  <c r="BP12"/>
  <c r="CP12"/>
  <c r="DG12"/>
  <c r="BS13"/>
  <c r="CB13"/>
  <c r="DA13"/>
  <c r="CY15"/>
  <c r="DH15"/>
  <c r="DB16"/>
  <c r="BG17"/>
  <c r="BX17"/>
  <c r="DN17"/>
  <c r="CZ18"/>
  <c r="BM19"/>
  <c r="BP20"/>
  <c r="DG20"/>
  <c r="BS21"/>
  <c r="CB21"/>
  <c r="DA21"/>
  <c r="BI28"/>
  <c r="BI29"/>
  <c r="BI30"/>
  <c r="BR28"/>
  <c r="BR29"/>
  <c r="BR30"/>
  <c r="BB46"/>
  <c r="BB47"/>
  <c r="BU46"/>
  <c r="BU47"/>
  <c r="CN7"/>
  <c r="CY8"/>
  <c r="CT9"/>
  <c r="CT17"/>
  <c r="CM20"/>
  <c r="DO21"/>
  <c r="CT3"/>
  <c r="CT24"/>
  <c r="DK3"/>
  <c r="BG4"/>
  <c r="BX4"/>
  <c r="CR5"/>
  <c r="CZ5"/>
  <c r="BM6"/>
  <c r="CM6"/>
  <c r="CU6"/>
  <c r="BS8"/>
  <c r="CS8"/>
  <c r="DA8"/>
  <c r="CN9"/>
  <c r="CQ10"/>
  <c r="CY10"/>
  <c r="CT11"/>
  <c r="DB11"/>
  <c r="BG12"/>
  <c r="BX12"/>
  <c r="CR13"/>
  <c r="CZ13"/>
  <c r="BM14"/>
  <c r="CM14"/>
  <c r="CU14"/>
  <c r="BS16"/>
  <c r="DA16"/>
  <c r="CQ18"/>
  <c r="CY18"/>
  <c r="BG20"/>
  <c r="BX20"/>
  <c r="CZ21"/>
  <c r="CU10" i="16"/>
  <c r="CU18"/>
  <c r="BL30"/>
  <c r="BL31"/>
  <c r="BL32"/>
  <c r="CU4"/>
  <c r="CU17"/>
  <c r="CU9"/>
  <c r="DM4"/>
  <c r="CA10"/>
  <c r="DN10"/>
  <c r="CN14"/>
  <c r="DF14"/>
  <c r="DB15"/>
  <c r="BV15"/>
  <c r="CB15"/>
  <c r="CM19"/>
  <c r="DE19"/>
  <c r="BX19"/>
  <c r="BG19"/>
  <c r="BC19"/>
  <c r="BE19"/>
  <c r="CY3"/>
  <c r="CY26"/>
  <c r="CR7"/>
  <c r="CU7"/>
  <c r="CM8"/>
  <c r="CU8"/>
  <c r="CP12"/>
  <c r="CS13"/>
  <c r="DB13"/>
  <c r="CV14"/>
  <c r="CR14"/>
  <c r="CW16"/>
  <c r="CP16"/>
  <c r="CQ18"/>
  <c r="CU19"/>
  <c r="CR20"/>
  <c r="DO5"/>
  <c r="CS12"/>
  <c r="CS20"/>
  <c r="BZ6"/>
  <c r="CS4"/>
  <c r="CS6"/>
  <c r="CS19"/>
  <c r="CS11"/>
  <c r="DK6"/>
  <c r="CS3"/>
  <c r="DS8"/>
  <c r="DS10"/>
  <c r="BY11"/>
  <c r="CR11"/>
  <c r="DJ11"/>
  <c r="CO12"/>
  <c r="BX12"/>
  <c r="BG12"/>
  <c r="DG12"/>
  <c r="DH18"/>
  <c r="CP18"/>
  <c r="DS19"/>
  <c r="DA9"/>
  <c r="CW12"/>
  <c r="CR13"/>
  <c r="CM14"/>
  <c r="CU14"/>
  <c r="CS15"/>
  <c r="CV16"/>
  <c r="CW18"/>
  <c r="CT19"/>
  <c r="CQ20"/>
  <c r="BN30"/>
  <c r="BN31"/>
  <c r="BN32"/>
  <c r="BA48"/>
  <c r="CM3"/>
  <c r="CM10"/>
  <c r="DE3"/>
  <c r="CM18"/>
  <c r="BX3"/>
  <c r="BG3"/>
  <c r="BA30"/>
  <c r="BA31"/>
  <c r="E19" i="25"/>
  <c r="CM20" i="16"/>
  <c r="CM12"/>
  <c r="CM4"/>
  <c r="CM17"/>
  <c r="CM9"/>
  <c r="BC3"/>
  <c r="CU12"/>
  <c r="DM12"/>
  <c r="BZ14"/>
  <c r="CS14"/>
  <c r="DK14"/>
  <c r="DS14"/>
  <c r="DS16"/>
  <c r="DS18"/>
  <c r="BY19"/>
  <c r="CR19"/>
  <c r="DJ19"/>
  <c r="CO20"/>
  <c r="BX20"/>
  <c r="BG20"/>
  <c r="DG20"/>
  <c r="CV7"/>
  <c r="CV9"/>
  <c r="CO13"/>
  <c r="CQ15"/>
  <c r="CM15"/>
  <c r="CT16"/>
  <c r="CP17"/>
  <c r="CW20"/>
  <c r="CA18"/>
  <c r="CC18"/>
  <c r="DN18"/>
  <c r="CQ8"/>
  <c r="CQ13"/>
  <c r="DI8"/>
  <c r="CQ5"/>
  <c r="DO13"/>
  <c r="DO15"/>
  <c r="CB19"/>
  <c r="BS19"/>
  <c r="CN9"/>
  <c r="CS10"/>
  <c r="CV10"/>
  <c r="CO11"/>
  <c r="CW11"/>
  <c r="CQ11"/>
  <c r="CP13"/>
  <c r="CS16"/>
  <c r="CW17"/>
  <c r="CS17"/>
  <c r="DB18"/>
  <c r="BE20"/>
  <c r="CT9"/>
  <c r="DL9"/>
  <c r="BM9"/>
  <c r="DS9"/>
  <c r="DA12"/>
  <c r="DR12"/>
  <c r="CB12"/>
  <c r="CU20"/>
  <c r="DM20"/>
  <c r="BJ30"/>
  <c r="BJ31"/>
  <c r="BJ32"/>
  <c r="BT48"/>
  <c r="CS5"/>
  <c r="CO6"/>
  <c r="CW6"/>
  <c r="CZ6"/>
  <c r="CA7"/>
  <c r="CR10"/>
  <c r="CN11"/>
  <c r="CV11"/>
  <c r="CA13"/>
  <c r="CV15"/>
  <c r="CB16"/>
  <c r="CV17"/>
  <c r="CT18"/>
  <c r="CY19"/>
  <c r="CB11"/>
  <c r="BS11"/>
  <c r="BI30"/>
  <c r="BI31"/>
  <c r="BY3"/>
  <c r="CR12"/>
  <c r="CR17"/>
  <c r="CR9"/>
  <c r="CR3"/>
  <c r="CR16"/>
  <c r="CR8"/>
  <c r="DJ3"/>
  <c r="CO4"/>
  <c r="BX4"/>
  <c r="BG4"/>
  <c r="DG4"/>
  <c r="CO16"/>
  <c r="CO8"/>
  <c r="CO15"/>
  <c r="CO7"/>
  <c r="CN6"/>
  <c r="CN5"/>
  <c r="DF6"/>
  <c r="CN13"/>
  <c r="CN20"/>
  <c r="CN12"/>
  <c r="CN4"/>
  <c r="DB3"/>
  <c r="DB7"/>
  <c r="BV7"/>
  <c r="CB7"/>
  <c r="DB14"/>
  <c r="DB6"/>
  <c r="CM11"/>
  <c r="DE11"/>
  <c r="BX11"/>
  <c r="BG11"/>
  <c r="BC11"/>
  <c r="BE11"/>
  <c r="CQ16"/>
  <c r="DI16"/>
  <c r="BR30"/>
  <c r="BR31"/>
  <c r="BR32"/>
  <c r="CW4"/>
  <c r="CR5"/>
  <c r="CV6"/>
  <c r="CR6"/>
  <c r="CN7"/>
  <c r="CW8"/>
  <c r="CQ10"/>
  <c r="CU11"/>
  <c r="DB12"/>
  <c r="CP14"/>
  <c r="CY14"/>
  <c r="CN17"/>
  <c r="CS18"/>
  <c r="CV18"/>
  <c r="CO19"/>
  <c r="CW19"/>
  <c r="CQ19"/>
  <c r="DR4"/>
  <c r="DA4"/>
  <c r="CB4"/>
  <c r="DA19"/>
  <c r="DA11"/>
  <c r="DA3"/>
  <c r="DO7"/>
  <c r="BQ30"/>
  <c r="BQ31"/>
  <c r="BS3"/>
  <c r="DH10"/>
  <c r="CP10"/>
  <c r="DS11"/>
  <c r="CT17"/>
  <c r="DL17"/>
  <c r="BM17"/>
  <c r="DS17"/>
  <c r="DR20"/>
  <c r="DA20"/>
  <c r="CB20"/>
  <c r="CW5"/>
  <c r="CM6"/>
  <c r="CU6"/>
  <c r="CS7"/>
  <c r="CV8"/>
  <c r="CW10"/>
  <c r="DP11"/>
  <c r="CQ12"/>
  <c r="CT12"/>
  <c r="CT13"/>
  <c r="CO14"/>
  <c r="CW14"/>
  <c r="CR18"/>
  <c r="CN18"/>
  <c r="CN19"/>
  <c r="CV19"/>
  <c r="CV4"/>
  <c r="CY5"/>
  <c r="DP5"/>
  <c r="CT6"/>
  <c r="CW7"/>
  <c r="CZ8"/>
  <c r="DQ8"/>
  <c r="CV12"/>
  <c r="CY13"/>
  <c r="DP13"/>
  <c r="CT14"/>
  <c r="CW15"/>
  <c r="CZ16"/>
  <c r="DQ16"/>
  <c r="CV20"/>
  <c r="BF30"/>
  <c r="BF31"/>
  <c r="BA35"/>
  <c r="BK48"/>
  <c r="CA3"/>
  <c r="CZ3"/>
  <c r="CZ26"/>
  <c r="DI3"/>
  <c r="DQ3"/>
  <c r="BM4"/>
  <c r="DL4"/>
  <c r="BY5"/>
  <c r="BC6"/>
  <c r="BE6"/>
  <c r="BS6"/>
  <c r="DA6"/>
  <c r="DJ6"/>
  <c r="DE7"/>
  <c r="DM7"/>
  <c r="BZ8"/>
  <c r="CY8"/>
  <c r="DB9"/>
  <c r="DK9"/>
  <c r="BG10"/>
  <c r="BX10"/>
  <c r="CO10"/>
  <c r="CA11"/>
  <c r="CZ11"/>
  <c r="BM12"/>
  <c r="DL12"/>
  <c r="BY13"/>
  <c r="BC14"/>
  <c r="BE14"/>
  <c r="BS14"/>
  <c r="CB14"/>
  <c r="DA14"/>
  <c r="DJ14"/>
  <c r="CN15"/>
  <c r="DE15"/>
  <c r="BZ16"/>
  <c r="CY16"/>
  <c r="DB17"/>
  <c r="DK17"/>
  <c r="BG18"/>
  <c r="BX18"/>
  <c r="CO18"/>
  <c r="CA19"/>
  <c r="CZ19"/>
  <c r="BM20"/>
  <c r="DL20"/>
  <c r="BD30"/>
  <c r="BD31"/>
  <c r="BO30"/>
  <c r="D33"/>
  <c r="G33"/>
  <c r="BJ48"/>
  <c r="BR48"/>
  <c r="DO3"/>
  <c r="DE5"/>
  <c r="CQ6"/>
  <c r="CY6"/>
  <c r="BG8"/>
  <c r="BX8"/>
  <c r="DO11"/>
  <c r="DE13"/>
  <c r="CT15"/>
  <c r="DF16"/>
  <c r="DO19"/>
  <c r="CO3"/>
  <c r="CW3"/>
  <c r="CW26"/>
  <c r="DF3"/>
  <c r="DN3"/>
  <c r="CZ4"/>
  <c r="DI4"/>
  <c r="BM5"/>
  <c r="CM5"/>
  <c r="DL5"/>
  <c r="BP6"/>
  <c r="DG6"/>
  <c r="BS7"/>
  <c r="DA7"/>
  <c r="DJ7"/>
  <c r="CN8"/>
  <c r="DE8"/>
  <c r="DM8"/>
  <c r="CY9"/>
  <c r="DH9"/>
  <c r="DK10"/>
  <c r="DF11"/>
  <c r="DN11"/>
  <c r="CZ12"/>
  <c r="DI12"/>
  <c r="BM13"/>
  <c r="CM13"/>
  <c r="CU13"/>
  <c r="DL13"/>
  <c r="BP14"/>
  <c r="DG14"/>
  <c r="BS15"/>
  <c r="DA15"/>
  <c r="DJ15"/>
  <c r="CN16"/>
  <c r="DE16"/>
  <c r="DM16"/>
  <c r="CY17"/>
  <c r="DH17"/>
  <c r="DK18"/>
  <c r="DF19"/>
  <c r="DN19"/>
  <c r="CZ20"/>
  <c r="DI20"/>
  <c r="AZ24"/>
  <c r="AZ25"/>
  <c r="BK30"/>
  <c r="BK31"/>
  <c r="BU30"/>
  <c r="CT7"/>
  <c r="CZ9"/>
  <c r="CV13"/>
  <c r="DP14"/>
  <c r="BG16"/>
  <c r="CZ17"/>
  <c r="CP19"/>
  <c r="BA34"/>
  <c r="BH48"/>
  <c r="BV3"/>
  <c r="CN3"/>
  <c r="CV3"/>
  <c r="DM3"/>
  <c r="CY4"/>
  <c r="DH4"/>
  <c r="DK5"/>
  <c r="BG6"/>
  <c r="BX6"/>
  <c r="DN6"/>
  <c r="CZ7"/>
  <c r="DI7"/>
  <c r="BM8"/>
  <c r="DL8"/>
  <c r="BP9"/>
  <c r="CA9"/>
  <c r="BS10"/>
  <c r="CB10"/>
  <c r="DA10"/>
  <c r="DJ10"/>
  <c r="DM11"/>
  <c r="CY12"/>
  <c r="DH12"/>
  <c r="DK13"/>
  <c r="BG14"/>
  <c r="BX14"/>
  <c r="DN14"/>
  <c r="CZ15"/>
  <c r="DI15"/>
  <c r="BM16"/>
  <c r="DL16"/>
  <c r="BP17"/>
  <c r="BS18"/>
  <c r="CB18"/>
  <c r="DA18"/>
  <c r="DJ18"/>
  <c r="DM19"/>
  <c r="CY20"/>
  <c r="DH20"/>
  <c r="BT30"/>
  <c r="BT31"/>
  <c r="BT32"/>
  <c r="BD48"/>
  <c r="CP3"/>
  <c r="CV5"/>
  <c r="DF8"/>
  <c r="CP11"/>
  <c r="CQ14"/>
  <c r="BX16"/>
  <c r="BM3"/>
  <c r="CU3"/>
  <c r="DL3"/>
  <c r="BP4"/>
  <c r="CP4"/>
  <c r="BS5"/>
  <c r="DA5"/>
  <c r="DJ5"/>
  <c r="BV6"/>
  <c r="DE6"/>
  <c r="DM6"/>
  <c r="CY7"/>
  <c r="DB8"/>
  <c r="DK8"/>
  <c r="BG9"/>
  <c r="BX9"/>
  <c r="CO9"/>
  <c r="DF9"/>
  <c r="DN9"/>
  <c r="CZ10"/>
  <c r="DI10"/>
  <c r="BM11"/>
  <c r="DL11"/>
  <c r="BP12"/>
  <c r="CA12"/>
  <c r="BS13"/>
  <c r="DA13"/>
  <c r="DJ13"/>
  <c r="DE14"/>
  <c r="DM14"/>
  <c r="CY15"/>
  <c r="DB16"/>
  <c r="DK16"/>
  <c r="BG17"/>
  <c r="BX17"/>
  <c r="DF17"/>
  <c r="DN17"/>
  <c r="CZ18"/>
  <c r="DI18"/>
  <c r="BM19"/>
  <c r="DL19"/>
  <c r="BP20"/>
  <c r="CA20"/>
  <c r="BU48"/>
  <c r="CZ5"/>
  <c r="BM6"/>
  <c r="CP7"/>
  <c r="BS8"/>
  <c r="DA8"/>
  <c r="CY10"/>
  <c r="CZ13"/>
  <c r="BM14"/>
  <c r="BS16"/>
  <c r="DA16"/>
  <c r="CY18"/>
  <c r="BD41" i="15"/>
  <c r="CA7"/>
  <c r="CA15"/>
  <c r="CS6"/>
  <c r="CQ8"/>
  <c r="CW10"/>
  <c r="CM12"/>
  <c r="CP13"/>
  <c r="CN15"/>
  <c r="BR40"/>
  <c r="BR41"/>
  <c r="DB4"/>
  <c r="BX5"/>
  <c r="CU7"/>
  <c r="CB9"/>
  <c r="CQ11"/>
  <c r="CP3"/>
  <c r="DA4"/>
  <c r="CN5"/>
  <c r="CO8"/>
  <c r="CU10"/>
  <c r="CP11"/>
  <c r="CN13"/>
  <c r="BG3"/>
  <c r="CR4"/>
  <c r="CZ4"/>
  <c r="CB7"/>
  <c r="CS7"/>
  <c r="DA7"/>
  <c r="CV8"/>
  <c r="CQ9"/>
  <c r="CY9"/>
  <c r="CT10"/>
  <c r="BG11"/>
  <c r="CS15"/>
  <c r="BU22"/>
  <c r="BC3"/>
  <c r="BS3"/>
  <c r="CB3"/>
  <c r="CS3"/>
  <c r="DA3"/>
  <c r="DA18"/>
  <c r="BV4"/>
  <c r="CN4"/>
  <c r="CV4"/>
  <c r="CQ5"/>
  <c r="CY5"/>
  <c r="CT6"/>
  <c r="DB6"/>
  <c r="BG7"/>
  <c r="BX7"/>
  <c r="CO7"/>
  <c r="CW7"/>
  <c r="CR8"/>
  <c r="CZ8"/>
  <c r="BM9"/>
  <c r="CM9"/>
  <c r="CU9"/>
  <c r="BP10"/>
  <c r="BP22"/>
  <c r="BP23"/>
  <c r="BP24"/>
  <c r="CP10"/>
  <c r="BC11"/>
  <c r="BE11"/>
  <c r="BS11"/>
  <c r="CB11"/>
  <c r="CS11"/>
  <c r="DA11"/>
  <c r="BV12"/>
  <c r="CB12"/>
  <c r="CN12"/>
  <c r="CV12"/>
  <c r="CQ13"/>
  <c r="CY13"/>
  <c r="CT14"/>
  <c r="DB14"/>
  <c r="BG15"/>
  <c r="BX15"/>
  <c r="CO15"/>
  <c r="CW15"/>
  <c r="BF22"/>
  <c r="BF23"/>
  <c r="BF24"/>
  <c r="BA27"/>
  <c r="BK40"/>
  <c r="BK41"/>
  <c r="CV7"/>
  <c r="CR11"/>
  <c r="CU12"/>
  <c r="D25"/>
  <c r="G25"/>
  <c r="BJ40"/>
  <c r="BJ41"/>
  <c r="CQ3"/>
  <c r="CT4"/>
  <c r="CO5"/>
  <c r="CA6"/>
  <c r="CM7"/>
  <c r="CP8"/>
  <c r="BZ11"/>
  <c r="CY11"/>
  <c r="BX13"/>
  <c r="CO13"/>
  <c r="CM15"/>
  <c r="BI40"/>
  <c r="BI41"/>
  <c r="CQ6"/>
  <c r="CT7"/>
  <c r="BG8"/>
  <c r="CZ9"/>
  <c r="CY14"/>
  <c r="BA22"/>
  <c r="BA23"/>
  <c r="CW3"/>
  <c r="CW18"/>
  <c r="CM5"/>
  <c r="CR12"/>
  <c r="CU13"/>
  <c r="CP14"/>
  <c r="CN3"/>
  <c r="CV3"/>
  <c r="CV18"/>
  <c r="CQ4"/>
  <c r="CY4"/>
  <c r="CT5"/>
  <c r="BG6"/>
  <c r="BX6"/>
  <c r="CO6"/>
  <c r="CR7"/>
  <c r="CZ7"/>
  <c r="CM8"/>
  <c r="CU8"/>
  <c r="CP9"/>
  <c r="CX9"/>
  <c r="CB10"/>
  <c r="CS10"/>
  <c r="DA10"/>
  <c r="CQ12"/>
  <c r="CY12"/>
  <c r="CT13"/>
  <c r="BG14"/>
  <c r="BX14"/>
  <c r="CO14"/>
  <c r="CR15"/>
  <c r="CZ15"/>
  <c r="BJ22"/>
  <c r="BJ23"/>
  <c r="BJ24"/>
  <c r="BT22"/>
  <c r="BT23"/>
  <c r="BT24"/>
  <c r="BA28"/>
  <c r="CZ3"/>
  <c r="CZ18"/>
  <c r="CO10"/>
  <c r="DA14"/>
  <c r="BD22"/>
  <c r="BD23"/>
  <c r="BD24"/>
  <c r="CX8"/>
  <c r="CT12"/>
  <c r="CA14"/>
  <c r="CR14"/>
  <c r="CU15"/>
  <c r="BB22"/>
  <c r="BB23"/>
  <c r="BB24"/>
  <c r="BQ40"/>
  <c r="BQ41"/>
  <c r="CR9"/>
  <c r="CS12"/>
  <c r="CT15"/>
  <c r="BA26"/>
  <c r="BH40"/>
  <c r="BH41"/>
  <c r="BX3"/>
  <c r="CA4"/>
  <c r="CU5"/>
  <c r="BF40"/>
  <c r="BF41"/>
  <c r="BM3"/>
  <c r="CM3"/>
  <c r="CU3"/>
  <c r="CU18"/>
  <c r="CX4"/>
  <c r="BS5"/>
  <c r="CS5"/>
  <c r="DA5"/>
  <c r="CQ7"/>
  <c r="CY7"/>
  <c r="CT8"/>
  <c r="BG9"/>
  <c r="BX9"/>
  <c r="CR10"/>
  <c r="CZ10"/>
  <c r="BM11"/>
  <c r="CM11"/>
  <c r="CU11"/>
  <c r="BS13"/>
  <c r="CS13"/>
  <c r="DA13"/>
  <c r="CQ15"/>
  <c r="CY15"/>
  <c r="BI22"/>
  <c r="BI23"/>
  <c r="BI24"/>
  <c r="BB40"/>
  <c r="BB41"/>
  <c r="BU40"/>
  <c r="BU41"/>
  <c r="CN7"/>
  <c r="CY8"/>
  <c r="CT9"/>
  <c r="CS14"/>
  <c r="BZ3"/>
  <c r="CY3"/>
  <c r="CY18"/>
  <c r="CR6"/>
  <c r="BY8"/>
  <c r="CS9"/>
  <c r="CN10"/>
  <c r="BY3"/>
  <c r="CS4"/>
  <c r="BX8"/>
  <c r="CM10"/>
  <c r="CQ14"/>
  <c r="CO3"/>
  <c r="CO11"/>
  <c r="CM13"/>
  <c r="CB15"/>
  <c r="BG4"/>
  <c r="CZ5"/>
  <c r="BM6"/>
  <c r="BS8"/>
  <c r="DA8"/>
  <c r="CY10"/>
  <c r="BG12"/>
  <c r="CZ13"/>
  <c r="BM14"/>
  <c r="BE3" i="14"/>
  <c r="CA4"/>
  <c r="CT4"/>
  <c r="DS5"/>
  <c r="DO8"/>
  <c r="BC13"/>
  <c r="BE13"/>
  <c r="CM13"/>
  <c r="BX13"/>
  <c r="BG13"/>
  <c r="DA15"/>
  <c r="CB15"/>
  <c r="DR15"/>
  <c r="CT20"/>
  <c r="DL20"/>
  <c r="BM20"/>
  <c r="BX3"/>
  <c r="BG3"/>
  <c r="BB53"/>
  <c r="CN14"/>
  <c r="CN6"/>
  <c r="DF3"/>
  <c r="CN3"/>
  <c r="BB35"/>
  <c r="BB36"/>
  <c r="CN15"/>
  <c r="CN7"/>
  <c r="BC5"/>
  <c r="BE5"/>
  <c r="CM3"/>
  <c r="CM5"/>
  <c r="BX5"/>
  <c r="BG5"/>
  <c r="CM20"/>
  <c r="CM12"/>
  <c r="DR6"/>
  <c r="DA6"/>
  <c r="CN9"/>
  <c r="DF9"/>
  <c r="BV9"/>
  <c r="BV35"/>
  <c r="BV36"/>
  <c r="BV37"/>
  <c r="DB9"/>
  <c r="CA12"/>
  <c r="CT12"/>
  <c r="DL12"/>
  <c r="BM12"/>
  <c r="DR14"/>
  <c r="DA14"/>
  <c r="DO16"/>
  <c r="CT19"/>
  <c r="DL19"/>
  <c r="BM19"/>
  <c r="CA19"/>
  <c r="CT3"/>
  <c r="CT18"/>
  <c r="CT10"/>
  <c r="CT16"/>
  <c r="CT8"/>
  <c r="DL3"/>
  <c r="BM3"/>
  <c r="BK35"/>
  <c r="BK36"/>
  <c r="CT13"/>
  <c r="CT5"/>
  <c r="CT17"/>
  <c r="CT9"/>
  <c r="BY6"/>
  <c r="CR6"/>
  <c r="DJ6"/>
  <c r="BY14"/>
  <c r="CR14"/>
  <c r="DJ14"/>
  <c r="CN17"/>
  <c r="DF17"/>
  <c r="DB18"/>
  <c r="BV18"/>
  <c r="CB18"/>
  <c r="CY5"/>
  <c r="CY6"/>
  <c r="BG8"/>
  <c r="CA10"/>
  <c r="DB12"/>
  <c r="DB13"/>
  <c r="CY13"/>
  <c r="CM15"/>
  <c r="CT15"/>
  <c r="DB19"/>
  <c r="DA19"/>
  <c r="DB20"/>
  <c r="DA20"/>
  <c r="BA35"/>
  <c r="BA36"/>
  <c r="E17" i="25"/>
  <c r="DB3" i="14"/>
  <c r="CP3"/>
  <c r="BX4"/>
  <c r="CZ4"/>
  <c r="DB5"/>
  <c r="CT6"/>
  <c r="CP8"/>
  <c r="CA8"/>
  <c r="CN10"/>
  <c r="CP10"/>
  <c r="CW11"/>
  <c r="CT14"/>
  <c r="CO15"/>
  <c r="CO17"/>
  <c r="BA53"/>
  <c r="BT53"/>
  <c r="CA5"/>
  <c r="CQ5"/>
  <c r="CQ6"/>
  <c r="BG7"/>
  <c r="BX8"/>
  <c r="DF8"/>
  <c r="CZ9"/>
  <c r="CM10"/>
  <c r="CV11"/>
  <c r="DA11"/>
  <c r="CS12"/>
  <c r="CQ13"/>
  <c r="CQ14"/>
  <c r="CP16"/>
  <c r="CV16"/>
  <c r="CA16"/>
  <c r="CS19"/>
  <c r="DK3"/>
  <c r="CS13"/>
  <c r="CS5"/>
  <c r="CS15"/>
  <c r="BJ35"/>
  <c r="BJ36"/>
  <c r="BJ37"/>
  <c r="CS7"/>
  <c r="BZ3"/>
  <c r="BJ53"/>
  <c r="CS14"/>
  <c r="CS6"/>
  <c r="CB6"/>
  <c r="BS6"/>
  <c r="BZ9"/>
  <c r="CS9"/>
  <c r="DK9"/>
  <c r="CQ10"/>
  <c r="DI10"/>
  <c r="BX10"/>
  <c r="CR5"/>
  <c r="CR20"/>
  <c r="CR12"/>
  <c r="CR4"/>
  <c r="DJ5"/>
  <c r="CR19"/>
  <c r="CR11"/>
  <c r="BH35"/>
  <c r="BH36"/>
  <c r="CQ17"/>
  <c r="CQ15"/>
  <c r="CQ7"/>
  <c r="CQ9"/>
  <c r="CQ12"/>
  <c r="CQ4"/>
  <c r="CQ3"/>
  <c r="CQ16"/>
  <c r="CQ8"/>
  <c r="DO5"/>
  <c r="CO19"/>
  <c r="CO11"/>
  <c r="CO3"/>
  <c r="CO6"/>
  <c r="DG6"/>
  <c r="BD35"/>
  <c r="BD36"/>
  <c r="CO18"/>
  <c r="CO10"/>
  <c r="CU7"/>
  <c r="DM7"/>
  <c r="CS8"/>
  <c r="DK8"/>
  <c r="BZ8"/>
  <c r="CP12"/>
  <c r="DH12"/>
  <c r="DG14"/>
  <c r="CO14"/>
  <c r="CQ20"/>
  <c r="BQ35"/>
  <c r="BQ36"/>
  <c r="CB3"/>
  <c r="CZ3"/>
  <c r="CZ31"/>
  <c r="DL4"/>
  <c r="CW6"/>
  <c r="BE7"/>
  <c r="DB7"/>
  <c r="CR8"/>
  <c r="CM9"/>
  <c r="CV10"/>
  <c r="CP11"/>
  <c r="CP13"/>
  <c r="CW13"/>
  <c r="DH13"/>
  <c r="CW14"/>
  <c r="CV15"/>
  <c r="BX15"/>
  <c r="BC16"/>
  <c r="BE16"/>
  <c r="DB16"/>
  <c r="CW16"/>
  <c r="CU17"/>
  <c r="CR18"/>
  <c r="CW20"/>
  <c r="BK53"/>
  <c r="AZ29"/>
  <c r="AZ30"/>
  <c r="BA41"/>
  <c r="CB13"/>
  <c r="BS13"/>
  <c r="CB14"/>
  <c r="BS14"/>
  <c r="BU35"/>
  <c r="DB4"/>
  <c r="DB10"/>
  <c r="BV10"/>
  <c r="CB10"/>
  <c r="CU15"/>
  <c r="DM15"/>
  <c r="CS16"/>
  <c r="DK16"/>
  <c r="BZ16"/>
  <c r="CQ18"/>
  <c r="DI18"/>
  <c r="BX18"/>
  <c r="CN12"/>
  <c r="DA3"/>
  <c r="DB8"/>
  <c r="CW8"/>
  <c r="CR9"/>
  <c r="CN16"/>
  <c r="CZ16"/>
  <c r="CP17"/>
  <c r="CA3"/>
  <c r="BM4"/>
  <c r="CS4"/>
  <c r="CP5"/>
  <c r="CW5"/>
  <c r="CV6"/>
  <c r="CA7"/>
  <c r="CW7"/>
  <c r="CO8"/>
  <c r="CW9"/>
  <c r="DO10"/>
  <c r="CW12"/>
  <c r="CO13"/>
  <c r="CV14"/>
  <c r="BE15"/>
  <c r="DB15"/>
  <c r="CR16"/>
  <c r="CR17"/>
  <c r="CM18"/>
  <c r="CW19"/>
  <c r="BH53"/>
  <c r="DO7"/>
  <c r="CR13"/>
  <c r="DJ13"/>
  <c r="BY13"/>
  <c r="BV17"/>
  <c r="DB17"/>
  <c r="BR35"/>
  <c r="BR36"/>
  <c r="BR37"/>
  <c r="BR53"/>
  <c r="BF53"/>
  <c r="CP6"/>
  <c r="CP4"/>
  <c r="CP14"/>
  <c r="DH4"/>
  <c r="CB5"/>
  <c r="BS5"/>
  <c r="CT11"/>
  <c r="DL11"/>
  <c r="BM11"/>
  <c r="CA11"/>
  <c r="DO15"/>
  <c r="BZ17"/>
  <c r="CS17"/>
  <c r="DK17"/>
  <c r="CQ19"/>
  <c r="DI19"/>
  <c r="CP20"/>
  <c r="DH20"/>
  <c r="CM6"/>
  <c r="DE6"/>
  <c r="BX6"/>
  <c r="BG6"/>
  <c r="BC6"/>
  <c r="BE6"/>
  <c r="CU6"/>
  <c r="CU13"/>
  <c r="DM6"/>
  <c r="CU3"/>
  <c r="CU31"/>
  <c r="CU5"/>
  <c r="CU20"/>
  <c r="CU12"/>
  <c r="DR7"/>
  <c r="DA7"/>
  <c r="CB7"/>
  <c r="CQ11"/>
  <c r="DI11"/>
  <c r="DS12"/>
  <c r="DS13"/>
  <c r="CM14"/>
  <c r="DE14"/>
  <c r="BX14"/>
  <c r="BG14"/>
  <c r="BC14"/>
  <c r="BE14"/>
  <c r="CU14"/>
  <c r="DM14"/>
  <c r="DS20"/>
  <c r="DS28"/>
  <c r="CN13"/>
  <c r="CN20"/>
  <c r="BA40"/>
  <c r="BI35"/>
  <c r="BI36"/>
  <c r="CW4"/>
  <c r="BX7"/>
  <c r="BC8"/>
  <c r="BE8"/>
  <c r="CW10"/>
  <c r="CS11"/>
  <c r="CP15"/>
  <c r="BA39"/>
  <c r="CO20"/>
  <c r="BO53"/>
  <c r="CS3"/>
  <c r="CN4"/>
  <c r="CO5"/>
  <c r="BY5"/>
  <c r="DE5"/>
  <c r="DB6"/>
  <c r="CM7"/>
  <c r="CT7"/>
  <c r="CB8"/>
  <c r="CV9"/>
  <c r="DE13"/>
  <c r="DB14"/>
  <c r="CA15"/>
  <c r="CW15"/>
  <c r="CO16"/>
  <c r="CW17"/>
  <c r="CM17"/>
  <c r="CW18"/>
  <c r="CV19"/>
  <c r="BF35"/>
  <c r="BF36"/>
  <c r="CY8"/>
  <c r="DP8"/>
  <c r="CZ11"/>
  <c r="CY16"/>
  <c r="DP16"/>
  <c r="CZ19"/>
  <c r="BO35"/>
  <c r="D38"/>
  <c r="CY3"/>
  <c r="CY31"/>
  <c r="DH3"/>
  <c r="DP3"/>
  <c r="DK4"/>
  <c r="CA6"/>
  <c r="CZ6"/>
  <c r="BM7"/>
  <c r="DL7"/>
  <c r="BY8"/>
  <c r="BC9"/>
  <c r="BE9"/>
  <c r="BS9"/>
  <c r="DA9"/>
  <c r="DJ9"/>
  <c r="BZ11"/>
  <c r="CY11"/>
  <c r="DK12"/>
  <c r="CA14"/>
  <c r="CZ14"/>
  <c r="BM15"/>
  <c r="DL15"/>
  <c r="BY16"/>
  <c r="BC17"/>
  <c r="BE17"/>
  <c r="BS17"/>
  <c r="DA17"/>
  <c r="DJ17"/>
  <c r="CN18"/>
  <c r="BZ19"/>
  <c r="CY19"/>
  <c r="DK20"/>
  <c r="BN35"/>
  <c r="BN36"/>
  <c r="BN37"/>
  <c r="BI53"/>
  <c r="BQ53"/>
  <c r="CW3"/>
  <c r="DO14"/>
  <c r="CV3"/>
  <c r="CV31"/>
  <c r="CY4"/>
  <c r="CR7"/>
  <c r="CZ7"/>
  <c r="CM8"/>
  <c r="CP9"/>
  <c r="DG9"/>
  <c r="CS10"/>
  <c r="DA10"/>
  <c r="CN11"/>
  <c r="CY12"/>
  <c r="DN14"/>
  <c r="CR15"/>
  <c r="CZ15"/>
  <c r="CM16"/>
  <c r="CU16"/>
  <c r="BP17"/>
  <c r="DG17"/>
  <c r="BS18"/>
  <c r="CS18"/>
  <c r="DA18"/>
  <c r="DJ18"/>
  <c r="BV19"/>
  <c r="CN19"/>
  <c r="DM19"/>
  <c r="CY20"/>
  <c r="BT35"/>
  <c r="BT36"/>
  <c r="BT37"/>
  <c r="BD53"/>
  <c r="DQ4"/>
  <c r="DE8"/>
  <c r="CY9"/>
  <c r="DE16"/>
  <c r="DF19"/>
  <c r="DA5"/>
  <c r="CY7"/>
  <c r="DH7"/>
  <c r="BG9"/>
  <c r="BX9"/>
  <c r="CR10"/>
  <c r="CZ10"/>
  <c r="CM11"/>
  <c r="CU11"/>
  <c r="DA13"/>
  <c r="CY15"/>
  <c r="DH15"/>
  <c r="BG17"/>
  <c r="BX17"/>
  <c r="CZ18"/>
  <c r="CM19"/>
  <c r="BP20"/>
  <c r="BU53"/>
  <c r="BG11"/>
  <c r="BX11"/>
  <c r="CZ12"/>
  <c r="CY17"/>
  <c r="BG19"/>
  <c r="CZ20"/>
  <c r="BG4"/>
  <c r="CO4"/>
  <c r="CZ5"/>
  <c r="BM6"/>
  <c r="BS8"/>
  <c r="DA8"/>
  <c r="CY10"/>
  <c r="BG12"/>
  <c r="CO12"/>
  <c r="CZ13"/>
  <c r="BM14"/>
  <c r="BS16"/>
  <c r="DA16"/>
  <c r="CY18"/>
  <c r="BG20"/>
  <c r="BX20"/>
  <c r="CB8" i="13"/>
  <c r="BS8"/>
  <c r="DP8"/>
  <c r="CY8"/>
  <c r="DK3"/>
  <c r="CS12"/>
  <c r="CS4"/>
  <c r="BJ52"/>
  <c r="CS13"/>
  <c r="CS5"/>
  <c r="CS15"/>
  <c r="CS20"/>
  <c r="BZ3"/>
  <c r="BJ34"/>
  <c r="BJ35"/>
  <c r="CS18"/>
  <c r="CS10"/>
  <c r="CS3"/>
  <c r="CS7"/>
  <c r="CS17"/>
  <c r="CS9"/>
  <c r="CS14"/>
  <c r="BR34"/>
  <c r="BR35"/>
  <c r="BR36"/>
  <c r="BR52"/>
  <c r="DO15"/>
  <c r="DB4"/>
  <c r="DB17"/>
  <c r="DB9"/>
  <c r="DB6"/>
  <c r="BV4"/>
  <c r="BU34"/>
  <c r="DI5"/>
  <c r="CQ19"/>
  <c r="CQ8"/>
  <c r="CQ5"/>
  <c r="CQ11"/>
  <c r="BX5"/>
  <c r="CQ3"/>
  <c r="CQ16"/>
  <c r="CP7"/>
  <c r="DH7"/>
  <c r="CP3"/>
  <c r="CP13"/>
  <c r="CP16"/>
  <c r="CP8"/>
  <c r="DO7"/>
  <c r="CV6"/>
  <c r="CV9"/>
  <c r="CR4"/>
  <c r="CZ4"/>
  <c r="CV16"/>
  <c r="BQ34"/>
  <c r="BQ35"/>
  <c r="CZ3"/>
  <c r="CV8"/>
  <c r="CZ12"/>
  <c r="CS8"/>
  <c r="CA15"/>
  <c r="DB18"/>
  <c r="CY19"/>
  <c r="DB20"/>
  <c r="DO18"/>
  <c r="CQ10"/>
  <c r="DB16"/>
  <c r="CT19"/>
  <c r="DB19"/>
  <c r="BN34"/>
  <c r="BN35"/>
  <c r="BN36"/>
  <c r="DN7"/>
  <c r="DJ8"/>
  <c r="BY8"/>
  <c r="CR19"/>
  <c r="CR8"/>
  <c r="CR11"/>
  <c r="DS12"/>
  <c r="DS17"/>
  <c r="DS9"/>
  <c r="DL6"/>
  <c r="BM6"/>
  <c r="CT12"/>
  <c r="CA6"/>
  <c r="CT4"/>
  <c r="CT9"/>
  <c r="CT20"/>
  <c r="CT17"/>
  <c r="CT6"/>
  <c r="BC8"/>
  <c r="BE8"/>
  <c r="CM20"/>
  <c r="BX8"/>
  <c r="CM12"/>
  <c r="CM8"/>
  <c r="BG8"/>
  <c r="DE8"/>
  <c r="CV17"/>
  <c r="CV5"/>
  <c r="CV14"/>
  <c r="CV19"/>
  <c r="CZ20"/>
  <c r="CA7"/>
  <c r="CV11"/>
  <c r="CR13"/>
  <c r="DQ3"/>
  <c r="CP4"/>
  <c r="CX5"/>
  <c r="CZ6"/>
  <c r="DB8"/>
  <c r="CZ9"/>
  <c r="CT11"/>
  <c r="DB11"/>
  <c r="CV18"/>
  <c r="CP20"/>
  <c r="CN8"/>
  <c r="DF3"/>
  <c r="CN5"/>
  <c r="CN15"/>
  <c r="BB52"/>
  <c r="CN18"/>
  <c r="CN3"/>
  <c r="CN13"/>
  <c r="CN16"/>
  <c r="BB34"/>
  <c r="BB35"/>
  <c r="CN10"/>
  <c r="BN52"/>
  <c r="CR5"/>
  <c r="CP5"/>
  <c r="CY6"/>
  <c r="CS6"/>
  <c r="CV7"/>
  <c r="CV10"/>
  <c r="CP12"/>
  <c r="CV13"/>
  <c r="CZ14"/>
  <c r="DB15"/>
  <c r="CS16"/>
  <c r="CZ19"/>
  <c r="CW10"/>
  <c r="CZ11"/>
  <c r="DO13"/>
  <c r="CV15"/>
  <c r="CW18"/>
  <c r="DQ19"/>
  <c r="CU20"/>
  <c r="DQ6"/>
  <c r="CM7"/>
  <c r="DB12"/>
  <c r="BZ19"/>
  <c r="DP19"/>
  <c r="DR4"/>
  <c r="CQ6"/>
  <c r="CP11"/>
  <c r="DR12"/>
  <c r="CR17"/>
  <c r="CZ17"/>
  <c r="CU18"/>
  <c r="CP19"/>
  <c r="BA38"/>
  <c r="BH52"/>
  <c r="CO3"/>
  <c r="CW3"/>
  <c r="DQ4"/>
  <c r="CU5"/>
  <c r="CP6"/>
  <c r="CQ9"/>
  <c r="BX11"/>
  <c r="DQ12"/>
  <c r="DO14"/>
  <c r="CB15"/>
  <c r="DA15"/>
  <c r="CY17"/>
  <c r="CT18"/>
  <c r="BC3"/>
  <c r="BS3"/>
  <c r="CB3"/>
  <c r="DA3"/>
  <c r="DJ3"/>
  <c r="CN4"/>
  <c r="CV4"/>
  <c r="DM4"/>
  <c r="CY5"/>
  <c r="DH5"/>
  <c r="DP5"/>
  <c r="DK6"/>
  <c r="BG7"/>
  <c r="BX7"/>
  <c r="CO7"/>
  <c r="CW7"/>
  <c r="CA8"/>
  <c r="CZ8"/>
  <c r="BM9"/>
  <c r="CM9"/>
  <c r="CU9"/>
  <c r="DL9"/>
  <c r="BP10"/>
  <c r="CX13"/>
  <c r="CP10"/>
  <c r="BC11"/>
  <c r="BE11"/>
  <c r="BS11"/>
  <c r="CB11"/>
  <c r="CS11"/>
  <c r="DA11"/>
  <c r="DJ11"/>
  <c r="CN12"/>
  <c r="CV12"/>
  <c r="CQ13"/>
  <c r="CY13"/>
  <c r="DP13"/>
  <c r="CT14"/>
  <c r="DB14"/>
  <c r="DK14"/>
  <c r="BG15"/>
  <c r="BX15"/>
  <c r="CO15"/>
  <c r="CW15"/>
  <c r="CA16"/>
  <c r="CR16"/>
  <c r="CZ16"/>
  <c r="BM17"/>
  <c r="CM17"/>
  <c r="CU17"/>
  <c r="DL17"/>
  <c r="CP18"/>
  <c r="BC19"/>
  <c r="BE19"/>
  <c r="BS19"/>
  <c r="CB19"/>
  <c r="CS19"/>
  <c r="DA19"/>
  <c r="DJ19"/>
  <c r="BV20"/>
  <c r="CB20"/>
  <c r="CN20"/>
  <c r="CV20"/>
  <c r="BF34"/>
  <c r="BF35"/>
  <c r="BA39"/>
  <c r="BK52"/>
  <c r="CU12"/>
  <c r="D37"/>
  <c r="DP3"/>
  <c r="CO5"/>
  <c r="DO8"/>
  <c r="CY11"/>
  <c r="DQ14"/>
  <c r="CM15"/>
  <c r="BY16"/>
  <c r="DQ9"/>
  <c r="CU10"/>
  <c r="CQ14"/>
  <c r="CY14"/>
  <c r="CO16"/>
  <c r="CM18"/>
  <c r="BL34"/>
  <c r="BL35"/>
  <c r="BL36"/>
  <c r="CA4"/>
  <c r="CM5"/>
  <c r="CT10"/>
  <c r="DF11"/>
  <c r="CR12"/>
  <c r="CM13"/>
  <c r="DE16"/>
  <c r="CQ17"/>
  <c r="BX19"/>
  <c r="CO19"/>
  <c r="DQ20"/>
  <c r="AZ28"/>
  <c r="AZ29"/>
  <c r="CV3"/>
  <c r="DE3"/>
  <c r="CQ4"/>
  <c r="CY4"/>
  <c r="DH4"/>
  <c r="CT5"/>
  <c r="BG6"/>
  <c r="BX6"/>
  <c r="DF6"/>
  <c r="CR7"/>
  <c r="CZ7"/>
  <c r="CU8"/>
  <c r="CP9"/>
  <c r="DG9"/>
  <c r="CB10"/>
  <c r="DA10"/>
  <c r="DE11"/>
  <c r="CQ12"/>
  <c r="CY12"/>
  <c r="DH12"/>
  <c r="CT13"/>
  <c r="BG14"/>
  <c r="BX14"/>
  <c r="DF14"/>
  <c r="CR15"/>
  <c r="CZ15"/>
  <c r="CM16"/>
  <c r="CU16"/>
  <c r="DG17"/>
  <c r="CB18"/>
  <c r="DA18"/>
  <c r="CN19"/>
  <c r="DE19"/>
  <c r="CQ20"/>
  <c r="CY20"/>
  <c r="DH20"/>
  <c r="DS27"/>
  <c r="BT34"/>
  <c r="BT35"/>
  <c r="BT36"/>
  <c r="DA14"/>
  <c r="CY16"/>
  <c r="BD34"/>
  <c r="BD35"/>
  <c r="CY3"/>
  <c r="CR6"/>
  <c r="CU7"/>
  <c r="DA9"/>
  <c r="BX13"/>
  <c r="CR14"/>
  <c r="CB17"/>
  <c r="DR17"/>
  <c r="BQ52"/>
  <c r="BY3"/>
  <c r="DO3"/>
  <c r="DP6"/>
  <c r="CR9"/>
  <c r="DO11"/>
  <c r="CB12"/>
  <c r="CT15"/>
  <c r="DA20"/>
  <c r="BG3"/>
  <c r="DA7"/>
  <c r="CY9"/>
  <c r="BG11"/>
  <c r="CO11"/>
  <c r="CU13"/>
  <c r="CR20"/>
  <c r="BF52"/>
  <c r="BM3"/>
  <c r="CM3"/>
  <c r="CU3"/>
  <c r="DL3"/>
  <c r="DG4"/>
  <c r="BS5"/>
  <c r="DA5"/>
  <c r="DJ5"/>
  <c r="DE6"/>
  <c r="DM6"/>
  <c r="CQ7"/>
  <c r="CY7"/>
  <c r="CT8"/>
  <c r="DK8"/>
  <c r="BG9"/>
  <c r="BX9"/>
  <c r="CO9"/>
  <c r="DF9"/>
  <c r="CR10"/>
  <c r="CZ10"/>
  <c r="DI10"/>
  <c r="BM11"/>
  <c r="CU11"/>
  <c r="DL11"/>
  <c r="DG12"/>
  <c r="BS13"/>
  <c r="DA13"/>
  <c r="DJ13"/>
  <c r="DE14"/>
  <c r="DM14"/>
  <c r="CQ15"/>
  <c r="CY15"/>
  <c r="DH15"/>
  <c r="CT16"/>
  <c r="DK16"/>
  <c r="BG17"/>
  <c r="BX17"/>
  <c r="DF17"/>
  <c r="CR18"/>
  <c r="CZ18"/>
  <c r="DI18"/>
  <c r="BM19"/>
  <c r="CM19"/>
  <c r="CU19"/>
  <c r="DL19"/>
  <c r="DG20"/>
  <c r="BI34"/>
  <c r="BI35"/>
  <c r="BU52"/>
  <c r="CO10"/>
  <c r="DP16"/>
  <c r="CB9"/>
  <c r="BZ11"/>
  <c r="CO13"/>
  <c r="CA14"/>
  <c r="CU15"/>
  <c r="BI52"/>
  <c r="CT7"/>
  <c r="CO8"/>
  <c r="CM10"/>
  <c r="BG16"/>
  <c r="BX16"/>
  <c r="BA34"/>
  <c r="BA35"/>
  <c r="E16" i="25"/>
  <c r="BX3" i="13"/>
  <c r="BG4"/>
  <c r="CZ5"/>
  <c r="DA8"/>
  <c r="CY10"/>
  <c r="BG12"/>
  <c r="CZ13"/>
  <c r="BM14"/>
  <c r="BS16"/>
  <c r="DA16"/>
  <c r="CY18"/>
  <c r="BG20"/>
  <c r="DO15" i="12"/>
  <c r="DS17"/>
  <c r="DS11"/>
  <c r="CB11"/>
  <c r="CR6"/>
  <c r="BL54"/>
  <c r="BL55"/>
  <c r="BL56"/>
  <c r="CP7"/>
  <c r="CV7"/>
  <c r="CU11"/>
  <c r="CR13"/>
  <c r="CP17"/>
  <c r="CW17"/>
  <c r="CV18"/>
  <c r="CP19"/>
  <c r="CP10"/>
  <c r="CP4"/>
  <c r="CP16"/>
  <c r="CP5"/>
  <c r="BF54"/>
  <c r="BF55"/>
  <c r="DH4"/>
  <c r="CP11"/>
  <c r="CP3"/>
  <c r="CP8"/>
  <c r="CP13"/>
  <c r="CP18"/>
  <c r="CR5"/>
  <c r="CR19"/>
  <c r="BY5"/>
  <c r="CR3"/>
  <c r="CR8"/>
  <c r="DJ5"/>
  <c r="CR11"/>
  <c r="CR16"/>
  <c r="CU6"/>
  <c r="DM6"/>
  <c r="CU12"/>
  <c r="CU4"/>
  <c r="CU17"/>
  <c r="CU9"/>
  <c r="CU20"/>
  <c r="DS9"/>
  <c r="DS14"/>
  <c r="CO9"/>
  <c r="CO20"/>
  <c r="CR7"/>
  <c r="CV8"/>
  <c r="CT10"/>
  <c r="CU13"/>
  <c r="CM14"/>
  <c r="CT16"/>
  <c r="CR18"/>
  <c r="CV19"/>
  <c r="CT3"/>
  <c r="CT50"/>
  <c r="CT17"/>
  <c r="DL3"/>
  <c r="BM3"/>
  <c r="CT7"/>
  <c r="CT4"/>
  <c r="CT9"/>
  <c r="CT12"/>
  <c r="CT14"/>
  <c r="BK54"/>
  <c r="BK55"/>
  <c r="CT15"/>
  <c r="CT20"/>
  <c r="BK72"/>
  <c r="DN4"/>
  <c r="BN54"/>
  <c r="BN55"/>
  <c r="BN56"/>
  <c r="CB5"/>
  <c r="BS5"/>
  <c r="DS19"/>
  <c r="CB19"/>
  <c r="BA72"/>
  <c r="CY5"/>
  <c r="CM6"/>
  <c r="CU8"/>
  <c r="DA9"/>
  <c r="CO11"/>
  <c r="CW11"/>
  <c r="CO12"/>
  <c r="CT13"/>
  <c r="CB14"/>
  <c r="CA15"/>
  <c r="CU19"/>
  <c r="DA20"/>
  <c r="BG5"/>
  <c r="CM20"/>
  <c r="CM9"/>
  <c r="BC5"/>
  <c r="BE5"/>
  <c r="CM4"/>
  <c r="CM17"/>
  <c r="CM5"/>
  <c r="DE5"/>
  <c r="BX5"/>
  <c r="CM12"/>
  <c r="BD54"/>
  <c r="BD55"/>
  <c r="CO15"/>
  <c r="CO6"/>
  <c r="CO18"/>
  <c r="CO10"/>
  <c r="CO7"/>
  <c r="DG6"/>
  <c r="BE3"/>
  <c r="DS4"/>
  <c r="DR6"/>
  <c r="DA19"/>
  <c r="DA11"/>
  <c r="DA6"/>
  <c r="CB6"/>
  <c r="BP7"/>
  <c r="CA7"/>
  <c r="BO54"/>
  <c r="CW7"/>
  <c r="BE6"/>
  <c r="CO19"/>
  <c r="CO4"/>
  <c r="CT8"/>
  <c r="CR10"/>
  <c r="CV11"/>
  <c r="CW18"/>
  <c r="CM19"/>
  <c r="CT19"/>
  <c r="CZ8"/>
  <c r="DO10"/>
  <c r="CN12"/>
  <c r="CQ13"/>
  <c r="DB14"/>
  <c r="CZ16"/>
  <c r="CN20"/>
  <c r="CQ8"/>
  <c r="DB9"/>
  <c r="BX10"/>
  <c r="CA11"/>
  <c r="DQ11"/>
  <c r="DB17"/>
  <c r="BX18"/>
  <c r="CA19"/>
  <c r="BJ72"/>
  <c r="BR72"/>
  <c r="CO5"/>
  <c r="CB9"/>
  <c r="DR9"/>
  <c r="CQ11"/>
  <c r="DS12"/>
  <c r="CR14"/>
  <c r="CZ14"/>
  <c r="BY16"/>
  <c r="DA17"/>
  <c r="DP19"/>
  <c r="BB54"/>
  <c r="BB55"/>
  <c r="BI72"/>
  <c r="DR4"/>
  <c r="CQ6"/>
  <c r="BX8"/>
  <c r="DF8"/>
  <c r="CR9"/>
  <c r="DQ9"/>
  <c r="CM10"/>
  <c r="CB12"/>
  <c r="DA12"/>
  <c r="CR17"/>
  <c r="CZ17"/>
  <c r="CM18"/>
  <c r="CB20"/>
  <c r="DR20"/>
  <c r="BG3"/>
  <c r="BX3"/>
  <c r="CO3"/>
  <c r="CW3"/>
  <c r="DF3"/>
  <c r="DN3"/>
  <c r="CZ4"/>
  <c r="DI4"/>
  <c r="BM5"/>
  <c r="DL5"/>
  <c r="BP6"/>
  <c r="BS7"/>
  <c r="DA7"/>
  <c r="DJ7"/>
  <c r="BV8"/>
  <c r="DE8"/>
  <c r="DM8"/>
  <c r="CY9"/>
  <c r="DH9"/>
  <c r="DK10"/>
  <c r="BG11"/>
  <c r="BX11"/>
  <c r="DF11"/>
  <c r="DN11"/>
  <c r="CR12"/>
  <c r="CZ12"/>
  <c r="DI12"/>
  <c r="BM13"/>
  <c r="CM13"/>
  <c r="DL13"/>
  <c r="BP14"/>
  <c r="DG14"/>
  <c r="BS15"/>
  <c r="CB15"/>
  <c r="CS15"/>
  <c r="DA15"/>
  <c r="DJ15"/>
  <c r="BV16"/>
  <c r="DC47"/>
  <c r="CN16"/>
  <c r="DE16"/>
  <c r="DM16"/>
  <c r="CY17"/>
  <c r="DH17"/>
  <c r="DK18"/>
  <c r="BG19"/>
  <c r="BX19"/>
  <c r="DF19"/>
  <c r="DN19"/>
  <c r="CR20"/>
  <c r="CZ20"/>
  <c r="DI20"/>
  <c r="AZ48"/>
  <c r="AZ49"/>
  <c r="BU54"/>
  <c r="CV12"/>
  <c r="CY13"/>
  <c r="DO18"/>
  <c r="CS19"/>
  <c r="BY13"/>
  <c r="DA14"/>
  <c r="CN15"/>
  <c r="BZ16"/>
  <c r="CQ16"/>
  <c r="DQ19"/>
  <c r="DP3"/>
  <c r="CV10"/>
  <c r="DP11"/>
  <c r="CO13"/>
  <c r="CA14"/>
  <c r="CM15"/>
  <c r="CS17"/>
  <c r="BQ72"/>
  <c r="BY3"/>
  <c r="CB4"/>
  <c r="CN5"/>
  <c r="CV5"/>
  <c r="DP6"/>
  <c r="BG8"/>
  <c r="CO8"/>
  <c r="CU10"/>
  <c r="CS12"/>
  <c r="CV13"/>
  <c r="DP14"/>
  <c r="BX16"/>
  <c r="CU18"/>
  <c r="DO19"/>
  <c r="BV3"/>
  <c r="DC28"/>
  <c r="CN3"/>
  <c r="CV3"/>
  <c r="DE3"/>
  <c r="DM3"/>
  <c r="CY4"/>
  <c r="DK5"/>
  <c r="BG6"/>
  <c r="BX6"/>
  <c r="DF6"/>
  <c r="DN6"/>
  <c r="CZ7"/>
  <c r="DI7"/>
  <c r="BM8"/>
  <c r="CM8"/>
  <c r="DL8"/>
  <c r="BP9"/>
  <c r="CA9"/>
  <c r="DG9"/>
  <c r="BS10"/>
  <c r="CB10"/>
  <c r="DA10"/>
  <c r="DJ10"/>
  <c r="DE11"/>
  <c r="DM11"/>
  <c r="CY12"/>
  <c r="DH12"/>
  <c r="DB13"/>
  <c r="DK13"/>
  <c r="BG14"/>
  <c r="BX14"/>
  <c r="DF14"/>
  <c r="DN14"/>
  <c r="CZ15"/>
  <c r="DI15"/>
  <c r="BM16"/>
  <c r="CM16"/>
  <c r="DL16"/>
  <c r="BP17"/>
  <c r="CA17"/>
  <c r="DG17"/>
  <c r="BS18"/>
  <c r="DA18"/>
  <c r="DJ18"/>
  <c r="DE19"/>
  <c r="DM19"/>
  <c r="CY20"/>
  <c r="DH20"/>
  <c r="BJ54"/>
  <c r="BJ55"/>
  <c r="BT54"/>
  <c r="BT55"/>
  <c r="BT56"/>
  <c r="BA60"/>
  <c r="DP13"/>
  <c r="CW15"/>
  <c r="DQ3"/>
  <c r="CN7"/>
  <c r="DP8"/>
  <c r="DR14"/>
  <c r="DP16"/>
  <c r="D57"/>
  <c r="BZ3"/>
  <c r="CQ3"/>
  <c r="DQ6"/>
  <c r="CU7"/>
  <c r="BZ11"/>
  <c r="BG13"/>
  <c r="CU15"/>
  <c r="CN18"/>
  <c r="CQ19"/>
  <c r="CS4"/>
  <c r="DE13"/>
  <c r="CQ14"/>
  <c r="BG16"/>
  <c r="CO16"/>
  <c r="CS20"/>
  <c r="BA54"/>
  <c r="BA55"/>
  <c r="E15" i="25"/>
  <c r="CM3" i="12"/>
  <c r="CU3"/>
  <c r="BP4"/>
  <c r="DG4"/>
  <c r="DA5"/>
  <c r="DE6"/>
  <c r="CY7"/>
  <c r="DH7"/>
  <c r="DK8"/>
  <c r="BG9"/>
  <c r="BX9"/>
  <c r="DF9"/>
  <c r="DN9"/>
  <c r="CZ10"/>
  <c r="DI10"/>
  <c r="BM11"/>
  <c r="DL11"/>
  <c r="BP12"/>
  <c r="CA12"/>
  <c r="DG12"/>
  <c r="BC13"/>
  <c r="BE13"/>
  <c r="BS13"/>
  <c r="DA13"/>
  <c r="DJ13"/>
  <c r="DE14"/>
  <c r="DM14"/>
  <c r="CY15"/>
  <c r="DH15"/>
  <c r="DK16"/>
  <c r="BG17"/>
  <c r="BX17"/>
  <c r="DF17"/>
  <c r="DN17"/>
  <c r="CA18"/>
  <c r="CZ18"/>
  <c r="DI18"/>
  <c r="BM19"/>
  <c r="DL19"/>
  <c r="BP20"/>
  <c r="DG20"/>
  <c r="BI54"/>
  <c r="BI55"/>
  <c r="BR54"/>
  <c r="BR55"/>
  <c r="BR56"/>
  <c r="BB72"/>
  <c r="BU72"/>
  <c r="CS11"/>
  <c r="CV20"/>
  <c r="CS6"/>
  <c r="BZ8"/>
  <c r="CY8"/>
  <c r="CS14"/>
  <c r="CY16"/>
  <c r="CY3"/>
  <c r="DB4"/>
  <c r="CM7"/>
  <c r="BY8"/>
  <c r="CS9"/>
  <c r="CN10"/>
  <c r="CB17"/>
  <c r="BZ19"/>
  <c r="BH72"/>
  <c r="BG4"/>
  <c r="BX4"/>
  <c r="CZ5"/>
  <c r="BM6"/>
  <c r="BS8"/>
  <c r="DA8"/>
  <c r="CY10"/>
  <c r="DB11"/>
  <c r="BG12"/>
  <c r="BX12"/>
  <c r="CZ13"/>
  <c r="BM14"/>
  <c r="BS16"/>
  <c r="DA16"/>
  <c r="CY18"/>
  <c r="BG20"/>
  <c r="BX20"/>
  <c r="DO15" i="11"/>
  <c r="DS12"/>
  <c r="DS17"/>
  <c r="CB9"/>
  <c r="CB6"/>
  <c r="DS6"/>
  <c r="DS9"/>
  <c r="CA7"/>
  <c r="DO7"/>
  <c r="CA15"/>
  <c r="DQ3"/>
  <c r="DO5"/>
  <c r="CO10"/>
  <c r="CW10"/>
  <c r="CU12"/>
  <c r="DO13"/>
  <c r="CS14"/>
  <c r="CV15"/>
  <c r="CY16"/>
  <c r="BR46"/>
  <c r="BY8"/>
  <c r="DA9"/>
  <c r="CN10"/>
  <c r="DB12"/>
  <c r="CO13"/>
  <c r="DQ14"/>
  <c r="CM15"/>
  <c r="CT20"/>
  <c r="CP3"/>
  <c r="CY6"/>
  <c r="BX8"/>
  <c r="CO8"/>
  <c r="CA9"/>
  <c r="CR9"/>
  <c r="CZ9"/>
  <c r="CU10"/>
  <c r="CN13"/>
  <c r="CT15"/>
  <c r="BG16"/>
  <c r="BY19"/>
  <c r="CS20"/>
  <c r="CO3"/>
  <c r="CW3"/>
  <c r="CR4"/>
  <c r="CZ4"/>
  <c r="DO6"/>
  <c r="CB7"/>
  <c r="CS7"/>
  <c r="CN8"/>
  <c r="CQ9"/>
  <c r="DF11"/>
  <c r="CU13"/>
  <c r="CB15"/>
  <c r="DA15"/>
  <c r="CV16"/>
  <c r="CY17"/>
  <c r="BX19"/>
  <c r="BC3"/>
  <c r="BS3"/>
  <c r="CB3"/>
  <c r="CS3"/>
  <c r="DA3"/>
  <c r="DA24"/>
  <c r="DJ3"/>
  <c r="BV4"/>
  <c r="CN4"/>
  <c r="CV4"/>
  <c r="DE4"/>
  <c r="DM4"/>
  <c r="CQ5"/>
  <c r="CY5"/>
  <c r="DH5"/>
  <c r="DP5"/>
  <c r="CT6"/>
  <c r="DB6"/>
  <c r="DK6"/>
  <c r="BG7"/>
  <c r="BX7"/>
  <c r="CO7"/>
  <c r="CW7"/>
  <c r="DN7"/>
  <c r="CR8"/>
  <c r="CZ8"/>
  <c r="BM9"/>
  <c r="CM9"/>
  <c r="CU9"/>
  <c r="BP10"/>
  <c r="CP10"/>
  <c r="BC11"/>
  <c r="BE11"/>
  <c r="BS11"/>
  <c r="CB11"/>
  <c r="CS11"/>
  <c r="DA11"/>
  <c r="DJ11"/>
  <c r="CN12"/>
  <c r="CV12"/>
  <c r="DE12"/>
  <c r="CQ13"/>
  <c r="CY13"/>
  <c r="DP13"/>
  <c r="CT14"/>
  <c r="DB14"/>
  <c r="DK14"/>
  <c r="BG15"/>
  <c r="BX15"/>
  <c r="CO15"/>
  <c r="CW15"/>
  <c r="CR16"/>
  <c r="CZ16"/>
  <c r="BM17"/>
  <c r="CM17"/>
  <c r="CU17"/>
  <c r="DL17"/>
  <c r="BP18"/>
  <c r="CA18"/>
  <c r="CP18"/>
  <c r="BC19"/>
  <c r="BE19"/>
  <c r="BS19"/>
  <c r="CB19"/>
  <c r="CS19"/>
  <c r="DA19"/>
  <c r="BV20"/>
  <c r="CN20"/>
  <c r="CV20"/>
  <c r="DE20"/>
  <c r="CQ21"/>
  <c r="CY21"/>
  <c r="DP21"/>
  <c r="BF28"/>
  <c r="BF29"/>
  <c r="BF30"/>
  <c r="BA33"/>
  <c r="BK46"/>
  <c r="CZ3"/>
  <c r="CS6"/>
  <c r="DP8"/>
  <c r="DA14"/>
  <c r="DB17"/>
  <c r="CO18"/>
  <c r="CM20"/>
  <c r="CP21"/>
  <c r="DO21"/>
  <c r="D31"/>
  <c r="BJ46"/>
  <c r="BZ3"/>
  <c r="CQ3"/>
  <c r="CT4"/>
  <c r="CR6"/>
  <c r="CZ6"/>
  <c r="CU7"/>
  <c r="CS9"/>
  <c r="BZ11"/>
  <c r="CQ11"/>
  <c r="BX13"/>
  <c r="CR14"/>
  <c r="CU15"/>
  <c r="CS17"/>
  <c r="DA17"/>
  <c r="CQ19"/>
  <c r="CY19"/>
  <c r="BX21"/>
  <c r="CO21"/>
  <c r="BB28"/>
  <c r="BB29"/>
  <c r="BB30"/>
  <c r="BQ46"/>
  <c r="DA4"/>
  <c r="CQ6"/>
  <c r="CP11"/>
  <c r="CB12"/>
  <c r="DR12"/>
  <c r="DP14"/>
  <c r="CR17"/>
  <c r="CZ17"/>
  <c r="DR20"/>
  <c r="CN21"/>
  <c r="BA32"/>
  <c r="BH46"/>
  <c r="DR7"/>
  <c r="DE8"/>
  <c r="CY9"/>
  <c r="CT10"/>
  <c r="BG11"/>
  <c r="DS18"/>
  <c r="DF19"/>
  <c r="DQ20"/>
  <c r="CN3"/>
  <c r="CV3"/>
  <c r="DE3"/>
  <c r="CQ4"/>
  <c r="CY4"/>
  <c r="CT5"/>
  <c r="DS5"/>
  <c r="BG6"/>
  <c r="BX6"/>
  <c r="CO6"/>
  <c r="DF6"/>
  <c r="CR7"/>
  <c r="CZ7"/>
  <c r="CM8"/>
  <c r="CU8"/>
  <c r="CP9"/>
  <c r="DG9"/>
  <c r="CB10"/>
  <c r="CS10"/>
  <c r="DA10"/>
  <c r="DE11"/>
  <c r="CQ12"/>
  <c r="CY12"/>
  <c r="CT13"/>
  <c r="DS13"/>
  <c r="BG14"/>
  <c r="BX14"/>
  <c r="CO14"/>
  <c r="DF14"/>
  <c r="CR15"/>
  <c r="CZ15"/>
  <c r="CM16"/>
  <c r="CU16"/>
  <c r="DG17"/>
  <c r="CB18"/>
  <c r="CS18"/>
  <c r="DA18"/>
  <c r="DE19"/>
  <c r="CQ20"/>
  <c r="CY20"/>
  <c r="CT21"/>
  <c r="DS21"/>
  <c r="BJ28"/>
  <c r="BJ29"/>
  <c r="BJ30"/>
  <c r="BT28"/>
  <c r="BT29"/>
  <c r="BT30"/>
  <c r="BA34"/>
  <c r="CY8"/>
  <c r="DB9"/>
  <c r="DQ11"/>
  <c r="CP13"/>
  <c r="CQ16"/>
  <c r="CR19"/>
  <c r="CZ19"/>
  <c r="CU20"/>
  <c r="CY3"/>
  <c r="CO5"/>
  <c r="CA6"/>
  <c r="CP8"/>
  <c r="DR9"/>
  <c r="CY11"/>
  <c r="CT12"/>
  <c r="BY16"/>
  <c r="BY3"/>
  <c r="CS4"/>
  <c r="CT7"/>
  <c r="BG8"/>
  <c r="CM10"/>
  <c r="BX16"/>
  <c r="CO16"/>
  <c r="CM18"/>
  <c r="CP19"/>
  <c r="BG3"/>
  <c r="DF3"/>
  <c r="CU5"/>
  <c r="CO11"/>
  <c r="CR12"/>
  <c r="CZ12"/>
  <c r="DE16"/>
  <c r="CQ17"/>
  <c r="BG19"/>
  <c r="CM21"/>
  <c r="CU21"/>
  <c r="BK28"/>
  <c r="BK29"/>
  <c r="BF46"/>
  <c r="BM3"/>
  <c r="CM3"/>
  <c r="CU3"/>
  <c r="DL3"/>
  <c r="BP4"/>
  <c r="DG4"/>
  <c r="BS5"/>
  <c r="DA5"/>
  <c r="DJ5"/>
  <c r="DE6"/>
  <c r="DM6"/>
  <c r="CY7"/>
  <c r="DH7"/>
  <c r="DK8"/>
  <c r="BG9"/>
  <c r="BX9"/>
  <c r="CO9"/>
  <c r="DF9"/>
  <c r="DN9"/>
  <c r="CR10"/>
  <c r="CZ10"/>
  <c r="DI10"/>
  <c r="BM11"/>
  <c r="CM11"/>
  <c r="CU11"/>
  <c r="DL11"/>
  <c r="DG12"/>
  <c r="BS13"/>
  <c r="CS13"/>
  <c r="DA13"/>
  <c r="DJ13"/>
  <c r="DE14"/>
  <c r="DM14"/>
  <c r="CQ15"/>
  <c r="CY15"/>
  <c r="DH15"/>
  <c r="CT16"/>
  <c r="DK16"/>
  <c r="BG17"/>
  <c r="BX17"/>
  <c r="DF17"/>
  <c r="CR18"/>
  <c r="CZ18"/>
  <c r="DI18"/>
  <c r="BM19"/>
  <c r="CU19"/>
  <c r="DL19"/>
  <c r="DG20"/>
  <c r="BS21"/>
  <c r="DA21"/>
  <c r="DJ21"/>
  <c r="BI28"/>
  <c r="BI29"/>
  <c r="BI30"/>
  <c r="BB46"/>
  <c r="BU46"/>
  <c r="BU47"/>
  <c r="CN7"/>
  <c r="CV7"/>
  <c r="CQ8"/>
  <c r="CT9"/>
  <c r="CR11"/>
  <c r="CM12"/>
  <c r="CN15"/>
  <c r="DP16"/>
  <c r="CT17"/>
  <c r="DP3"/>
  <c r="DB4"/>
  <c r="BX5"/>
  <c r="CM7"/>
  <c r="CP16"/>
  <c r="CB17"/>
  <c r="CN18"/>
  <c r="BZ19"/>
  <c r="BI46"/>
  <c r="CN5"/>
  <c r="CS12"/>
  <c r="CQ14"/>
  <c r="CU18"/>
  <c r="BA28"/>
  <c r="BA29"/>
  <c r="BX3"/>
  <c r="CM5"/>
  <c r="CP6"/>
  <c r="CM13"/>
  <c r="CS15"/>
  <c r="CO19"/>
  <c r="BG4"/>
  <c r="CZ5"/>
  <c r="BM6"/>
  <c r="BS8"/>
  <c r="DA8"/>
  <c r="CY10"/>
  <c r="BG12"/>
  <c r="CZ13"/>
  <c r="BM14"/>
  <c r="BS16"/>
  <c r="DA16"/>
  <c r="CY18"/>
  <c r="BG20"/>
  <c r="CZ21"/>
  <c r="DS13" i="10"/>
  <c r="CA11"/>
  <c r="DO11"/>
  <c r="DS5"/>
  <c r="CU15"/>
  <c r="DM15"/>
  <c r="CS17"/>
  <c r="DK17"/>
  <c r="DO7"/>
  <c r="CP13"/>
  <c r="DH13"/>
  <c r="DO16"/>
  <c r="CA7"/>
  <c r="DL7"/>
  <c r="BM7"/>
  <c r="BY9"/>
  <c r="DJ9"/>
  <c r="CR14"/>
  <c r="DJ14"/>
  <c r="DS16"/>
  <c r="DS17"/>
  <c r="DP9"/>
  <c r="DF3"/>
  <c r="DR7"/>
  <c r="DQ17"/>
  <c r="BD43"/>
  <c r="CU14"/>
  <c r="CY14"/>
  <c r="CZ15"/>
  <c r="CW17"/>
  <c r="BL25"/>
  <c r="BL26"/>
  <c r="BL27"/>
  <c r="BH43"/>
  <c r="CP3"/>
  <c r="DI3"/>
  <c r="CR7"/>
  <c r="CY4"/>
  <c r="BX5"/>
  <c r="CM7"/>
  <c r="DA7"/>
  <c r="CS8"/>
  <c r="CO8"/>
  <c r="CR9"/>
  <c r="CQ10"/>
  <c r="DB11"/>
  <c r="CW11"/>
  <c r="CV15"/>
  <c r="CB15"/>
  <c r="CA16"/>
  <c r="CW16"/>
  <c r="CT18"/>
  <c r="BB43"/>
  <c r="BB44"/>
  <c r="CN14"/>
  <c r="CN6"/>
  <c r="BB25"/>
  <c r="BB26"/>
  <c r="CN15"/>
  <c r="CN7"/>
  <c r="BC3"/>
  <c r="CN3"/>
  <c r="BA30"/>
  <c r="BA31"/>
  <c r="DK3"/>
  <c r="CS13"/>
  <c r="CS5"/>
  <c r="BJ25"/>
  <c r="BJ26"/>
  <c r="BZ3"/>
  <c r="BJ43"/>
  <c r="CS14"/>
  <c r="CS6"/>
  <c r="CS3"/>
  <c r="CS21"/>
  <c r="CS18"/>
  <c r="CS10"/>
  <c r="BR25"/>
  <c r="BR26"/>
  <c r="BR27"/>
  <c r="BR43"/>
  <c r="BR44"/>
  <c r="CB3"/>
  <c r="BS3"/>
  <c r="CP5"/>
  <c r="DH5"/>
  <c r="CM6"/>
  <c r="BX6"/>
  <c r="DE6"/>
  <c r="BG6"/>
  <c r="CM12"/>
  <c r="BC6"/>
  <c r="BE6"/>
  <c r="DO8"/>
  <c r="CO10"/>
  <c r="BX10"/>
  <c r="BG10"/>
  <c r="DG10"/>
  <c r="DF12"/>
  <c r="CN12"/>
  <c r="CB17"/>
  <c r="BS17"/>
  <c r="DB4"/>
  <c r="DB17"/>
  <c r="DB9"/>
  <c r="BV4"/>
  <c r="CP8"/>
  <c r="DH8"/>
  <c r="CN9"/>
  <c r="DF9"/>
  <c r="CQ11"/>
  <c r="DI11"/>
  <c r="CT12"/>
  <c r="DL12"/>
  <c r="BM12"/>
  <c r="CN8"/>
  <c r="DA15"/>
  <c r="CU4"/>
  <c r="CU6"/>
  <c r="CW9"/>
  <c r="DB12"/>
  <c r="DA12"/>
  <c r="CR13"/>
  <c r="CW14"/>
  <c r="CN16"/>
  <c r="DP17"/>
  <c r="CW18"/>
  <c r="G27"/>
  <c r="BA29"/>
  <c r="BI25"/>
  <c r="BI26"/>
  <c r="BQ25"/>
  <c r="BQ26"/>
  <c r="CZ3"/>
  <c r="CV5"/>
  <c r="CP7"/>
  <c r="CV9"/>
  <c r="DB10"/>
  <c r="BX12"/>
  <c r="CV14"/>
  <c r="CS15"/>
  <c r="CV18"/>
  <c r="BU25"/>
  <c r="BY17"/>
  <c r="DJ17"/>
  <c r="BH25"/>
  <c r="BH26"/>
  <c r="CQ4"/>
  <c r="CQ15"/>
  <c r="CQ7"/>
  <c r="CQ12"/>
  <c r="CQ3"/>
  <c r="CQ16"/>
  <c r="CQ8"/>
  <c r="DE9"/>
  <c r="BX9"/>
  <c r="BG9"/>
  <c r="BC9"/>
  <c r="BE9"/>
  <c r="CM9"/>
  <c r="CM14"/>
  <c r="BX14"/>
  <c r="DE14"/>
  <c r="BG14"/>
  <c r="BC14"/>
  <c r="BE14"/>
  <c r="CO18"/>
  <c r="BX18"/>
  <c r="BG18"/>
  <c r="DG18"/>
  <c r="DF4"/>
  <c r="CN4"/>
  <c r="CT5"/>
  <c r="CT4"/>
  <c r="CT17"/>
  <c r="CT9"/>
  <c r="DL4"/>
  <c r="CT13"/>
  <c r="CR6"/>
  <c r="CR11"/>
  <c r="DJ6"/>
  <c r="DS8"/>
  <c r="DS9"/>
  <c r="CP16"/>
  <c r="DH16"/>
  <c r="CN17"/>
  <c r="DF17"/>
  <c r="BT43"/>
  <c r="BT44"/>
  <c r="CS16"/>
  <c r="CQ18"/>
  <c r="CR4"/>
  <c r="DB5"/>
  <c r="CQ6"/>
  <c r="CU10"/>
  <c r="BG3"/>
  <c r="BO25"/>
  <c r="CW3"/>
  <c r="CW21"/>
  <c r="CM4"/>
  <c r="CU8"/>
  <c r="CN5"/>
  <c r="CP6"/>
  <c r="CV7"/>
  <c r="CA8"/>
  <c r="CW8"/>
  <c r="CZ9"/>
  <c r="CT10"/>
  <c r="CV11"/>
  <c r="CR12"/>
  <c r="CV13"/>
  <c r="CP15"/>
  <c r="CV17"/>
  <c r="DB18"/>
  <c r="BK25"/>
  <c r="BK26"/>
  <c r="BF43"/>
  <c r="DA14"/>
  <c r="DA6"/>
  <c r="CB9"/>
  <c r="BS9"/>
  <c r="CB14"/>
  <c r="BS14"/>
  <c r="DL15"/>
  <c r="BM15"/>
  <c r="CA15"/>
  <c r="DG7"/>
  <c r="CO7"/>
  <c r="DR10"/>
  <c r="CB10"/>
  <c r="DA10"/>
  <c r="DK12"/>
  <c r="BZ12"/>
  <c r="BZ4"/>
  <c r="DK4"/>
  <c r="CB6"/>
  <c r="BS6"/>
  <c r="CU7"/>
  <c r="CU12"/>
  <c r="DM7"/>
  <c r="CS9"/>
  <c r="DK9"/>
  <c r="DG15"/>
  <c r="CO15"/>
  <c r="DO15"/>
  <c r="DE17"/>
  <c r="BX17"/>
  <c r="BG17"/>
  <c r="BC17"/>
  <c r="BE17"/>
  <c r="CM17"/>
  <c r="DR18"/>
  <c r="CB18"/>
  <c r="DA18"/>
  <c r="CY17"/>
  <c r="CS7"/>
  <c r="CR17"/>
  <c r="CA3"/>
  <c r="CU5"/>
  <c r="CN10"/>
  <c r="CS12"/>
  <c r="CW13"/>
  <c r="BX3"/>
  <c r="CR3"/>
  <c r="CM5"/>
  <c r="DB7"/>
  <c r="DB8"/>
  <c r="CV8"/>
  <c r="CY9"/>
  <c r="CM10"/>
  <c r="CY12"/>
  <c r="CO13"/>
  <c r="DB13"/>
  <c r="CU13"/>
  <c r="CQ14"/>
  <c r="BZ17"/>
  <c r="CN18"/>
  <c r="CU18"/>
  <c r="BA25"/>
  <c r="BA26"/>
  <c r="E13" i="25"/>
  <c r="CV3" i="10"/>
  <c r="CV21"/>
  <c r="CM8"/>
  <c r="DO9"/>
  <c r="CN11"/>
  <c r="DP12"/>
  <c r="CO14"/>
  <c r="CM16"/>
  <c r="DO17"/>
  <c r="BT25"/>
  <c r="BT26"/>
  <c r="BT27"/>
  <c r="BN43"/>
  <c r="DA3"/>
  <c r="CV4"/>
  <c r="DE4"/>
  <c r="CQ5"/>
  <c r="CY5"/>
  <c r="CT6"/>
  <c r="DB6"/>
  <c r="DS6"/>
  <c r="BG7"/>
  <c r="BX7"/>
  <c r="CW7"/>
  <c r="DN7"/>
  <c r="CR8"/>
  <c r="CZ8"/>
  <c r="BM9"/>
  <c r="CU9"/>
  <c r="BP10"/>
  <c r="CP10"/>
  <c r="BS11"/>
  <c r="CB11"/>
  <c r="CS11"/>
  <c r="DA11"/>
  <c r="BV12"/>
  <c r="DC7"/>
  <c r="CV12"/>
  <c r="DE12"/>
  <c r="CQ13"/>
  <c r="CY13"/>
  <c r="CT14"/>
  <c r="DB14"/>
  <c r="DS14"/>
  <c r="BG15"/>
  <c r="BX15"/>
  <c r="CW15"/>
  <c r="DN15"/>
  <c r="CR16"/>
  <c r="CZ16"/>
  <c r="BM17"/>
  <c r="CU17"/>
  <c r="BP18"/>
  <c r="CP18"/>
  <c r="BF25"/>
  <c r="BF26"/>
  <c r="BK43"/>
  <c r="CY8"/>
  <c r="DP8"/>
  <c r="CZ11"/>
  <c r="CY16"/>
  <c r="DP16"/>
  <c r="BD25"/>
  <c r="BD26"/>
  <c r="D28"/>
  <c r="CY3"/>
  <c r="DH3"/>
  <c r="DP3"/>
  <c r="BG5"/>
  <c r="CO5"/>
  <c r="CA6"/>
  <c r="CZ6"/>
  <c r="BY8"/>
  <c r="DA9"/>
  <c r="BZ11"/>
  <c r="CY11"/>
  <c r="BG13"/>
  <c r="CA14"/>
  <c r="CZ14"/>
  <c r="BY16"/>
  <c r="DA17"/>
  <c r="BI43"/>
  <c r="BQ43"/>
  <c r="BQ44"/>
  <c r="DP4"/>
  <c r="CZ7"/>
  <c r="CP9"/>
  <c r="CR15"/>
  <c r="DQ15"/>
  <c r="CU16"/>
  <c r="CP17"/>
  <c r="CM3"/>
  <c r="CU3"/>
  <c r="CU21"/>
  <c r="BY4"/>
  <c r="CP4"/>
  <c r="CB5"/>
  <c r="DA5"/>
  <c r="CY7"/>
  <c r="DH7"/>
  <c r="CT8"/>
  <c r="CO9"/>
  <c r="CR10"/>
  <c r="CZ10"/>
  <c r="CM11"/>
  <c r="CU11"/>
  <c r="CP12"/>
  <c r="CB13"/>
  <c r="DA13"/>
  <c r="CY15"/>
  <c r="DH15"/>
  <c r="CT16"/>
  <c r="CO17"/>
  <c r="CR18"/>
  <c r="CZ18"/>
  <c r="BU43"/>
  <c r="CO6"/>
  <c r="BG4"/>
  <c r="CO4"/>
  <c r="CZ5"/>
  <c r="BM6"/>
  <c r="BS8"/>
  <c r="DA8"/>
  <c r="CY10"/>
  <c r="BG12"/>
  <c r="CO12"/>
  <c r="CZ13"/>
  <c r="BM14"/>
  <c r="BS16"/>
  <c r="DA16"/>
  <c r="CY18"/>
  <c r="CN3" i="9"/>
  <c r="BB45"/>
  <c r="CN14"/>
  <c r="BB27"/>
  <c r="BB28"/>
  <c r="CN15"/>
  <c r="CN7"/>
  <c r="DF4"/>
  <c r="CN4"/>
  <c r="CT3"/>
  <c r="CT23"/>
  <c r="CT4"/>
  <c r="CT17"/>
  <c r="CT9"/>
  <c r="DL4"/>
  <c r="CT13"/>
  <c r="CT5"/>
  <c r="CR6"/>
  <c r="CR11"/>
  <c r="DJ6"/>
  <c r="CN9"/>
  <c r="DF9"/>
  <c r="CQ11"/>
  <c r="DI11"/>
  <c r="CM14"/>
  <c r="BX14"/>
  <c r="DE14"/>
  <c r="BG14"/>
  <c r="BC14"/>
  <c r="BE14"/>
  <c r="DO16"/>
  <c r="CN17"/>
  <c r="DF17"/>
  <c r="DA18"/>
  <c r="CB18"/>
  <c r="DR18"/>
  <c r="DF20"/>
  <c r="CN20"/>
  <c r="BA33"/>
  <c r="BA32"/>
  <c r="CS16"/>
  <c r="CS8"/>
  <c r="DK3"/>
  <c r="CS18"/>
  <c r="CS10"/>
  <c r="BZ3"/>
  <c r="BJ45"/>
  <c r="BJ46"/>
  <c r="CS14"/>
  <c r="CS6"/>
  <c r="CS3"/>
  <c r="BJ27"/>
  <c r="BJ28"/>
  <c r="BZ4"/>
  <c r="DK4"/>
  <c r="CB6"/>
  <c r="BS6"/>
  <c r="DS8"/>
  <c r="DE9"/>
  <c r="BX9"/>
  <c r="BG9"/>
  <c r="BC9"/>
  <c r="BE9"/>
  <c r="CM9"/>
  <c r="DR10"/>
  <c r="CB10"/>
  <c r="DA10"/>
  <c r="DS14"/>
  <c r="CP16"/>
  <c r="DH16"/>
  <c r="DE17"/>
  <c r="BX17"/>
  <c r="BG17"/>
  <c r="BC17"/>
  <c r="BE17"/>
  <c r="CM17"/>
  <c r="CT20"/>
  <c r="DL20"/>
  <c r="BM20"/>
  <c r="CO11"/>
  <c r="CV14"/>
  <c r="CO17"/>
  <c r="CV20"/>
  <c r="CT19"/>
  <c r="DB19"/>
  <c r="CQ6"/>
  <c r="CV9"/>
  <c r="DB10"/>
  <c r="CO13"/>
  <c r="CV17"/>
  <c r="CN18"/>
  <c r="CU18"/>
  <c r="BT45"/>
  <c r="DF3"/>
  <c r="BX4"/>
  <c r="BS4"/>
  <c r="CR4"/>
  <c r="DQ4"/>
  <c r="CP7"/>
  <c r="CW8"/>
  <c r="CZ9"/>
  <c r="CN10"/>
  <c r="CU10"/>
  <c r="BP11"/>
  <c r="CV12"/>
  <c r="CA13"/>
  <c r="DB13"/>
  <c r="CV13"/>
  <c r="CZ15"/>
  <c r="CT18"/>
  <c r="BX20"/>
  <c r="DB20"/>
  <c r="DA20"/>
  <c r="DB3"/>
  <c r="DB4"/>
  <c r="DB17"/>
  <c r="DB9"/>
  <c r="BV4"/>
  <c r="DL15"/>
  <c r="BM15"/>
  <c r="CA15"/>
  <c r="BR27"/>
  <c r="BR28"/>
  <c r="BR29"/>
  <c r="BR45"/>
  <c r="BR46"/>
  <c r="CP5"/>
  <c r="DH5"/>
  <c r="DG7"/>
  <c r="CO7"/>
  <c r="DF12"/>
  <c r="CN12"/>
  <c r="DK20"/>
  <c r="BZ20"/>
  <c r="BH27"/>
  <c r="BH28"/>
  <c r="CQ18"/>
  <c r="CQ10"/>
  <c r="CQ20"/>
  <c r="CQ4"/>
  <c r="CQ3"/>
  <c r="CQ16"/>
  <c r="CQ8"/>
  <c r="CQ12"/>
  <c r="CS9"/>
  <c r="DK9"/>
  <c r="CT12"/>
  <c r="DL12"/>
  <c r="BM12"/>
  <c r="CR14"/>
  <c r="DJ14"/>
  <c r="DS16"/>
  <c r="CS17"/>
  <c r="DK17"/>
  <c r="CQ7"/>
  <c r="CR5"/>
  <c r="CW5"/>
  <c r="CW7"/>
  <c r="DB7"/>
  <c r="CT8"/>
  <c r="DB8"/>
  <c r="CV8"/>
  <c r="CT10"/>
  <c r="CU13"/>
  <c r="CQ15"/>
  <c r="CR18"/>
  <c r="CM18"/>
  <c r="CV19"/>
  <c r="CZ20"/>
  <c r="G29"/>
  <c r="BQ27"/>
  <c r="BQ28"/>
  <c r="CZ3"/>
  <c r="CZ23"/>
  <c r="DQ3"/>
  <c r="CW6"/>
  <c r="CV7"/>
  <c r="DA7"/>
  <c r="CO8"/>
  <c r="CR10"/>
  <c r="CV11"/>
  <c r="BX11"/>
  <c r="BX12"/>
  <c r="DB12"/>
  <c r="CS13"/>
  <c r="CN13"/>
  <c r="CQ14"/>
  <c r="CP15"/>
  <c r="CB15"/>
  <c r="CW16"/>
  <c r="CU19"/>
  <c r="DO19"/>
  <c r="BS20"/>
  <c r="CS20"/>
  <c r="BU27"/>
  <c r="CP8"/>
  <c r="DH8"/>
  <c r="CO10"/>
  <c r="BX10"/>
  <c r="BG10"/>
  <c r="DG10"/>
  <c r="CU7"/>
  <c r="CU12"/>
  <c r="DM7"/>
  <c r="CU4"/>
  <c r="BY9"/>
  <c r="DJ9"/>
  <c r="CB14"/>
  <c r="BS14"/>
  <c r="DG15"/>
  <c r="CO15"/>
  <c r="CM6"/>
  <c r="BX6"/>
  <c r="BG6"/>
  <c r="DE6"/>
  <c r="CM12"/>
  <c r="BC6"/>
  <c r="BE6"/>
  <c r="CM4"/>
  <c r="DL7"/>
  <c r="BM7"/>
  <c r="CA7"/>
  <c r="DA14"/>
  <c r="DA6"/>
  <c r="CB9"/>
  <c r="BS9"/>
  <c r="CB17"/>
  <c r="BS17"/>
  <c r="DB18"/>
  <c r="BX8"/>
  <c r="BG3"/>
  <c r="CA3"/>
  <c r="CP4"/>
  <c r="BD45"/>
  <c r="CV6"/>
  <c r="CN8"/>
  <c r="CQ9"/>
  <c r="CN11"/>
  <c r="CU11"/>
  <c r="CM13"/>
  <c r="DB16"/>
  <c r="CV16"/>
  <c r="CW18"/>
  <c r="CW19"/>
  <c r="CR20"/>
  <c r="BL27"/>
  <c r="BL28"/>
  <c r="BL29"/>
  <c r="CP17"/>
  <c r="BO27"/>
  <c r="CW3"/>
  <c r="CV4"/>
  <c r="CA5"/>
  <c r="DB5"/>
  <c r="CV5"/>
  <c r="BY6"/>
  <c r="CM7"/>
  <c r="CS7"/>
  <c r="DR7"/>
  <c r="CB8"/>
  <c r="CP10"/>
  <c r="CW10"/>
  <c r="CV15"/>
  <c r="CO16"/>
  <c r="DP17"/>
  <c r="CV18"/>
  <c r="CP19"/>
  <c r="CY20"/>
  <c r="BK27"/>
  <c r="BK28"/>
  <c r="BF45"/>
  <c r="CQ19"/>
  <c r="DI19"/>
  <c r="DK12"/>
  <c r="BZ12"/>
  <c r="BY17"/>
  <c r="DJ17"/>
  <c r="DS6"/>
  <c r="DO8"/>
  <c r="CP13"/>
  <c r="DH13"/>
  <c r="CU15"/>
  <c r="DM15"/>
  <c r="CO18"/>
  <c r="BX18"/>
  <c r="BG18"/>
  <c r="DG18"/>
  <c r="CN5"/>
  <c r="DO3"/>
  <c r="CW4"/>
  <c r="CN6"/>
  <c r="CT7"/>
  <c r="CZ12"/>
  <c r="CP14"/>
  <c r="CW15"/>
  <c r="DB15"/>
  <c r="CT16"/>
  <c r="CQ17"/>
  <c r="BH45"/>
  <c r="BH46"/>
  <c r="CO20"/>
  <c r="BN45"/>
  <c r="BX3"/>
  <c r="CR3"/>
  <c r="BM4"/>
  <c r="DA4"/>
  <c r="BT27"/>
  <c r="BT28"/>
  <c r="BT29"/>
  <c r="CU5"/>
  <c r="CY6"/>
  <c r="BG8"/>
  <c r="DP9"/>
  <c r="BE10"/>
  <c r="CV10"/>
  <c r="CP11"/>
  <c r="CR12"/>
  <c r="CW13"/>
  <c r="CW14"/>
  <c r="CT15"/>
  <c r="CN16"/>
  <c r="BM18"/>
  <c r="CO19"/>
  <c r="CW20"/>
  <c r="BA27"/>
  <c r="BA28"/>
  <c r="E12" i="25"/>
  <c r="CY4" i="9"/>
  <c r="CR7"/>
  <c r="DQ7"/>
  <c r="CM8"/>
  <c r="CP9"/>
  <c r="CY12"/>
  <c r="CO14"/>
  <c r="DQ15"/>
  <c r="CM16"/>
  <c r="DG17"/>
  <c r="CN19"/>
  <c r="DP20"/>
  <c r="BC3"/>
  <c r="BS3"/>
  <c r="CB3"/>
  <c r="DA3"/>
  <c r="DJ3"/>
  <c r="DR3"/>
  <c r="DE4"/>
  <c r="BZ5"/>
  <c r="CQ5"/>
  <c r="CY5"/>
  <c r="DP5"/>
  <c r="CT6"/>
  <c r="DB6"/>
  <c r="BG7"/>
  <c r="BX7"/>
  <c r="DN7"/>
  <c r="CA8"/>
  <c r="CR8"/>
  <c r="CZ8"/>
  <c r="BM9"/>
  <c r="CU9"/>
  <c r="BP10"/>
  <c r="BY10"/>
  <c r="BS11"/>
  <c r="CB11"/>
  <c r="CS11"/>
  <c r="DA11"/>
  <c r="BV12"/>
  <c r="DE12"/>
  <c r="BZ13"/>
  <c r="CQ13"/>
  <c r="CY13"/>
  <c r="CT14"/>
  <c r="DB14"/>
  <c r="BG15"/>
  <c r="BX15"/>
  <c r="DN15"/>
  <c r="CA16"/>
  <c r="CR16"/>
  <c r="CZ16"/>
  <c r="BM17"/>
  <c r="CU17"/>
  <c r="BP18"/>
  <c r="BY18"/>
  <c r="CP18"/>
  <c r="BS19"/>
  <c r="CB19"/>
  <c r="CS19"/>
  <c r="DA19"/>
  <c r="BV20"/>
  <c r="DE20"/>
  <c r="BF27"/>
  <c r="BF28"/>
  <c r="BK45"/>
  <c r="BK46"/>
  <c r="CY8"/>
  <c r="DP8"/>
  <c r="CZ11"/>
  <c r="CY16"/>
  <c r="DP16"/>
  <c r="CR19"/>
  <c r="CZ19"/>
  <c r="CM20"/>
  <c r="CU20"/>
  <c r="BD27"/>
  <c r="BD28"/>
  <c r="D30"/>
  <c r="G30"/>
  <c r="CY3"/>
  <c r="CY23"/>
  <c r="DH3"/>
  <c r="DP3"/>
  <c r="BG5"/>
  <c r="BX5"/>
  <c r="CO5"/>
  <c r="CA6"/>
  <c r="CZ6"/>
  <c r="BY8"/>
  <c r="DA9"/>
  <c r="BZ11"/>
  <c r="CY11"/>
  <c r="BG13"/>
  <c r="DF13"/>
  <c r="CA14"/>
  <c r="CZ14"/>
  <c r="BY16"/>
  <c r="DA17"/>
  <c r="BZ19"/>
  <c r="CY19"/>
  <c r="BN27"/>
  <c r="BN28"/>
  <c r="BN29"/>
  <c r="BI45"/>
  <c r="BQ45"/>
  <c r="CO6"/>
  <c r="CU8"/>
  <c r="DG9"/>
  <c r="CR15"/>
  <c r="DO17"/>
  <c r="BM3"/>
  <c r="CM3"/>
  <c r="CU3"/>
  <c r="CU23"/>
  <c r="DL3"/>
  <c r="BP4"/>
  <c r="BY4"/>
  <c r="BS5"/>
  <c r="DA5"/>
  <c r="DR5"/>
  <c r="CY7"/>
  <c r="DH7"/>
  <c r="DN9"/>
  <c r="CZ10"/>
  <c r="BM11"/>
  <c r="CM11"/>
  <c r="BP12"/>
  <c r="CP12"/>
  <c r="BS13"/>
  <c r="CB13"/>
  <c r="DA13"/>
  <c r="CY15"/>
  <c r="DH15"/>
  <c r="DN17"/>
  <c r="CZ18"/>
  <c r="BM19"/>
  <c r="CM19"/>
  <c r="BP20"/>
  <c r="CP20"/>
  <c r="BI27"/>
  <c r="BI28"/>
  <c r="BU45"/>
  <c r="CV3"/>
  <c r="CU16"/>
  <c r="BG4"/>
  <c r="CO4"/>
  <c r="CZ5"/>
  <c r="BM6"/>
  <c r="CU6"/>
  <c r="BS8"/>
  <c r="DA8"/>
  <c r="CY10"/>
  <c r="CT11"/>
  <c r="DB11"/>
  <c r="BG12"/>
  <c r="CO12"/>
  <c r="CR13"/>
  <c r="CZ13"/>
  <c r="BM14"/>
  <c r="CU14"/>
  <c r="BS16"/>
  <c r="DA16"/>
  <c r="CY18"/>
  <c r="BG20"/>
  <c r="DO15" i="8"/>
  <c r="DS11"/>
  <c r="CB11"/>
  <c r="DS17"/>
  <c r="DS14"/>
  <c r="DS9"/>
  <c r="CA15"/>
  <c r="DO8"/>
  <c r="CA8"/>
  <c r="BQ46"/>
  <c r="DS6"/>
  <c r="DO7"/>
  <c r="DH5"/>
  <c r="DB6"/>
  <c r="CU9"/>
  <c r="DO10"/>
  <c r="DP13"/>
  <c r="BX15"/>
  <c r="CO15"/>
  <c r="CW15"/>
  <c r="CU17"/>
  <c r="CS19"/>
  <c r="CA3"/>
  <c r="CR3"/>
  <c r="CZ3"/>
  <c r="DI3"/>
  <c r="DQ3"/>
  <c r="BM4"/>
  <c r="CM4"/>
  <c r="CU4"/>
  <c r="DL4"/>
  <c r="BY5"/>
  <c r="CP5"/>
  <c r="BC6"/>
  <c r="BE6"/>
  <c r="BS6"/>
  <c r="CB6"/>
  <c r="CS6"/>
  <c r="DA6"/>
  <c r="DJ6"/>
  <c r="DR6"/>
  <c r="CN7"/>
  <c r="DM7"/>
  <c r="BZ8"/>
  <c r="CQ8"/>
  <c r="CY8"/>
  <c r="DH8"/>
  <c r="DP8"/>
  <c r="CT9"/>
  <c r="DB9"/>
  <c r="DK9"/>
  <c r="BG10"/>
  <c r="BX10"/>
  <c r="CR11"/>
  <c r="CZ11"/>
  <c r="DI11"/>
  <c r="BM12"/>
  <c r="CM12"/>
  <c r="CU12"/>
  <c r="DL12"/>
  <c r="BY13"/>
  <c r="CP13"/>
  <c r="BC14"/>
  <c r="BE14"/>
  <c r="BS14"/>
  <c r="CB14"/>
  <c r="CS14"/>
  <c r="DA14"/>
  <c r="DJ14"/>
  <c r="CN15"/>
  <c r="DM15"/>
  <c r="BZ16"/>
  <c r="CQ16"/>
  <c r="CY16"/>
  <c r="DH16"/>
  <c r="DP16"/>
  <c r="CT17"/>
  <c r="DB17"/>
  <c r="DK17"/>
  <c r="BG18"/>
  <c r="BX18"/>
  <c r="CA19"/>
  <c r="CR19"/>
  <c r="CZ19"/>
  <c r="DI19"/>
  <c r="BM20"/>
  <c r="CM20"/>
  <c r="CU20"/>
  <c r="DL20"/>
  <c r="BD44"/>
  <c r="BD45"/>
  <c r="BO44"/>
  <c r="D47"/>
  <c r="BJ62"/>
  <c r="BR62"/>
  <c r="CS3"/>
  <c r="DA3"/>
  <c r="CN4"/>
  <c r="CV4"/>
  <c r="CQ5"/>
  <c r="CY5"/>
  <c r="DP5"/>
  <c r="CT6"/>
  <c r="BG7"/>
  <c r="BX7"/>
  <c r="CO7"/>
  <c r="CW7"/>
  <c r="CR8"/>
  <c r="CZ8"/>
  <c r="CM9"/>
  <c r="CP10"/>
  <c r="CS11"/>
  <c r="DA11"/>
  <c r="CN12"/>
  <c r="CV12"/>
  <c r="CQ13"/>
  <c r="CY13"/>
  <c r="CT14"/>
  <c r="DB14"/>
  <c r="BG15"/>
  <c r="CR16"/>
  <c r="CZ16"/>
  <c r="CM17"/>
  <c r="CP18"/>
  <c r="CN20"/>
  <c r="CV20"/>
  <c r="BF44"/>
  <c r="BF45"/>
  <c r="BA49"/>
  <c r="BK62"/>
  <c r="BZ3"/>
  <c r="CQ3"/>
  <c r="CY3"/>
  <c r="DP3"/>
  <c r="CT4"/>
  <c r="DB4"/>
  <c r="DK4"/>
  <c r="BG5"/>
  <c r="BX5"/>
  <c r="DN5"/>
  <c r="CA6"/>
  <c r="CR6"/>
  <c r="CZ6"/>
  <c r="BM7"/>
  <c r="CU7"/>
  <c r="DL7"/>
  <c r="BY8"/>
  <c r="BC9"/>
  <c r="BE9"/>
  <c r="BS9"/>
  <c r="CB9"/>
  <c r="CS9"/>
  <c r="DA9"/>
  <c r="DJ9"/>
  <c r="BV10"/>
  <c r="CB10"/>
  <c r="DE10"/>
  <c r="DM10"/>
  <c r="BZ11"/>
  <c r="CQ11"/>
  <c r="CY11"/>
  <c r="CT12"/>
  <c r="DK12"/>
  <c r="BG13"/>
  <c r="BX13"/>
  <c r="DN13"/>
  <c r="CR14"/>
  <c r="CZ14"/>
  <c r="BM15"/>
  <c r="DL15"/>
  <c r="BP16"/>
  <c r="BY16"/>
  <c r="BC17"/>
  <c r="BE17"/>
  <c r="BS17"/>
  <c r="CB17"/>
  <c r="CS17"/>
  <c r="DA17"/>
  <c r="DJ17"/>
  <c r="BV18"/>
  <c r="CB18"/>
  <c r="CN18"/>
  <c r="DM18"/>
  <c r="BZ19"/>
  <c r="CQ19"/>
  <c r="CY19"/>
  <c r="CT20"/>
  <c r="DK20"/>
  <c r="BB44"/>
  <c r="BB45"/>
  <c r="BN44"/>
  <c r="BN45"/>
  <c r="BN46"/>
  <c r="BI62"/>
  <c r="BQ62"/>
  <c r="CO8"/>
  <c r="CZ9"/>
  <c r="CM10"/>
  <c r="CP11"/>
  <c r="CN13"/>
  <c r="CV13"/>
  <c r="CT15"/>
  <c r="CO16"/>
  <c r="CZ17"/>
  <c r="CM18"/>
  <c r="DO19"/>
  <c r="DA20"/>
  <c r="BA44"/>
  <c r="BA45"/>
  <c r="E11" i="25"/>
  <c r="BL44" i="8"/>
  <c r="BL45"/>
  <c r="BL46"/>
  <c r="BH62"/>
  <c r="BX3"/>
  <c r="CW3"/>
  <c r="CR4"/>
  <c r="DQ4"/>
  <c r="CU5"/>
  <c r="CP6"/>
  <c r="CB7"/>
  <c r="CO11"/>
  <c r="CR12"/>
  <c r="DQ12"/>
  <c r="CM13"/>
  <c r="CU13"/>
  <c r="CP14"/>
  <c r="DG14"/>
  <c r="CB15"/>
  <c r="DA15"/>
  <c r="CY17"/>
  <c r="CR20"/>
  <c r="DQ20"/>
  <c r="AZ38"/>
  <c r="AZ39"/>
  <c r="BK44"/>
  <c r="BK45"/>
  <c r="BU44"/>
  <c r="BV3"/>
  <c r="CN3"/>
  <c r="CV3"/>
  <c r="DE3"/>
  <c r="DM3"/>
  <c r="BZ4"/>
  <c r="CY4"/>
  <c r="DH4"/>
  <c r="DK5"/>
  <c r="BG6"/>
  <c r="BX6"/>
  <c r="CO6"/>
  <c r="DF6"/>
  <c r="DN6"/>
  <c r="CZ7"/>
  <c r="DI7"/>
  <c r="BM8"/>
  <c r="CM8"/>
  <c r="DL8"/>
  <c r="BP9"/>
  <c r="DG9"/>
  <c r="BS10"/>
  <c r="DA10"/>
  <c r="DJ10"/>
  <c r="DM11"/>
  <c r="CY12"/>
  <c r="DH12"/>
  <c r="DK13"/>
  <c r="BG14"/>
  <c r="BX14"/>
  <c r="DN14"/>
  <c r="CR15"/>
  <c r="CZ15"/>
  <c r="DI15"/>
  <c r="BM16"/>
  <c r="CM16"/>
  <c r="BP17"/>
  <c r="DG17"/>
  <c r="BS18"/>
  <c r="CS18"/>
  <c r="DA18"/>
  <c r="BV19"/>
  <c r="CY20"/>
  <c r="DH20"/>
  <c r="BJ44"/>
  <c r="BJ45"/>
  <c r="BT44"/>
  <c r="BT45"/>
  <c r="BT46"/>
  <c r="BA50"/>
  <c r="BD62"/>
  <c r="CV5"/>
  <c r="CQ6"/>
  <c r="CY6"/>
  <c r="CT7"/>
  <c r="CR9"/>
  <c r="CU10"/>
  <c r="CS12"/>
  <c r="CQ14"/>
  <c r="DB15"/>
  <c r="CR17"/>
  <c r="CS20"/>
  <c r="CO3"/>
  <c r="CM5"/>
  <c r="DG6"/>
  <c r="CS7"/>
  <c r="DR7"/>
  <c r="CQ9"/>
  <c r="DP9"/>
  <c r="CT10"/>
  <c r="CQ17"/>
  <c r="BF62"/>
  <c r="BM3"/>
  <c r="CM3"/>
  <c r="CU3"/>
  <c r="DL3"/>
  <c r="BP4"/>
  <c r="BS5"/>
  <c r="DA5"/>
  <c r="DJ5"/>
  <c r="DE6"/>
  <c r="DM6"/>
  <c r="CY7"/>
  <c r="DH7"/>
  <c r="DK8"/>
  <c r="BG9"/>
  <c r="BX9"/>
  <c r="DF9"/>
  <c r="DN9"/>
  <c r="CZ10"/>
  <c r="DI10"/>
  <c r="BM11"/>
  <c r="CM11"/>
  <c r="DL11"/>
  <c r="BP12"/>
  <c r="BS13"/>
  <c r="DA13"/>
  <c r="DJ13"/>
  <c r="CN14"/>
  <c r="DE14"/>
  <c r="DM14"/>
  <c r="CY15"/>
  <c r="DH15"/>
  <c r="CT16"/>
  <c r="DK16"/>
  <c r="BG17"/>
  <c r="BX17"/>
  <c r="DF17"/>
  <c r="CR18"/>
  <c r="CZ18"/>
  <c r="DI18"/>
  <c r="BM19"/>
  <c r="CM19"/>
  <c r="CU19"/>
  <c r="DL19"/>
  <c r="BU62"/>
  <c r="DA12"/>
  <c r="CT18"/>
  <c r="BG4"/>
  <c r="BX4"/>
  <c r="CO4"/>
  <c r="CZ5"/>
  <c r="BM6"/>
  <c r="BS8"/>
  <c r="DA8"/>
  <c r="CY10"/>
  <c r="BG12"/>
  <c r="BX12"/>
  <c r="CZ13"/>
  <c r="BM14"/>
  <c r="BS16"/>
  <c r="DA16"/>
  <c r="CY18"/>
  <c r="BG20"/>
  <c r="CN7" i="7"/>
  <c r="BB45"/>
  <c r="BB46"/>
  <c r="DF3"/>
  <c r="BB27"/>
  <c r="CN18"/>
  <c r="CN15"/>
  <c r="CN3"/>
  <c r="CN16"/>
  <c r="CN5"/>
  <c r="CN8"/>
  <c r="CN13"/>
  <c r="CN10"/>
  <c r="DS9"/>
  <c r="DB9"/>
  <c r="DB4"/>
  <c r="DB17"/>
  <c r="DB6"/>
  <c r="BV4"/>
  <c r="BU27"/>
  <c r="DI5"/>
  <c r="CQ16"/>
  <c r="CQ8"/>
  <c r="CQ11"/>
  <c r="BX5"/>
  <c r="CQ19"/>
  <c r="CQ5"/>
  <c r="CQ3"/>
  <c r="DO5"/>
  <c r="DO7"/>
  <c r="DS17"/>
  <c r="CN9"/>
  <c r="AZ21"/>
  <c r="AZ22"/>
  <c r="CN17"/>
  <c r="DS6"/>
  <c r="CB6"/>
  <c r="DK3"/>
  <c r="CS9"/>
  <c r="CS13"/>
  <c r="CS15"/>
  <c r="CS7"/>
  <c r="CS12"/>
  <c r="BZ3"/>
  <c r="CS6"/>
  <c r="BJ27"/>
  <c r="CS18"/>
  <c r="CS10"/>
  <c r="CS17"/>
  <c r="CS3"/>
  <c r="CS20"/>
  <c r="CS4"/>
  <c r="BJ45"/>
  <c r="BJ46"/>
  <c r="CS14"/>
  <c r="DO15"/>
  <c r="CZ12"/>
  <c r="BR27"/>
  <c r="BR28"/>
  <c r="BR29"/>
  <c r="BR45"/>
  <c r="BR46"/>
  <c r="CN11"/>
  <c r="CN14"/>
  <c r="DB8"/>
  <c r="CZ9"/>
  <c r="CQ10"/>
  <c r="CQ18"/>
  <c r="DB5"/>
  <c r="CA7"/>
  <c r="CS8"/>
  <c r="DB15"/>
  <c r="CN6"/>
  <c r="DQ3"/>
  <c r="CA5"/>
  <c r="CZ11"/>
  <c r="CA15"/>
  <c r="CS16"/>
  <c r="DP8"/>
  <c r="CP13"/>
  <c r="CY16"/>
  <c r="BO27"/>
  <c r="D30"/>
  <c r="G30"/>
  <c r="CT4"/>
  <c r="CO5"/>
  <c r="DQ6"/>
  <c r="DO8"/>
  <c r="CB9"/>
  <c r="DR9"/>
  <c r="BZ11"/>
  <c r="CY11"/>
  <c r="BY16"/>
  <c r="DA17"/>
  <c r="CY19"/>
  <c r="BN27"/>
  <c r="BN28"/>
  <c r="BN29"/>
  <c r="BQ45"/>
  <c r="BQ46"/>
  <c r="BY3"/>
  <c r="DO3"/>
  <c r="CQ6"/>
  <c r="CT7"/>
  <c r="BG8"/>
  <c r="CU10"/>
  <c r="DA12"/>
  <c r="DP14"/>
  <c r="BX16"/>
  <c r="CZ17"/>
  <c r="DO19"/>
  <c r="BA27"/>
  <c r="BX3"/>
  <c r="CO3"/>
  <c r="CR4"/>
  <c r="DQ4"/>
  <c r="CU5"/>
  <c r="DO6"/>
  <c r="CB7"/>
  <c r="CQ9"/>
  <c r="DF11"/>
  <c r="CP14"/>
  <c r="CV16"/>
  <c r="BG19"/>
  <c r="CO19"/>
  <c r="DQ20"/>
  <c r="BF45"/>
  <c r="BF46"/>
  <c r="BC3"/>
  <c r="BS3"/>
  <c r="CB3"/>
  <c r="DA3"/>
  <c r="DJ3"/>
  <c r="CN4"/>
  <c r="CV4"/>
  <c r="DE4"/>
  <c r="DM4"/>
  <c r="CY5"/>
  <c r="DH5"/>
  <c r="DP5"/>
  <c r="CT6"/>
  <c r="DK6"/>
  <c r="BG7"/>
  <c r="BX7"/>
  <c r="CO7"/>
  <c r="CW7"/>
  <c r="DN7"/>
  <c r="CA8"/>
  <c r="CR8"/>
  <c r="CZ8"/>
  <c r="BM9"/>
  <c r="CM9"/>
  <c r="CU9"/>
  <c r="DL9"/>
  <c r="BP10"/>
  <c r="CA10"/>
  <c r="CP10"/>
  <c r="BC11"/>
  <c r="BE11"/>
  <c r="BS11"/>
  <c r="CB11"/>
  <c r="CS11"/>
  <c r="DA11"/>
  <c r="DJ11"/>
  <c r="BV12"/>
  <c r="CB12"/>
  <c r="CN12"/>
  <c r="CV12"/>
  <c r="DE12"/>
  <c r="CQ13"/>
  <c r="CY13"/>
  <c r="DP13"/>
  <c r="CT14"/>
  <c r="DB14"/>
  <c r="DK14"/>
  <c r="BG15"/>
  <c r="BX15"/>
  <c r="CO15"/>
  <c r="CW15"/>
  <c r="DN15"/>
  <c r="CR16"/>
  <c r="CZ16"/>
  <c r="BM17"/>
  <c r="CM17"/>
  <c r="CU17"/>
  <c r="DL17"/>
  <c r="BP18"/>
  <c r="CP18"/>
  <c r="BC19"/>
  <c r="BE19"/>
  <c r="BS19"/>
  <c r="CB19"/>
  <c r="CS19"/>
  <c r="DA19"/>
  <c r="DJ19"/>
  <c r="BV20"/>
  <c r="CN20"/>
  <c r="CV20"/>
  <c r="DE20"/>
  <c r="BF27"/>
  <c r="BA32"/>
  <c r="BK45"/>
  <c r="BK46"/>
  <c r="CY8"/>
  <c r="CM12"/>
  <c r="CT17"/>
  <c r="CO18"/>
  <c r="CM20"/>
  <c r="DP3"/>
  <c r="BY8"/>
  <c r="DA9"/>
  <c r="BX13"/>
  <c r="CO13"/>
  <c r="CR14"/>
  <c r="CZ14"/>
  <c r="CM15"/>
  <c r="CP3"/>
  <c r="DP6"/>
  <c r="DS7"/>
  <c r="DQ9"/>
  <c r="CM10"/>
  <c r="CP11"/>
  <c r="CO16"/>
  <c r="CP19"/>
  <c r="BL27"/>
  <c r="BL28"/>
  <c r="BL29"/>
  <c r="BA31"/>
  <c r="BG3"/>
  <c r="CW3"/>
  <c r="CW23"/>
  <c r="DR7"/>
  <c r="BX11"/>
  <c r="CO11"/>
  <c r="CR12"/>
  <c r="DR15"/>
  <c r="CQ17"/>
  <c r="CY17"/>
  <c r="BX19"/>
  <c r="BK27"/>
  <c r="BK28"/>
  <c r="CV3"/>
  <c r="CV23"/>
  <c r="DE3"/>
  <c r="CQ4"/>
  <c r="CY4"/>
  <c r="CT5"/>
  <c r="BG6"/>
  <c r="BX6"/>
  <c r="CO6"/>
  <c r="DF6"/>
  <c r="CR7"/>
  <c r="CZ7"/>
  <c r="CM8"/>
  <c r="CU8"/>
  <c r="CP9"/>
  <c r="DG9"/>
  <c r="DA10"/>
  <c r="DE11"/>
  <c r="CQ12"/>
  <c r="CY12"/>
  <c r="CT13"/>
  <c r="BG14"/>
  <c r="BX14"/>
  <c r="CO14"/>
  <c r="DF14"/>
  <c r="CR15"/>
  <c r="CZ15"/>
  <c r="CM16"/>
  <c r="CU16"/>
  <c r="DG17"/>
  <c r="DA18"/>
  <c r="CN19"/>
  <c r="DE19"/>
  <c r="CQ20"/>
  <c r="CY20"/>
  <c r="BT27"/>
  <c r="BT28"/>
  <c r="BT29"/>
  <c r="BA33"/>
  <c r="CT9"/>
  <c r="DQ11"/>
  <c r="DP16"/>
  <c r="CR19"/>
  <c r="CZ19"/>
  <c r="CU20"/>
  <c r="CA6"/>
  <c r="CR6"/>
  <c r="CM7"/>
  <c r="CB17"/>
  <c r="BZ19"/>
  <c r="BI45"/>
  <c r="BI46"/>
  <c r="DA4"/>
  <c r="CO8"/>
  <c r="CR9"/>
  <c r="DO11"/>
  <c r="CR17"/>
  <c r="CU18"/>
  <c r="DA20"/>
  <c r="BH45"/>
  <c r="BH46"/>
  <c r="CM5"/>
  <c r="DE8"/>
  <c r="DP9"/>
  <c r="CM13"/>
  <c r="CB15"/>
  <c r="DE16"/>
  <c r="CT18"/>
  <c r="CR20"/>
  <c r="BM3"/>
  <c r="CM3"/>
  <c r="CU3"/>
  <c r="CU23"/>
  <c r="DL3"/>
  <c r="BP4"/>
  <c r="DG4"/>
  <c r="BS5"/>
  <c r="DA5"/>
  <c r="DJ5"/>
  <c r="DE6"/>
  <c r="DM6"/>
  <c r="CY7"/>
  <c r="DH7"/>
  <c r="DK8"/>
  <c r="BG9"/>
  <c r="BX9"/>
  <c r="CO9"/>
  <c r="DF9"/>
  <c r="DN9"/>
  <c r="CR10"/>
  <c r="CZ10"/>
  <c r="DI10"/>
  <c r="BM11"/>
  <c r="CM11"/>
  <c r="CU11"/>
  <c r="DL11"/>
  <c r="DG12"/>
  <c r="BS13"/>
  <c r="DA13"/>
  <c r="DJ13"/>
  <c r="DE14"/>
  <c r="DM14"/>
  <c r="CQ15"/>
  <c r="CY15"/>
  <c r="DH15"/>
  <c r="CT16"/>
  <c r="DK16"/>
  <c r="BG17"/>
  <c r="BX17"/>
  <c r="DF17"/>
  <c r="CR18"/>
  <c r="CZ18"/>
  <c r="DI18"/>
  <c r="BM19"/>
  <c r="CU19"/>
  <c r="DL19"/>
  <c r="DG20"/>
  <c r="BU45"/>
  <c r="BU46"/>
  <c r="CO10"/>
  <c r="CR11"/>
  <c r="CU12"/>
  <c r="CY3"/>
  <c r="CY23"/>
  <c r="CU7"/>
  <c r="CP8"/>
  <c r="CT12"/>
  <c r="CA14"/>
  <c r="CU15"/>
  <c r="CP16"/>
  <c r="CT20"/>
  <c r="BX8"/>
  <c r="CQ14"/>
  <c r="CT15"/>
  <c r="BG16"/>
  <c r="CM18"/>
  <c r="BG4"/>
  <c r="CZ5"/>
  <c r="BM6"/>
  <c r="BS8"/>
  <c r="DA8"/>
  <c r="CY10"/>
  <c r="BG12"/>
  <c r="CZ13"/>
  <c r="BM14"/>
  <c r="BS16"/>
  <c r="DA16"/>
  <c r="CY18"/>
  <c r="BG20"/>
  <c r="DS9" i="6"/>
  <c r="DS17"/>
  <c r="DO7"/>
  <c r="DO15"/>
  <c r="DS12"/>
  <c r="BQ33"/>
  <c r="CX3"/>
  <c r="CX27"/>
  <c r="CA7"/>
  <c r="CA15"/>
  <c r="CS6"/>
  <c r="CN7"/>
  <c r="CW10"/>
  <c r="DQ11"/>
  <c r="CM12"/>
  <c r="CP13"/>
  <c r="CN15"/>
  <c r="CV15"/>
  <c r="CY16"/>
  <c r="CU20"/>
  <c r="BZ3"/>
  <c r="CY3"/>
  <c r="CY27"/>
  <c r="CR6"/>
  <c r="CZ6"/>
  <c r="CU7"/>
  <c r="DO8"/>
  <c r="DA9"/>
  <c r="BZ11"/>
  <c r="CQ11"/>
  <c r="DB12"/>
  <c r="CU15"/>
  <c r="CX16"/>
  <c r="DR17"/>
  <c r="DP19"/>
  <c r="CT20"/>
  <c r="DO3"/>
  <c r="CS4"/>
  <c r="BZ6"/>
  <c r="DP6"/>
  <c r="CT7"/>
  <c r="CO8"/>
  <c r="DQ9"/>
  <c r="CM10"/>
  <c r="CS12"/>
  <c r="CT15"/>
  <c r="CU18"/>
  <c r="CP19"/>
  <c r="BA31"/>
  <c r="BA32"/>
  <c r="BX3"/>
  <c r="CV8"/>
  <c r="CY9"/>
  <c r="BG11"/>
  <c r="DQ12"/>
  <c r="CM13"/>
  <c r="CS15"/>
  <c r="DE16"/>
  <c r="BX19"/>
  <c r="CR20"/>
  <c r="BF49"/>
  <c r="BC3"/>
  <c r="BS3"/>
  <c r="CB3"/>
  <c r="CS3"/>
  <c r="DA3"/>
  <c r="DA27"/>
  <c r="DJ3"/>
  <c r="BV4"/>
  <c r="DC16"/>
  <c r="CN4"/>
  <c r="CV4"/>
  <c r="DE4"/>
  <c r="DM4"/>
  <c r="CQ5"/>
  <c r="CY5"/>
  <c r="DH5"/>
  <c r="DP5"/>
  <c r="CT6"/>
  <c r="DB6"/>
  <c r="BG7"/>
  <c r="BX7"/>
  <c r="CO7"/>
  <c r="CW7"/>
  <c r="DN7"/>
  <c r="CR8"/>
  <c r="CZ8"/>
  <c r="BM9"/>
  <c r="CM9"/>
  <c r="CU9"/>
  <c r="DL9"/>
  <c r="BP10"/>
  <c r="CX6"/>
  <c r="CP10"/>
  <c r="BC11"/>
  <c r="BE11"/>
  <c r="BS11"/>
  <c r="CS11"/>
  <c r="DA11"/>
  <c r="DJ11"/>
  <c r="CN12"/>
  <c r="CV12"/>
  <c r="DE12"/>
  <c r="CQ13"/>
  <c r="CY13"/>
  <c r="DP13"/>
  <c r="CT14"/>
  <c r="DB14"/>
  <c r="DK14"/>
  <c r="BG15"/>
  <c r="BX15"/>
  <c r="CO15"/>
  <c r="CW15"/>
  <c r="CA16"/>
  <c r="CR16"/>
  <c r="CZ16"/>
  <c r="BM17"/>
  <c r="CM17"/>
  <c r="CU17"/>
  <c r="DL17"/>
  <c r="BP18"/>
  <c r="CP18"/>
  <c r="BC19"/>
  <c r="BE19"/>
  <c r="BS19"/>
  <c r="CB19"/>
  <c r="CS19"/>
  <c r="DA19"/>
  <c r="DJ19"/>
  <c r="BV20"/>
  <c r="CN20"/>
  <c r="CV20"/>
  <c r="DE20"/>
  <c r="BF31"/>
  <c r="BF32"/>
  <c r="BF33"/>
  <c r="BA36"/>
  <c r="BK49"/>
  <c r="CZ3"/>
  <c r="CZ27"/>
  <c r="CY8"/>
  <c r="CT9"/>
  <c r="DO13"/>
  <c r="CS14"/>
  <c r="CQ16"/>
  <c r="DB17"/>
  <c r="CO18"/>
  <c r="DQ19"/>
  <c r="CM20"/>
  <c r="BD31"/>
  <c r="BD32"/>
  <c r="BD33"/>
  <c r="CQ3"/>
  <c r="CT4"/>
  <c r="BX5"/>
  <c r="BY8"/>
  <c r="CP8"/>
  <c r="CS9"/>
  <c r="CY11"/>
  <c r="BX13"/>
  <c r="CO13"/>
  <c r="DQ14"/>
  <c r="CM15"/>
  <c r="CP16"/>
  <c r="CQ19"/>
  <c r="BI49"/>
  <c r="DR4"/>
  <c r="BG8"/>
  <c r="CU10"/>
  <c r="CN13"/>
  <c r="CY14"/>
  <c r="BG16"/>
  <c r="CO16"/>
  <c r="DQ17"/>
  <c r="CM18"/>
  <c r="CS20"/>
  <c r="DQ4"/>
  <c r="CU5"/>
  <c r="CB7"/>
  <c r="DR7"/>
  <c r="DE8"/>
  <c r="CQ9"/>
  <c r="CO11"/>
  <c r="CR12"/>
  <c r="CU13"/>
  <c r="CB15"/>
  <c r="DR15"/>
  <c r="CQ17"/>
  <c r="CY17"/>
  <c r="CT18"/>
  <c r="BG19"/>
  <c r="CO19"/>
  <c r="CN3"/>
  <c r="CV3"/>
  <c r="CV27"/>
  <c r="DE3"/>
  <c r="CQ4"/>
  <c r="CY4"/>
  <c r="CT5"/>
  <c r="DS5"/>
  <c r="BG6"/>
  <c r="BX6"/>
  <c r="CO6"/>
  <c r="DF6"/>
  <c r="CR7"/>
  <c r="CZ7"/>
  <c r="CM8"/>
  <c r="CU8"/>
  <c r="CP9"/>
  <c r="DG9"/>
  <c r="CB10"/>
  <c r="CS10"/>
  <c r="DA10"/>
  <c r="CN11"/>
  <c r="DE11"/>
  <c r="CQ12"/>
  <c r="CY12"/>
  <c r="CT13"/>
  <c r="BG14"/>
  <c r="BX14"/>
  <c r="CO14"/>
  <c r="DF14"/>
  <c r="CR15"/>
  <c r="CZ15"/>
  <c r="CM16"/>
  <c r="CU16"/>
  <c r="CX17"/>
  <c r="DG17"/>
  <c r="CB18"/>
  <c r="CS18"/>
  <c r="DA18"/>
  <c r="CN19"/>
  <c r="DE19"/>
  <c r="CQ20"/>
  <c r="CY20"/>
  <c r="DS24"/>
  <c r="BJ31"/>
  <c r="BJ32"/>
  <c r="BJ33"/>
  <c r="BT31"/>
  <c r="BT32"/>
  <c r="BT33"/>
  <c r="BA37"/>
  <c r="DO5"/>
  <c r="CQ8"/>
  <c r="CO10"/>
  <c r="CU12"/>
  <c r="CT17"/>
  <c r="BR49"/>
  <c r="DP3"/>
  <c r="CM7"/>
  <c r="CN10"/>
  <c r="CA14"/>
  <c r="CR14"/>
  <c r="BY16"/>
  <c r="CB17"/>
  <c r="CN18"/>
  <c r="BZ19"/>
  <c r="BN31"/>
  <c r="BN32"/>
  <c r="BN33"/>
  <c r="BQ49"/>
  <c r="CP3"/>
  <c r="CN5"/>
  <c r="CQ6"/>
  <c r="CP11"/>
  <c r="DR12"/>
  <c r="CQ14"/>
  <c r="CR17"/>
  <c r="CX19"/>
  <c r="DR20"/>
  <c r="BA35"/>
  <c r="BH49"/>
  <c r="BG3"/>
  <c r="DF3"/>
  <c r="CM5"/>
  <c r="DO6"/>
  <c r="CS7"/>
  <c r="CT10"/>
  <c r="CP14"/>
  <c r="CN16"/>
  <c r="DQ20"/>
  <c r="BK31"/>
  <c r="BK32"/>
  <c r="BM3"/>
  <c r="CM3"/>
  <c r="CU3"/>
  <c r="CU27"/>
  <c r="DL3"/>
  <c r="CX4"/>
  <c r="DG4"/>
  <c r="BS5"/>
  <c r="CS5"/>
  <c r="DA5"/>
  <c r="DJ5"/>
  <c r="DE6"/>
  <c r="DM6"/>
  <c r="CQ7"/>
  <c r="CY7"/>
  <c r="DH7"/>
  <c r="CT8"/>
  <c r="DK8"/>
  <c r="BG9"/>
  <c r="BX9"/>
  <c r="DF9"/>
  <c r="CR10"/>
  <c r="CZ10"/>
  <c r="DI10"/>
  <c r="BM11"/>
  <c r="CM11"/>
  <c r="CU11"/>
  <c r="DL11"/>
  <c r="DG12"/>
  <c r="BS13"/>
  <c r="CS13"/>
  <c r="DA13"/>
  <c r="DJ13"/>
  <c r="DE14"/>
  <c r="DM14"/>
  <c r="CQ15"/>
  <c r="CY15"/>
  <c r="DH15"/>
  <c r="CT16"/>
  <c r="DK16"/>
  <c r="BG17"/>
  <c r="BX17"/>
  <c r="DF17"/>
  <c r="CR18"/>
  <c r="CZ18"/>
  <c r="DI18"/>
  <c r="BM19"/>
  <c r="CU19"/>
  <c r="DL19"/>
  <c r="DG20"/>
  <c r="BI31"/>
  <c r="BI32"/>
  <c r="BI33"/>
  <c r="BR31"/>
  <c r="BR32"/>
  <c r="BR33"/>
  <c r="G32"/>
  <c r="BB49"/>
  <c r="BU49"/>
  <c r="DP8"/>
  <c r="DB9"/>
  <c r="CR11"/>
  <c r="DA14"/>
  <c r="DP16"/>
  <c r="CR19"/>
  <c r="BJ49"/>
  <c r="DB4"/>
  <c r="CO5"/>
  <c r="CA6"/>
  <c r="CB9"/>
  <c r="CT12"/>
  <c r="CS17"/>
  <c r="BB31"/>
  <c r="BB32"/>
  <c r="BB33"/>
  <c r="BY3"/>
  <c r="BX8"/>
  <c r="CR9"/>
  <c r="CB12"/>
  <c r="BX16"/>
  <c r="CB20"/>
  <c r="CO3"/>
  <c r="CW3"/>
  <c r="CW27"/>
  <c r="BG4"/>
  <c r="CZ5"/>
  <c r="BM6"/>
  <c r="BS8"/>
  <c r="DA8"/>
  <c r="CY10"/>
  <c r="BG12"/>
  <c r="CZ13"/>
  <c r="BM14"/>
  <c r="BS16"/>
  <c r="DA16"/>
  <c r="CY18"/>
  <c r="BG20"/>
  <c r="DJ8" i="5"/>
  <c r="BY8"/>
  <c r="CR8"/>
  <c r="DB12"/>
  <c r="BV12"/>
  <c r="CP15"/>
  <c r="DH15"/>
  <c r="DO15"/>
  <c r="BI23"/>
  <c r="BI24"/>
  <c r="CR10"/>
  <c r="CR9"/>
  <c r="CR15"/>
  <c r="CR7"/>
  <c r="CR12"/>
  <c r="BI41"/>
  <c r="DJ3"/>
  <c r="CR4"/>
  <c r="BY3"/>
  <c r="CR14"/>
  <c r="CO4"/>
  <c r="DG4"/>
  <c r="CO3"/>
  <c r="CO16"/>
  <c r="CO14"/>
  <c r="CO6"/>
  <c r="CO8"/>
  <c r="CO11"/>
  <c r="CO13"/>
  <c r="BV4"/>
  <c r="DC11"/>
  <c r="BU23"/>
  <c r="BQ23"/>
  <c r="BQ24"/>
  <c r="CB3"/>
  <c r="BS3"/>
  <c r="BQ41"/>
  <c r="CU3"/>
  <c r="CU19"/>
  <c r="CU10"/>
  <c r="CU15"/>
  <c r="CU16"/>
  <c r="CU8"/>
  <c r="CU5"/>
  <c r="DM4"/>
  <c r="CU13"/>
  <c r="BL23"/>
  <c r="BL24"/>
  <c r="BL25"/>
  <c r="DR4"/>
  <c r="CB4"/>
  <c r="DA3"/>
  <c r="DA4"/>
  <c r="CN6"/>
  <c r="DF6"/>
  <c r="CP7"/>
  <c r="DH7"/>
  <c r="CP3"/>
  <c r="CP16"/>
  <c r="CP8"/>
  <c r="DO7"/>
  <c r="DK11"/>
  <c r="BZ11"/>
  <c r="CS11"/>
  <c r="DS15"/>
  <c r="DJ16"/>
  <c r="BY16"/>
  <c r="CR16"/>
  <c r="CB16"/>
  <c r="BS16"/>
  <c r="BR23"/>
  <c r="BR24"/>
  <c r="BR25"/>
  <c r="CQ3"/>
  <c r="CS5"/>
  <c r="CV6"/>
  <c r="CQ8"/>
  <c r="CT11"/>
  <c r="DB11"/>
  <c r="CS16"/>
  <c r="BO23"/>
  <c r="BJ41"/>
  <c r="BJ42"/>
  <c r="BH23"/>
  <c r="BH24"/>
  <c r="DB4"/>
  <c r="CR5"/>
  <c r="CU6"/>
  <c r="CZ6"/>
  <c r="CW8"/>
  <c r="DB9"/>
  <c r="CO10"/>
  <c r="CV13"/>
  <c r="CV14"/>
  <c r="CY16"/>
  <c r="BD23"/>
  <c r="BD24"/>
  <c r="CO9"/>
  <c r="DG9"/>
  <c r="BB41"/>
  <c r="CN13"/>
  <c r="CN5"/>
  <c r="BB23"/>
  <c r="BB24"/>
  <c r="CN3"/>
  <c r="CN16"/>
  <c r="CN8"/>
  <c r="DF3"/>
  <c r="CN10"/>
  <c r="BC8"/>
  <c r="BE8"/>
  <c r="DE8"/>
  <c r="BG8"/>
  <c r="CM8"/>
  <c r="BX8"/>
  <c r="CS6"/>
  <c r="CU14"/>
  <c r="CQ16"/>
  <c r="CT4"/>
  <c r="CW16"/>
  <c r="CV3"/>
  <c r="CY4"/>
  <c r="BF41"/>
  <c r="CV5"/>
  <c r="DB7"/>
  <c r="DB8"/>
  <c r="BE9"/>
  <c r="CV9"/>
  <c r="CV10"/>
  <c r="CR11"/>
  <c r="CU12"/>
  <c r="CA13"/>
  <c r="D26"/>
  <c r="G26"/>
  <c r="CB8"/>
  <c r="BS8"/>
  <c r="DI13"/>
  <c r="CQ13"/>
  <c r="BX13"/>
  <c r="DL6"/>
  <c r="BM6"/>
  <c r="CT12"/>
  <c r="CT6"/>
  <c r="BN23"/>
  <c r="BN24"/>
  <c r="BN25"/>
  <c r="DN7"/>
  <c r="BZ6"/>
  <c r="DK6"/>
  <c r="DO10"/>
  <c r="DL14"/>
  <c r="BM14"/>
  <c r="CT14"/>
  <c r="BA41"/>
  <c r="CM3"/>
  <c r="BA23"/>
  <c r="BA24"/>
  <c r="E8" i="25"/>
  <c r="CM10" i="5"/>
  <c r="DE3"/>
  <c r="CM5"/>
  <c r="BX3"/>
  <c r="BC3"/>
  <c r="CM13"/>
  <c r="BG3"/>
  <c r="CM15"/>
  <c r="DM9"/>
  <c r="CU9"/>
  <c r="CU4"/>
  <c r="CT9"/>
  <c r="CQ10"/>
  <c r="CZ12"/>
  <c r="DB15"/>
  <c r="BX4"/>
  <c r="CZ4"/>
  <c r="CR6"/>
  <c r="CW9"/>
  <c r="CZ11"/>
  <c r="DB13"/>
  <c r="CA15"/>
  <c r="BL41"/>
  <c r="CZ3"/>
  <c r="CA7"/>
  <c r="DA7"/>
  <c r="CV7"/>
  <c r="CN9"/>
  <c r="CW11"/>
  <c r="CP12"/>
  <c r="CW12"/>
  <c r="CM12"/>
  <c r="CZ14"/>
  <c r="DA14"/>
  <c r="DK3"/>
  <c r="CS13"/>
  <c r="CS7"/>
  <c r="CS9"/>
  <c r="BJ23"/>
  <c r="BJ24"/>
  <c r="CS10"/>
  <c r="CS3"/>
  <c r="CS15"/>
  <c r="CS12"/>
  <c r="CS4"/>
  <c r="DI5"/>
  <c r="CQ11"/>
  <c r="CQ5"/>
  <c r="DA9"/>
  <c r="DR9"/>
  <c r="CB9"/>
  <c r="CN11"/>
  <c r="DF11"/>
  <c r="BC16"/>
  <c r="BE16"/>
  <c r="BX16"/>
  <c r="CM16"/>
  <c r="DE16"/>
  <c r="BG16"/>
  <c r="CY8"/>
  <c r="BD41"/>
  <c r="BA27"/>
  <c r="CT3"/>
  <c r="DB3"/>
  <c r="DB19"/>
  <c r="CY3"/>
  <c r="DQ3"/>
  <c r="CP4"/>
  <c r="CW4"/>
  <c r="DB5"/>
  <c r="CP5"/>
  <c r="CU7"/>
  <c r="CS8"/>
  <c r="CA9"/>
  <c r="DB10"/>
  <c r="CV11"/>
  <c r="CR13"/>
  <c r="CP13"/>
  <c r="CS14"/>
  <c r="CV15"/>
  <c r="DB16"/>
  <c r="DO8"/>
  <c r="DQ14"/>
  <c r="DO16"/>
  <c r="CQ6"/>
  <c r="CY6"/>
  <c r="DO11"/>
  <c r="DA12"/>
  <c r="CQ14"/>
  <c r="CY14"/>
  <c r="CT15"/>
  <c r="DQ4"/>
  <c r="CP6"/>
  <c r="DR7"/>
  <c r="CV8"/>
  <c r="CQ9"/>
  <c r="CY9"/>
  <c r="BG11"/>
  <c r="DQ12"/>
  <c r="DA15"/>
  <c r="CV16"/>
  <c r="CN4"/>
  <c r="CV4"/>
  <c r="DE4"/>
  <c r="CY5"/>
  <c r="DH5"/>
  <c r="DP5"/>
  <c r="DB6"/>
  <c r="BG7"/>
  <c r="BX7"/>
  <c r="CO7"/>
  <c r="CW7"/>
  <c r="CZ8"/>
  <c r="BM9"/>
  <c r="CM9"/>
  <c r="DL9"/>
  <c r="CP10"/>
  <c r="BC11"/>
  <c r="BE11"/>
  <c r="BS11"/>
  <c r="CB11"/>
  <c r="DA11"/>
  <c r="DJ11"/>
  <c r="CN12"/>
  <c r="CV12"/>
  <c r="DE12"/>
  <c r="CY13"/>
  <c r="DP13"/>
  <c r="DB14"/>
  <c r="DK14"/>
  <c r="BG15"/>
  <c r="BX15"/>
  <c r="CO15"/>
  <c r="CW15"/>
  <c r="CZ16"/>
  <c r="BF23"/>
  <c r="BF24"/>
  <c r="BA28"/>
  <c r="BK41"/>
  <c r="CY11"/>
  <c r="CT7"/>
  <c r="CZ9"/>
  <c r="CB7"/>
  <c r="DS10"/>
  <c r="BX11"/>
  <c r="CP14"/>
  <c r="AZ17"/>
  <c r="AZ18"/>
  <c r="BK23"/>
  <c r="BK24"/>
  <c r="CT5"/>
  <c r="BG6"/>
  <c r="CZ7"/>
  <c r="CP9"/>
  <c r="DA10"/>
  <c r="DR10"/>
  <c r="DE11"/>
  <c r="CQ12"/>
  <c r="CY12"/>
  <c r="CT13"/>
  <c r="BG14"/>
  <c r="BX14"/>
  <c r="DF14"/>
  <c r="CZ15"/>
  <c r="BT23"/>
  <c r="BT24"/>
  <c r="BT25"/>
  <c r="BA29"/>
  <c r="BN41"/>
  <c r="CP11"/>
  <c r="BH41"/>
  <c r="CW3"/>
  <c r="CW19"/>
  <c r="CA4"/>
  <c r="CB15"/>
  <c r="CQ4"/>
  <c r="BX6"/>
  <c r="BM3"/>
  <c r="DL3"/>
  <c r="BS5"/>
  <c r="DA5"/>
  <c r="DJ5"/>
  <c r="DE6"/>
  <c r="DM6"/>
  <c r="CQ7"/>
  <c r="CY7"/>
  <c r="CT8"/>
  <c r="DK8"/>
  <c r="BG9"/>
  <c r="BX9"/>
  <c r="DF9"/>
  <c r="CZ10"/>
  <c r="DI10"/>
  <c r="BM11"/>
  <c r="CU11"/>
  <c r="DL11"/>
  <c r="DG12"/>
  <c r="BS13"/>
  <c r="DA13"/>
  <c r="DJ13"/>
  <c r="DE14"/>
  <c r="DM14"/>
  <c r="CQ15"/>
  <c r="CY15"/>
  <c r="CT16"/>
  <c r="DK16"/>
  <c r="BU41"/>
  <c r="BG4"/>
  <c r="CZ5"/>
  <c r="DA8"/>
  <c r="CY10"/>
  <c r="BG12"/>
  <c r="CZ13"/>
  <c r="DA16"/>
  <c r="BN40" i="4"/>
  <c r="CB6"/>
  <c r="DS6"/>
  <c r="CB14"/>
  <c r="DS14"/>
  <c r="CA12"/>
  <c r="BL40"/>
  <c r="CA10"/>
  <c r="CQ8"/>
  <c r="CO10"/>
  <c r="CW10"/>
  <c r="DQ11"/>
  <c r="CU12"/>
  <c r="DA14"/>
  <c r="BD21"/>
  <c r="BD22"/>
  <c r="BD23"/>
  <c r="D24"/>
  <c r="BJ39"/>
  <c r="BJ40"/>
  <c r="CY3"/>
  <c r="CY17"/>
  <c r="CT4"/>
  <c r="CP8"/>
  <c r="DR9"/>
  <c r="CY11"/>
  <c r="BN21"/>
  <c r="BN22"/>
  <c r="BN23"/>
  <c r="BI39"/>
  <c r="BI40"/>
  <c r="CS4"/>
  <c r="CN5"/>
  <c r="BZ6"/>
  <c r="CY6"/>
  <c r="CO8"/>
  <c r="CR9"/>
  <c r="CZ9"/>
  <c r="DR12"/>
  <c r="CV13"/>
  <c r="CQ14"/>
  <c r="BL21"/>
  <c r="BL22"/>
  <c r="BL23"/>
  <c r="DF3"/>
  <c r="CR4"/>
  <c r="CZ4"/>
  <c r="CU5"/>
  <c r="CP6"/>
  <c r="CS7"/>
  <c r="CN8"/>
  <c r="DP9"/>
  <c r="DS10"/>
  <c r="CP14"/>
  <c r="BK21"/>
  <c r="BK22"/>
  <c r="BF39"/>
  <c r="BF40"/>
  <c r="BC3"/>
  <c r="BS3"/>
  <c r="CB3"/>
  <c r="CS3"/>
  <c r="CS17"/>
  <c r="DA3"/>
  <c r="DA17"/>
  <c r="DJ3"/>
  <c r="DR3"/>
  <c r="BV4"/>
  <c r="DC13"/>
  <c r="CN4"/>
  <c r="DM4"/>
  <c r="BZ5"/>
  <c r="CQ5"/>
  <c r="CY5"/>
  <c r="DH5"/>
  <c r="DP5"/>
  <c r="CT6"/>
  <c r="DB6"/>
  <c r="BG7"/>
  <c r="CO7"/>
  <c r="DN7"/>
  <c r="CR8"/>
  <c r="CZ8"/>
  <c r="BM9"/>
  <c r="CM9"/>
  <c r="CU9"/>
  <c r="DL9"/>
  <c r="BP10"/>
  <c r="BY10"/>
  <c r="CP10"/>
  <c r="BC11"/>
  <c r="BE11"/>
  <c r="BS11"/>
  <c r="CB11"/>
  <c r="CS11"/>
  <c r="DA11"/>
  <c r="DJ11"/>
  <c r="BV12"/>
  <c r="CN12"/>
  <c r="BZ13"/>
  <c r="CQ13"/>
  <c r="CY13"/>
  <c r="DP13"/>
  <c r="CT14"/>
  <c r="DB14"/>
  <c r="DK14"/>
  <c r="BA26"/>
  <c r="BK39"/>
  <c r="DQ3"/>
  <c r="DP8"/>
  <c r="CT9"/>
  <c r="CP13"/>
  <c r="CQ3"/>
  <c r="CO5"/>
  <c r="CA6"/>
  <c r="CB9"/>
  <c r="CN10"/>
  <c r="CT12"/>
  <c r="CR14"/>
  <c r="CZ14"/>
  <c r="BB21"/>
  <c r="BB22"/>
  <c r="BB23"/>
  <c r="BQ39"/>
  <c r="BY3"/>
  <c r="DO3"/>
  <c r="CQ6"/>
  <c r="DS7"/>
  <c r="CU10"/>
  <c r="CN13"/>
  <c r="BA21"/>
  <c r="BA22"/>
  <c r="BA25"/>
  <c r="BH39"/>
  <c r="BH40"/>
  <c r="CB7"/>
  <c r="DR7"/>
  <c r="DE8"/>
  <c r="DO14"/>
  <c r="BO39"/>
  <c r="CN3"/>
  <c r="CV3"/>
  <c r="CV17"/>
  <c r="DE3"/>
  <c r="DM3"/>
  <c r="CQ4"/>
  <c r="CY4"/>
  <c r="CT5"/>
  <c r="DK5"/>
  <c r="DS5"/>
  <c r="BG6"/>
  <c r="BX6"/>
  <c r="CO6"/>
  <c r="DF6"/>
  <c r="CR7"/>
  <c r="CZ7"/>
  <c r="DI7"/>
  <c r="BM8"/>
  <c r="CM8"/>
  <c r="CU8"/>
  <c r="DL8"/>
  <c r="DG9"/>
  <c r="BS10"/>
  <c r="CB10"/>
  <c r="CS10"/>
  <c r="DA10"/>
  <c r="DJ10"/>
  <c r="CN11"/>
  <c r="DE11"/>
  <c r="DM11"/>
  <c r="CQ12"/>
  <c r="CY12"/>
  <c r="CT13"/>
  <c r="DK13"/>
  <c r="DS13"/>
  <c r="BG14"/>
  <c r="BX14"/>
  <c r="CO14"/>
  <c r="DF14"/>
  <c r="BJ21"/>
  <c r="BJ22"/>
  <c r="BJ23"/>
  <c r="BT21"/>
  <c r="BT22"/>
  <c r="BT23"/>
  <c r="BA27"/>
  <c r="CZ3"/>
  <c r="CZ17"/>
  <c r="CS6"/>
  <c r="CM12"/>
  <c r="BR39"/>
  <c r="BX5"/>
  <c r="CR6"/>
  <c r="CZ6"/>
  <c r="CM7"/>
  <c r="CS9"/>
  <c r="BX13"/>
  <c r="CO13"/>
  <c r="CP3"/>
  <c r="DR4"/>
  <c r="CV5"/>
  <c r="BX8"/>
  <c r="CS12"/>
  <c r="CY14"/>
  <c r="BG3"/>
  <c r="CO3"/>
  <c r="DO6"/>
  <c r="CQ9"/>
  <c r="CT10"/>
  <c r="BG11"/>
  <c r="CR12"/>
  <c r="CZ12"/>
  <c r="BM3"/>
  <c r="CM3"/>
  <c r="CU3"/>
  <c r="CU17"/>
  <c r="DL3"/>
  <c r="BP4"/>
  <c r="DG4"/>
  <c r="BS5"/>
  <c r="DA5"/>
  <c r="DE6"/>
  <c r="CY7"/>
  <c r="DH7"/>
  <c r="BG9"/>
  <c r="BX9"/>
  <c r="CO9"/>
  <c r="DF9"/>
  <c r="DN9"/>
  <c r="CZ10"/>
  <c r="BM11"/>
  <c r="CM11"/>
  <c r="BP12"/>
  <c r="DG12"/>
  <c r="BS13"/>
  <c r="DA13"/>
  <c r="DE14"/>
  <c r="BI21"/>
  <c r="BI22"/>
  <c r="BI23"/>
  <c r="BB39"/>
  <c r="BU39"/>
  <c r="CN7"/>
  <c r="CY8"/>
  <c r="DB9"/>
  <c r="CR11"/>
  <c r="CS14"/>
  <c r="BZ3"/>
  <c r="DP3"/>
  <c r="DB4"/>
  <c r="CU7"/>
  <c r="BY8"/>
  <c r="BZ11"/>
  <c r="CQ11"/>
  <c r="CA14"/>
  <c r="CT7"/>
  <c r="BG8"/>
  <c r="CM10"/>
  <c r="CP11"/>
  <c r="BX3"/>
  <c r="CA4"/>
  <c r="CM5"/>
  <c r="CO11"/>
  <c r="CM13"/>
  <c r="CU13"/>
  <c r="BU21"/>
  <c r="DK3"/>
  <c r="BG4"/>
  <c r="BX4"/>
  <c r="CR5"/>
  <c r="CZ5"/>
  <c r="BM6"/>
  <c r="CU6"/>
  <c r="BS8"/>
  <c r="CS8"/>
  <c r="DA8"/>
  <c r="CQ10"/>
  <c r="CY10"/>
  <c r="CT11"/>
  <c r="DB11"/>
  <c r="BG12"/>
  <c r="BX12"/>
  <c r="CR13"/>
  <c r="CZ13"/>
  <c r="BM14"/>
  <c r="CU14"/>
  <c r="DO7" i="3"/>
  <c r="DS9"/>
  <c r="BQ21"/>
  <c r="BD38"/>
  <c r="CA7"/>
  <c r="DO5"/>
  <c r="CS6"/>
  <c r="CQ8"/>
  <c r="DB9"/>
  <c r="CO10"/>
  <c r="BD19"/>
  <c r="BD20"/>
  <c r="BR37"/>
  <c r="BR38"/>
  <c r="CY3"/>
  <c r="CY15"/>
  <c r="DB4"/>
  <c r="BX5"/>
  <c r="CO5"/>
  <c r="CA6"/>
  <c r="CR6"/>
  <c r="CZ6"/>
  <c r="CU7"/>
  <c r="CS9"/>
  <c r="BZ11"/>
  <c r="DP11"/>
  <c r="DO3"/>
  <c r="DR4"/>
  <c r="CQ6"/>
  <c r="DQ9"/>
  <c r="CS12"/>
  <c r="DA12"/>
  <c r="BX3"/>
  <c r="CW3"/>
  <c r="CW15"/>
  <c r="DO6"/>
  <c r="CB7"/>
  <c r="DA7"/>
  <c r="CV8"/>
  <c r="CQ9"/>
  <c r="BG11"/>
  <c r="CO11"/>
  <c r="DQ12"/>
  <c r="AZ13"/>
  <c r="AZ14"/>
  <c r="BK19"/>
  <c r="BK20"/>
  <c r="BF37"/>
  <c r="BF38"/>
  <c r="BC3"/>
  <c r="BS3"/>
  <c r="CB3"/>
  <c r="CS3"/>
  <c r="DA3"/>
  <c r="DJ3"/>
  <c r="BV4"/>
  <c r="CB4"/>
  <c r="CN4"/>
  <c r="CV4"/>
  <c r="DE4"/>
  <c r="DM4"/>
  <c r="CQ5"/>
  <c r="CY5"/>
  <c r="DH5"/>
  <c r="DP5"/>
  <c r="CT6"/>
  <c r="DB6"/>
  <c r="DK6"/>
  <c r="BG7"/>
  <c r="BX7"/>
  <c r="CO7"/>
  <c r="CW7"/>
  <c r="DN7"/>
  <c r="CR8"/>
  <c r="CZ8"/>
  <c r="BM9"/>
  <c r="CM9"/>
  <c r="CU9"/>
  <c r="DL9"/>
  <c r="BP10"/>
  <c r="CP10"/>
  <c r="BC11"/>
  <c r="BE11"/>
  <c r="BS11"/>
  <c r="CS11"/>
  <c r="DA11"/>
  <c r="DJ11"/>
  <c r="BV12"/>
  <c r="CN12"/>
  <c r="CV12"/>
  <c r="DE12"/>
  <c r="BF19"/>
  <c r="BF20"/>
  <c r="BA24"/>
  <c r="BK37"/>
  <c r="BK38"/>
  <c r="DQ3"/>
  <c r="CT9"/>
  <c r="CR11"/>
  <c r="CZ11"/>
  <c r="BO19"/>
  <c r="D22"/>
  <c r="G22"/>
  <c r="BJ37"/>
  <c r="BJ38"/>
  <c r="CM7"/>
  <c r="CB9"/>
  <c r="DR9"/>
  <c r="CQ11"/>
  <c r="CP3"/>
  <c r="CY6"/>
  <c r="CT7"/>
  <c r="BG8"/>
  <c r="DO11"/>
  <c r="CB12"/>
  <c r="BA19"/>
  <c r="BA20"/>
  <c r="E7" i="25"/>
  <c r="BG3" i="3"/>
  <c r="DQ4"/>
  <c r="CM5"/>
  <c r="CN8"/>
  <c r="DP9"/>
  <c r="BX11"/>
  <c r="DF11"/>
  <c r="CR12"/>
  <c r="CN3"/>
  <c r="CV3"/>
  <c r="CV15"/>
  <c r="CQ4"/>
  <c r="CY4"/>
  <c r="CT5"/>
  <c r="BG6"/>
  <c r="BX6"/>
  <c r="CO6"/>
  <c r="DF6"/>
  <c r="CR7"/>
  <c r="CZ7"/>
  <c r="CM8"/>
  <c r="CU8"/>
  <c r="CP9"/>
  <c r="DG9"/>
  <c r="CB10"/>
  <c r="CS10"/>
  <c r="DA10"/>
  <c r="DE11"/>
  <c r="CQ12"/>
  <c r="CY12"/>
  <c r="BJ19"/>
  <c r="BJ20"/>
  <c r="BT19"/>
  <c r="BT20"/>
  <c r="BT21"/>
  <c r="BA25"/>
  <c r="CN7"/>
  <c r="DP8"/>
  <c r="CU12"/>
  <c r="DP3"/>
  <c r="CT4"/>
  <c r="CP8"/>
  <c r="CN10"/>
  <c r="BN19"/>
  <c r="BN20"/>
  <c r="BN21"/>
  <c r="BI37"/>
  <c r="BI38"/>
  <c r="CS4"/>
  <c r="CN5"/>
  <c r="BX8"/>
  <c r="CO8"/>
  <c r="CM10"/>
  <c r="CP11"/>
  <c r="BL19"/>
  <c r="BL20"/>
  <c r="BL21"/>
  <c r="CO3"/>
  <c r="CS7"/>
  <c r="CT10"/>
  <c r="BM3"/>
  <c r="CM3"/>
  <c r="CU3"/>
  <c r="DL3"/>
  <c r="DG4"/>
  <c r="BS5"/>
  <c r="CS5"/>
  <c r="DA5"/>
  <c r="DJ5"/>
  <c r="DE6"/>
  <c r="DM6"/>
  <c r="CQ7"/>
  <c r="CY7"/>
  <c r="DH7"/>
  <c r="CT8"/>
  <c r="DK8"/>
  <c r="BG9"/>
  <c r="BX9"/>
  <c r="DF9"/>
  <c r="CR10"/>
  <c r="CZ10"/>
  <c r="DI10"/>
  <c r="BM11"/>
  <c r="CU11"/>
  <c r="DL11"/>
  <c r="DG12"/>
  <c r="BI19"/>
  <c r="BI20"/>
  <c r="BR19"/>
  <c r="BR20"/>
  <c r="BR21"/>
  <c r="BB37"/>
  <c r="BB38"/>
  <c r="BU37"/>
  <c r="BU38"/>
  <c r="CY8"/>
  <c r="CM12"/>
  <c r="BZ3"/>
  <c r="CQ3"/>
  <c r="BY8"/>
  <c r="CT12"/>
  <c r="BB19"/>
  <c r="BB20"/>
  <c r="BQ37"/>
  <c r="BQ38"/>
  <c r="BY3"/>
  <c r="CR9"/>
  <c r="CU10"/>
  <c r="BH37"/>
  <c r="BH38"/>
  <c r="CR4"/>
  <c r="DE8"/>
  <c r="DE3"/>
  <c r="BG4"/>
  <c r="CZ5"/>
  <c r="BM6"/>
  <c r="BS8"/>
  <c r="DA8"/>
  <c r="CY10"/>
  <c r="BG12"/>
  <c r="CV10" i="2"/>
  <c r="DB16"/>
  <c r="BB45"/>
  <c r="BB46"/>
  <c r="DB19"/>
  <c r="BL45"/>
  <c r="BL46"/>
  <c r="BC10"/>
  <c r="BE10"/>
  <c r="BC18"/>
  <c r="BE18"/>
  <c r="CP9"/>
  <c r="DB15"/>
  <c r="BE20"/>
  <c r="BX20"/>
  <c r="BF45"/>
  <c r="BF46"/>
  <c r="BP3"/>
  <c r="DO3"/>
  <c r="DH3"/>
  <c r="CV4"/>
  <c r="CS4"/>
  <c r="DB5"/>
  <c r="CP8"/>
  <c r="BZ8"/>
  <c r="CP10"/>
  <c r="CW10"/>
  <c r="CP12"/>
  <c r="CW12"/>
  <c r="CP13"/>
  <c r="CW13"/>
  <c r="CO14"/>
  <c r="CV14"/>
  <c r="DG14"/>
  <c r="CO15"/>
  <c r="CW15"/>
  <c r="BC16"/>
  <c r="BE16"/>
  <c r="CU16"/>
  <c r="BV16"/>
  <c r="CB16"/>
  <c r="CP18"/>
  <c r="CV18"/>
  <c r="DF18"/>
  <c r="CN19"/>
  <c r="CV19"/>
  <c r="CQ20"/>
  <c r="CO11"/>
  <c r="CN11"/>
  <c r="CP20"/>
  <c r="BA45"/>
  <c r="BA46"/>
  <c r="CO8"/>
  <c r="CT8"/>
  <c r="CN12"/>
  <c r="BC13"/>
  <c r="BE13"/>
  <c r="CA14"/>
  <c r="BX15"/>
  <c r="CP17"/>
  <c r="DB18"/>
  <c r="BU45"/>
  <c r="BU46"/>
  <c r="CT13"/>
  <c r="CO17"/>
  <c r="CP14"/>
  <c r="CO9"/>
  <c r="CW9"/>
  <c r="CS10"/>
  <c r="DN10"/>
  <c r="CS13"/>
  <c r="DL13"/>
  <c r="CR15"/>
  <c r="DK15"/>
  <c r="CR18"/>
  <c r="CQ19"/>
  <c r="CT20"/>
  <c r="DB20"/>
  <c r="G29"/>
  <c r="DL5"/>
  <c r="CW11"/>
  <c r="CV15"/>
  <c r="CN4"/>
  <c r="CS5"/>
  <c r="CN10"/>
  <c r="DG11"/>
  <c r="BX12"/>
  <c r="CU15"/>
  <c r="CW6"/>
  <c r="CM11"/>
  <c r="CT5"/>
  <c r="DJ4"/>
  <c r="BJ27"/>
  <c r="BJ28"/>
  <c r="CQ4"/>
  <c r="DI4"/>
  <c r="CN6"/>
  <c r="DL3"/>
  <c r="BG4"/>
  <c r="DF4"/>
  <c r="CM6"/>
  <c r="CA7"/>
  <c r="CQ12"/>
  <c r="CB13"/>
  <c r="DL14"/>
  <c r="CQ15"/>
  <c r="DJ15"/>
  <c r="CP16"/>
  <c r="CW16"/>
  <c r="BZ16"/>
  <c r="BX17"/>
  <c r="CU17"/>
  <c r="DE17"/>
  <c r="DG3"/>
  <c r="CV12"/>
  <c r="CT16"/>
  <c r="CU19"/>
  <c r="CW20"/>
  <c r="BN45"/>
  <c r="BN46"/>
  <c r="CT19"/>
  <c r="DB7"/>
  <c r="DN8"/>
  <c r="DF10"/>
  <c r="CV11"/>
  <c r="CM16"/>
  <c r="CN18"/>
  <c r="CV20"/>
  <c r="CW7"/>
  <c r="DB8"/>
  <c r="CU11"/>
  <c r="DB12"/>
  <c r="DB13"/>
  <c r="G30"/>
  <c r="BA33"/>
  <c r="CQ5"/>
  <c r="CV6"/>
  <c r="CV7"/>
  <c r="CM8"/>
  <c r="CW17"/>
  <c r="CS18"/>
  <c r="BT45"/>
  <c r="BT46"/>
  <c r="CW5"/>
  <c r="CN5"/>
  <c r="CU10"/>
  <c r="BR27"/>
  <c r="BR28"/>
  <c r="BR29"/>
  <c r="BY5"/>
  <c r="BX7"/>
  <c r="DA12"/>
  <c r="CN9"/>
  <c r="CR10"/>
  <c r="BH27"/>
  <c r="BH28"/>
  <c r="BQ27"/>
  <c r="BQ28"/>
  <c r="BQ29"/>
  <c r="DK3"/>
  <c r="CP4"/>
  <c r="CW4"/>
  <c r="BV5"/>
  <c r="CB5"/>
  <c r="CA6"/>
  <c r="BS7"/>
  <c r="DK7"/>
  <c r="BG8"/>
  <c r="CB8"/>
  <c r="BX9"/>
  <c r="CU9"/>
  <c r="DE9"/>
  <c r="DK10"/>
  <c r="CQ11"/>
  <c r="DN11"/>
  <c r="BG12"/>
  <c r="DJ12"/>
  <c r="CQ13"/>
  <c r="BP13"/>
  <c r="DO13"/>
  <c r="CW14"/>
  <c r="CP15"/>
  <c r="BP15"/>
  <c r="DO15"/>
  <c r="DE15"/>
  <c r="CV16"/>
  <c r="BX16"/>
  <c r="BG18"/>
  <c r="CW18"/>
  <c r="DH18"/>
  <c r="CO19"/>
  <c r="CW19"/>
  <c r="DN19"/>
  <c r="DS6"/>
  <c r="DO8"/>
  <c r="DS14"/>
  <c r="DS19"/>
  <c r="DS11"/>
  <c r="CT7"/>
  <c r="CP11"/>
  <c r="DB3"/>
  <c r="CA5"/>
  <c r="CZ5"/>
  <c r="CP7"/>
  <c r="DG7"/>
  <c r="CS8"/>
  <c r="CV9"/>
  <c r="CT11"/>
  <c r="CO12"/>
  <c r="CR13"/>
  <c r="CZ13"/>
  <c r="CM14"/>
  <c r="CU14"/>
  <c r="DG15"/>
  <c r="CS16"/>
  <c r="CN17"/>
  <c r="CV17"/>
  <c r="DM17"/>
  <c r="BC3"/>
  <c r="BE3"/>
  <c r="BS3"/>
  <c r="CS3"/>
  <c r="DA3"/>
  <c r="DJ3"/>
  <c r="DR3"/>
  <c r="BV4"/>
  <c r="BZ5"/>
  <c r="CY5"/>
  <c r="DH5"/>
  <c r="DP5"/>
  <c r="CT6"/>
  <c r="DB6"/>
  <c r="BG7"/>
  <c r="CO7"/>
  <c r="DN7"/>
  <c r="CA8"/>
  <c r="CR8"/>
  <c r="CZ8"/>
  <c r="BM9"/>
  <c r="CM9"/>
  <c r="BP10"/>
  <c r="BY10"/>
  <c r="BC11"/>
  <c r="BE11"/>
  <c r="BS11"/>
  <c r="CB11"/>
  <c r="CS11"/>
  <c r="DA11"/>
  <c r="BV12"/>
  <c r="BZ13"/>
  <c r="CY13"/>
  <c r="DH13"/>
  <c r="DP13"/>
  <c r="CT14"/>
  <c r="DB14"/>
  <c r="BG15"/>
  <c r="DN15"/>
  <c r="CR16"/>
  <c r="CZ16"/>
  <c r="BM17"/>
  <c r="CM17"/>
  <c r="BP18"/>
  <c r="CA18"/>
  <c r="BY18"/>
  <c r="BC19"/>
  <c r="BE19"/>
  <c r="BS19"/>
  <c r="CB19"/>
  <c r="CS19"/>
  <c r="DA19"/>
  <c r="BV20"/>
  <c r="CB20"/>
  <c r="CN20"/>
  <c r="BF27"/>
  <c r="BF28"/>
  <c r="BA32"/>
  <c r="BK45"/>
  <c r="BK46"/>
  <c r="CQ6"/>
  <c r="CW8"/>
  <c r="CR3"/>
  <c r="CZ3"/>
  <c r="CZ23"/>
  <c r="DQ3"/>
  <c r="BM4"/>
  <c r="CM4"/>
  <c r="CU4"/>
  <c r="DL4"/>
  <c r="CP5"/>
  <c r="BC6"/>
  <c r="BE6"/>
  <c r="BS6"/>
  <c r="CS6"/>
  <c r="DJ6"/>
  <c r="DM7"/>
  <c r="CY8"/>
  <c r="DB9"/>
  <c r="BG10"/>
  <c r="BX10"/>
  <c r="DI11"/>
  <c r="BC14"/>
  <c r="BE14"/>
  <c r="BS14"/>
  <c r="CB14"/>
  <c r="CS14"/>
  <c r="DA14"/>
  <c r="CN15"/>
  <c r="DM15"/>
  <c r="BD27"/>
  <c r="BD28"/>
  <c r="BO27"/>
  <c r="BJ45"/>
  <c r="BJ46"/>
  <c r="BR45"/>
  <c r="CV5"/>
  <c r="CY6"/>
  <c r="CZ9"/>
  <c r="DI3"/>
  <c r="CB6"/>
  <c r="DA6"/>
  <c r="CN7"/>
  <c r="CQ8"/>
  <c r="CT9"/>
  <c r="DK9"/>
  <c r="CO10"/>
  <c r="CA11"/>
  <c r="CR11"/>
  <c r="CZ11"/>
  <c r="BM12"/>
  <c r="CM12"/>
  <c r="CU12"/>
  <c r="DL12"/>
  <c r="DJ14"/>
  <c r="CQ16"/>
  <c r="CY16"/>
  <c r="CT17"/>
  <c r="DB17"/>
  <c r="DK17"/>
  <c r="CO18"/>
  <c r="CA19"/>
  <c r="CR19"/>
  <c r="CZ19"/>
  <c r="DI19"/>
  <c r="CM20"/>
  <c r="CU20"/>
  <c r="BZ3"/>
  <c r="CQ3"/>
  <c r="CY3"/>
  <c r="CY23"/>
  <c r="DP3"/>
  <c r="CT4"/>
  <c r="DB4"/>
  <c r="DK4"/>
  <c r="BG5"/>
  <c r="BX5"/>
  <c r="CO5"/>
  <c r="CR6"/>
  <c r="CZ6"/>
  <c r="BM7"/>
  <c r="CM7"/>
  <c r="CU7"/>
  <c r="DL7"/>
  <c r="BC9"/>
  <c r="BE9"/>
  <c r="BS9"/>
  <c r="CB9"/>
  <c r="CS9"/>
  <c r="DA9"/>
  <c r="DJ9"/>
  <c r="BV10"/>
  <c r="DE10"/>
  <c r="CY11"/>
  <c r="CT12"/>
  <c r="DK12"/>
  <c r="BG13"/>
  <c r="BX13"/>
  <c r="CO13"/>
  <c r="DN13"/>
  <c r="CR14"/>
  <c r="CZ14"/>
  <c r="BM15"/>
  <c r="CM15"/>
  <c r="DL15"/>
  <c r="BP16"/>
  <c r="BC17"/>
  <c r="BE17"/>
  <c r="BS17"/>
  <c r="CB17"/>
  <c r="CS17"/>
  <c r="DA17"/>
  <c r="DJ17"/>
  <c r="BV18"/>
  <c r="CB18"/>
  <c r="DE18"/>
  <c r="DM18"/>
  <c r="BZ19"/>
  <c r="CY19"/>
  <c r="DK20"/>
  <c r="BB27"/>
  <c r="BB28"/>
  <c r="BN27"/>
  <c r="BN28"/>
  <c r="BN29"/>
  <c r="BI45"/>
  <c r="BI46"/>
  <c r="BQ45"/>
  <c r="BQ46"/>
  <c r="CP19"/>
  <c r="DG19"/>
  <c r="BS20"/>
  <c r="CS20"/>
  <c r="DA20"/>
  <c r="DJ20"/>
  <c r="BA27"/>
  <c r="BA28"/>
  <c r="E6" i="25"/>
  <c r="BL27" i="2"/>
  <c r="BL28"/>
  <c r="BL29"/>
  <c r="BA31"/>
  <c r="BH45"/>
  <c r="BH46"/>
  <c r="CN16"/>
  <c r="DE16"/>
  <c r="CQ17"/>
  <c r="CY17"/>
  <c r="DH17"/>
  <c r="CT18"/>
  <c r="BG19"/>
  <c r="BX19"/>
  <c r="DF19"/>
  <c r="CR20"/>
  <c r="CZ20"/>
  <c r="AZ21"/>
  <c r="AZ22"/>
  <c r="BK27"/>
  <c r="BK28"/>
  <c r="BU27"/>
  <c r="BO45"/>
  <c r="BO46"/>
  <c r="CR9"/>
  <c r="CM10"/>
  <c r="CS12"/>
  <c r="CQ14"/>
  <c r="CY14"/>
  <c r="CT15"/>
  <c r="CR17"/>
  <c r="CZ17"/>
  <c r="CM18"/>
  <c r="CU18"/>
  <c r="CP6"/>
  <c r="CB7"/>
  <c r="CS7"/>
  <c r="DA7"/>
  <c r="DR7"/>
  <c r="CN8"/>
  <c r="DE8"/>
  <c r="CQ9"/>
  <c r="CY9"/>
  <c r="DH9"/>
  <c r="CT10"/>
  <c r="DB10"/>
  <c r="BG11"/>
  <c r="BX11"/>
  <c r="DF11"/>
  <c r="CR12"/>
  <c r="CZ12"/>
  <c r="CM13"/>
  <c r="CU13"/>
  <c r="CB15"/>
  <c r="CS15"/>
  <c r="DA15"/>
  <c r="BV3"/>
  <c r="CN3"/>
  <c r="CV3"/>
  <c r="DE3"/>
  <c r="DM3"/>
  <c r="CY4"/>
  <c r="DH4"/>
  <c r="DK5"/>
  <c r="DS5"/>
  <c r="BG6"/>
  <c r="BX6"/>
  <c r="CO6"/>
  <c r="DF6"/>
  <c r="CR7"/>
  <c r="CZ7"/>
  <c r="DI7"/>
  <c r="BM8"/>
  <c r="CU8"/>
  <c r="DL8"/>
  <c r="BP9"/>
  <c r="DG9"/>
  <c r="BS10"/>
  <c r="DA10"/>
  <c r="DJ10"/>
  <c r="DE11"/>
  <c r="DM11"/>
  <c r="CY12"/>
  <c r="DH12"/>
  <c r="DK13"/>
  <c r="BG14"/>
  <c r="BX14"/>
  <c r="DF14"/>
  <c r="DN14"/>
  <c r="CZ15"/>
  <c r="DI15"/>
  <c r="BM16"/>
  <c r="DL16"/>
  <c r="BP17"/>
  <c r="DG17"/>
  <c r="BS18"/>
  <c r="DA18"/>
  <c r="DJ18"/>
  <c r="DM19"/>
  <c r="CY20"/>
  <c r="DH20"/>
  <c r="BT27"/>
  <c r="BT28"/>
  <c r="BT29"/>
  <c r="BD45"/>
  <c r="BD46"/>
  <c r="CN13"/>
  <c r="CV13"/>
  <c r="CO16"/>
  <c r="BG3"/>
  <c r="BX3"/>
  <c r="CO3"/>
  <c r="DF3"/>
  <c r="CR4"/>
  <c r="CZ4"/>
  <c r="CM5"/>
  <c r="CU5"/>
  <c r="BY6"/>
  <c r="BM3"/>
  <c r="CM3"/>
  <c r="CU3"/>
  <c r="CU23"/>
  <c r="BP4"/>
  <c r="BS5"/>
  <c r="DA5"/>
  <c r="DE6"/>
  <c r="CY7"/>
  <c r="BG9"/>
  <c r="DF9"/>
  <c r="CZ10"/>
  <c r="BM11"/>
  <c r="BP12"/>
  <c r="CA12"/>
  <c r="BS13"/>
  <c r="DA13"/>
  <c r="CY15"/>
  <c r="DH15"/>
  <c r="DS16"/>
  <c r="BG17"/>
  <c r="CZ18"/>
  <c r="BM19"/>
  <c r="CM19"/>
  <c r="BP20"/>
  <c r="BI27"/>
  <c r="BI28"/>
  <c r="CT3"/>
  <c r="CT23"/>
  <c r="CO4"/>
  <c r="CU6"/>
  <c r="DA8"/>
  <c r="CQ10"/>
  <c r="CY10"/>
  <c r="DB11"/>
  <c r="DA16"/>
  <c r="CQ18"/>
  <c r="CY18"/>
  <c r="BS12" i="1"/>
  <c r="BZ11"/>
  <c r="BC6"/>
  <c r="BE6"/>
  <c r="BS17"/>
  <c r="BS20"/>
  <c r="BS6"/>
  <c r="BM10"/>
  <c r="BM17"/>
  <c r="DJ6"/>
  <c r="CZ11"/>
  <c r="BC19"/>
  <c r="BE19"/>
  <c r="BZ19"/>
  <c r="BY21"/>
  <c r="BY5"/>
  <c r="BY13"/>
  <c r="BG21"/>
  <c r="BC3"/>
  <c r="BE3"/>
  <c r="BC8"/>
  <c r="BE8"/>
  <c r="BG12"/>
  <c r="BG15"/>
  <c r="CO5"/>
  <c r="CP6"/>
  <c r="G29"/>
  <c r="BX5"/>
  <c r="DJ17"/>
  <c r="CN18"/>
  <c r="BC12"/>
  <c r="BE12"/>
  <c r="BS14"/>
  <c r="DE15"/>
  <c r="CB6"/>
  <c r="BC16"/>
  <c r="BE16"/>
  <c r="CA16"/>
  <c r="CT12"/>
  <c r="BM15"/>
  <c r="DJ14"/>
  <c r="CP8"/>
  <c r="DK12"/>
  <c r="BC14"/>
  <c r="BE14"/>
  <c r="BC17"/>
  <c r="BE17"/>
  <c r="CS3"/>
  <c r="BM18"/>
  <c r="DG5"/>
  <c r="E31"/>
  <c r="CV7"/>
  <c r="BC7"/>
  <c r="BE7"/>
  <c r="DH8"/>
  <c r="CY10"/>
  <c r="DJ12"/>
  <c r="BC20"/>
  <c r="BE20"/>
  <c r="BM20"/>
  <c r="CA19"/>
  <c r="DB17"/>
  <c r="DN3"/>
  <c r="BM6"/>
  <c r="BS7"/>
  <c r="DE7"/>
  <c r="DB10"/>
  <c r="DF12"/>
  <c r="DA17"/>
  <c r="DK17"/>
  <c r="DK20"/>
  <c r="CW21"/>
  <c r="CA3"/>
  <c r="CV5"/>
  <c r="CW6"/>
  <c r="CW8"/>
  <c r="DJ11"/>
  <c r="CQ21"/>
  <c r="DK3"/>
  <c r="DA6"/>
  <c r="CT3"/>
  <c r="CT24"/>
  <c r="CT11"/>
  <c r="BG7"/>
  <c r="CA11"/>
  <c r="CV12"/>
  <c r="BC15"/>
  <c r="BE15"/>
  <c r="CA15"/>
  <c r="DL15"/>
  <c r="CQ16"/>
  <c r="CP18"/>
  <c r="CZ3"/>
  <c r="CR8"/>
  <c r="BZ16"/>
  <c r="CA18"/>
  <c r="CB19"/>
  <c r="DE20"/>
  <c r="CS14"/>
  <c r="D31"/>
  <c r="CZ14"/>
  <c r="CQ19"/>
  <c r="BG20"/>
  <c r="DJ20"/>
  <c r="BX21"/>
  <c r="CB14"/>
  <c r="CA14"/>
  <c r="DH6"/>
  <c r="BM12"/>
  <c r="BM14"/>
  <c r="DQ14"/>
  <c r="BY16"/>
  <c r="CU17"/>
  <c r="DN18"/>
  <c r="CQ3"/>
  <c r="DA16"/>
  <c r="CP10"/>
  <c r="CT14"/>
  <c r="CB16"/>
  <c r="DA19"/>
  <c r="CW7"/>
  <c r="BZ7"/>
  <c r="BG13"/>
  <c r="BX13"/>
  <c r="CZ6"/>
  <c r="CB8"/>
  <c r="BM7"/>
  <c r="BP6"/>
  <c r="DO6"/>
  <c r="CS6"/>
  <c r="BP8"/>
  <c r="DO8"/>
  <c r="DA11"/>
  <c r="DB12"/>
  <c r="DL12"/>
  <c r="DA14"/>
  <c r="DK14"/>
  <c r="CB17"/>
  <c r="CA20"/>
  <c r="DS20"/>
  <c r="CA5"/>
  <c r="DO5"/>
  <c r="DS18"/>
  <c r="CM5"/>
  <c r="DE5"/>
  <c r="BC5"/>
  <c r="BE5"/>
  <c r="CO6"/>
  <c r="DG6"/>
  <c r="BC18"/>
  <c r="BE18"/>
  <c r="CM18"/>
  <c r="BQ46"/>
  <c r="BQ28"/>
  <c r="BQ29"/>
  <c r="DS10"/>
  <c r="DA12"/>
  <c r="CB12"/>
  <c r="DR12"/>
  <c r="CB21"/>
  <c r="BS21"/>
  <c r="CW20"/>
  <c r="CR3"/>
  <c r="CN5"/>
  <c r="CV8"/>
  <c r="CS11"/>
  <c r="CP16"/>
  <c r="CT17"/>
  <c r="CY18"/>
  <c r="CV20"/>
  <c r="CM6"/>
  <c r="CU8"/>
  <c r="CS10"/>
  <c r="CW11"/>
  <c r="CN13"/>
  <c r="CZ13"/>
  <c r="CV16"/>
  <c r="CV21"/>
  <c r="DB6"/>
  <c r="CO7"/>
  <c r="CV10"/>
  <c r="CY13"/>
  <c r="DS14"/>
  <c r="CP5"/>
  <c r="CT6"/>
  <c r="CA7"/>
  <c r="BZ8"/>
  <c r="CQ8"/>
  <c r="CN10"/>
  <c r="DE10"/>
  <c r="DP10"/>
  <c r="CY11"/>
  <c r="CA12"/>
  <c r="CW12"/>
  <c r="BP13"/>
  <c r="CQ13"/>
  <c r="CU14"/>
  <c r="DB15"/>
  <c r="CR16"/>
  <c r="CV17"/>
  <c r="BX18"/>
  <c r="CO18"/>
  <c r="BS19"/>
  <c r="CZ19"/>
  <c r="DP19"/>
  <c r="DB20"/>
  <c r="CA21"/>
  <c r="CR21"/>
  <c r="BD46"/>
  <c r="BD28"/>
  <c r="BD29"/>
  <c r="CO3"/>
  <c r="DG3"/>
  <c r="CO16"/>
  <c r="CO8"/>
  <c r="DO17"/>
  <c r="BB28"/>
  <c r="BB29"/>
  <c r="BB46"/>
  <c r="CN3"/>
  <c r="DF3"/>
  <c r="CM8"/>
  <c r="DE8"/>
  <c r="BX8"/>
  <c r="BG8"/>
  <c r="DJ10"/>
  <c r="CR10"/>
  <c r="CO19"/>
  <c r="DG19"/>
  <c r="BK46"/>
  <c r="BK28"/>
  <c r="BK29"/>
  <c r="CT15"/>
  <c r="CT18"/>
  <c r="CT10"/>
  <c r="CT7"/>
  <c r="DL3"/>
  <c r="BM3"/>
  <c r="DF6"/>
  <c r="CN6"/>
  <c r="DK13"/>
  <c r="CS13"/>
  <c r="DL16"/>
  <c r="BM16"/>
  <c r="CT16"/>
  <c r="DJ18"/>
  <c r="CR18"/>
  <c r="CB18"/>
  <c r="BS18"/>
  <c r="DO20"/>
  <c r="CM21"/>
  <c r="DE21"/>
  <c r="BC21"/>
  <c r="BE21"/>
  <c r="CW15"/>
  <c r="CR7"/>
  <c r="CB11"/>
  <c r="CW14"/>
  <c r="CW16"/>
  <c r="DB5"/>
  <c r="CQ12"/>
  <c r="CU15"/>
  <c r="CU20"/>
  <c r="CO21"/>
  <c r="BE11"/>
  <c r="CQ11"/>
  <c r="CT13"/>
  <c r="CZ16"/>
  <c r="CN17"/>
  <c r="CS18"/>
  <c r="BX7"/>
  <c r="CQ10"/>
  <c r="CN12"/>
  <c r="DB14"/>
  <c r="CO15"/>
  <c r="CY16"/>
  <c r="CM17"/>
  <c r="CV18"/>
  <c r="CV19"/>
  <c r="CO20"/>
  <c r="CT21"/>
  <c r="DB21"/>
  <c r="CY21"/>
  <c r="DO21"/>
  <c r="DR20"/>
  <c r="DA20"/>
  <c r="CB20"/>
  <c r="BC10"/>
  <c r="BE10"/>
  <c r="CM10"/>
  <c r="CP17"/>
  <c r="DH17"/>
  <c r="DI7"/>
  <c r="CQ7"/>
  <c r="BL46"/>
  <c r="BL28"/>
  <c r="BL29"/>
  <c r="BL30"/>
  <c r="DM3"/>
  <c r="CU21"/>
  <c r="CU13"/>
  <c r="CU5"/>
  <c r="CU10"/>
  <c r="CU18"/>
  <c r="CU3"/>
  <c r="CU24"/>
  <c r="DI15"/>
  <c r="CQ15"/>
  <c r="DF16"/>
  <c r="CN16"/>
  <c r="BA46"/>
  <c r="BA28"/>
  <c r="BA29"/>
  <c r="E4" i="25"/>
  <c r="DE3" i="1"/>
  <c r="BX3"/>
  <c r="BG3"/>
  <c r="CM3"/>
  <c r="CN11"/>
  <c r="DF11"/>
  <c r="DM11"/>
  <c r="CU11"/>
  <c r="DH12"/>
  <c r="CP12"/>
  <c r="CM16"/>
  <c r="DE16"/>
  <c r="BX16"/>
  <c r="BG16"/>
  <c r="BJ28"/>
  <c r="BJ29"/>
  <c r="BJ46"/>
  <c r="CS7"/>
  <c r="CS15"/>
  <c r="CS12"/>
  <c r="CS20"/>
  <c r="DL11"/>
  <c r="BM11"/>
  <c r="CN19"/>
  <c r="DF19"/>
  <c r="DM19"/>
  <c r="CU19"/>
  <c r="DH20"/>
  <c r="CP20"/>
  <c r="DK21"/>
  <c r="CS21"/>
  <c r="CY19"/>
  <c r="CZ5"/>
  <c r="CR6"/>
  <c r="DA8"/>
  <c r="CV15"/>
  <c r="DB18"/>
  <c r="CT19"/>
  <c r="CT5"/>
  <c r="CZ8"/>
  <c r="CW10"/>
  <c r="CS19"/>
  <c r="CY8"/>
  <c r="CV11"/>
  <c r="CO12"/>
  <c r="DB13"/>
  <c r="CQ20"/>
  <c r="CN21"/>
  <c r="CN7"/>
  <c r="DB11"/>
  <c r="BX12"/>
  <c r="DP3"/>
  <c r="CR5"/>
  <c r="CM7"/>
  <c r="DJ8"/>
  <c r="BG10"/>
  <c r="DQ11"/>
  <c r="CM12"/>
  <c r="DS12"/>
  <c r="CW13"/>
  <c r="BS16"/>
  <c r="CA17"/>
  <c r="DR17"/>
  <c r="CQ18"/>
  <c r="DH18"/>
  <c r="DB19"/>
  <c r="BX20"/>
  <c r="CN20"/>
  <c r="CN8"/>
  <c r="DF8"/>
  <c r="CO11"/>
  <c r="DG11"/>
  <c r="CP11"/>
  <c r="CP3"/>
  <c r="CP19"/>
  <c r="DK5"/>
  <c r="CS5"/>
  <c r="DL8"/>
  <c r="BM8"/>
  <c r="CT8"/>
  <c r="CB10"/>
  <c r="BS10"/>
  <c r="DO12"/>
  <c r="CM13"/>
  <c r="DE13"/>
  <c r="BC13"/>
  <c r="BE13"/>
  <c r="CO14"/>
  <c r="DG14"/>
  <c r="DG17"/>
  <c r="CO17"/>
  <c r="BT28"/>
  <c r="BT29"/>
  <c r="BT30"/>
  <c r="BT46"/>
  <c r="DA21"/>
  <c r="DA13"/>
  <c r="DA5"/>
  <c r="CB5"/>
  <c r="BS5"/>
  <c r="DE11"/>
  <c r="BX11"/>
  <c r="BG11"/>
  <c r="CM11"/>
  <c r="DF14"/>
  <c r="CN14"/>
  <c r="BI46"/>
  <c r="BI28"/>
  <c r="BI29"/>
  <c r="BY3"/>
  <c r="CR20"/>
  <c r="CR12"/>
  <c r="CR17"/>
  <c r="BR28"/>
  <c r="BR29"/>
  <c r="BR30"/>
  <c r="BR46"/>
  <c r="CB13"/>
  <c r="BS13"/>
  <c r="DE19"/>
  <c r="BX19"/>
  <c r="BG19"/>
  <c r="CM19"/>
  <c r="DL19"/>
  <c r="BM19"/>
  <c r="CP13"/>
  <c r="CU7"/>
  <c r="CU12"/>
  <c r="CV13"/>
  <c r="CO13"/>
  <c r="CP14"/>
  <c r="CP21"/>
  <c r="CY5"/>
  <c r="CP7"/>
  <c r="CR11"/>
  <c r="CR14"/>
  <c r="CR15"/>
  <c r="CS17"/>
  <c r="DJ19"/>
  <c r="DB3"/>
  <c r="DR6"/>
  <c r="CM14"/>
  <c r="CP15"/>
  <c r="CU16"/>
  <c r="CW18"/>
  <c r="CW19"/>
  <c r="CR19"/>
  <c r="CT20"/>
  <c r="CZ21"/>
  <c r="DA3"/>
  <c r="CW5"/>
  <c r="DR14"/>
  <c r="BS3"/>
  <c r="DI5"/>
  <c r="BX6"/>
  <c r="DO7"/>
  <c r="CS8"/>
  <c r="BY10"/>
  <c r="BX15"/>
  <c r="CN15"/>
  <c r="CY3"/>
  <c r="CY24"/>
  <c r="BG5"/>
  <c r="BZ5"/>
  <c r="CQ5"/>
  <c r="CY6"/>
  <c r="CU6"/>
  <c r="DK6"/>
  <c r="DB7"/>
  <c r="CA10"/>
  <c r="BX10"/>
  <c r="CO10"/>
  <c r="BS11"/>
  <c r="CR13"/>
  <c r="BX14"/>
  <c r="BV15"/>
  <c r="CM15"/>
  <c r="CS16"/>
  <c r="BG18"/>
  <c r="BY18"/>
  <c r="CM20"/>
  <c r="BU28"/>
  <c r="BU46"/>
  <c r="CV6"/>
  <c r="DE6"/>
  <c r="CY7"/>
  <c r="DP7"/>
  <c r="DB8"/>
  <c r="CZ10"/>
  <c r="CV14"/>
  <c r="DE14"/>
  <c r="CY15"/>
  <c r="DP15"/>
  <c r="DB16"/>
  <c r="BG17"/>
  <c r="BX17"/>
  <c r="CW17"/>
  <c r="CZ18"/>
  <c r="DP6"/>
  <c r="CQ14"/>
  <c r="CY14"/>
  <c r="CZ17"/>
  <c r="BH46"/>
  <c r="BH28"/>
  <c r="BH29"/>
  <c r="BO46"/>
  <c r="BO28"/>
  <c r="DO3"/>
  <c r="CQ6"/>
  <c r="DO11"/>
  <c r="CW3"/>
  <c r="CW24"/>
  <c r="DL5"/>
  <c r="CB7"/>
  <c r="DJ7"/>
  <c r="DM8"/>
  <c r="DK10"/>
  <c r="CZ12"/>
  <c r="DI12"/>
  <c r="BM13"/>
  <c r="DL13"/>
  <c r="BS15"/>
  <c r="DA15"/>
  <c r="DJ15"/>
  <c r="DM16"/>
  <c r="CQ17"/>
  <c r="CY17"/>
  <c r="DK18"/>
  <c r="CZ20"/>
  <c r="DI20"/>
  <c r="BM21"/>
  <c r="DL21"/>
  <c r="BA34"/>
  <c r="BA32"/>
  <c r="BA33"/>
  <c r="AZ22"/>
  <c r="AZ23"/>
  <c r="BF28"/>
  <c r="BF29"/>
  <c r="BF46"/>
  <c r="BN46"/>
  <c r="BN28"/>
  <c r="BN29"/>
  <c r="BN30"/>
  <c r="BM5"/>
  <c r="DA7"/>
  <c r="BV3"/>
  <c r="CV3"/>
  <c r="CV24"/>
  <c r="BG6"/>
  <c r="CZ7"/>
  <c r="DA10"/>
  <c r="CY12"/>
  <c r="BG14"/>
  <c r="CZ15"/>
  <c r="DA18"/>
  <c r="CY20"/>
  <c r="G30"/>
  <c r="G28"/>
  <c r="AZ45"/>
  <c r="BT50" i="6"/>
  <c r="BD50"/>
  <c r="BA56"/>
  <c r="Q9" i="25"/>
  <c r="D9"/>
  <c r="BA42" i="6"/>
  <c r="BA43"/>
  <c r="BA44"/>
  <c r="BQ50"/>
  <c r="CC29" i="16"/>
  <c r="V19" i="25"/>
  <c r="CC30" i="16"/>
  <c r="W19" i="25"/>
  <c r="CC31" i="16"/>
  <c r="X19" i="25"/>
  <c r="CC36" i="16"/>
  <c r="AC19" i="25"/>
  <c r="CC32" i="16"/>
  <c r="Y19" i="25"/>
  <c r="CC33" i="16"/>
  <c r="Z19" i="25"/>
  <c r="CC34" i="16"/>
  <c r="AA19" i="25"/>
  <c r="CC35" i="16"/>
  <c r="AB19" i="25"/>
  <c r="BT40" i="4"/>
  <c r="D5" i="25"/>
  <c r="BA34" i="4"/>
  <c r="BA32"/>
  <c r="BA33"/>
  <c r="CC22" i="20"/>
  <c r="V23" i="25"/>
  <c r="CC23" i="20"/>
  <c r="W23" i="25"/>
  <c r="CC24" i="20"/>
  <c r="X23" i="25"/>
  <c r="CC25" i="20"/>
  <c r="Y23" i="25"/>
  <c r="CC26" i="20"/>
  <c r="Z23" i="25"/>
  <c r="CC27" i="20"/>
  <c r="AA23" i="25"/>
  <c r="CC28" i="20"/>
  <c r="AB23" i="25"/>
  <c r="CC29" i="20"/>
  <c r="AC23" i="25"/>
  <c r="I461" i="24"/>
  <c r="BA484"/>
  <c r="BA485"/>
  <c r="Q3" i="25"/>
  <c r="CF21" i="24"/>
  <c r="CG21"/>
  <c r="CD181"/>
  <c r="CE181"/>
  <c r="CD164"/>
  <c r="CE164"/>
  <c r="CF112"/>
  <c r="CG112"/>
  <c r="CF196"/>
  <c r="CG196"/>
  <c r="CD182"/>
  <c r="CE182"/>
  <c r="CH103"/>
  <c r="CH134"/>
  <c r="CI134"/>
  <c r="CH56"/>
  <c r="CI56"/>
  <c r="CH199"/>
  <c r="CI199"/>
  <c r="CD186"/>
  <c r="CE186"/>
  <c r="CH228"/>
  <c r="CI228"/>
  <c r="CH29"/>
  <c r="CI29"/>
  <c r="CF114"/>
  <c r="CG114"/>
  <c r="CF203"/>
  <c r="CD105"/>
  <c r="CE105"/>
  <c r="CF264"/>
  <c r="CG264"/>
  <c r="CH40"/>
  <c r="CI40"/>
  <c r="CF36"/>
  <c r="CG36"/>
  <c r="CH195"/>
  <c r="CD239"/>
  <c r="CE239"/>
  <c r="CH207"/>
  <c r="CF142"/>
  <c r="CD49"/>
  <c r="CE49"/>
  <c r="CH100"/>
  <c r="CD209"/>
  <c r="CE209"/>
  <c r="CD64"/>
  <c r="CE64"/>
  <c r="CF149"/>
  <c r="CG149"/>
  <c r="CF240"/>
  <c r="CG240"/>
  <c r="CF157"/>
  <c r="CG157"/>
  <c r="CF233"/>
  <c r="CG233"/>
  <c r="CH57"/>
  <c r="CI57"/>
  <c r="CF139"/>
  <c r="CG139"/>
  <c r="CD95"/>
  <c r="CE95"/>
  <c r="CF193"/>
  <c r="CF226"/>
  <c r="CG226"/>
  <c r="CF24"/>
  <c r="CG24"/>
  <c r="CD255"/>
  <c r="CE255"/>
  <c r="CH261"/>
  <c r="CI261"/>
  <c r="CF258"/>
  <c r="CG258"/>
  <c r="CH85"/>
  <c r="CI85"/>
  <c r="CD27"/>
  <c r="CE27"/>
  <c r="CH121"/>
  <c r="CI121"/>
  <c r="CH63"/>
  <c r="CI63"/>
  <c r="CH229"/>
  <c r="CI229"/>
  <c r="CH90"/>
  <c r="CI90"/>
  <c r="CH131"/>
  <c r="CF178"/>
  <c r="CF177"/>
  <c r="CG177"/>
  <c r="CD93"/>
  <c r="CE93"/>
  <c r="CH225"/>
  <c r="CI225"/>
  <c r="CH89"/>
  <c r="CI89"/>
  <c r="CF245"/>
  <c r="CD99"/>
  <c r="CE99"/>
  <c r="CF129"/>
  <c r="CG129"/>
  <c r="CH39"/>
  <c r="CI39"/>
  <c r="CF41"/>
  <c r="CG41"/>
  <c r="CF55"/>
  <c r="CG55"/>
  <c r="CH202"/>
  <c r="CI202"/>
  <c r="CH87"/>
  <c r="CI87"/>
  <c r="CF163"/>
  <c r="CG163"/>
  <c r="CD244"/>
  <c r="CE244"/>
  <c r="CD143"/>
  <c r="CE143"/>
  <c r="CH234"/>
  <c r="CI234"/>
  <c r="CD231"/>
  <c r="CD81"/>
  <c r="CE81"/>
  <c r="CD259"/>
  <c r="CE259"/>
  <c r="CH260"/>
  <c r="CI260"/>
  <c r="CH273"/>
  <c r="CI273"/>
  <c r="CH175"/>
  <c r="CI175"/>
  <c r="CF172"/>
  <c r="CG172"/>
  <c r="CF232"/>
  <c r="CG232"/>
  <c r="CH206"/>
  <c r="CI206"/>
  <c r="CF141"/>
  <c r="CG141"/>
  <c r="CH135"/>
  <c r="CI135"/>
  <c r="CD224"/>
  <c r="CE224"/>
  <c r="CD109"/>
  <c r="CE109"/>
  <c r="CD156"/>
  <c r="CE156"/>
  <c r="CD138"/>
  <c r="CE138"/>
  <c r="CH58"/>
  <c r="CI58"/>
  <c r="CD190"/>
  <c r="CE190"/>
  <c r="CF160"/>
  <c r="CG160"/>
  <c r="CF174"/>
  <c r="CG174"/>
  <c r="CF92"/>
  <c r="CG92"/>
  <c r="CF113"/>
  <c r="CG113"/>
  <c r="CH136"/>
  <c r="CI136"/>
  <c r="CH150"/>
  <c r="CI150"/>
  <c r="CD223"/>
  <c r="CE223"/>
  <c r="CF192"/>
  <c r="CD256"/>
  <c r="CE256"/>
  <c r="CH127"/>
  <c r="CD230"/>
  <c r="CE230"/>
  <c r="CH37"/>
  <c r="CH88"/>
  <c r="CI88"/>
  <c r="CF120"/>
  <c r="CG120"/>
  <c r="CF106"/>
  <c r="CG106"/>
  <c r="CD32"/>
  <c r="CE32"/>
  <c r="CH205"/>
  <c r="CI205"/>
  <c r="CH153"/>
  <c r="CI153"/>
  <c r="CD23"/>
  <c r="CE23"/>
  <c r="CF107"/>
  <c r="CG107"/>
  <c r="CD104"/>
  <c r="CE104"/>
  <c r="CD248"/>
  <c r="CE248"/>
  <c r="CD242"/>
  <c r="CE242"/>
  <c r="CF251"/>
  <c r="CG251"/>
  <c r="CF132"/>
  <c r="CG132"/>
  <c r="CD188"/>
  <c r="CE188"/>
  <c r="CD44"/>
  <c r="CE44"/>
  <c r="CD91"/>
  <c r="CE91"/>
  <c r="CF52"/>
  <c r="CG52"/>
  <c r="CH125"/>
  <c r="CI125"/>
  <c r="CH170"/>
  <c r="CI170"/>
  <c r="CH33"/>
  <c r="CI33"/>
  <c r="CH78"/>
  <c r="CI78"/>
  <c r="CD210"/>
  <c r="CE210"/>
  <c r="CF221"/>
  <c r="CG221"/>
  <c r="CF25"/>
  <c r="CG25"/>
  <c r="CF145"/>
  <c r="CG145"/>
  <c r="CH179"/>
  <c r="CD167"/>
  <c r="CE167"/>
  <c r="CH83"/>
  <c r="CI83"/>
  <c r="CD54"/>
  <c r="CE54"/>
  <c r="CH117"/>
  <c r="CI117"/>
  <c r="CF201"/>
  <c r="CG201"/>
  <c r="CH180"/>
  <c r="CI180"/>
  <c r="CH237"/>
  <c r="CI237"/>
  <c r="CH213"/>
  <c r="CI213"/>
  <c r="CD30"/>
  <c r="CE30"/>
  <c r="CH67"/>
  <c r="CI67"/>
  <c r="CD212"/>
  <c r="CE212"/>
  <c r="CH197"/>
  <c r="CI197"/>
  <c r="CH269"/>
  <c r="CI269"/>
  <c r="CF265"/>
  <c r="CG265"/>
  <c r="CF272"/>
  <c r="CD271"/>
  <c r="CE271"/>
  <c r="CF218"/>
  <c r="CG218"/>
  <c r="CD243"/>
  <c r="CF77"/>
  <c r="CG77"/>
  <c r="CF108"/>
  <c r="CG108"/>
  <c r="CH59"/>
  <c r="CI59"/>
  <c r="CF236"/>
  <c r="CG236"/>
  <c r="CF214"/>
  <c r="CG214"/>
  <c r="CH235"/>
  <c r="CI235"/>
  <c r="CD122"/>
  <c r="CE122"/>
  <c r="CF84"/>
  <c r="CG84"/>
  <c r="CF270"/>
  <c r="CG270"/>
  <c r="CF165"/>
  <c r="CG165"/>
  <c r="CD152"/>
  <c r="CE152"/>
  <c r="CF51"/>
  <c r="CG51"/>
  <c r="CF200"/>
  <c r="CG200"/>
  <c r="CD220"/>
  <c r="CE220"/>
  <c r="CF137"/>
  <c r="CH198"/>
  <c r="CI198"/>
  <c r="CF176"/>
  <c r="CG176"/>
  <c r="CF97"/>
  <c r="CH148"/>
  <c r="CI148"/>
  <c r="CF247"/>
  <c r="CG247"/>
  <c r="CD208"/>
  <c r="CE208"/>
  <c r="CH211"/>
  <c r="CI211"/>
  <c r="CF126"/>
  <c r="CD53"/>
  <c r="CE53"/>
  <c r="CH26"/>
  <c r="CI26"/>
  <c r="CD82"/>
  <c r="CE82"/>
  <c r="CH65"/>
  <c r="CI65"/>
  <c r="CD42"/>
  <c r="CE42"/>
  <c r="CD217"/>
  <c r="CE217"/>
  <c r="CH257"/>
  <c r="CI257"/>
  <c r="CF111"/>
  <c r="CG111"/>
  <c r="CF158"/>
  <c r="CG158"/>
  <c r="CF246"/>
  <c r="CG246"/>
  <c r="CD166"/>
  <c r="CE166"/>
  <c r="CF252"/>
  <c r="CG252"/>
  <c r="CF28"/>
  <c r="CG28"/>
  <c r="CH227"/>
  <c r="CI227"/>
  <c r="CH47"/>
  <c r="CI47"/>
  <c r="CD110"/>
  <c r="CE110"/>
  <c r="CF184"/>
  <c r="CG184"/>
  <c r="CH215"/>
  <c r="CI215"/>
  <c r="CH86"/>
  <c r="CI86"/>
  <c r="CD102"/>
  <c r="CE102"/>
  <c r="CD191"/>
  <c r="CE191"/>
  <c r="CD31"/>
  <c r="CE31"/>
  <c r="CF263"/>
  <c r="CG263"/>
  <c r="CH118"/>
  <c r="CI118"/>
  <c r="CD268"/>
  <c r="CE268"/>
  <c r="CH187"/>
  <c r="CI187"/>
  <c r="CD73"/>
  <c r="CE73"/>
  <c r="CF46"/>
  <c r="CG46"/>
  <c r="CD154"/>
  <c r="CE154"/>
  <c r="CD189"/>
  <c r="CE189"/>
  <c r="CH101"/>
  <c r="CI101"/>
  <c r="CD66"/>
  <c r="CE66"/>
  <c r="CF146"/>
  <c r="CG146"/>
  <c r="CH38"/>
  <c r="CI38"/>
  <c r="CH70"/>
  <c r="CI70"/>
  <c r="CH75"/>
  <c r="CI75"/>
  <c r="CH194"/>
  <c r="CI194"/>
  <c r="CH68"/>
  <c r="CI68"/>
  <c r="CH94"/>
  <c r="CI94"/>
  <c r="CD80"/>
  <c r="CE80"/>
  <c r="CH216"/>
  <c r="CI216"/>
  <c r="CH162"/>
  <c r="CI162"/>
  <c r="CD183"/>
  <c r="CE183"/>
  <c r="CF69"/>
  <c r="CG69"/>
  <c r="CH161"/>
  <c r="CI161"/>
  <c r="CD74"/>
  <c r="CH140"/>
  <c r="CI140"/>
  <c r="CF124"/>
  <c r="CF241"/>
  <c r="CG241"/>
  <c r="CF219"/>
  <c r="CG219"/>
  <c r="CH96"/>
  <c r="CI96"/>
  <c r="CD171"/>
  <c r="CF267"/>
  <c r="CG267"/>
  <c r="CH262"/>
  <c r="CI262"/>
  <c r="CD254"/>
  <c r="CE254"/>
  <c r="CD119"/>
  <c r="CE119"/>
  <c r="CD45"/>
  <c r="CE45"/>
  <c r="CD250"/>
  <c r="CE250"/>
  <c r="CM18" i="23"/>
  <c r="CF7"/>
  <c r="CG7"/>
  <c r="CH13"/>
  <c r="CI13"/>
  <c r="BK41"/>
  <c r="BA41"/>
  <c r="BI41"/>
  <c r="BO41"/>
  <c r="CF13"/>
  <c r="CG13"/>
  <c r="CD13"/>
  <c r="CE13"/>
  <c r="CP18"/>
  <c r="BA45"/>
  <c r="CR18"/>
  <c r="CO18"/>
  <c r="DC8"/>
  <c r="CD7"/>
  <c r="CE7"/>
  <c r="CH7"/>
  <c r="CI7"/>
  <c r="CN18"/>
  <c r="G25"/>
  <c r="CQ18"/>
  <c r="CB3"/>
  <c r="CF8"/>
  <c r="CG8"/>
  <c r="CD8"/>
  <c r="CE8"/>
  <c r="CH8"/>
  <c r="CI8"/>
  <c r="DS5"/>
  <c r="DC11"/>
  <c r="CB5"/>
  <c r="BH34" i="19"/>
  <c r="BD34"/>
  <c r="G22" i="25"/>
  <c r="BI34" i="19"/>
  <c r="BF34"/>
  <c r="H22" i="25"/>
  <c r="BB34" i="19"/>
  <c r="F22" i="25"/>
  <c r="DS13" i="19"/>
  <c r="DC25"/>
  <c r="DC21"/>
  <c r="DC24"/>
  <c r="DC22"/>
  <c r="DC23"/>
  <c r="DB28"/>
  <c r="DA34" i="22"/>
  <c r="DC422" i="24"/>
  <c r="DC435"/>
  <c r="DC439"/>
  <c r="DC427"/>
  <c r="DC419"/>
  <c r="DC418"/>
  <c r="DC413"/>
  <c r="DC433"/>
  <c r="DC414"/>
  <c r="DC420"/>
  <c r="DC412"/>
  <c r="DC436"/>
  <c r="DC424"/>
  <c r="DC426"/>
  <c r="DC430"/>
  <c r="DC437"/>
  <c r="DC423"/>
  <c r="DC415"/>
  <c r="DC431"/>
  <c r="DC432"/>
  <c r="DC429"/>
  <c r="DC421"/>
  <c r="DC425"/>
  <c r="DC428"/>
  <c r="DC416"/>
  <c r="DC434"/>
  <c r="DC438"/>
  <c r="DC417"/>
  <c r="CX413"/>
  <c r="CX426"/>
  <c r="CX415"/>
  <c r="CX438"/>
  <c r="CX439"/>
  <c r="CX424"/>
  <c r="CX436"/>
  <c r="CX435"/>
  <c r="CX421"/>
  <c r="CX429"/>
  <c r="CX427"/>
  <c r="CX430"/>
  <c r="CX437"/>
  <c r="CX418"/>
  <c r="CX423"/>
  <c r="CX417"/>
  <c r="CX414"/>
  <c r="CX419"/>
  <c r="CX434"/>
  <c r="CX422"/>
  <c r="CX420"/>
  <c r="CX432"/>
  <c r="CX433"/>
  <c r="CX431"/>
  <c r="CX412"/>
  <c r="CX416"/>
  <c r="CX425"/>
  <c r="CX428"/>
  <c r="DC401"/>
  <c r="DC411"/>
  <c r="DC406"/>
  <c r="DC405"/>
  <c r="DC404"/>
  <c r="DC407"/>
  <c r="DC409"/>
  <c r="DC410"/>
  <c r="DC408"/>
  <c r="DC403"/>
  <c r="DC402"/>
  <c r="CX403"/>
  <c r="CX409"/>
  <c r="CX404"/>
  <c r="CX407"/>
  <c r="CX411"/>
  <c r="CX408"/>
  <c r="CX401"/>
  <c r="CX406"/>
  <c r="CX405"/>
  <c r="CX410"/>
  <c r="CX402"/>
  <c r="CU34" i="22"/>
  <c r="CS34"/>
  <c r="CW34"/>
  <c r="CX34"/>
  <c r="CF18"/>
  <c r="CG18"/>
  <c r="CD18"/>
  <c r="CE18"/>
  <c r="CH18"/>
  <c r="CI18"/>
  <c r="DC7"/>
  <c r="CH12"/>
  <c r="CI12"/>
  <c r="CF12"/>
  <c r="CG12"/>
  <c r="CD12"/>
  <c r="CE12"/>
  <c r="CD10"/>
  <c r="CE10"/>
  <c r="CF10"/>
  <c r="CG10"/>
  <c r="CH10"/>
  <c r="CI10"/>
  <c r="CH20"/>
  <c r="CI20"/>
  <c r="CF20"/>
  <c r="CG20"/>
  <c r="CD20"/>
  <c r="CE20"/>
  <c r="CQ34"/>
  <c r="DC5"/>
  <c r="CN34"/>
  <c r="CF14"/>
  <c r="CG14"/>
  <c r="CD14"/>
  <c r="CE14"/>
  <c r="CH14"/>
  <c r="CI14"/>
  <c r="CH11"/>
  <c r="CI11"/>
  <c r="CF11"/>
  <c r="CG11"/>
  <c r="CD11"/>
  <c r="CE11"/>
  <c r="DB34"/>
  <c r="DC16"/>
  <c r="CO34"/>
  <c r="CP34"/>
  <c r="CF6"/>
  <c r="CG6"/>
  <c r="CD6"/>
  <c r="CE6"/>
  <c r="CH6"/>
  <c r="CI6"/>
  <c r="CM34"/>
  <c r="CR34"/>
  <c r="BI57"/>
  <c r="BD57"/>
  <c r="BV57"/>
  <c r="BR57"/>
  <c r="BA57"/>
  <c r="BJ57"/>
  <c r="BK57"/>
  <c r="BQ57"/>
  <c r="BP57"/>
  <c r="BF57"/>
  <c r="BU57"/>
  <c r="BT57"/>
  <c r="BH57"/>
  <c r="BO57"/>
  <c r="BN57"/>
  <c r="BB57"/>
  <c r="G41"/>
  <c r="CD132" i="24"/>
  <c r="CE132"/>
  <c r="CH132"/>
  <c r="CI132"/>
  <c r="CV16" i="21"/>
  <c r="DA16"/>
  <c r="CY16"/>
  <c r="BK39"/>
  <c r="CR16"/>
  <c r="G23"/>
  <c r="BJ39"/>
  <c r="CZ16"/>
  <c r="CM16"/>
  <c r="BI39"/>
  <c r="DC6"/>
  <c r="CD3"/>
  <c r="CE3"/>
  <c r="CO16"/>
  <c r="BV20"/>
  <c r="BV21"/>
  <c r="BV22"/>
  <c r="DC13"/>
  <c r="BS38"/>
  <c r="BS39"/>
  <c r="DC3"/>
  <c r="CX8"/>
  <c r="DB16"/>
  <c r="BA42"/>
  <c r="DC11"/>
  <c r="CW16"/>
  <c r="CP16"/>
  <c r="CS16"/>
  <c r="CQ16"/>
  <c r="CN16"/>
  <c r="CA10"/>
  <c r="CT16"/>
  <c r="DC371" i="24"/>
  <c r="DC379"/>
  <c r="DC380"/>
  <c r="DC386"/>
  <c r="DC400"/>
  <c r="DC389"/>
  <c r="DC395"/>
  <c r="DC385"/>
  <c r="DC373"/>
  <c r="DC399"/>
  <c r="DC394"/>
  <c r="DC396"/>
  <c r="DC366"/>
  <c r="DC382"/>
  <c r="DC387"/>
  <c r="DC392"/>
  <c r="DC388"/>
  <c r="DC375"/>
  <c r="DC398"/>
  <c r="DC384"/>
  <c r="DC393"/>
  <c r="DC378"/>
  <c r="DC369"/>
  <c r="DC376"/>
  <c r="DC374"/>
  <c r="DC397"/>
  <c r="DC383"/>
  <c r="DC370"/>
  <c r="DC368"/>
  <c r="DC381"/>
  <c r="DC391"/>
  <c r="DC367"/>
  <c r="DC377"/>
  <c r="DC364"/>
  <c r="DC390"/>
  <c r="DC365"/>
  <c r="DC372"/>
  <c r="CX377"/>
  <c r="CX392"/>
  <c r="CX381"/>
  <c r="CX395"/>
  <c r="CX382"/>
  <c r="CX384"/>
  <c r="CX372"/>
  <c r="CX367"/>
  <c r="CX373"/>
  <c r="CX365"/>
  <c r="CX399"/>
  <c r="CX383"/>
  <c r="CX387"/>
  <c r="CX398"/>
  <c r="CX371"/>
  <c r="CX379"/>
  <c r="CX389"/>
  <c r="CX386"/>
  <c r="CX370"/>
  <c r="CX394"/>
  <c r="CX364"/>
  <c r="CX385"/>
  <c r="CX391"/>
  <c r="CX369"/>
  <c r="CX390"/>
  <c r="CX400"/>
  <c r="CX368"/>
  <c r="CX378"/>
  <c r="CX380"/>
  <c r="CX376"/>
  <c r="CX388"/>
  <c r="CX393"/>
  <c r="CX374"/>
  <c r="CX397"/>
  <c r="CX396"/>
  <c r="CX375"/>
  <c r="CX366"/>
  <c r="CW19" i="20"/>
  <c r="DS3"/>
  <c r="DC15"/>
  <c r="DC16"/>
  <c r="DC14"/>
  <c r="DC13"/>
  <c r="BD42"/>
  <c r="BU42"/>
  <c r="BK42"/>
  <c r="DO3"/>
  <c r="CX13"/>
  <c r="CX15"/>
  <c r="CX14"/>
  <c r="CX16"/>
  <c r="BQ42"/>
  <c r="BN42"/>
  <c r="BR42"/>
  <c r="BD25"/>
  <c r="G23" i="25"/>
  <c r="BH25" i="20"/>
  <c r="BA42"/>
  <c r="O23" i="25"/>
  <c r="BJ42" i="20"/>
  <c r="BF42"/>
  <c r="BL42"/>
  <c r="BT42"/>
  <c r="BB42"/>
  <c r="BA25"/>
  <c r="E23" i="25"/>
  <c r="BO42" i="20"/>
  <c r="BB25"/>
  <c r="F23" i="25"/>
  <c r="BF25" i="20"/>
  <c r="H23" i="25"/>
  <c r="BI25" i="20"/>
  <c r="BI42"/>
  <c r="BH42"/>
  <c r="CD10"/>
  <c r="CE10"/>
  <c r="DC8"/>
  <c r="DB19"/>
  <c r="DC5"/>
  <c r="DC6"/>
  <c r="CP19"/>
  <c r="CO19"/>
  <c r="CM19"/>
  <c r="DC11"/>
  <c r="G26"/>
  <c r="BA46"/>
  <c r="CQ19"/>
  <c r="CY19"/>
  <c r="CN19"/>
  <c r="CR19"/>
  <c r="CZ19"/>
  <c r="DA19"/>
  <c r="DC12"/>
  <c r="CV28" i="19"/>
  <c r="CS28"/>
  <c r="CZ28"/>
  <c r="CP28"/>
  <c r="CQ28"/>
  <c r="CN28"/>
  <c r="CW28"/>
  <c r="CR28"/>
  <c r="DA28"/>
  <c r="CU28"/>
  <c r="CO28"/>
  <c r="CM28"/>
  <c r="BN51"/>
  <c r="BL51"/>
  <c r="BH51"/>
  <c r="BB51"/>
  <c r="BP50"/>
  <c r="BP51"/>
  <c r="CF7"/>
  <c r="CG7"/>
  <c r="BT51"/>
  <c r="BO51"/>
  <c r="BK51"/>
  <c r="BU51"/>
  <c r="BF51"/>
  <c r="BA51"/>
  <c r="CH15"/>
  <c r="CI15"/>
  <c r="BJ51"/>
  <c r="BQ51"/>
  <c r="BI51"/>
  <c r="BD51"/>
  <c r="BR51"/>
  <c r="CD20"/>
  <c r="CE20"/>
  <c r="DS3"/>
  <c r="CX16"/>
  <c r="CX18"/>
  <c r="DO19"/>
  <c r="CX6"/>
  <c r="CX13"/>
  <c r="CX12"/>
  <c r="CX10"/>
  <c r="CH10"/>
  <c r="CD7"/>
  <c r="CE7"/>
  <c r="BV50"/>
  <c r="BV51"/>
  <c r="CX15"/>
  <c r="BP32"/>
  <c r="BP33"/>
  <c r="BP34"/>
  <c r="BS50"/>
  <c r="BS51"/>
  <c r="DC11"/>
  <c r="DC15"/>
  <c r="CX7"/>
  <c r="BQ53"/>
  <c r="CX9"/>
  <c r="CX4"/>
  <c r="CX5"/>
  <c r="CA19"/>
  <c r="CX20"/>
  <c r="CX17"/>
  <c r="CX14"/>
  <c r="CB3"/>
  <c r="CX11"/>
  <c r="CX8"/>
  <c r="CX3"/>
  <c r="G35"/>
  <c r="CH271" i="24"/>
  <c r="CI271"/>
  <c r="CF271"/>
  <c r="CG271"/>
  <c r="CH246"/>
  <c r="CI246"/>
  <c r="CD246"/>
  <c r="CE246"/>
  <c r="CF250"/>
  <c r="CG250"/>
  <c r="CH250"/>
  <c r="CI250"/>
  <c r="DB26" i="16"/>
  <c r="CX21"/>
  <c r="DC10"/>
  <c r="DA26"/>
  <c r="BF37" i="14"/>
  <c r="H17" i="25"/>
  <c r="BT54" i="14"/>
  <c r="BI37"/>
  <c r="BD37"/>
  <c r="G17" i="25"/>
  <c r="BH37" i="14"/>
  <c r="BU54"/>
  <c r="BB37"/>
  <c r="F17" i="25"/>
  <c r="BI36" i="13"/>
  <c r="CF8"/>
  <c r="CG8"/>
  <c r="CD8"/>
  <c r="CE8"/>
  <c r="CH8"/>
  <c r="CI8"/>
  <c r="BF36"/>
  <c r="H16" i="25"/>
  <c r="DC26" i="13"/>
  <c r="DC18"/>
  <c r="CX26"/>
  <c r="DC8"/>
  <c r="CX3"/>
  <c r="DC12"/>
  <c r="CX4"/>
  <c r="DC6"/>
  <c r="BD53"/>
  <c r="CX25"/>
  <c r="DC27"/>
  <c r="CX21"/>
  <c r="BJ36"/>
  <c r="CB4"/>
  <c r="DB30"/>
  <c r="DC25"/>
  <c r="CX24"/>
  <c r="CH17"/>
  <c r="CI17"/>
  <c r="CF17"/>
  <c r="CG17"/>
  <c r="CD17"/>
  <c r="CE17"/>
  <c r="BD36"/>
  <c r="G16" i="25"/>
  <c r="BB36" i="13"/>
  <c r="F16" i="25"/>
  <c r="CX23" i="13"/>
  <c r="CB7"/>
  <c r="DC23"/>
  <c r="DC21"/>
  <c r="BH36"/>
  <c r="I16" i="25"/>
  <c r="DC22" i="13"/>
  <c r="CX22"/>
  <c r="DC24"/>
  <c r="BH56" i="12"/>
  <c r="I15" i="25"/>
  <c r="BD56" i="12"/>
  <c r="G15" i="25"/>
  <c r="DC37" i="12"/>
  <c r="DC39"/>
  <c r="BB56"/>
  <c r="F15" i="25"/>
  <c r="DO3" i="12"/>
  <c r="DC32"/>
  <c r="BJ56"/>
  <c r="BF56"/>
  <c r="H15" i="25"/>
  <c r="BI56" i="12"/>
  <c r="DC29"/>
  <c r="DO5"/>
  <c r="DC30"/>
  <c r="BO73"/>
  <c r="DC31"/>
  <c r="BI27" i="10"/>
  <c r="BJ27"/>
  <c r="BN44"/>
  <c r="BF44"/>
  <c r="BU44"/>
  <c r="BI44"/>
  <c r="BK44"/>
  <c r="CC7"/>
  <c r="BH44"/>
  <c r="BO44"/>
  <c r="BJ44"/>
  <c r="BD44"/>
  <c r="BH27"/>
  <c r="I13" i="25"/>
  <c r="BL44" i="10"/>
  <c r="DC19" i="9"/>
  <c r="DA23"/>
  <c r="BJ29"/>
  <c r="BH29"/>
  <c r="I12" i="25"/>
  <c r="BF29" i="9"/>
  <c r="H12" i="25"/>
  <c r="BI29" i="9"/>
  <c r="DB23"/>
  <c r="BB46" i="8"/>
  <c r="F11" i="25"/>
  <c r="BD46" i="8"/>
  <c r="G11" i="25"/>
  <c r="BJ46" i="8"/>
  <c r="CA14"/>
  <c r="BN63"/>
  <c r="BH46"/>
  <c r="I11" i="25"/>
  <c r="CB20" i="8"/>
  <c r="CW40"/>
  <c r="BI46"/>
  <c r="DO11"/>
  <c r="CV40"/>
  <c r="DC16"/>
  <c r="DC36"/>
  <c r="DC32"/>
  <c r="DC25"/>
  <c r="DC23"/>
  <c r="DC33"/>
  <c r="DC30"/>
  <c r="DC29"/>
  <c r="DC35"/>
  <c r="DC22"/>
  <c r="DC24"/>
  <c r="DC27"/>
  <c r="DC21"/>
  <c r="DC34"/>
  <c r="DC37"/>
  <c r="DC26"/>
  <c r="DC28"/>
  <c r="DC31"/>
  <c r="BF46"/>
  <c r="H11" i="25"/>
  <c r="DO3" i="8"/>
  <c r="CX30"/>
  <c r="CX36"/>
  <c r="CX31"/>
  <c r="CX21"/>
  <c r="CX22"/>
  <c r="CX35"/>
  <c r="CX29"/>
  <c r="CX25"/>
  <c r="CX33"/>
  <c r="CX37"/>
  <c r="CX34"/>
  <c r="CX32"/>
  <c r="CX26"/>
  <c r="CX28"/>
  <c r="CX24"/>
  <c r="CX27"/>
  <c r="CX23"/>
  <c r="BJ28" i="7"/>
  <c r="BJ29"/>
  <c r="BB28"/>
  <c r="BB29"/>
  <c r="F10" i="25"/>
  <c r="BI28" i="7"/>
  <c r="BI29"/>
  <c r="BH28"/>
  <c r="BH29"/>
  <c r="I10" i="25"/>
  <c r="BF28" i="7"/>
  <c r="BF29"/>
  <c r="H10" i="25"/>
  <c r="BA28" i="7"/>
  <c r="E10" i="25"/>
  <c r="E38"/>
  <c r="CF12" i="7"/>
  <c r="CG12"/>
  <c r="CD12"/>
  <c r="CE12"/>
  <c r="CH12"/>
  <c r="CI12"/>
  <c r="BD28"/>
  <c r="BD29"/>
  <c r="G10" i="25"/>
  <c r="DS13" i="7"/>
  <c r="BH21" i="3"/>
  <c r="I7" i="25"/>
  <c r="BF21" i="3"/>
  <c r="H7" i="25"/>
  <c r="BJ21" i="3"/>
  <c r="BD21"/>
  <c r="G7" i="25"/>
  <c r="BB21" i="3"/>
  <c r="F7" i="25"/>
  <c r="DA15" i="3"/>
  <c r="BI21"/>
  <c r="CF12"/>
  <c r="CG12"/>
  <c r="CH12"/>
  <c r="CI12"/>
  <c r="CD12"/>
  <c r="CE12"/>
  <c r="DC7" i="5"/>
  <c r="BB42"/>
  <c r="CH10"/>
  <c r="CI10"/>
  <c r="CF10"/>
  <c r="CG10"/>
  <c r="CD10"/>
  <c r="CE10"/>
  <c r="BH25"/>
  <c r="I8" i="25"/>
  <c r="BA42" i="5"/>
  <c r="DC15"/>
  <c r="DC14"/>
  <c r="BB25"/>
  <c r="F8" i="25"/>
  <c r="BD25" i="5"/>
  <c r="G8" i="25"/>
  <c r="CS19" i="5"/>
  <c r="BI42"/>
  <c r="BT42"/>
  <c r="CX15"/>
  <c r="BR42"/>
  <c r="BF25"/>
  <c r="H8" i="25"/>
  <c r="BJ25" i="5"/>
  <c r="BI25"/>
  <c r="CV23" i="2"/>
  <c r="DC362" i="24"/>
  <c r="DC361"/>
  <c r="DC363"/>
  <c r="BF30" i="1"/>
  <c r="H4" i="25"/>
  <c r="BI30" i="1"/>
  <c r="DS4" i="24"/>
  <c r="BJ30" i="1"/>
  <c r="CZ24"/>
  <c r="BD30"/>
  <c r="G4" i="25"/>
  <c r="BA41" i="1"/>
  <c r="BA40"/>
  <c r="BH30"/>
  <c r="I4" i="25"/>
  <c r="BB30" i="1"/>
  <c r="F4" i="25"/>
  <c r="CX361" i="24"/>
  <c r="CX363"/>
  <c r="CX362"/>
  <c r="G31" i="1"/>
  <c r="BI32" i="16"/>
  <c r="CF13"/>
  <c r="CG13"/>
  <c r="BD32"/>
  <c r="G19" i="25"/>
  <c r="CX22" i="16"/>
  <c r="BH32"/>
  <c r="BB32"/>
  <c r="F19" i="25"/>
  <c r="CX23" i="16"/>
  <c r="DC21"/>
  <c r="DC23"/>
  <c r="DC22"/>
  <c r="BF32"/>
  <c r="H19" i="25"/>
  <c r="DC338" i="24"/>
  <c r="DC344"/>
  <c r="DC342"/>
  <c r="DC348"/>
  <c r="DC352"/>
  <c r="DC359"/>
  <c r="DC356"/>
  <c r="DC350"/>
  <c r="DC353"/>
  <c r="DC355"/>
  <c r="DC336"/>
  <c r="DC339"/>
  <c r="DC340"/>
  <c r="DC343"/>
  <c r="DC360"/>
  <c r="DC333"/>
  <c r="DC334"/>
  <c r="DC357"/>
  <c r="DC346"/>
  <c r="DC349"/>
  <c r="DC347"/>
  <c r="DC335"/>
  <c r="DC345"/>
  <c r="DC351"/>
  <c r="DC341"/>
  <c r="DC354"/>
  <c r="DC358"/>
  <c r="DC337"/>
  <c r="CX352"/>
  <c r="CX346"/>
  <c r="CX348"/>
  <c r="CX340"/>
  <c r="CX349"/>
  <c r="CX353"/>
  <c r="CX351"/>
  <c r="CX343"/>
  <c r="CX360"/>
  <c r="CX358"/>
  <c r="CX341"/>
  <c r="CX357"/>
  <c r="CX350"/>
  <c r="CX344"/>
  <c r="CX339"/>
  <c r="CX336"/>
  <c r="CX354"/>
  <c r="CX356"/>
  <c r="CX345"/>
  <c r="CX359"/>
  <c r="CX335"/>
  <c r="CX337"/>
  <c r="CX334"/>
  <c r="CX333"/>
  <c r="CX342"/>
  <c r="CX338"/>
  <c r="CX355"/>
  <c r="CX347"/>
  <c r="CM17" i="18"/>
  <c r="CP17"/>
  <c r="BB40"/>
  <c r="BO40"/>
  <c r="CO17"/>
  <c r="BD40"/>
  <c r="CQ17"/>
  <c r="BI40"/>
  <c r="CT17"/>
  <c r="CS17"/>
  <c r="BH40"/>
  <c r="CX12"/>
  <c r="CA6"/>
  <c r="DB17"/>
  <c r="BQ42"/>
  <c r="BQ40"/>
  <c r="DA17"/>
  <c r="BF40"/>
  <c r="CR17"/>
  <c r="CZ17"/>
  <c r="CN17"/>
  <c r="BK40"/>
  <c r="BS39"/>
  <c r="BS40"/>
  <c r="CF73" i="24"/>
  <c r="CG73"/>
  <c r="CH73"/>
  <c r="CI73"/>
  <c r="CD270"/>
  <c r="CE270"/>
  <c r="DC314"/>
  <c r="DC319"/>
  <c r="DC329"/>
  <c r="DC322"/>
  <c r="DC323"/>
  <c r="DC313"/>
  <c r="DC328"/>
  <c r="DC330"/>
  <c r="DC326"/>
  <c r="DC321"/>
  <c r="DC316"/>
  <c r="DC327"/>
  <c r="DC332"/>
  <c r="DC318"/>
  <c r="DC317"/>
  <c r="DC331"/>
  <c r="DC312"/>
  <c r="DC320"/>
  <c r="DC315"/>
  <c r="DC324"/>
  <c r="DC325"/>
  <c r="CX320"/>
  <c r="CX318"/>
  <c r="CX332"/>
  <c r="CX328"/>
  <c r="CX316"/>
  <c r="CX330"/>
  <c r="CX326"/>
  <c r="CX323"/>
  <c r="CX314"/>
  <c r="CX322"/>
  <c r="CX324"/>
  <c r="CX317"/>
  <c r="CX325"/>
  <c r="CX329"/>
  <c r="CX312"/>
  <c r="CX321"/>
  <c r="CX327"/>
  <c r="CX315"/>
  <c r="CX331"/>
  <c r="CX313"/>
  <c r="CX319"/>
  <c r="CD16" i="17"/>
  <c r="CH16"/>
  <c r="CF16"/>
  <c r="BP28"/>
  <c r="BP29"/>
  <c r="BP30"/>
  <c r="CQ24"/>
  <c r="CR24"/>
  <c r="CP24"/>
  <c r="CH19"/>
  <c r="CI19"/>
  <c r="CF19"/>
  <c r="CG19"/>
  <c r="CD19"/>
  <c r="CE19"/>
  <c r="CX15"/>
  <c r="CO24"/>
  <c r="CS24"/>
  <c r="CM24"/>
  <c r="DC11"/>
  <c r="BD29" i="9"/>
  <c r="G12" i="25"/>
  <c r="BB29" i="9"/>
  <c r="F12" i="25"/>
  <c r="CD158" i="24"/>
  <c r="CE158"/>
  <c r="CH158"/>
  <c r="CI158"/>
  <c r="CH45"/>
  <c r="CI45"/>
  <c r="CF45"/>
  <c r="CG45"/>
  <c r="DC308"/>
  <c r="DC311"/>
  <c r="DC303"/>
  <c r="DC305"/>
  <c r="DC310"/>
  <c r="DC299"/>
  <c r="DC304"/>
  <c r="DC302"/>
  <c r="DC301"/>
  <c r="DC307"/>
  <c r="DC300"/>
  <c r="DC306"/>
  <c r="DC309"/>
  <c r="CX303"/>
  <c r="CX305"/>
  <c r="CX311"/>
  <c r="CX308"/>
  <c r="CX310"/>
  <c r="CX306"/>
  <c r="CX304"/>
  <c r="CX300"/>
  <c r="CX309"/>
  <c r="CX299"/>
  <c r="CX301"/>
  <c r="CX307"/>
  <c r="CX302"/>
  <c r="BU49" i="16"/>
  <c r="CV26"/>
  <c r="CH7"/>
  <c r="CI7"/>
  <c r="CF7"/>
  <c r="CG7"/>
  <c r="CD7"/>
  <c r="CE7"/>
  <c r="CB6"/>
  <c r="DC16"/>
  <c r="CU26"/>
  <c r="CS26"/>
  <c r="CP26"/>
  <c r="CN26"/>
  <c r="CR26"/>
  <c r="CM26"/>
  <c r="CQ26"/>
  <c r="CO26"/>
  <c r="CX16"/>
  <c r="BB49"/>
  <c r="BK49"/>
  <c r="BA49"/>
  <c r="BL49"/>
  <c r="BO49"/>
  <c r="BQ49"/>
  <c r="BT49"/>
  <c r="BF49"/>
  <c r="BD49"/>
  <c r="BH49"/>
  <c r="BR49"/>
  <c r="BI49"/>
  <c r="BN49"/>
  <c r="BJ49"/>
  <c r="CD272" i="24"/>
  <c r="CH272"/>
  <c r="CF116"/>
  <c r="N11" i="25"/>
  <c r="CF169" i="24"/>
  <c r="N13" i="25"/>
  <c r="CH98" i="24"/>
  <c r="CI98"/>
  <c r="N10" i="25"/>
  <c r="CD35" i="24"/>
  <c r="CE35"/>
  <c r="N7" i="25"/>
  <c r="CF34" i="24"/>
  <c r="CG34"/>
  <c r="N6" i="25"/>
  <c r="CF185" i="24"/>
  <c r="CG185"/>
  <c r="N14" i="25"/>
  <c r="CF76" i="24"/>
  <c r="CG76"/>
  <c r="N9" i="25"/>
  <c r="CF62" i="24"/>
  <c r="CG62"/>
  <c r="N8" i="25"/>
  <c r="N16"/>
  <c r="CH22" i="24"/>
  <c r="CI22"/>
  <c r="N5" i="25"/>
  <c r="CF204" i="24"/>
  <c r="CG204"/>
  <c r="N15" i="25"/>
  <c r="N12"/>
  <c r="CX12" i="15"/>
  <c r="BP40"/>
  <c r="BP41"/>
  <c r="DC10"/>
  <c r="CD11"/>
  <c r="CE11"/>
  <c r="CF11"/>
  <c r="CG11"/>
  <c r="CH11"/>
  <c r="CI11"/>
  <c r="CD12"/>
  <c r="CE12"/>
  <c r="CH12"/>
  <c r="CI12"/>
  <c r="CF12"/>
  <c r="CG12"/>
  <c r="CB4"/>
  <c r="CP18"/>
  <c r="DC8"/>
  <c r="CS18"/>
  <c r="CR18"/>
  <c r="CM18"/>
  <c r="CN18"/>
  <c r="CO18"/>
  <c r="CF13"/>
  <c r="CD13"/>
  <c r="CH13"/>
  <c r="CQ18"/>
  <c r="DC296" i="24"/>
  <c r="DC284"/>
  <c r="DC274"/>
  <c r="DC285"/>
  <c r="DC279"/>
  <c r="DC287"/>
  <c r="DC298"/>
  <c r="DC281"/>
  <c r="DC286"/>
  <c r="DC288"/>
  <c r="DC292"/>
  <c r="DC283"/>
  <c r="DC278"/>
  <c r="DC275"/>
  <c r="DC289"/>
  <c r="DC295"/>
  <c r="DC276"/>
  <c r="DC294"/>
  <c r="DC291"/>
  <c r="DC297"/>
  <c r="DC293"/>
  <c r="DC282"/>
  <c r="DC290"/>
  <c r="DC280"/>
  <c r="DC277"/>
  <c r="CX274"/>
  <c r="CX293"/>
  <c r="CX287"/>
  <c r="CX278"/>
  <c r="CX279"/>
  <c r="CX281"/>
  <c r="CX291"/>
  <c r="CX294"/>
  <c r="CX280"/>
  <c r="CX283"/>
  <c r="CX289"/>
  <c r="CX296"/>
  <c r="CX284"/>
  <c r="CX292"/>
  <c r="CX298"/>
  <c r="CX276"/>
  <c r="CX286"/>
  <c r="CX290"/>
  <c r="CX288"/>
  <c r="CX297"/>
  <c r="CX282"/>
  <c r="CX275"/>
  <c r="CX285"/>
  <c r="CX295"/>
  <c r="CX277"/>
  <c r="CD187"/>
  <c r="CE187"/>
  <c r="BD29" i="2"/>
  <c r="G6" i="25"/>
  <c r="BI29" i="2"/>
  <c r="BR46"/>
  <c r="BB29"/>
  <c r="F6" i="25"/>
  <c r="BH29" i="2"/>
  <c r="I6" i="25"/>
  <c r="BF29" i="2"/>
  <c r="H6" i="25"/>
  <c r="BJ29" i="2"/>
  <c r="CH249" i="24"/>
  <c r="CI249"/>
  <c r="CH256"/>
  <c r="CI256"/>
  <c r="BJ54" i="14"/>
  <c r="BO54"/>
  <c r="BL54"/>
  <c r="BI54"/>
  <c r="BB54"/>
  <c r="BQ54"/>
  <c r="BR54"/>
  <c r="BH54"/>
  <c r="BD54"/>
  <c r="BF54"/>
  <c r="BK54"/>
  <c r="BA54"/>
  <c r="CF187" i="24"/>
  <c r="CG187"/>
  <c r="CD265"/>
  <c r="CE265"/>
  <c r="CH265"/>
  <c r="CI265"/>
  <c r="CD111"/>
  <c r="CE111"/>
  <c r="CH267"/>
  <c r="CI267"/>
  <c r="CH111"/>
  <c r="CI111"/>
  <c r="CD258"/>
  <c r="CE258"/>
  <c r="CF256"/>
  <c r="CG256"/>
  <c r="CD185"/>
  <c r="CE185"/>
  <c r="CF119"/>
  <c r="CG119"/>
  <c r="CH119"/>
  <c r="CI119"/>
  <c r="CF249"/>
  <c r="CG249"/>
  <c r="CD249"/>
  <c r="CE249"/>
  <c r="CF273"/>
  <c r="CG273"/>
  <c r="CH258"/>
  <c r="CI258"/>
  <c r="CD273"/>
  <c r="CE273"/>
  <c r="CD257"/>
  <c r="CE257"/>
  <c r="CH268"/>
  <c r="CI268"/>
  <c r="CF257"/>
  <c r="CG257"/>
  <c r="CF268"/>
  <c r="CG268"/>
  <c r="CF118"/>
  <c r="CG118"/>
  <c r="CD118"/>
  <c r="CE118"/>
  <c r="CF254"/>
  <c r="CG254"/>
  <c r="CH254"/>
  <c r="CI254"/>
  <c r="CD252"/>
  <c r="CE252"/>
  <c r="CF269"/>
  <c r="CG269"/>
  <c r="CD38"/>
  <c r="CE38"/>
  <c r="CD264"/>
  <c r="CE264"/>
  <c r="CH264"/>
  <c r="CI264"/>
  <c r="CD269"/>
  <c r="CE269"/>
  <c r="CD267"/>
  <c r="CE267"/>
  <c r="CH104"/>
  <c r="CI104"/>
  <c r="CD260"/>
  <c r="CE260"/>
  <c r="CF260"/>
  <c r="CG260"/>
  <c r="CH203"/>
  <c r="CD262"/>
  <c r="CE262"/>
  <c r="CD203"/>
  <c r="CF211"/>
  <c r="CG211"/>
  <c r="CD261"/>
  <c r="CE261"/>
  <c r="CD263"/>
  <c r="CE263"/>
  <c r="CF261"/>
  <c r="CG261"/>
  <c r="CF171"/>
  <c r="CF42"/>
  <c r="CG42"/>
  <c r="CH171"/>
  <c r="CH31"/>
  <c r="CI31"/>
  <c r="CH42"/>
  <c r="CI42"/>
  <c r="CF255"/>
  <c r="CG255"/>
  <c r="CF31"/>
  <c r="CG31"/>
  <c r="CD174"/>
  <c r="CE174"/>
  <c r="CD237"/>
  <c r="CE237"/>
  <c r="CH219"/>
  <c r="CI219"/>
  <c r="CH255"/>
  <c r="CI255"/>
  <c r="CF181"/>
  <c r="CG181"/>
  <c r="CF237"/>
  <c r="CG237"/>
  <c r="CH263"/>
  <c r="CI263"/>
  <c r="CH143"/>
  <c r="CI143"/>
  <c r="CH95"/>
  <c r="CI95"/>
  <c r="CH185"/>
  <c r="CI185"/>
  <c r="CD139"/>
  <c r="CE139"/>
  <c r="CH192"/>
  <c r="CH243"/>
  <c r="CF262"/>
  <c r="CG262"/>
  <c r="CF86"/>
  <c r="CG86"/>
  <c r="CH139"/>
  <c r="CI139"/>
  <c r="CF243"/>
  <c r="CF259"/>
  <c r="CG259"/>
  <c r="CF57"/>
  <c r="CG57"/>
  <c r="CF88"/>
  <c r="CG88"/>
  <c r="CH259"/>
  <c r="CI259"/>
  <c r="CD211"/>
  <c r="CE211"/>
  <c r="CD176"/>
  <c r="CE176"/>
  <c r="CD266"/>
  <c r="CE266"/>
  <c r="CH266"/>
  <c r="CI266"/>
  <c r="CF266"/>
  <c r="CG266"/>
  <c r="CH176"/>
  <c r="CI176"/>
  <c r="CD96"/>
  <c r="CE96"/>
  <c r="CH102"/>
  <c r="CI102"/>
  <c r="CH25"/>
  <c r="CI25"/>
  <c r="CH252"/>
  <c r="CI252"/>
  <c r="CD253"/>
  <c r="CE253"/>
  <c r="CF253"/>
  <c r="CG253"/>
  <c r="CH253"/>
  <c r="CI253"/>
  <c r="CH34"/>
  <c r="CI34"/>
  <c r="CH251"/>
  <c r="CI251"/>
  <c r="CD34"/>
  <c r="CE34"/>
  <c r="CH129"/>
  <c r="CI129"/>
  <c r="CD251"/>
  <c r="CE251"/>
  <c r="L16" i="25"/>
  <c r="CF197" i="24"/>
  <c r="CG197"/>
  <c r="CF186"/>
  <c r="CG186"/>
  <c r="CD197"/>
  <c r="CE197"/>
  <c r="CD40"/>
  <c r="CE40"/>
  <c r="CF30"/>
  <c r="CG30"/>
  <c r="CH164"/>
  <c r="CI164"/>
  <c r="CX252"/>
  <c r="CX265"/>
  <c r="CX269"/>
  <c r="CX272"/>
  <c r="CX263"/>
  <c r="CX258"/>
  <c r="CX267"/>
  <c r="CX251"/>
  <c r="CX266"/>
  <c r="CX250"/>
  <c r="CX264"/>
  <c r="CX249"/>
  <c r="CX268"/>
  <c r="CX253"/>
  <c r="CX259"/>
  <c r="CX273"/>
  <c r="CX270"/>
  <c r="CX256"/>
  <c r="CX257"/>
  <c r="CX254"/>
  <c r="CX255"/>
  <c r="CX260"/>
  <c r="CX262"/>
  <c r="CX271"/>
  <c r="CX261"/>
  <c r="CD84"/>
  <c r="CE84"/>
  <c r="DC273"/>
  <c r="DC252"/>
  <c r="DC250"/>
  <c r="DC255"/>
  <c r="DC269"/>
  <c r="DC253"/>
  <c r="DC257"/>
  <c r="DC267"/>
  <c r="DC265"/>
  <c r="DC254"/>
  <c r="DC249"/>
  <c r="DC256"/>
  <c r="DC259"/>
  <c r="DC251"/>
  <c r="DC261"/>
  <c r="DC258"/>
  <c r="DC262"/>
  <c r="DC263"/>
  <c r="DC272"/>
  <c r="DC268"/>
  <c r="DC271"/>
  <c r="DC270"/>
  <c r="DC266"/>
  <c r="DC260"/>
  <c r="DC264"/>
  <c r="CH84"/>
  <c r="CI84"/>
  <c r="CH191"/>
  <c r="CI191"/>
  <c r="CH109"/>
  <c r="CI109"/>
  <c r="CD39"/>
  <c r="CE39"/>
  <c r="CD63"/>
  <c r="CE63"/>
  <c r="CF248"/>
  <c r="CG248"/>
  <c r="CF191"/>
  <c r="CG191"/>
  <c r="CH156"/>
  <c r="CI156"/>
  <c r="DA31" i="14"/>
  <c r="CD12"/>
  <c r="CE12"/>
  <c r="CH12"/>
  <c r="CI12"/>
  <c r="CF12"/>
  <c r="CG12"/>
  <c r="DB31"/>
  <c r="BP53"/>
  <c r="BP54"/>
  <c r="CW31"/>
  <c r="CP31"/>
  <c r="CR31"/>
  <c r="CH16"/>
  <c r="CI16"/>
  <c r="CF16"/>
  <c r="CG16"/>
  <c r="CD16"/>
  <c r="CE16"/>
  <c r="BQ56"/>
  <c r="CT31"/>
  <c r="DC8"/>
  <c r="BV53"/>
  <c r="BV54"/>
  <c r="CB9"/>
  <c r="CS31"/>
  <c r="DC20"/>
  <c r="CM31"/>
  <c r="BS53"/>
  <c r="BS54"/>
  <c r="DC6"/>
  <c r="CQ31"/>
  <c r="CN31"/>
  <c r="CO31"/>
  <c r="G38"/>
  <c r="BA39" i="1"/>
  <c r="BF27" i="10"/>
  <c r="H13" i="25"/>
  <c r="BD27" i="10"/>
  <c r="G13" i="25"/>
  <c r="BB27" i="10"/>
  <c r="F13" i="25"/>
  <c r="BA47" i="11"/>
  <c r="BL47"/>
  <c r="BO47"/>
  <c r="CH218" i="24"/>
  <c r="CI218"/>
  <c r="CD161"/>
  <c r="CE161"/>
  <c r="CF95"/>
  <c r="CG95"/>
  <c r="CF140"/>
  <c r="CG140"/>
  <c r="CH181"/>
  <c r="CI181"/>
  <c r="CF103"/>
  <c r="CD57"/>
  <c r="CE57"/>
  <c r="CH81"/>
  <c r="CI81"/>
  <c r="CH186"/>
  <c r="CI186"/>
  <c r="CD199"/>
  <c r="CE199"/>
  <c r="CF81"/>
  <c r="CG81"/>
  <c r="CD192"/>
  <c r="CD24"/>
  <c r="CE24"/>
  <c r="CH24"/>
  <c r="CI24"/>
  <c r="CD29"/>
  <c r="CE29"/>
  <c r="CH64"/>
  <c r="CI64"/>
  <c r="CD103"/>
  <c r="CD163"/>
  <c r="CE163"/>
  <c r="CD140"/>
  <c r="CE140"/>
  <c r="CH233"/>
  <c r="CI233"/>
  <c r="CF148"/>
  <c r="CG148"/>
  <c r="CH30"/>
  <c r="CI30"/>
  <c r="CF104"/>
  <c r="CG104"/>
  <c r="CH165"/>
  <c r="CI165"/>
  <c r="CF98"/>
  <c r="CG98"/>
  <c r="CH105"/>
  <c r="CI105"/>
  <c r="CF96"/>
  <c r="CG96"/>
  <c r="CF38"/>
  <c r="CG38"/>
  <c r="CD180"/>
  <c r="CE180"/>
  <c r="CF23"/>
  <c r="CG23"/>
  <c r="CF167"/>
  <c r="CG167"/>
  <c r="CD107"/>
  <c r="CE107"/>
  <c r="CD218"/>
  <c r="CE218"/>
  <c r="CD207"/>
  <c r="CD25"/>
  <c r="CE25"/>
  <c r="CH146"/>
  <c r="CI146"/>
  <c r="CD98"/>
  <c r="CE98"/>
  <c r="CD213"/>
  <c r="CE213"/>
  <c r="CH224"/>
  <c r="CI224"/>
  <c r="CF67"/>
  <c r="CG67"/>
  <c r="CH212"/>
  <c r="CI212"/>
  <c r="CH217"/>
  <c r="CI217"/>
  <c r="CF213"/>
  <c r="CG213"/>
  <c r="CD67"/>
  <c r="CE67"/>
  <c r="CF105"/>
  <c r="CG105"/>
  <c r="CD219"/>
  <c r="CE219"/>
  <c r="CF217"/>
  <c r="CG217"/>
  <c r="CD226"/>
  <c r="CE226"/>
  <c r="CD146"/>
  <c r="CE146"/>
  <c r="CH248"/>
  <c r="CI248"/>
  <c r="CF212"/>
  <c r="CG212"/>
  <c r="CH210"/>
  <c r="CI210"/>
  <c r="CF65"/>
  <c r="CG65"/>
  <c r="CH23"/>
  <c r="CI23"/>
  <c r="CH167"/>
  <c r="CI167"/>
  <c r="CH107"/>
  <c r="CI107"/>
  <c r="CH247"/>
  <c r="CI247"/>
  <c r="CD70"/>
  <c r="CE70"/>
  <c r="CD193"/>
  <c r="CF231"/>
  <c r="CH76"/>
  <c r="CI76"/>
  <c r="CH74"/>
  <c r="CH193"/>
  <c r="CD94"/>
  <c r="CE94"/>
  <c r="CF150"/>
  <c r="CG150"/>
  <c r="CD149"/>
  <c r="CE149"/>
  <c r="CH124"/>
  <c r="CF199"/>
  <c r="CG199"/>
  <c r="CD69"/>
  <c r="CE69"/>
  <c r="CF29"/>
  <c r="CG29"/>
  <c r="CH204"/>
  <c r="CI204"/>
  <c r="CH41"/>
  <c r="CI41"/>
  <c r="CF161"/>
  <c r="CG161"/>
  <c r="CF234"/>
  <c r="CG234"/>
  <c r="CD234"/>
  <c r="CE234"/>
  <c r="CD76"/>
  <c r="CE76"/>
  <c r="CF223"/>
  <c r="CG223"/>
  <c r="CH223"/>
  <c r="CI223"/>
  <c r="CH182"/>
  <c r="CI182"/>
  <c r="CF228"/>
  <c r="CG228"/>
  <c r="CH242"/>
  <c r="CI242"/>
  <c r="CF74"/>
  <c r="CH231"/>
  <c r="CH240"/>
  <c r="CI240"/>
  <c r="CF207"/>
  <c r="CD150"/>
  <c r="CE150"/>
  <c r="CD228"/>
  <c r="CE228"/>
  <c r="CD108"/>
  <c r="CE108"/>
  <c r="CH149"/>
  <c r="CI149"/>
  <c r="CD124"/>
  <c r="CF242"/>
  <c r="CG242"/>
  <c r="CH69"/>
  <c r="CI69"/>
  <c r="CD204"/>
  <c r="CE204"/>
  <c r="CD41"/>
  <c r="CE41"/>
  <c r="CF164"/>
  <c r="CG164"/>
  <c r="CF70"/>
  <c r="CG70"/>
  <c r="CH226"/>
  <c r="CI226"/>
  <c r="CF244"/>
  <c r="CG244"/>
  <c r="CH163"/>
  <c r="CI163"/>
  <c r="CD233"/>
  <c r="CE233"/>
  <c r="CF94"/>
  <c r="CG94"/>
  <c r="CF56"/>
  <c r="CG56"/>
  <c r="CH244"/>
  <c r="CI244"/>
  <c r="CD169"/>
  <c r="CF80"/>
  <c r="CG80"/>
  <c r="CH169"/>
  <c r="CH201"/>
  <c r="CI201"/>
  <c r="CH114"/>
  <c r="CI114"/>
  <c r="CH122"/>
  <c r="CI122"/>
  <c r="CD62"/>
  <c r="CE62"/>
  <c r="CF109"/>
  <c r="CG109"/>
  <c r="CD201"/>
  <c r="CE201"/>
  <c r="CD241"/>
  <c r="CE241"/>
  <c r="CF143"/>
  <c r="CG143"/>
  <c r="CF53"/>
  <c r="CG53"/>
  <c r="CF63"/>
  <c r="CG63"/>
  <c r="CF102"/>
  <c r="CG102"/>
  <c r="CH36"/>
  <c r="CI36"/>
  <c r="CH113"/>
  <c r="CI113"/>
  <c r="CD160"/>
  <c r="CE160"/>
  <c r="CD157"/>
  <c r="CE157"/>
  <c r="CH62"/>
  <c r="CI62"/>
  <c r="CF194"/>
  <c r="CG194"/>
  <c r="CF166"/>
  <c r="CG166"/>
  <c r="CD65"/>
  <c r="CE65"/>
  <c r="CH241"/>
  <c r="CI241"/>
  <c r="CF75"/>
  <c r="CG75"/>
  <c r="CH53"/>
  <c r="CI53"/>
  <c r="CH200"/>
  <c r="CI200"/>
  <c r="CD216"/>
  <c r="CE216"/>
  <c r="CD36"/>
  <c r="CE36"/>
  <c r="CD113"/>
  <c r="CE113"/>
  <c r="CD126"/>
  <c r="CF198"/>
  <c r="CG198"/>
  <c r="CH166"/>
  <c r="CI166"/>
  <c r="CF135"/>
  <c r="CG135"/>
  <c r="CD75"/>
  <c r="CE75"/>
  <c r="CD121"/>
  <c r="CE121"/>
  <c r="CD114"/>
  <c r="CE114"/>
  <c r="CD87"/>
  <c r="CE87"/>
  <c r="CD116"/>
  <c r="CH116"/>
  <c r="CD135"/>
  <c r="CE135"/>
  <c r="CH52"/>
  <c r="CI52"/>
  <c r="CH157"/>
  <c r="CI157"/>
  <c r="CH152"/>
  <c r="CI152"/>
  <c r="CD153"/>
  <c r="CE153"/>
  <c r="CH82"/>
  <c r="CI82"/>
  <c r="CF235"/>
  <c r="CG235"/>
  <c r="CF39"/>
  <c r="CG39"/>
  <c r="CF180"/>
  <c r="CG180"/>
  <c r="CD141"/>
  <c r="CE141"/>
  <c r="CF83"/>
  <c r="CG83"/>
  <c r="CD117"/>
  <c r="CE117"/>
  <c r="CH51"/>
  <c r="CI51"/>
  <c r="CD202"/>
  <c r="CE202"/>
  <c r="CF202"/>
  <c r="CG202"/>
  <c r="CH126"/>
  <c r="CD33"/>
  <c r="CE33"/>
  <c r="CD205"/>
  <c r="CE205"/>
  <c r="CD48"/>
  <c r="CE48"/>
  <c r="CF48"/>
  <c r="CG48"/>
  <c r="CF64"/>
  <c r="CG64"/>
  <c r="CF22"/>
  <c r="CG22"/>
  <c r="CD22"/>
  <c r="CE22"/>
  <c r="CF153"/>
  <c r="CG153"/>
  <c r="CF225"/>
  <c r="CG225"/>
  <c r="CF136"/>
  <c r="CG136"/>
  <c r="CH174"/>
  <c r="CI174"/>
  <c r="CD21"/>
  <c r="CE21"/>
  <c r="CF82"/>
  <c r="CG82"/>
  <c r="CH35"/>
  <c r="CI35"/>
  <c r="CF209"/>
  <c r="CG209"/>
  <c r="CF152"/>
  <c r="CG152"/>
  <c r="CF26"/>
  <c r="CG26"/>
  <c r="CH209"/>
  <c r="CI209"/>
  <c r="CD235"/>
  <c r="CE235"/>
  <c r="CD225"/>
  <c r="CE225"/>
  <c r="CD136"/>
  <c r="CE136"/>
  <c r="CH245"/>
  <c r="CH141"/>
  <c r="CI141"/>
  <c r="CD83"/>
  <c r="CE83"/>
  <c r="CH21"/>
  <c r="CI21"/>
  <c r="CF35"/>
  <c r="CG35"/>
  <c r="CD165"/>
  <c r="CE165"/>
  <c r="CD56"/>
  <c r="CE56"/>
  <c r="CF205"/>
  <c r="CG205"/>
  <c r="CF87"/>
  <c r="CG87"/>
  <c r="CD26"/>
  <c r="CE26"/>
  <c r="CF122"/>
  <c r="CG122"/>
  <c r="CD196"/>
  <c r="CE196"/>
  <c r="CH208"/>
  <c r="CI208"/>
  <c r="CF117"/>
  <c r="CG117"/>
  <c r="CD51"/>
  <c r="CE51"/>
  <c r="CF121"/>
  <c r="CG121"/>
  <c r="CH48"/>
  <c r="CI48"/>
  <c r="CD214"/>
  <c r="CE214"/>
  <c r="CH214"/>
  <c r="CI214"/>
  <c r="CH108"/>
  <c r="CI108"/>
  <c r="CH49"/>
  <c r="CI49"/>
  <c r="CD245"/>
  <c r="CD236"/>
  <c r="CE236"/>
  <c r="CH196"/>
  <c r="CI196"/>
  <c r="CF49"/>
  <c r="CG49"/>
  <c r="CH93"/>
  <c r="CI93"/>
  <c r="CF131"/>
  <c r="CF182"/>
  <c r="CG182"/>
  <c r="CD129"/>
  <c r="CE129"/>
  <c r="CF100"/>
  <c r="CF195"/>
  <c r="CF208"/>
  <c r="CG208"/>
  <c r="CH232"/>
  <c r="CI232"/>
  <c r="CD52"/>
  <c r="CE52"/>
  <c r="CH221"/>
  <c r="CI221"/>
  <c r="CD240"/>
  <c r="CE240"/>
  <c r="CH178"/>
  <c r="CH160"/>
  <c r="CI160"/>
  <c r="CD177"/>
  <c r="CE177"/>
  <c r="CH97"/>
  <c r="CH112"/>
  <c r="CI112"/>
  <c r="CF89"/>
  <c r="CG89"/>
  <c r="CF54"/>
  <c r="CG54"/>
  <c r="CH77"/>
  <c r="CI77"/>
  <c r="CD97"/>
  <c r="CH99"/>
  <c r="CI99"/>
  <c r="CF206"/>
  <c r="CG206"/>
  <c r="CD86"/>
  <c r="CE86"/>
  <c r="CD112"/>
  <c r="CE112"/>
  <c r="CD89"/>
  <c r="CE89"/>
  <c r="CF93"/>
  <c r="CG93"/>
  <c r="CF162"/>
  <c r="CG162"/>
  <c r="CF127"/>
  <c r="CH54"/>
  <c r="CI54"/>
  <c r="CF183"/>
  <c r="CG183"/>
  <c r="CF190"/>
  <c r="CG190"/>
  <c r="CD92"/>
  <c r="CE92"/>
  <c r="CF99"/>
  <c r="CG99"/>
  <c r="CD206"/>
  <c r="CE206"/>
  <c r="CH177"/>
  <c r="CI177"/>
  <c r="CF47"/>
  <c r="CG47"/>
  <c r="CD77"/>
  <c r="CE77"/>
  <c r="CH183"/>
  <c r="CI183"/>
  <c r="CH190"/>
  <c r="CI190"/>
  <c r="CF215"/>
  <c r="CG215"/>
  <c r="CD55"/>
  <c r="CE55"/>
  <c r="CD100"/>
  <c r="CD162"/>
  <c r="CE162"/>
  <c r="CD232"/>
  <c r="CE232"/>
  <c r="CH92"/>
  <c r="CI92"/>
  <c r="CH236"/>
  <c r="CI236"/>
  <c r="CF66"/>
  <c r="CG66"/>
  <c r="CD195"/>
  <c r="CH55"/>
  <c r="CI55"/>
  <c r="CD120"/>
  <c r="CE120"/>
  <c r="CD178"/>
  <c r="CD137"/>
  <c r="CH32"/>
  <c r="CI32"/>
  <c r="CD215"/>
  <c r="CE215"/>
  <c r="CD148"/>
  <c r="CE148"/>
  <c r="CF37"/>
  <c r="CD227"/>
  <c r="CE227"/>
  <c r="CH137"/>
  <c r="CF78"/>
  <c r="CG78"/>
  <c r="CF179"/>
  <c r="CF32"/>
  <c r="CG32"/>
  <c r="CD247"/>
  <c r="CE247"/>
  <c r="CD46"/>
  <c r="CE46"/>
  <c r="CH188"/>
  <c r="CI188"/>
  <c r="CF216"/>
  <c r="CG216"/>
  <c r="CH80"/>
  <c r="CI80"/>
  <c r="CD59"/>
  <c r="CE59"/>
  <c r="CF68"/>
  <c r="CG68"/>
  <c r="CH106"/>
  <c r="CI106"/>
  <c r="CH239"/>
  <c r="CI239"/>
  <c r="CD131"/>
  <c r="CF58"/>
  <c r="CG58"/>
  <c r="CD37"/>
  <c r="CF227"/>
  <c r="CG227"/>
  <c r="CD145"/>
  <c r="CE145"/>
  <c r="CH189"/>
  <c r="CI189"/>
  <c r="CF101"/>
  <c r="CG101"/>
  <c r="CD78"/>
  <c r="CE78"/>
  <c r="CH91"/>
  <c r="CI91"/>
  <c r="CD179"/>
  <c r="CH110"/>
  <c r="CI110"/>
  <c r="CF188"/>
  <c r="CG188"/>
  <c r="CH28"/>
  <c r="CI28"/>
  <c r="CF59"/>
  <c r="CG59"/>
  <c r="CD68"/>
  <c r="CE68"/>
  <c r="CD106"/>
  <c r="CE106"/>
  <c r="CF239"/>
  <c r="CG239"/>
  <c r="CH46"/>
  <c r="CI46"/>
  <c r="CD58"/>
  <c r="CE58"/>
  <c r="CH66"/>
  <c r="CI66"/>
  <c r="CH145"/>
  <c r="CI145"/>
  <c r="CF189"/>
  <c r="CG189"/>
  <c r="CF91"/>
  <c r="CG91"/>
  <c r="CF210"/>
  <c r="CG210"/>
  <c r="CF170"/>
  <c r="CG170"/>
  <c r="CD221"/>
  <c r="CE221"/>
  <c r="CH120"/>
  <c r="CI120"/>
  <c r="CH79"/>
  <c r="CI79"/>
  <c r="CD79"/>
  <c r="CE79"/>
  <c r="CF79"/>
  <c r="CG79"/>
  <c r="CD88"/>
  <c r="CE88"/>
  <c r="CD47"/>
  <c r="CE47"/>
  <c r="CD28"/>
  <c r="CE28"/>
  <c r="CD127"/>
  <c r="CD168"/>
  <c r="CE168"/>
  <c r="CF168"/>
  <c r="CG168"/>
  <c r="CH168"/>
  <c r="CI168"/>
  <c r="CH220"/>
  <c r="CI220"/>
  <c r="CF33"/>
  <c r="CG33"/>
  <c r="CF220"/>
  <c r="CG220"/>
  <c r="CF110"/>
  <c r="CG110"/>
  <c r="CH138"/>
  <c r="CI138"/>
  <c r="CD184"/>
  <c r="CE184"/>
  <c r="CD198"/>
  <c r="CE198"/>
  <c r="CF134"/>
  <c r="CG134"/>
  <c r="CD101"/>
  <c r="CE101"/>
  <c r="CF44"/>
  <c r="CG44"/>
  <c r="CH142"/>
  <c r="CF224"/>
  <c r="CG224"/>
  <c r="CF138"/>
  <c r="CG138"/>
  <c r="L6" i="25"/>
  <c r="CF156" i="24"/>
  <c r="CG156"/>
  <c r="CF238"/>
  <c r="CG238"/>
  <c r="CH238"/>
  <c r="CI238"/>
  <c r="CD238"/>
  <c r="CE238"/>
  <c r="CH130"/>
  <c r="CI130"/>
  <c r="CD130"/>
  <c r="CE130"/>
  <c r="CF130"/>
  <c r="CG130"/>
  <c r="CH154"/>
  <c r="CI154"/>
  <c r="CD90"/>
  <c r="CE90"/>
  <c r="CF229"/>
  <c r="CG229"/>
  <c r="CH184"/>
  <c r="CI184"/>
  <c r="CF154"/>
  <c r="CG154"/>
  <c r="CH172"/>
  <c r="CI172"/>
  <c r="CF85"/>
  <c r="CG85"/>
  <c r="L14" i="25"/>
  <c r="L11"/>
  <c r="CD194" i="24"/>
  <c r="CE194"/>
  <c r="CF40"/>
  <c r="CG40"/>
  <c r="CD175"/>
  <c r="CE175"/>
  <c r="CF90"/>
  <c r="CG90"/>
  <c r="CF125"/>
  <c r="CG125"/>
  <c r="CD170"/>
  <c r="CE170"/>
  <c r="CD125"/>
  <c r="CE125"/>
  <c r="CD229"/>
  <c r="CE229"/>
  <c r="CD134"/>
  <c r="CE134"/>
  <c r="CH44"/>
  <c r="CI44"/>
  <c r="CD142"/>
  <c r="CD172"/>
  <c r="CE172"/>
  <c r="CD85"/>
  <c r="CE85"/>
  <c r="L10" i="25"/>
  <c r="CF175" i="24"/>
  <c r="CG175"/>
  <c r="L15" i="25"/>
  <c r="L9"/>
  <c r="L7"/>
  <c r="CD147" i="24"/>
  <c r="CE147"/>
  <c r="CH147"/>
  <c r="CI147"/>
  <c r="CF147"/>
  <c r="CG147"/>
  <c r="L12" i="25"/>
  <c r="CF151" i="24"/>
  <c r="CG151"/>
  <c r="CD151"/>
  <c r="CE151"/>
  <c r="CH151"/>
  <c r="CI151"/>
  <c r="CH27"/>
  <c r="CI27"/>
  <c r="CD200"/>
  <c r="CE200"/>
  <c r="CH155"/>
  <c r="CI155"/>
  <c r="CD155"/>
  <c r="CE155"/>
  <c r="CF155"/>
  <c r="CG155"/>
  <c r="CH133"/>
  <c r="CI133"/>
  <c r="CF133"/>
  <c r="CG133"/>
  <c r="CD133"/>
  <c r="CE133"/>
  <c r="CD71"/>
  <c r="CE71"/>
  <c r="CF71"/>
  <c r="CG71"/>
  <c r="CH71"/>
  <c r="CI71"/>
  <c r="CD123"/>
  <c r="CE123"/>
  <c r="CF123"/>
  <c r="CG123"/>
  <c r="CH123"/>
  <c r="CI123"/>
  <c r="CH60"/>
  <c r="CI60"/>
  <c r="CF60"/>
  <c r="CG60"/>
  <c r="CD60"/>
  <c r="CE60"/>
  <c r="CF144"/>
  <c r="CG144"/>
  <c r="CH144"/>
  <c r="CI144"/>
  <c r="CD144"/>
  <c r="CE144"/>
  <c r="CD72"/>
  <c r="CE72"/>
  <c r="CF72"/>
  <c r="CG72"/>
  <c r="CH72"/>
  <c r="CI72"/>
  <c r="CF27"/>
  <c r="CG27"/>
  <c r="CD222"/>
  <c r="CE222"/>
  <c r="CH222"/>
  <c r="CI222"/>
  <c r="CF222"/>
  <c r="CG222"/>
  <c r="CH61"/>
  <c r="CI61"/>
  <c r="CF61"/>
  <c r="CG61"/>
  <c r="CD61"/>
  <c r="CE61"/>
  <c r="CD173"/>
  <c r="CE173"/>
  <c r="CF173"/>
  <c r="CG173"/>
  <c r="CH173"/>
  <c r="CI173"/>
  <c r="CF128"/>
  <c r="CG128"/>
  <c r="CH128"/>
  <c r="CI128"/>
  <c r="CD128"/>
  <c r="CE128"/>
  <c r="CD50"/>
  <c r="CE50"/>
  <c r="CH50"/>
  <c r="CI50"/>
  <c r="CF50"/>
  <c r="CG50"/>
  <c r="CD115"/>
  <c r="CE115"/>
  <c r="CF115"/>
  <c r="CG115"/>
  <c r="CH115"/>
  <c r="CI115"/>
  <c r="L8" i="25"/>
  <c r="CV456" i="24"/>
  <c r="CH230"/>
  <c r="CI230"/>
  <c r="L5" i="25"/>
  <c r="CD159" i="24"/>
  <c r="CE159"/>
  <c r="CH159"/>
  <c r="CI159"/>
  <c r="CF159"/>
  <c r="CG159"/>
  <c r="L13" i="25"/>
  <c r="CF230" i="24"/>
  <c r="CG230"/>
  <c r="CR30" i="13"/>
  <c r="CY30"/>
  <c r="CT30"/>
  <c r="DA30"/>
  <c r="CO30"/>
  <c r="DC19"/>
  <c r="DC5"/>
  <c r="CW30"/>
  <c r="CQ30"/>
  <c r="DS7"/>
  <c r="BV52"/>
  <c r="BV53"/>
  <c r="CV30"/>
  <c r="CS30"/>
  <c r="CZ30"/>
  <c r="CM30"/>
  <c r="CP30"/>
  <c r="DC10"/>
  <c r="CU30"/>
  <c r="CN30"/>
  <c r="CA9"/>
  <c r="CB13"/>
  <c r="BQ53"/>
  <c r="BI53"/>
  <c r="BA53"/>
  <c r="BN53"/>
  <c r="BT53"/>
  <c r="BK53"/>
  <c r="BF53"/>
  <c r="BO53"/>
  <c r="BJ53"/>
  <c r="BL53"/>
  <c r="BB53"/>
  <c r="BH53"/>
  <c r="BR53"/>
  <c r="BU53"/>
  <c r="G37"/>
  <c r="DC61" i="24"/>
  <c r="DC77"/>
  <c r="DC195"/>
  <c r="DC138"/>
  <c r="DC205"/>
  <c r="DC242"/>
  <c r="DC46"/>
  <c r="DC155"/>
  <c r="DC159"/>
  <c r="DC52"/>
  <c r="DC162"/>
  <c r="DC143"/>
  <c r="DC192"/>
  <c r="DC153"/>
  <c r="DC173"/>
  <c r="DC93"/>
  <c r="DC139"/>
  <c r="DC116"/>
  <c r="DC103"/>
  <c r="DC194"/>
  <c r="DC243"/>
  <c r="DC96"/>
  <c r="DC123"/>
  <c r="DC81"/>
  <c r="DC154"/>
  <c r="DC47"/>
  <c r="DC114"/>
  <c r="DC70"/>
  <c r="DC186"/>
  <c r="DC37"/>
  <c r="DC202"/>
  <c r="DC36"/>
  <c r="DC49"/>
  <c r="DC174"/>
  <c r="DC83"/>
  <c r="DC142"/>
  <c r="DC118"/>
  <c r="DC178"/>
  <c r="DC169"/>
  <c r="DC98"/>
  <c r="DC117"/>
  <c r="DC97"/>
  <c r="DC59"/>
  <c r="DC179"/>
  <c r="DC184"/>
  <c r="DC231"/>
  <c r="DC234"/>
  <c r="DC214"/>
  <c r="DC165"/>
  <c r="DC115"/>
  <c r="DC34"/>
  <c r="DC38"/>
  <c r="DC187"/>
  <c r="DC206"/>
  <c r="DC62"/>
  <c r="DC48"/>
  <c r="DC151"/>
  <c r="DC67"/>
  <c r="DC200"/>
  <c r="DC237"/>
  <c r="DC201"/>
  <c r="DC158"/>
  <c r="DC171"/>
  <c r="DC141"/>
  <c r="DC244"/>
  <c r="DC74"/>
  <c r="DC136"/>
  <c r="DC129"/>
  <c r="DC227"/>
  <c r="DC100"/>
  <c r="DC43"/>
  <c r="DC183"/>
  <c r="DC113"/>
  <c r="DC225"/>
  <c r="DC71"/>
  <c r="DC230"/>
  <c r="DC167"/>
  <c r="DC134"/>
  <c r="DC53"/>
  <c r="DC50"/>
  <c r="DC233"/>
  <c r="DC163"/>
  <c r="DC94"/>
  <c r="DC146"/>
  <c r="DC238"/>
  <c r="DC73"/>
  <c r="DC228"/>
  <c r="DC88"/>
  <c r="DC131"/>
  <c r="DC24"/>
  <c r="DC132"/>
  <c r="DC40"/>
  <c r="DC180"/>
  <c r="DC150"/>
  <c r="DC215"/>
  <c r="DC44"/>
  <c r="DC122"/>
  <c r="DC125"/>
  <c r="DC189"/>
  <c r="DC60"/>
  <c r="DC30"/>
  <c r="DC168"/>
  <c r="DC106"/>
  <c r="DC39"/>
  <c r="DC207"/>
  <c r="DC135"/>
  <c r="DC69"/>
  <c r="CU456"/>
  <c r="CW456"/>
  <c r="DC222"/>
  <c r="DC172"/>
  <c r="DC204"/>
  <c r="DC190"/>
  <c r="DC27"/>
  <c r="DC229"/>
  <c r="DC45"/>
  <c r="DC120"/>
  <c r="DC164"/>
  <c r="DC224"/>
  <c r="DC78"/>
  <c r="DC161"/>
  <c r="DC221"/>
  <c r="DC208"/>
  <c r="DC35"/>
  <c r="DC144"/>
  <c r="DC147"/>
  <c r="DC130"/>
  <c r="DC82"/>
  <c r="DC87"/>
  <c r="DC112"/>
  <c r="DC248"/>
  <c r="DC223"/>
  <c r="DC239"/>
  <c r="DC54"/>
  <c r="DC72"/>
  <c r="DC79"/>
  <c r="DC26"/>
  <c r="CX30"/>
  <c r="CX37"/>
  <c r="CX64"/>
  <c r="CX72"/>
  <c r="CX52"/>
  <c r="CX38"/>
  <c r="CX61"/>
  <c r="CX70"/>
  <c r="CX86"/>
  <c r="CX91"/>
  <c r="CX99"/>
  <c r="CX25"/>
  <c r="CX45"/>
  <c r="CX118"/>
  <c r="CX126"/>
  <c r="CX57"/>
  <c r="CX80"/>
  <c r="CX115"/>
  <c r="CX123"/>
  <c r="CX131"/>
  <c r="CX22"/>
  <c r="CX90"/>
  <c r="CX141"/>
  <c r="CX149"/>
  <c r="CX138"/>
  <c r="CX146"/>
  <c r="CX154"/>
  <c r="CX162"/>
  <c r="CX170"/>
  <c r="CX178"/>
  <c r="CX89"/>
  <c r="CX40"/>
  <c r="CX62"/>
  <c r="CX124"/>
  <c r="CX130"/>
  <c r="CX197"/>
  <c r="CX213"/>
  <c r="CX229"/>
  <c r="CX243"/>
  <c r="CX153"/>
  <c r="CX95"/>
  <c r="CX107"/>
  <c r="CX116"/>
  <c r="CX179"/>
  <c r="CX248"/>
  <c r="CX241"/>
  <c r="CX137"/>
  <c r="CX156"/>
  <c r="CX163"/>
  <c r="CX84"/>
  <c r="CX169"/>
  <c r="CX121"/>
  <c r="CX110"/>
  <c r="CX132"/>
  <c r="CX158"/>
  <c r="CX237"/>
  <c r="CX145"/>
  <c r="CX206"/>
  <c r="CX246"/>
  <c r="CX186"/>
  <c r="CX222"/>
  <c r="CX216"/>
  <c r="CX203"/>
  <c r="CX204"/>
  <c r="CX147"/>
  <c r="CX190"/>
  <c r="CX152"/>
  <c r="CX187"/>
  <c r="CX63"/>
  <c r="CX24"/>
  <c r="CX49"/>
  <c r="CX102"/>
  <c r="CX50"/>
  <c r="CX43"/>
  <c r="CX219"/>
  <c r="CX171"/>
  <c r="CX155"/>
  <c r="CX31"/>
  <c r="CX172"/>
  <c r="CX133"/>
  <c r="CX42"/>
  <c r="CX67"/>
  <c r="CX129"/>
  <c r="CX192"/>
  <c r="CX94"/>
  <c r="CX28"/>
  <c r="CX140"/>
  <c r="CX164"/>
  <c r="CX221"/>
  <c r="CX205"/>
  <c r="CX228"/>
  <c r="CX242"/>
  <c r="CX223"/>
  <c r="CX143"/>
  <c r="CX82"/>
  <c r="CX120"/>
  <c r="CX56"/>
  <c r="CX48"/>
  <c r="CX109"/>
  <c r="CX112"/>
  <c r="CX101"/>
  <c r="CX21"/>
  <c r="CX35"/>
  <c r="CX174"/>
  <c r="CX194"/>
  <c r="CX218"/>
  <c r="CX97"/>
  <c r="CX96"/>
  <c r="CX39"/>
  <c r="CX58"/>
  <c r="CX113"/>
  <c r="CX105"/>
  <c r="CX47"/>
  <c r="CX36"/>
  <c r="CX104"/>
  <c r="CX157"/>
  <c r="CX98"/>
  <c r="CX53"/>
  <c r="CX245"/>
  <c r="CX240"/>
  <c r="CX185"/>
  <c r="CX148"/>
  <c r="CX176"/>
  <c r="CX220"/>
  <c r="CX165"/>
  <c r="CX144"/>
  <c r="CX88"/>
  <c r="CX226"/>
  <c r="CX175"/>
  <c r="CX106"/>
  <c r="CX139"/>
  <c r="CX233"/>
  <c r="CX151"/>
  <c r="CX136"/>
  <c r="CX128"/>
  <c r="CX238"/>
  <c r="CX111"/>
  <c r="CX196"/>
  <c r="CX201"/>
  <c r="CX65"/>
  <c r="CX69"/>
  <c r="CX59"/>
  <c r="CX181"/>
  <c r="CX235"/>
  <c r="CX73"/>
  <c r="CX173"/>
  <c r="CX46"/>
  <c r="CX244"/>
  <c r="CX180"/>
  <c r="CX234"/>
  <c r="CX231"/>
  <c r="CX215"/>
  <c r="CX199"/>
  <c r="CX207"/>
  <c r="CX202"/>
  <c r="CX184"/>
  <c r="CX168"/>
  <c r="CX159"/>
  <c r="CX81"/>
  <c r="CX75"/>
  <c r="CX34"/>
  <c r="CX247"/>
  <c r="CX198"/>
  <c r="CX217"/>
  <c r="CX191"/>
  <c r="CX189"/>
  <c r="CX79"/>
  <c r="CX78"/>
  <c r="CX54"/>
  <c r="CX33"/>
  <c r="CX29"/>
  <c r="CX212"/>
  <c r="CX236"/>
  <c r="CX160"/>
  <c r="CX210"/>
  <c r="CX74"/>
  <c r="CX26"/>
  <c r="CX77"/>
  <c r="CX66"/>
  <c r="CX177"/>
  <c r="CX93"/>
  <c r="CX161"/>
  <c r="CX103"/>
  <c r="CX211"/>
  <c r="CX193"/>
  <c r="CX209"/>
  <c r="CX44"/>
  <c r="CX167"/>
  <c r="CX32"/>
  <c r="CX68"/>
  <c r="CX87"/>
  <c r="CX92"/>
  <c r="CX182"/>
  <c r="CX127"/>
  <c r="CX150"/>
  <c r="CX232"/>
  <c r="CX122"/>
  <c r="CX83"/>
  <c r="CX224"/>
  <c r="CX119"/>
  <c r="CX214"/>
  <c r="CX200"/>
  <c r="CX85"/>
  <c r="CX114"/>
  <c r="CX23"/>
  <c r="CX134"/>
  <c r="CX41"/>
  <c r="CX125"/>
  <c r="CX166"/>
  <c r="CX195"/>
  <c r="CX230"/>
  <c r="CX117"/>
  <c r="CX60"/>
  <c r="CX27"/>
  <c r="CX225"/>
  <c r="CX183"/>
  <c r="CX188"/>
  <c r="CX135"/>
  <c r="CX239"/>
  <c r="CX108"/>
  <c r="CX51"/>
  <c r="CX227"/>
  <c r="CX142"/>
  <c r="CX208"/>
  <c r="CX71"/>
  <c r="CX76"/>
  <c r="CX100"/>
  <c r="CX55"/>
  <c r="DC25"/>
  <c r="DC22"/>
  <c r="DC177"/>
  <c r="DC127"/>
  <c r="DC203"/>
  <c r="DC75"/>
  <c r="DC181"/>
  <c r="DC104"/>
  <c r="DC23"/>
  <c r="DC156"/>
  <c r="DC188"/>
  <c r="DC220"/>
  <c r="DC80"/>
  <c r="DC107"/>
  <c r="DC109"/>
  <c r="DC246"/>
  <c r="DC213"/>
  <c r="DC140"/>
  <c r="DC148"/>
  <c r="DC240"/>
  <c r="DC63"/>
  <c r="DC211"/>
  <c r="DC121"/>
  <c r="DC245"/>
  <c r="DC128"/>
  <c r="DC236"/>
  <c r="DC210"/>
  <c r="DC76"/>
  <c r="DC126"/>
  <c r="DC182"/>
  <c r="DC209"/>
  <c r="DC217"/>
  <c r="DC66"/>
  <c r="DC89"/>
  <c r="DC219"/>
  <c r="DC84"/>
  <c r="DC101"/>
  <c r="DC56"/>
  <c r="DC193"/>
  <c r="DC199"/>
  <c r="DC149"/>
  <c r="DC99"/>
  <c r="DC196"/>
  <c r="DC111"/>
  <c r="DC58"/>
  <c r="DC33"/>
  <c r="DC176"/>
  <c r="DC105"/>
  <c r="DC91"/>
  <c r="DC90"/>
  <c r="DC218"/>
  <c r="DC64"/>
  <c r="CT456"/>
  <c r="DC110"/>
  <c r="DC86"/>
  <c r="DC197"/>
  <c r="DC137"/>
  <c r="DC51"/>
  <c r="DC133"/>
  <c r="DC157"/>
  <c r="DC41"/>
  <c r="CZ456"/>
  <c r="DC32"/>
  <c r="DC65"/>
  <c r="DC68"/>
  <c r="DC124"/>
  <c r="DC198"/>
  <c r="CY456"/>
  <c r="DC241"/>
  <c r="DC247"/>
  <c r="DC31"/>
  <c r="DC152"/>
  <c r="DC119"/>
  <c r="DC175"/>
  <c r="DC57"/>
  <c r="DC170"/>
  <c r="DC235"/>
  <c r="DC21"/>
  <c r="DC95"/>
  <c r="DC185"/>
  <c r="DC232"/>
  <c r="DC226"/>
  <c r="DC160"/>
  <c r="DC102"/>
  <c r="DC166"/>
  <c r="DC29"/>
  <c r="DC92"/>
  <c r="DC216"/>
  <c r="DC28"/>
  <c r="DC145"/>
  <c r="DC191"/>
  <c r="DC108"/>
  <c r="DC212"/>
  <c r="DC55"/>
  <c r="DC85"/>
  <c r="DC42"/>
  <c r="BK479"/>
  <c r="BL479"/>
  <c r="BR479"/>
  <c r="BT479"/>
  <c r="BA479"/>
  <c r="O3" i="25"/>
  <c r="BF479" i="24"/>
  <c r="BI479"/>
  <c r="BB479"/>
  <c r="BH479"/>
  <c r="BQ479"/>
  <c r="BN479"/>
  <c r="BD479"/>
  <c r="BU479"/>
  <c r="G463"/>
  <c r="BJ479"/>
  <c r="BO479"/>
  <c r="DC4"/>
  <c r="DA456"/>
  <c r="CO456"/>
  <c r="CR456"/>
  <c r="CX15"/>
  <c r="CP456"/>
  <c r="CM456"/>
  <c r="CQ456"/>
  <c r="DB456"/>
  <c r="CN456"/>
  <c r="CS456"/>
  <c r="BI47" i="11"/>
  <c r="BK47"/>
  <c r="CV24"/>
  <c r="BF47"/>
  <c r="BQ47"/>
  <c r="BB47"/>
  <c r="BH47"/>
  <c r="BJ47"/>
  <c r="BR47"/>
  <c r="BT47"/>
  <c r="BN47"/>
  <c r="BD47"/>
  <c r="CW24"/>
  <c r="CA4" i="12"/>
  <c r="CX21"/>
  <c r="CX29"/>
  <c r="CX37"/>
  <c r="CX45"/>
  <c r="CX40"/>
  <c r="CX24"/>
  <c r="CX32"/>
  <c r="CX47"/>
  <c r="CX39"/>
  <c r="CX34"/>
  <c r="CX41"/>
  <c r="CX33"/>
  <c r="CX46"/>
  <c r="CX26"/>
  <c r="CX28"/>
  <c r="CX43"/>
  <c r="CX38"/>
  <c r="CX31"/>
  <c r="CX42"/>
  <c r="CX27"/>
  <c r="CX44"/>
  <c r="CX23"/>
  <c r="CX30"/>
  <c r="CX36"/>
  <c r="CX25"/>
  <c r="CX22"/>
  <c r="CX35"/>
  <c r="CU50"/>
  <c r="CA16"/>
  <c r="CB7"/>
  <c r="DC27"/>
  <c r="DC41"/>
  <c r="DS7"/>
  <c r="DC23"/>
  <c r="DC45"/>
  <c r="CB18"/>
  <c r="DC11"/>
  <c r="DC33"/>
  <c r="DC22"/>
  <c r="DC46"/>
  <c r="DC40"/>
  <c r="DC34"/>
  <c r="DA50"/>
  <c r="CN50"/>
  <c r="DC38"/>
  <c r="DC36"/>
  <c r="DC21"/>
  <c r="CR50"/>
  <c r="DC25"/>
  <c r="DC26"/>
  <c r="DC24"/>
  <c r="DC35"/>
  <c r="DC43"/>
  <c r="CW50"/>
  <c r="CX15"/>
  <c r="DC6"/>
  <c r="CO50"/>
  <c r="CY50"/>
  <c r="DC9"/>
  <c r="DB50"/>
  <c r="CQ50"/>
  <c r="BS72"/>
  <c r="BS73"/>
  <c r="CV50"/>
  <c r="CP50"/>
  <c r="CZ50"/>
  <c r="CS50"/>
  <c r="CM50"/>
  <c r="BT73"/>
  <c r="G57"/>
  <c r="BL73"/>
  <c r="BU73"/>
  <c r="BH73"/>
  <c r="BQ73"/>
  <c r="BD73"/>
  <c r="BI73"/>
  <c r="BA73"/>
  <c r="O15" i="25"/>
  <c r="BN73" i="12"/>
  <c r="BK73"/>
  <c r="BF73"/>
  <c r="BQ75"/>
  <c r="BJ73"/>
  <c r="BB73"/>
  <c r="BR73"/>
  <c r="DC8" i="11"/>
  <c r="DO3"/>
  <c r="CR24"/>
  <c r="G31"/>
  <c r="CO24"/>
  <c r="DO11"/>
  <c r="CM24"/>
  <c r="CS24"/>
  <c r="CA8"/>
  <c r="CX12"/>
  <c r="CU24"/>
  <c r="CN24"/>
  <c r="CP24"/>
  <c r="CQ24"/>
  <c r="CX13"/>
  <c r="DB24"/>
  <c r="CA14"/>
  <c r="CZ24"/>
  <c r="CY24"/>
  <c r="BP46"/>
  <c r="BP47"/>
  <c r="DC12"/>
  <c r="CT24"/>
  <c r="BK46" i="10"/>
  <c r="CC8"/>
  <c r="CA12"/>
  <c r="CC12"/>
  <c r="G28"/>
  <c r="DA21"/>
  <c r="CC11"/>
  <c r="CN21"/>
  <c r="CQ21"/>
  <c r="BP43"/>
  <c r="BP44"/>
  <c r="CC13"/>
  <c r="CX8"/>
  <c r="DC8"/>
  <c r="CC6"/>
  <c r="CO21"/>
  <c r="CX4"/>
  <c r="CY21"/>
  <c r="DC14"/>
  <c r="DC5"/>
  <c r="CC17"/>
  <c r="CM21"/>
  <c r="CC16"/>
  <c r="CP21"/>
  <c r="DB21"/>
  <c r="CA10"/>
  <c r="CC10"/>
  <c r="CX7"/>
  <c r="DC11"/>
  <c r="CR21"/>
  <c r="BA48"/>
  <c r="BM43"/>
  <c r="BM44"/>
  <c r="CZ21"/>
  <c r="BU46" i="9"/>
  <c r="BB46"/>
  <c r="BQ46"/>
  <c r="BT46"/>
  <c r="BI46"/>
  <c r="BN46"/>
  <c r="BD46"/>
  <c r="BF46"/>
  <c r="BA46"/>
  <c r="CP23"/>
  <c r="DC5"/>
  <c r="CX5"/>
  <c r="CO23"/>
  <c r="CR23"/>
  <c r="DC11"/>
  <c r="CX16"/>
  <c r="CQ23"/>
  <c r="CS23"/>
  <c r="CN23"/>
  <c r="CW23"/>
  <c r="CX9"/>
  <c r="CX7"/>
  <c r="CV23"/>
  <c r="CM23"/>
  <c r="CQ40" i="8"/>
  <c r="CT40"/>
  <c r="BO63"/>
  <c r="CY40"/>
  <c r="BS62"/>
  <c r="BS63"/>
  <c r="DC12"/>
  <c r="CO40"/>
  <c r="CB13"/>
  <c r="DC4"/>
  <c r="CU40"/>
  <c r="DC13"/>
  <c r="CX8"/>
  <c r="DC5"/>
  <c r="CS40"/>
  <c r="DB40"/>
  <c r="CN40"/>
  <c r="CM40"/>
  <c r="CZ40"/>
  <c r="DA40"/>
  <c r="DC15"/>
  <c r="CP40"/>
  <c r="CR40"/>
  <c r="CX15"/>
  <c r="BJ63"/>
  <c r="BB63"/>
  <c r="BU63"/>
  <c r="BF63"/>
  <c r="BQ63"/>
  <c r="BK63"/>
  <c r="BH63"/>
  <c r="BR63"/>
  <c r="BD63"/>
  <c r="BA65"/>
  <c r="BA63"/>
  <c r="BA67"/>
  <c r="BI63"/>
  <c r="BA66"/>
  <c r="BL63"/>
  <c r="BT63"/>
  <c r="G47"/>
  <c r="DC17" i="7"/>
  <c r="CX7"/>
  <c r="CR23"/>
  <c r="DS10"/>
  <c r="CX13"/>
  <c r="CX15"/>
  <c r="DC14"/>
  <c r="DC3"/>
  <c r="BA50"/>
  <c r="CB4"/>
  <c r="DC7"/>
  <c r="CX12"/>
  <c r="DC8"/>
  <c r="DS18"/>
  <c r="DA23"/>
  <c r="CX9"/>
  <c r="CO23"/>
  <c r="CS23"/>
  <c r="BP27"/>
  <c r="BP28"/>
  <c r="BP29"/>
  <c r="CX6"/>
  <c r="CA4"/>
  <c r="CA16"/>
  <c r="CQ23"/>
  <c r="CX20"/>
  <c r="CX8"/>
  <c r="CN23"/>
  <c r="CA17"/>
  <c r="DB23"/>
  <c r="CM23"/>
  <c r="BV45"/>
  <c r="BV46"/>
  <c r="CP23"/>
  <c r="DC11"/>
  <c r="DC13"/>
  <c r="CR27" i="6"/>
  <c r="CK21"/>
  <c r="CK22"/>
  <c r="CK23"/>
  <c r="CP27"/>
  <c r="BK50"/>
  <c r="CX14"/>
  <c r="CA10"/>
  <c r="CM27"/>
  <c r="CS27"/>
  <c r="BP49"/>
  <c r="BP50"/>
  <c r="CO27"/>
  <c r="BU50"/>
  <c r="CX13"/>
  <c r="CX12"/>
  <c r="BH50"/>
  <c r="BI50"/>
  <c r="CQ27"/>
  <c r="CX5"/>
  <c r="CN27"/>
  <c r="BP31"/>
  <c r="BP32"/>
  <c r="BP33"/>
  <c r="CB11"/>
  <c r="CB16"/>
  <c r="G34"/>
  <c r="BJ50"/>
  <c r="BB50"/>
  <c r="BN50"/>
  <c r="BR50"/>
  <c r="BL50"/>
  <c r="BA50"/>
  <c r="O9" i="25"/>
  <c r="BF50" i="6"/>
  <c r="DC5" i="5"/>
  <c r="CR19"/>
  <c r="BU42"/>
  <c r="BN42"/>
  <c r="BD42"/>
  <c r="DC9"/>
  <c r="CA14"/>
  <c r="DC6"/>
  <c r="BL42"/>
  <c r="CB12"/>
  <c r="BK42"/>
  <c r="BF42"/>
  <c r="DC10"/>
  <c r="BH42"/>
  <c r="BQ42"/>
  <c r="BV41"/>
  <c r="BV42"/>
  <c r="DC8"/>
  <c r="CX16"/>
  <c r="CX10"/>
  <c r="CQ19"/>
  <c r="CX4"/>
  <c r="DO3"/>
  <c r="CM19"/>
  <c r="CP19"/>
  <c r="CA3"/>
  <c r="CV19"/>
  <c r="CX6"/>
  <c r="CT19"/>
  <c r="CX3"/>
  <c r="CX19"/>
  <c r="CO19"/>
  <c r="CZ19"/>
  <c r="CX11"/>
  <c r="CX5"/>
  <c r="DA19"/>
  <c r="CX14"/>
  <c r="BP23"/>
  <c r="BP24"/>
  <c r="BP25"/>
  <c r="CY19"/>
  <c r="CX7"/>
  <c r="CN19"/>
  <c r="CX12"/>
  <c r="CX8"/>
  <c r="BP41"/>
  <c r="BP42"/>
  <c r="CX13"/>
  <c r="CR15" i="3"/>
  <c r="CB8"/>
  <c r="CN15"/>
  <c r="CB11"/>
  <c r="CO15"/>
  <c r="CQ15"/>
  <c r="CT15"/>
  <c r="CS15"/>
  <c r="CM15"/>
  <c r="CU15"/>
  <c r="CP15"/>
  <c r="DC11"/>
  <c r="CX7" i="2"/>
  <c r="DC15"/>
  <c r="CN23"/>
  <c r="CR23"/>
  <c r="CP23"/>
  <c r="CM23"/>
  <c r="CO23"/>
  <c r="CA3"/>
  <c r="CW23"/>
  <c r="G24" i="4"/>
  <c r="BD40"/>
  <c r="CQ17"/>
  <c r="CR17"/>
  <c r="CP17"/>
  <c r="BA40"/>
  <c r="O5" i="25"/>
  <c r="CM17" i="4"/>
  <c r="CN17"/>
  <c r="CO17"/>
  <c r="DC8"/>
  <c r="DC10"/>
  <c r="CX13"/>
  <c r="BR40"/>
  <c r="CX11"/>
  <c r="CA5"/>
  <c r="BB40"/>
  <c r="DC3"/>
  <c r="DC17"/>
  <c r="BO40"/>
  <c r="CA8"/>
  <c r="BU40"/>
  <c r="DC11"/>
  <c r="BQ40"/>
  <c r="BK40"/>
  <c r="CA9"/>
  <c r="CX20" i="24"/>
  <c r="CX9"/>
  <c r="BK462"/>
  <c r="DC9"/>
  <c r="DS18"/>
  <c r="DC18"/>
  <c r="CX12"/>
  <c r="DS453"/>
  <c r="CX16"/>
  <c r="DS15"/>
  <c r="DC15"/>
  <c r="CX10"/>
  <c r="BA483"/>
  <c r="CX8"/>
  <c r="DC11"/>
  <c r="BM478"/>
  <c r="BM479"/>
  <c r="BK481"/>
  <c r="DS3"/>
  <c r="DC3"/>
  <c r="BV478"/>
  <c r="BV479"/>
  <c r="BV460"/>
  <c r="BV461"/>
  <c r="BV462"/>
  <c r="CX19"/>
  <c r="DS13"/>
  <c r="DC13"/>
  <c r="CX13"/>
  <c r="DS12"/>
  <c r="DC12"/>
  <c r="CX7"/>
  <c r="DC14"/>
  <c r="CX14"/>
  <c r="DS7"/>
  <c r="DC7"/>
  <c r="DC10"/>
  <c r="DC19"/>
  <c r="CX4"/>
  <c r="CX11"/>
  <c r="BE3"/>
  <c r="BA482"/>
  <c r="BA481"/>
  <c r="P3" i="25"/>
  <c r="CX6" i="24"/>
  <c r="DC17"/>
  <c r="DC8"/>
  <c r="CA460"/>
  <c r="BA462"/>
  <c r="CX5"/>
  <c r="DS20"/>
  <c r="DC20"/>
  <c r="CX18"/>
  <c r="BQ481"/>
  <c r="BS478"/>
  <c r="BS479"/>
  <c r="DC16"/>
  <c r="CX17"/>
  <c r="DS5"/>
  <c r="DC5"/>
  <c r="BP478"/>
  <c r="BP479"/>
  <c r="CX3"/>
  <c r="BP460"/>
  <c r="BP461"/>
  <c r="BP462"/>
  <c r="DC6"/>
  <c r="CA22" i="23"/>
  <c r="BA24"/>
  <c r="DC9"/>
  <c r="CX14"/>
  <c r="CA9"/>
  <c r="DO9"/>
  <c r="CX9"/>
  <c r="CX3"/>
  <c r="CX18"/>
  <c r="DC13"/>
  <c r="CX8"/>
  <c r="BM40"/>
  <c r="BM41"/>
  <c r="BK43"/>
  <c r="DS3"/>
  <c r="DC3"/>
  <c r="DC18"/>
  <c r="BV40"/>
  <c r="BV41"/>
  <c r="BV22"/>
  <c r="BV23"/>
  <c r="BV24"/>
  <c r="DO10"/>
  <c r="CX10"/>
  <c r="BP40"/>
  <c r="BP41"/>
  <c r="DC6"/>
  <c r="DC14"/>
  <c r="DO5"/>
  <c r="CX5"/>
  <c r="BQ43"/>
  <c r="BS40"/>
  <c r="BS41"/>
  <c r="DS10"/>
  <c r="DC10"/>
  <c r="CB12"/>
  <c r="DS12"/>
  <c r="DC12"/>
  <c r="CX6"/>
  <c r="CA4"/>
  <c r="CX11"/>
  <c r="DO13"/>
  <c r="CX13"/>
  <c r="BK24"/>
  <c r="CX7"/>
  <c r="BP22"/>
  <c r="BP23"/>
  <c r="BP24"/>
  <c r="CX15"/>
  <c r="DC4"/>
  <c r="DC7"/>
  <c r="DO12"/>
  <c r="CX12"/>
  <c r="DO4"/>
  <c r="CX4"/>
  <c r="BE3"/>
  <c r="BA44"/>
  <c r="BA43"/>
  <c r="CA5"/>
  <c r="DC15"/>
  <c r="BM56" i="22"/>
  <c r="BM57"/>
  <c r="BK59"/>
  <c r="BV38"/>
  <c r="BV39"/>
  <c r="BV40"/>
  <c r="DS4"/>
  <c r="DC4"/>
  <c r="DS20"/>
  <c r="DC20"/>
  <c r="DC11"/>
  <c r="BQ59"/>
  <c r="BS56"/>
  <c r="BS57"/>
  <c r="DC15"/>
  <c r="DC13"/>
  <c r="CB4"/>
  <c r="BA61"/>
  <c r="DC10"/>
  <c r="DC17"/>
  <c r="DC9"/>
  <c r="CA37"/>
  <c r="CA38"/>
  <c r="BA40"/>
  <c r="DS12"/>
  <c r="DC12"/>
  <c r="BE3"/>
  <c r="BA60"/>
  <c r="BA59"/>
  <c r="BK40"/>
  <c r="CA39"/>
  <c r="DC3"/>
  <c r="DC8"/>
  <c r="BA41" i="21"/>
  <c r="BM38"/>
  <c r="BM39"/>
  <c r="BK41"/>
  <c r="BK22"/>
  <c r="DO12"/>
  <c r="CX12"/>
  <c r="DO4"/>
  <c r="CX4"/>
  <c r="BP20"/>
  <c r="BP21"/>
  <c r="CA21"/>
  <c r="CX5"/>
  <c r="CX3"/>
  <c r="CX11"/>
  <c r="DS9"/>
  <c r="DC9"/>
  <c r="BQ22"/>
  <c r="CA22"/>
  <c r="CA20"/>
  <c r="CX9"/>
  <c r="CX13"/>
  <c r="DC5"/>
  <c r="DC7"/>
  <c r="DC4"/>
  <c r="BQ41"/>
  <c r="CX10"/>
  <c r="BA43"/>
  <c r="CX6"/>
  <c r="DC12"/>
  <c r="CA4"/>
  <c r="CX7"/>
  <c r="BP38"/>
  <c r="BP39"/>
  <c r="BV38"/>
  <c r="BV39"/>
  <c r="DC8"/>
  <c r="DC10"/>
  <c r="DO4" i="20"/>
  <c r="CX4"/>
  <c r="CX11"/>
  <c r="DO12"/>
  <c r="CX12"/>
  <c r="BP23"/>
  <c r="BP24"/>
  <c r="BP25"/>
  <c r="CA23"/>
  <c r="CA12"/>
  <c r="BK25"/>
  <c r="CA4"/>
  <c r="CX8"/>
  <c r="CX9"/>
  <c r="BQ44"/>
  <c r="BS41"/>
  <c r="BS42"/>
  <c r="DS9"/>
  <c r="DC9"/>
  <c r="DS10"/>
  <c r="DC10"/>
  <c r="CX5"/>
  <c r="CX6"/>
  <c r="CX10"/>
  <c r="DC7"/>
  <c r="BV41"/>
  <c r="BV42"/>
  <c r="BV23"/>
  <c r="BV24"/>
  <c r="BV25"/>
  <c r="BA45"/>
  <c r="BM41"/>
  <c r="BM42"/>
  <c r="BK44"/>
  <c r="BQ25"/>
  <c r="DC4"/>
  <c r="CX7"/>
  <c r="DC3"/>
  <c r="CX3"/>
  <c r="BA44"/>
  <c r="P23" i="25"/>
  <c r="BP41" i="20"/>
  <c r="BP42"/>
  <c r="CA32" i="19"/>
  <c r="BA34"/>
  <c r="BQ34"/>
  <c r="BM50"/>
  <c r="BM51"/>
  <c r="BK53"/>
  <c r="BK34"/>
  <c r="BA55"/>
  <c r="DC20"/>
  <c r="DC9"/>
  <c r="DC6"/>
  <c r="DC16"/>
  <c r="BA54"/>
  <c r="DS4"/>
  <c r="DC4"/>
  <c r="BV32"/>
  <c r="BV33"/>
  <c r="BV34"/>
  <c r="DC3"/>
  <c r="DC5"/>
  <c r="DC17"/>
  <c r="DC8"/>
  <c r="DC13"/>
  <c r="DC18"/>
  <c r="DC10"/>
  <c r="DC7"/>
  <c r="DC12"/>
  <c r="BA53"/>
  <c r="DC14"/>
  <c r="DC19"/>
  <c r="CB4"/>
  <c r="DS3" i="18"/>
  <c r="DC3"/>
  <c r="BV39"/>
  <c r="BV40"/>
  <c r="BV21"/>
  <c r="BV22"/>
  <c r="BV23"/>
  <c r="CB3"/>
  <c r="DO14"/>
  <c r="CX14"/>
  <c r="DS10"/>
  <c r="DC10"/>
  <c r="DO7"/>
  <c r="CX7"/>
  <c r="DS9"/>
  <c r="DC9"/>
  <c r="BK23"/>
  <c r="CA14"/>
  <c r="CX4"/>
  <c r="CB10"/>
  <c r="CX11"/>
  <c r="BA44"/>
  <c r="DC12"/>
  <c r="CX10"/>
  <c r="DO9"/>
  <c r="CX9"/>
  <c r="BM39"/>
  <c r="BM40"/>
  <c r="BK42"/>
  <c r="CA21"/>
  <c r="BA23"/>
  <c r="DC4"/>
  <c r="DC6"/>
  <c r="DC5"/>
  <c r="DS11"/>
  <c r="DC11"/>
  <c r="CB11"/>
  <c r="DO6"/>
  <c r="CX6"/>
  <c r="BP21"/>
  <c r="BP22"/>
  <c r="BP23"/>
  <c r="BQ23"/>
  <c r="CA23"/>
  <c r="CX5"/>
  <c r="CX13"/>
  <c r="BP39"/>
  <c r="BP40"/>
  <c r="BA43"/>
  <c r="DO8"/>
  <c r="CX8"/>
  <c r="CA8"/>
  <c r="CX3"/>
  <c r="CX17"/>
  <c r="DC7"/>
  <c r="BA42"/>
  <c r="DC13"/>
  <c r="CA9"/>
  <c r="DC14"/>
  <c r="CA7"/>
  <c r="DC8"/>
  <c r="DO12" i="17"/>
  <c r="CX12"/>
  <c r="DO14"/>
  <c r="CX14"/>
  <c r="DC12"/>
  <c r="DS12"/>
  <c r="CA14"/>
  <c r="DC7"/>
  <c r="CA12"/>
  <c r="DC6"/>
  <c r="DC5"/>
  <c r="DO4"/>
  <c r="CX4"/>
  <c r="DO17"/>
  <c r="CX17"/>
  <c r="DC20"/>
  <c r="DS20"/>
  <c r="CX18"/>
  <c r="DS3"/>
  <c r="DC3"/>
  <c r="DC24"/>
  <c r="BV46"/>
  <c r="BV47"/>
  <c r="BV28"/>
  <c r="BV29"/>
  <c r="CX13"/>
  <c r="CX21"/>
  <c r="CX8"/>
  <c r="DC16"/>
  <c r="CA29"/>
  <c r="BK30"/>
  <c r="DC4"/>
  <c r="DS4"/>
  <c r="BA51"/>
  <c r="DC10"/>
  <c r="CX3"/>
  <c r="CX24"/>
  <c r="DC15"/>
  <c r="DC8"/>
  <c r="DC9"/>
  <c r="DO9"/>
  <c r="CX9"/>
  <c r="BE3"/>
  <c r="BA50"/>
  <c r="BA49"/>
  <c r="CX5"/>
  <c r="DC18"/>
  <c r="BP46"/>
  <c r="BP47"/>
  <c r="DC13"/>
  <c r="CA4"/>
  <c r="DC19"/>
  <c r="CA27"/>
  <c r="BA30"/>
  <c r="CA28"/>
  <c r="DO20"/>
  <c r="CX20"/>
  <c r="DO6"/>
  <c r="CX6"/>
  <c r="BQ49"/>
  <c r="BS46"/>
  <c r="BS47"/>
  <c r="CX11"/>
  <c r="CA9"/>
  <c r="CA17"/>
  <c r="BM46"/>
  <c r="BM47"/>
  <c r="BK49"/>
  <c r="DO10"/>
  <c r="CX10"/>
  <c r="CX19"/>
  <c r="CX16"/>
  <c r="CB3"/>
  <c r="CA20"/>
  <c r="DC17"/>
  <c r="DS3" i="16"/>
  <c r="DC3"/>
  <c r="BV48"/>
  <c r="BV49"/>
  <c r="BV30"/>
  <c r="BV31"/>
  <c r="BV32"/>
  <c r="DC5"/>
  <c r="CX18"/>
  <c r="CX10"/>
  <c r="CB3"/>
  <c r="DC20"/>
  <c r="DC12"/>
  <c r="BQ51"/>
  <c r="BS48"/>
  <c r="BS49"/>
  <c r="BE3"/>
  <c r="BA52"/>
  <c r="BA51"/>
  <c r="CX15"/>
  <c r="DC8"/>
  <c r="BA32"/>
  <c r="CA30"/>
  <c r="CX3"/>
  <c r="CX26"/>
  <c r="DC17"/>
  <c r="DC18"/>
  <c r="BK32"/>
  <c r="DS15"/>
  <c r="DC15"/>
  <c r="DC4"/>
  <c r="DO4"/>
  <c r="CX4"/>
  <c r="DO6"/>
  <c r="CX6"/>
  <c r="CA6"/>
  <c r="BA53"/>
  <c r="DC13"/>
  <c r="DC11"/>
  <c r="CX8"/>
  <c r="DO12"/>
  <c r="CX12"/>
  <c r="DO17"/>
  <c r="CX17"/>
  <c r="DO9"/>
  <c r="CX9"/>
  <c r="DS7"/>
  <c r="DC7"/>
  <c r="BP30"/>
  <c r="BP31"/>
  <c r="BP32"/>
  <c r="CA17"/>
  <c r="CX7"/>
  <c r="CX19"/>
  <c r="DC19"/>
  <c r="CX5"/>
  <c r="DO20"/>
  <c r="CX20"/>
  <c r="DC6"/>
  <c r="DS6"/>
  <c r="BM48"/>
  <c r="BM49"/>
  <c r="BK51"/>
  <c r="DO14"/>
  <c r="CX14"/>
  <c r="CA14"/>
  <c r="BQ32"/>
  <c r="BP48"/>
  <c r="BP49"/>
  <c r="DC9"/>
  <c r="CX13"/>
  <c r="CX11"/>
  <c r="DC14"/>
  <c r="CA4"/>
  <c r="BE3" i="15"/>
  <c r="BA44"/>
  <c r="BA43"/>
  <c r="CA22"/>
  <c r="BA24"/>
  <c r="BQ43"/>
  <c r="BS40"/>
  <c r="BS41"/>
  <c r="DC13"/>
  <c r="DC6"/>
  <c r="DC14"/>
  <c r="DC9"/>
  <c r="BM40"/>
  <c r="BM41"/>
  <c r="BK43"/>
  <c r="DC12"/>
  <c r="CX10"/>
  <c r="BA45"/>
  <c r="DC7"/>
  <c r="DC5"/>
  <c r="DC15"/>
  <c r="CX6"/>
  <c r="BV22"/>
  <c r="BV23"/>
  <c r="CA21"/>
  <c r="DC4"/>
  <c r="CX13"/>
  <c r="DC11"/>
  <c r="DC3"/>
  <c r="DC18"/>
  <c r="BV40"/>
  <c r="BV41"/>
  <c r="CX15"/>
  <c r="CA10"/>
  <c r="CX14"/>
  <c r="CX3"/>
  <c r="CX18"/>
  <c r="CX5"/>
  <c r="CX7"/>
  <c r="CA23"/>
  <c r="CX11"/>
  <c r="DS19" i="14"/>
  <c r="DC19"/>
  <c r="CB19"/>
  <c r="DO17"/>
  <c r="CX17"/>
  <c r="CA17"/>
  <c r="DS10"/>
  <c r="DC10"/>
  <c r="DS18"/>
  <c r="DC18"/>
  <c r="CX4"/>
  <c r="CX7"/>
  <c r="CX16"/>
  <c r="CX3"/>
  <c r="DC16"/>
  <c r="DC12"/>
  <c r="CX5"/>
  <c r="CX18"/>
  <c r="DC11"/>
  <c r="CX6"/>
  <c r="CB17"/>
  <c r="CX14"/>
  <c r="DC13"/>
  <c r="DC7"/>
  <c r="CA20"/>
  <c r="CX8"/>
  <c r="CX10"/>
  <c r="CA35"/>
  <c r="BA37"/>
  <c r="CX9"/>
  <c r="DC14"/>
  <c r="CX11"/>
  <c r="CX13"/>
  <c r="CX15"/>
  <c r="DO20"/>
  <c r="CX20"/>
  <c r="BM53"/>
  <c r="BM54"/>
  <c r="BK56"/>
  <c r="DS17"/>
  <c r="DC17"/>
  <c r="BQ37"/>
  <c r="CA37"/>
  <c r="BK37"/>
  <c r="DS9"/>
  <c r="DC9"/>
  <c r="CX12"/>
  <c r="CX19"/>
  <c r="BA58"/>
  <c r="BA57"/>
  <c r="BA56"/>
  <c r="DC3"/>
  <c r="DC15"/>
  <c r="BP35"/>
  <c r="BP36"/>
  <c r="BP37"/>
  <c r="DC4"/>
  <c r="DC5"/>
  <c r="BV34" i="13"/>
  <c r="BV35"/>
  <c r="BV36"/>
  <c r="DS4"/>
  <c r="DC4"/>
  <c r="CX15"/>
  <c r="CX19"/>
  <c r="CX16"/>
  <c r="CX14"/>
  <c r="DC20"/>
  <c r="DS20"/>
  <c r="BA36"/>
  <c r="CA34"/>
  <c r="BQ55"/>
  <c r="BS52"/>
  <c r="BS53"/>
  <c r="BA57"/>
  <c r="CX7"/>
  <c r="BP52"/>
  <c r="BP53"/>
  <c r="DC11"/>
  <c r="CX6"/>
  <c r="DC17"/>
  <c r="DO10"/>
  <c r="CX10"/>
  <c r="BM52"/>
  <c r="BM53"/>
  <c r="BK55"/>
  <c r="BE3"/>
  <c r="BA56"/>
  <c r="BA55"/>
  <c r="BQ36"/>
  <c r="CX18"/>
  <c r="CX20"/>
  <c r="DC16"/>
  <c r="CX9"/>
  <c r="DC15"/>
  <c r="DC13"/>
  <c r="CA10"/>
  <c r="BP34"/>
  <c r="BP35"/>
  <c r="BP36"/>
  <c r="CX11"/>
  <c r="CX8"/>
  <c r="CX12"/>
  <c r="DC3"/>
  <c r="CX17"/>
  <c r="DC14"/>
  <c r="DC9"/>
  <c r="DC7"/>
  <c r="DO20" i="12"/>
  <c r="CX20"/>
  <c r="DO6"/>
  <c r="CX6"/>
  <c r="DC12"/>
  <c r="BM72"/>
  <c r="BM73"/>
  <c r="BK75"/>
  <c r="DO4"/>
  <c r="CX4"/>
  <c r="BP54"/>
  <c r="BP55"/>
  <c r="BP56"/>
  <c r="DS16"/>
  <c r="DC16"/>
  <c r="DS8"/>
  <c r="DC8"/>
  <c r="DO7"/>
  <c r="CX7"/>
  <c r="DC18"/>
  <c r="DC20"/>
  <c r="DC19"/>
  <c r="DC14"/>
  <c r="CX3"/>
  <c r="DC10"/>
  <c r="CX10"/>
  <c r="CX8"/>
  <c r="DC13"/>
  <c r="CX11"/>
  <c r="CX5"/>
  <c r="CX18"/>
  <c r="BP72"/>
  <c r="BP73"/>
  <c r="BA77"/>
  <c r="CX19"/>
  <c r="CX16"/>
  <c r="DS3"/>
  <c r="DC3"/>
  <c r="BV72"/>
  <c r="BV73"/>
  <c r="BV54"/>
  <c r="BV55"/>
  <c r="BV56"/>
  <c r="CB3"/>
  <c r="DO14"/>
  <c r="CX14"/>
  <c r="CX13"/>
  <c r="BA75"/>
  <c r="P15" i="25"/>
  <c r="DC17" i="12"/>
  <c r="DC15"/>
  <c r="DC5"/>
  <c r="CA6"/>
  <c r="DC4"/>
  <c r="CA20"/>
  <c r="BK56"/>
  <c r="BA56"/>
  <c r="CA54"/>
  <c r="DO9"/>
  <c r="CX9"/>
  <c r="DO12"/>
  <c r="CX12"/>
  <c r="DO17"/>
  <c r="CX17"/>
  <c r="BA76"/>
  <c r="DC7"/>
  <c r="CB8"/>
  <c r="CB16"/>
  <c r="CA28" i="11"/>
  <c r="BA30"/>
  <c r="BM46"/>
  <c r="BM47"/>
  <c r="BK49"/>
  <c r="BQ49"/>
  <c r="BS46"/>
  <c r="BS47"/>
  <c r="BV46"/>
  <c r="BV47"/>
  <c r="DC14"/>
  <c r="DC18"/>
  <c r="DC7"/>
  <c r="DC16"/>
  <c r="CX3"/>
  <c r="DC21"/>
  <c r="CX6"/>
  <c r="DO10"/>
  <c r="CX10"/>
  <c r="CX16"/>
  <c r="DC9"/>
  <c r="DC10"/>
  <c r="CX11"/>
  <c r="CA4"/>
  <c r="DC19"/>
  <c r="CX17"/>
  <c r="CX14"/>
  <c r="DC6"/>
  <c r="BV28"/>
  <c r="BV29"/>
  <c r="BV30"/>
  <c r="DS4"/>
  <c r="DC4"/>
  <c r="DS20"/>
  <c r="DC20"/>
  <c r="DO18"/>
  <c r="CX18"/>
  <c r="BA49"/>
  <c r="BE3"/>
  <c r="BA50"/>
  <c r="CX8"/>
  <c r="CX7"/>
  <c r="CA10"/>
  <c r="CX21"/>
  <c r="CX9"/>
  <c r="DC5"/>
  <c r="DC11"/>
  <c r="DC17"/>
  <c r="DO4"/>
  <c r="CX4"/>
  <c r="BK30"/>
  <c r="DC13"/>
  <c r="CX15"/>
  <c r="CB4"/>
  <c r="BP28"/>
  <c r="BP29"/>
  <c r="BP30"/>
  <c r="CX5"/>
  <c r="CB20"/>
  <c r="CX20"/>
  <c r="DC3"/>
  <c r="BA51"/>
  <c r="CX19"/>
  <c r="DC15"/>
  <c r="CA25" i="10"/>
  <c r="BA27"/>
  <c r="CX5"/>
  <c r="CX14"/>
  <c r="DC13"/>
  <c r="DC9"/>
  <c r="DO18"/>
  <c r="CX18"/>
  <c r="BQ27"/>
  <c r="DO10"/>
  <c r="CX10"/>
  <c r="DS4"/>
  <c r="DC4"/>
  <c r="DC18"/>
  <c r="CB4"/>
  <c r="CC4"/>
  <c r="BV25"/>
  <c r="BV26"/>
  <c r="BV27"/>
  <c r="DC10"/>
  <c r="CC14"/>
  <c r="CA18"/>
  <c r="CC18"/>
  <c r="CX12"/>
  <c r="DC3"/>
  <c r="CX13"/>
  <c r="BP25"/>
  <c r="BP26"/>
  <c r="BP27"/>
  <c r="DC16"/>
  <c r="BK27"/>
  <c r="DC15"/>
  <c r="DC6"/>
  <c r="CX9"/>
  <c r="CC15"/>
  <c r="CX11"/>
  <c r="BV43"/>
  <c r="BV44"/>
  <c r="CX15"/>
  <c r="CC9"/>
  <c r="CX17"/>
  <c r="DS12"/>
  <c r="DC12"/>
  <c r="CB12"/>
  <c r="BE3"/>
  <c r="BA47"/>
  <c r="BA46"/>
  <c r="BQ46"/>
  <c r="BS43"/>
  <c r="BS44"/>
  <c r="CC5"/>
  <c r="CX16"/>
  <c r="CX3"/>
  <c r="CX21"/>
  <c r="CX6"/>
  <c r="DC17"/>
  <c r="BE3" i="9"/>
  <c r="BA49"/>
  <c r="BA48"/>
  <c r="DO20"/>
  <c r="CX20"/>
  <c r="CA20"/>
  <c r="DO4"/>
  <c r="CX4"/>
  <c r="CX6"/>
  <c r="DS20"/>
  <c r="DC20"/>
  <c r="CB20"/>
  <c r="BQ48"/>
  <c r="BS45"/>
  <c r="BS46"/>
  <c r="DO18"/>
  <c r="CX18"/>
  <c r="CA27"/>
  <c r="BA29"/>
  <c r="CX8"/>
  <c r="CB4"/>
  <c r="BV45"/>
  <c r="BV46"/>
  <c r="DC9"/>
  <c r="DC8"/>
  <c r="CX3"/>
  <c r="DS12"/>
  <c r="DC12"/>
  <c r="CB12"/>
  <c r="BM45"/>
  <c r="BM46"/>
  <c r="BK48"/>
  <c r="BK29"/>
  <c r="CX17"/>
  <c r="BP27"/>
  <c r="BP28"/>
  <c r="BP29"/>
  <c r="DC13"/>
  <c r="DC14"/>
  <c r="CX15"/>
  <c r="CX13"/>
  <c r="CA4"/>
  <c r="BA50"/>
  <c r="DS4"/>
  <c r="DC4"/>
  <c r="BV27"/>
  <c r="BV28"/>
  <c r="BV29"/>
  <c r="DC10"/>
  <c r="DO12"/>
  <c r="CX12"/>
  <c r="CA12"/>
  <c r="DC17"/>
  <c r="DC6"/>
  <c r="DC15"/>
  <c r="DC7"/>
  <c r="CX14"/>
  <c r="CA18"/>
  <c r="BQ29"/>
  <c r="DO10"/>
  <c r="CX10"/>
  <c r="CA11"/>
  <c r="DO11"/>
  <c r="CX11"/>
  <c r="DC18"/>
  <c r="CX19"/>
  <c r="CA10"/>
  <c r="DC3"/>
  <c r="BP45"/>
  <c r="BP46"/>
  <c r="DC16"/>
  <c r="BM62" i="8"/>
  <c r="BM63"/>
  <c r="BK65"/>
  <c r="DO12"/>
  <c r="CX12"/>
  <c r="BQ65"/>
  <c r="DC8"/>
  <c r="CX18"/>
  <c r="DC20"/>
  <c r="CX10"/>
  <c r="DS18"/>
  <c r="DC18"/>
  <c r="DO16"/>
  <c r="CX16"/>
  <c r="CA16"/>
  <c r="DC10"/>
  <c r="DS10"/>
  <c r="CX14"/>
  <c r="CX5"/>
  <c r="CX11"/>
  <c r="CX6"/>
  <c r="BP62"/>
  <c r="BP63"/>
  <c r="CX7"/>
  <c r="CA12"/>
  <c r="DS19"/>
  <c r="DC19"/>
  <c r="CB19"/>
  <c r="BK46"/>
  <c r="DC14"/>
  <c r="DO9"/>
  <c r="CX9"/>
  <c r="CA9"/>
  <c r="CA17"/>
  <c r="DO17"/>
  <c r="CX17"/>
  <c r="CX19"/>
  <c r="DC7"/>
  <c r="DC11"/>
  <c r="CX20"/>
  <c r="DO4"/>
  <c r="CX4"/>
  <c r="DS3"/>
  <c r="DC3"/>
  <c r="BV62"/>
  <c r="BV63"/>
  <c r="BV44"/>
  <c r="BV45"/>
  <c r="BV46"/>
  <c r="CB3"/>
  <c r="CA44"/>
  <c r="BA46"/>
  <c r="BP44"/>
  <c r="BP45"/>
  <c r="BP46"/>
  <c r="CX13"/>
  <c r="CX3"/>
  <c r="DC6"/>
  <c r="DC9"/>
  <c r="DC17"/>
  <c r="CA4"/>
  <c r="DC20" i="7"/>
  <c r="DS20"/>
  <c r="BV27"/>
  <c r="BV28"/>
  <c r="DS4"/>
  <c r="DC4"/>
  <c r="DO4"/>
  <c r="CX4"/>
  <c r="BA48"/>
  <c r="BE3"/>
  <c r="BA49"/>
  <c r="DC16"/>
  <c r="DC15"/>
  <c r="CX14"/>
  <c r="CX3"/>
  <c r="CX23"/>
  <c r="DC6"/>
  <c r="BQ48"/>
  <c r="BS45"/>
  <c r="BS46"/>
  <c r="CX17"/>
  <c r="DC5"/>
  <c r="CB20"/>
  <c r="CX11"/>
  <c r="CX5"/>
  <c r="BK29"/>
  <c r="DO18"/>
  <c r="CX18"/>
  <c r="DS12"/>
  <c r="DC12"/>
  <c r="DO10"/>
  <c r="CX10"/>
  <c r="CA27"/>
  <c r="BA29"/>
  <c r="CX16"/>
  <c r="DC18"/>
  <c r="DC10"/>
  <c r="CA18"/>
  <c r="DC9"/>
  <c r="BM45"/>
  <c r="BM46"/>
  <c r="BK48"/>
  <c r="DC19"/>
  <c r="BP45"/>
  <c r="BP46"/>
  <c r="CX19"/>
  <c r="DS4" i="6"/>
  <c r="DC4"/>
  <c r="BV31"/>
  <c r="BV32"/>
  <c r="BV33"/>
  <c r="BK33"/>
  <c r="DS20"/>
  <c r="DC20"/>
  <c r="DO18"/>
  <c r="CX18"/>
  <c r="BE3"/>
  <c r="BA53"/>
  <c r="BA52"/>
  <c r="P9" i="25"/>
  <c r="DC7" i="6"/>
  <c r="CB4"/>
  <c r="DC12"/>
  <c r="DC9"/>
  <c r="CX8"/>
  <c r="DC17"/>
  <c r="BM49"/>
  <c r="BM50"/>
  <c r="BK52"/>
  <c r="DC19"/>
  <c r="DC10"/>
  <c r="DC6"/>
  <c r="CX7"/>
  <c r="BQ52"/>
  <c r="BS49"/>
  <c r="BS50"/>
  <c r="DO10"/>
  <c r="CX10"/>
  <c r="DC18"/>
  <c r="DC13"/>
  <c r="DC15"/>
  <c r="DC11"/>
  <c r="DC3"/>
  <c r="DC27"/>
  <c r="CX9"/>
  <c r="CX11"/>
  <c r="DC5"/>
  <c r="BA33"/>
  <c r="CA31"/>
  <c r="DC8"/>
  <c r="DC14"/>
  <c r="CX20"/>
  <c r="BA54"/>
  <c r="BV49"/>
  <c r="BV50"/>
  <c r="CA18"/>
  <c r="CX15"/>
  <c r="BQ25" i="5"/>
  <c r="BE3"/>
  <c r="BA45"/>
  <c r="BA44"/>
  <c r="BV23"/>
  <c r="BV24"/>
  <c r="BV25"/>
  <c r="DS4"/>
  <c r="DC4"/>
  <c r="DS12"/>
  <c r="DC12"/>
  <c r="BQ44"/>
  <c r="BS41"/>
  <c r="BS42"/>
  <c r="DC13"/>
  <c r="CA24"/>
  <c r="BK25"/>
  <c r="BA46"/>
  <c r="DC3"/>
  <c r="DC19"/>
  <c r="CA23"/>
  <c r="BA25"/>
  <c r="DC16"/>
  <c r="BM41"/>
  <c r="BM42"/>
  <c r="BK44"/>
  <c r="DO10" i="4"/>
  <c r="CX10"/>
  <c r="DS12"/>
  <c r="DC12"/>
  <c r="DO12"/>
  <c r="CX12"/>
  <c r="DO4"/>
  <c r="CX4"/>
  <c r="BA44"/>
  <c r="DC5"/>
  <c r="BV39"/>
  <c r="BV40"/>
  <c r="CX8"/>
  <c r="DC6"/>
  <c r="DC7"/>
  <c r="BK23"/>
  <c r="CX9"/>
  <c r="DC9"/>
  <c r="BQ42"/>
  <c r="BS39"/>
  <c r="BS40"/>
  <c r="BP21"/>
  <c r="BP22"/>
  <c r="BP23"/>
  <c r="CB12"/>
  <c r="CX3"/>
  <c r="CX17"/>
  <c r="BP39"/>
  <c r="BP40"/>
  <c r="DC4"/>
  <c r="BV21"/>
  <c r="BV22"/>
  <c r="DS4"/>
  <c r="BM39"/>
  <c r="BM40"/>
  <c r="BK42"/>
  <c r="CA21"/>
  <c r="BA23"/>
  <c r="BA42"/>
  <c r="P5" i="25"/>
  <c r="BE3" i="4"/>
  <c r="BA43"/>
  <c r="CX6"/>
  <c r="CX5"/>
  <c r="CB4"/>
  <c r="DC14"/>
  <c r="DO10" i="3"/>
  <c r="CX10"/>
  <c r="DS4"/>
  <c r="DC4"/>
  <c r="BV19"/>
  <c r="BV20"/>
  <c r="BK21"/>
  <c r="CX11"/>
  <c r="DC3"/>
  <c r="DC15"/>
  <c r="BP37"/>
  <c r="BP38"/>
  <c r="CX3"/>
  <c r="CX15"/>
  <c r="DC12"/>
  <c r="DS12"/>
  <c r="BE3"/>
  <c r="BA41"/>
  <c r="BA40"/>
  <c r="BQ40"/>
  <c r="BS37"/>
  <c r="BS38"/>
  <c r="CX12"/>
  <c r="DC10"/>
  <c r="DC8"/>
  <c r="DC5"/>
  <c r="CX5"/>
  <c r="CX7"/>
  <c r="CX4"/>
  <c r="BV37"/>
  <c r="BV38"/>
  <c r="BP19"/>
  <c r="BP20"/>
  <c r="BP21"/>
  <c r="CA19"/>
  <c r="BA21"/>
  <c r="DC7"/>
  <c r="CX6"/>
  <c r="BM37"/>
  <c r="BM38"/>
  <c r="BK40"/>
  <c r="CX9"/>
  <c r="BA42"/>
  <c r="CX8"/>
  <c r="DC9"/>
  <c r="DC6"/>
  <c r="CA10"/>
  <c r="CA13" i="2"/>
  <c r="DC8"/>
  <c r="BQ48"/>
  <c r="CA15"/>
  <c r="CX6"/>
  <c r="BA50"/>
  <c r="BP45"/>
  <c r="BP46"/>
  <c r="BA49"/>
  <c r="CX15"/>
  <c r="DC13"/>
  <c r="BK29"/>
  <c r="DO17"/>
  <c r="CX17"/>
  <c r="CA17"/>
  <c r="DC3"/>
  <c r="BV45"/>
  <c r="BV46"/>
  <c r="BV27"/>
  <c r="BV28"/>
  <c r="DS3"/>
  <c r="DO16"/>
  <c r="CX16"/>
  <c r="DO10"/>
  <c r="CX10"/>
  <c r="CB4"/>
  <c r="DS4"/>
  <c r="DC4"/>
  <c r="BM45"/>
  <c r="BM46"/>
  <c r="CA16"/>
  <c r="CA10"/>
  <c r="DC6"/>
  <c r="DO4"/>
  <c r="CX4"/>
  <c r="CB3"/>
  <c r="DC14"/>
  <c r="DO12"/>
  <c r="CX12"/>
  <c r="DO9"/>
  <c r="CX9"/>
  <c r="CA9"/>
  <c r="CX14"/>
  <c r="BP27"/>
  <c r="BP28"/>
  <c r="BP29"/>
  <c r="CS23"/>
  <c r="CX3"/>
  <c r="DS10"/>
  <c r="DC10"/>
  <c r="DS20"/>
  <c r="DC20"/>
  <c r="CX19"/>
  <c r="CQ23"/>
  <c r="DC17"/>
  <c r="DA23"/>
  <c r="DC19"/>
  <c r="BA48"/>
  <c r="CX8"/>
  <c r="DO20"/>
  <c r="CX20"/>
  <c r="CA20"/>
  <c r="CA27"/>
  <c r="BA29"/>
  <c r="DO18"/>
  <c r="CX18"/>
  <c r="DC16"/>
  <c r="CA4"/>
  <c r="CX13"/>
  <c r="DC11"/>
  <c r="BK48"/>
  <c r="DC18"/>
  <c r="DS18"/>
  <c r="CB12"/>
  <c r="DS12"/>
  <c r="DC12"/>
  <c r="BS45"/>
  <c r="BS46"/>
  <c r="DC5"/>
  <c r="CB10"/>
  <c r="CX5"/>
  <c r="DC9"/>
  <c r="DB23"/>
  <c r="DC7"/>
  <c r="CX11"/>
  <c r="DC12" i="1"/>
  <c r="BA50"/>
  <c r="DA24"/>
  <c r="DB24"/>
  <c r="CA6"/>
  <c r="CX19"/>
  <c r="BB47"/>
  <c r="BD47"/>
  <c r="BA47"/>
  <c r="BK47"/>
  <c r="CX16"/>
  <c r="BJ47"/>
  <c r="CS24"/>
  <c r="CQ24"/>
  <c r="CA8"/>
  <c r="CP24"/>
  <c r="DC18"/>
  <c r="CX3"/>
  <c r="CX24"/>
  <c r="BT47"/>
  <c r="DC13"/>
  <c r="BO47"/>
  <c r="BP28"/>
  <c r="BP29"/>
  <c r="BP30"/>
  <c r="CX12"/>
  <c r="DC11"/>
  <c r="CX20"/>
  <c r="CX17"/>
  <c r="CX15"/>
  <c r="DC20"/>
  <c r="CA28"/>
  <c r="BA30"/>
  <c r="BV46"/>
  <c r="BV47"/>
  <c r="BV28"/>
  <c r="BV29"/>
  <c r="BV30"/>
  <c r="DC3"/>
  <c r="DS3"/>
  <c r="CB3"/>
  <c r="CX18"/>
  <c r="CX10"/>
  <c r="DC19"/>
  <c r="CX8"/>
  <c r="BI47"/>
  <c r="CX21"/>
  <c r="DC21"/>
  <c r="BU47"/>
  <c r="BS46"/>
  <c r="BS47"/>
  <c r="DC8"/>
  <c r="BR47"/>
  <c r="CN24"/>
  <c r="BQ47"/>
  <c r="DS15"/>
  <c r="DC15"/>
  <c r="BA51"/>
  <c r="BK49"/>
  <c r="BA49"/>
  <c r="BQ49"/>
  <c r="BQ30"/>
  <c r="CO24"/>
  <c r="CX7"/>
  <c r="DC6"/>
  <c r="BM46"/>
  <c r="BM47"/>
  <c r="BN47"/>
  <c r="DC5"/>
  <c r="BF47"/>
  <c r="CX6"/>
  <c r="BH47"/>
  <c r="DC7"/>
  <c r="CM24"/>
  <c r="BL47"/>
  <c r="DC17"/>
  <c r="CB15"/>
  <c r="DC10"/>
  <c r="BK30"/>
  <c r="CA13"/>
  <c r="CX13"/>
  <c r="DO13"/>
  <c r="CX14"/>
  <c r="CX11"/>
  <c r="DC16"/>
  <c r="CR24"/>
  <c r="DC14"/>
  <c r="CX5"/>
  <c r="BP46"/>
  <c r="BP47"/>
  <c r="D3" i="25"/>
  <c r="E45"/>
  <c r="E47"/>
  <c r="E39"/>
  <c r="E34"/>
  <c r="H41"/>
  <c r="I39"/>
  <c r="E35"/>
  <c r="E54"/>
  <c r="G38"/>
  <c r="E53"/>
  <c r="F36"/>
  <c r="E33"/>
  <c r="E40"/>
  <c r="E41"/>
  <c r="E48"/>
  <c r="E49"/>
  <c r="H54"/>
  <c r="H27"/>
  <c r="H32"/>
  <c r="H53"/>
  <c r="H52"/>
  <c r="H49"/>
  <c r="H46"/>
  <c r="H48"/>
  <c r="H42"/>
  <c r="H37"/>
  <c r="H33"/>
  <c r="H35"/>
  <c r="G40"/>
  <c r="F47"/>
  <c r="H36"/>
  <c r="F39"/>
  <c r="F51"/>
  <c r="G41"/>
  <c r="F34"/>
  <c r="G36"/>
  <c r="I38"/>
  <c r="H39"/>
  <c r="F43"/>
  <c r="G45"/>
  <c r="H50"/>
  <c r="E50"/>
  <c r="E52"/>
  <c r="E44"/>
  <c r="I47"/>
  <c r="I27"/>
  <c r="I48"/>
  <c r="I32"/>
  <c r="I50"/>
  <c r="I51"/>
  <c r="I54"/>
  <c r="I46"/>
  <c r="I52"/>
  <c r="I49"/>
  <c r="I53"/>
  <c r="I45"/>
  <c r="I37"/>
  <c r="I42"/>
  <c r="I33"/>
  <c r="F27"/>
  <c r="F32"/>
  <c r="F54"/>
  <c r="F53"/>
  <c r="F52"/>
  <c r="F46"/>
  <c r="F48"/>
  <c r="F49"/>
  <c r="F37"/>
  <c r="F42"/>
  <c r="F33"/>
  <c r="I36"/>
  <c r="G39"/>
  <c r="H51"/>
  <c r="I34"/>
  <c r="G35"/>
  <c r="I43"/>
  <c r="G47"/>
  <c r="H40"/>
  <c r="I41"/>
  <c r="G44"/>
  <c r="G51"/>
  <c r="E43"/>
  <c r="E46"/>
  <c r="E36"/>
  <c r="F40"/>
  <c r="F50"/>
  <c r="H34"/>
  <c r="G34"/>
  <c r="F35"/>
  <c r="I35"/>
  <c r="G43"/>
  <c r="I44"/>
  <c r="F45"/>
  <c r="H45"/>
  <c r="E51"/>
  <c r="E42"/>
  <c r="E32"/>
  <c r="G54"/>
  <c r="G27"/>
  <c r="G32"/>
  <c r="G52"/>
  <c r="G53"/>
  <c r="G46"/>
  <c r="G49"/>
  <c r="G48"/>
  <c r="G37"/>
  <c r="G42"/>
  <c r="G33"/>
  <c r="I40"/>
  <c r="F41"/>
  <c r="H38"/>
  <c r="H44"/>
  <c r="H47"/>
  <c r="F38"/>
  <c r="H43"/>
  <c r="F44"/>
  <c r="G50"/>
  <c r="E37"/>
  <c r="E27"/>
  <c r="M7"/>
  <c r="M13"/>
  <c r="M8"/>
  <c r="M12"/>
  <c r="M10"/>
  <c r="M14"/>
  <c r="M15"/>
  <c r="M11"/>
  <c r="M6"/>
  <c r="M5"/>
  <c r="M9"/>
  <c r="M16"/>
  <c r="CF8" i="24"/>
  <c r="CG8"/>
  <c r="CD6"/>
  <c r="CE6"/>
  <c r="CA24" i="23"/>
  <c r="CH9"/>
  <c r="CI9"/>
  <c r="CD9"/>
  <c r="CE9"/>
  <c r="CF9"/>
  <c r="CG9"/>
  <c r="CD11"/>
  <c r="CE11"/>
  <c r="CH11"/>
  <c r="CI11"/>
  <c r="CF11"/>
  <c r="CG11"/>
  <c r="CH5"/>
  <c r="CI5"/>
  <c r="CF5"/>
  <c r="CG5"/>
  <c r="CD5"/>
  <c r="CE5"/>
  <c r="CF12"/>
  <c r="CG12"/>
  <c r="CD12"/>
  <c r="CE12"/>
  <c r="CH12"/>
  <c r="CI12"/>
  <c r="CD15"/>
  <c r="CH15"/>
  <c r="CF15"/>
  <c r="CF6"/>
  <c r="CG6"/>
  <c r="CH6"/>
  <c r="CI6"/>
  <c r="CD6"/>
  <c r="CE6"/>
  <c r="CA21"/>
  <c r="CF4"/>
  <c r="CG4"/>
  <c r="CD4"/>
  <c r="CE4"/>
  <c r="CH4"/>
  <c r="CI4"/>
  <c r="CD3"/>
  <c r="CE3"/>
  <c r="CF3"/>
  <c r="CG3"/>
  <c r="CH3"/>
  <c r="CI3"/>
  <c r="CF14"/>
  <c r="CH14"/>
  <c r="CD14"/>
  <c r="CH10"/>
  <c r="CI10"/>
  <c r="CF10"/>
  <c r="CG10"/>
  <c r="CD10"/>
  <c r="CE10"/>
  <c r="CD18" i="11"/>
  <c r="CE18"/>
  <c r="CH18"/>
  <c r="CI18"/>
  <c r="CF18"/>
  <c r="CG18"/>
  <c r="CD19"/>
  <c r="CE19"/>
  <c r="CH19"/>
  <c r="CI19"/>
  <c r="CF19"/>
  <c r="CG19"/>
  <c r="CD16"/>
  <c r="CE16"/>
  <c r="CF16"/>
  <c r="CG16"/>
  <c r="CH16"/>
  <c r="CI16"/>
  <c r="CF9"/>
  <c r="CG9"/>
  <c r="CH9"/>
  <c r="CI9"/>
  <c r="CD9"/>
  <c r="CE9"/>
  <c r="CD20"/>
  <c r="CE20"/>
  <c r="CF20"/>
  <c r="CG20"/>
  <c r="CH20"/>
  <c r="CI20"/>
  <c r="CK25" i="19"/>
  <c r="CK22"/>
  <c r="CC27"/>
  <c r="CK24"/>
  <c r="CK21"/>
  <c r="CK23"/>
  <c r="DC28"/>
  <c r="CA40" i="22"/>
  <c r="CH8"/>
  <c r="CI8"/>
  <c r="CF8"/>
  <c r="CG8"/>
  <c r="CD8"/>
  <c r="CE8"/>
  <c r="CH19"/>
  <c r="CI19"/>
  <c r="CF19"/>
  <c r="CG19"/>
  <c r="CD19"/>
  <c r="CE19"/>
  <c r="CH4"/>
  <c r="CI4"/>
  <c r="CF4"/>
  <c r="CG4"/>
  <c r="CD4"/>
  <c r="CE4"/>
  <c r="CH7"/>
  <c r="CI7"/>
  <c r="CF7"/>
  <c r="CG7"/>
  <c r="CD7"/>
  <c r="CE7"/>
  <c r="CK19"/>
  <c r="CD5"/>
  <c r="CE5"/>
  <c r="CH5"/>
  <c r="CI5"/>
  <c r="CF5"/>
  <c r="CG5"/>
  <c r="CD13"/>
  <c r="CE13"/>
  <c r="CH13"/>
  <c r="CI13"/>
  <c r="CF13"/>
  <c r="CG13"/>
  <c r="CD9"/>
  <c r="CE9"/>
  <c r="CH9"/>
  <c r="CI9"/>
  <c r="CF9"/>
  <c r="CG9"/>
  <c r="CD17"/>
  <c r="CH17"/>
  <c r="CF17"/>
  <c r="CH16"/>
  <c r="CI16"/>
  <c r="CF16"/>
  <c r="CG16"/>
  <c r="CD16"/>
  <c r="CE16"/>
  <c r="CH15"/>
  <c r="CI15"/>
  <c r="CF15"/>
  <c r="CG15"/>
  <c r="CD15"/>
  <c r="CE15"/>
  <c r="CD3"/>
  <c r="CE3"/>
  <c r="CF3"/>
  <c r="CG3"/>
  <c r="CH3"/>
  <c r="CI3"/>
  <c r="DC34"/>
  <c r="CF3" i="21"/>
  <c r="CG3"/>
  <c r="CH3"/>
  <c r="CI3"/>
  <c r="CH4"/>
  <c r="CI4"/>
  <c r="CD4"/>
  <c r="CE4"/>
  <c r="CF4"/>
  <c r="CG4"/>
  <c r="CD12"/>
  <c r="CE12"/>
  <c r="CH12"/>
  <c r="CI12"/>
  <c r="CF12"/>
  <c r="CG12"/>
  <c r="CD5"/>
  <c r="CE5"/>
  <c r="CH5"/>
  <c r="CI5"/>
  <c r="CF5"/>
  <c r="CG5"/>
  <c r="DC16"/>
  <c r="CX16"/>
  <c r="CH11"/>
  <c r="CI11"/>
  <c r="CF11"/>
  <c r="CG11"/>
  <c r="CD11"/>
  <c r="CE11"/>
  <c r="CD13"/>
  <c r="CE13"/>
  <c r="CF13"/>
  <c r="CG13"/>
  <c r="CH13"/>
  <c r="CI13"/>
  <c r="CD10"/>
  <c r="CE10"/>
  <c r="CF10"/>
  <c r="CG10"/>
  <c r="CH10"/>
  <c r="CI10"/>
  <c r="CF6"/>
  <c r="CG6"/>
  <c r="CD6"/>
  <c r="CE6"/>
  <c r="CH6"/>
  <c r="CI6"/>
  <c r="CD8"/>
  <c r="CE8"/>
  <c r="CH8"/>
  <c r="CI8"/>
  <c r="CF8"/>
  <c r="CG8"/>
  <c r="CD9"/>
  <c r="CE9"/>
  <c r="CF9"/>
  <c r="CG9"/>
  <c r="CH9"/>
  <c r="CI9"/>
  <c r="CH7"/>
  <c r="CI7"/>
  <c r="CF7"/>
  <c r="CG7"/>
  <c r="CD7"/>
  <c r="CE7"/>
  <c r="CX19" i="20"/>
  <c r="CK14"/>
  <c r="CK13"/>
  <c r="CK16"/>
  <c r="CK15"/>
  <c r="CH10"/>
  <c r="CI10"/>
  <c r="CF10"/>
  <c r="CG10"/>
  <c r="CH12"/>
  <c r="CI12"/>
  <c r="CF12"/>
  <c r="CG12"/>
  <c r="CD12"/>
  <c r="CE12"/>
  <c r="CF3"/>
  <c r="CG3"/>
  <c r="CH3"/>
  <c r="CI3"/>
  <c r="CD3"/>
  <c r="CE3"/>
  <c r="CF7"/>
  <c r="CG7"/>
  <c r="CH7"/>
  <c r="CI7"/>
  <c r="CD7"/>
  <c r="CE7"/>
  <c r="CF11"/>
  <c r="CG11"/>
  <c r="CH11"/>
  <c r="CI11"/>
  <c r="CD11"/>
  <c r="CE11"/>
  <c r="CH8"/>
  <c r="CI8"/>
  <c r="CF8"/>
  <c r="CG8"/>
  <c r="CD8"/>
  <c r="CE8"/>
  <c r="CH4"/>
  <c r="CI4"/>
  <c r="CF4"/>
  <c r="CG4"/>
  <c r="CD4"/>
  <c r="CE4"/>
  <c r="DC19"/>
  <c r="CF6"/>
  <c r="CG6"/>
  <c r="CD6"/>
  <c r="CE6"/>
  <c r="CH6"/>
  <c r="CI6"/>
  <c r="CD9"/>
  <c r="CE9"/>
  <c r="CH9"/>
  <c r="CI9"/>
  <c r="CF9"/>
  <c r="CG9"/>
  <c r="CD5"/>
  <c r="CE5"/>
  <c r="CH5"/>
  <c r="CI5"/>
  <c r="CF5"/>
  <c r="CG5"/>
  <c r="BB26"/>
  <c r="CX28" i="19"/>
  <c r="CD15"/>
  <c r="CE15"/>
  <c r="CF15"/>
  <c r="CG15"/>
  <c r="CH7"/>
  <c r="CI7"/>
  <c r="CA33"/>
  <c r="CF20"/>
  <c r="CG20"/>
  <c r="CH20"/>
  <c r="CI20"/>
  <c r="CF10"/>
  <c r="CD10"/>
  <c r="CF3"/>
  <c r="CG3"/>
  <c r="CD3"/>
  <c r="CE3"/>
  <c r="CH3"/>
  <c r="CI3"/>
  <c r="CH12"/>
  <c r="CI12"/>
  <c r="CF12"/>
  <c r="CG12"/>
  <c r="CD12"/>
  <c r="CE12"/>
  <c r="CF18"/>
  <c r="CG18"/>
  <c r="CD18"/>
  <c r="CE18"/>
  <c r="CH18"/>
  <c r="CI18"/>
  <c r="CH8"/>
  <c r="CI8"/>
  <c r="CF8"/>
  <c r="CG8"/>
  <c r="CD8"/>
  <c r="CE8"/>
  <c r="CD13"/>
  <c r="CE13"/>
  <c r="CH13"/>
  <c r="CI13"/>
  <c r="CF13"/>
  <c r="CG13"/>
  <c r="CF14"/>
  <c r="CG14"/>
  <c r="CD14"/>
  <c r="CE14"/>
  <c r="CH14"/>
  <c r="CI14"/>
  <c r="CH4"/>
  <c r="CI4"/>
  <c r="CF4"/>
  <c r="CG4"/>
  <c r="CD4"/>
  <c r="CE4"/>
  <c r="CF19"/>
  <c r="CG19"/>
  <c r="CH19"/>
  <c r="CI19"/>
  <c r="CD19"/>
  <c r="CE19"/>
  <c r="CF6"/>
  <c r="CG6"/>
  <c r="CD6"/>
  <c r="CE6"/>
  <c r="CH6"/>
  <c r="CI6"/>
  <c r="CD9"/>
  <c r="CE9"/>
  <c r="CH9"/>
  <c r="CI9"/>
  <c r="CF9"/>
  <c r="CG9"/>
  <c r="CD5"/>
  <c r="CH5"/>
  <c r="CF5"/>
  <c r="CH16"/>
  <c r="CI16"/>
  <c r="CF16"/>
  <c r="CG16"/>
  <c r="CD16"/>
  <c r="CE16"/>
  <c r="CH11"/>
  <c r="CI11"/>
  <c r="CF11"/>
  <c r="CG11"/>
  <c r="CD11"/>
  <c r="CE11"/>
  <c r="CD17"/>
  <c r="CE17"/>
  <c r="CH17"/>
  <c r="CI17"/>
  <c r="CF17"/>
  <c r="CG17"/>
  <c r="CA31"/>
  <c r="DC26" i="16"/>
  <c r="CF7" i="13"/>
  <c r="CG7"/>
  <c r="CD7"/>
  <c r="CE7"/>
  <c r="CH7"/>
  <c r="CI7"/>
  <c r="CH9"/>
  <c r="CI9"/>
  <c r="CF9"/>
  <c r="CG9"/>
  <c r="CD9"/>
  <c r="CE9"/>
  <c r="CD4"/>
  <c r="CE4"/>
  <c r="CH4"/>
  <c r="CI4"/>
  <c r="CF4"/>
  <c r="CG4"/>
  <c r="CK20"/>
  <c r="CK4"/>
  <c r="CH13"/>
  <c r="CI13"/>
  <c r="CD13"/>
  <c r="CE13"/>
  <c r="CF13"/>
  <c r="CG13"/>
  <c r="CH6"/>
  <c r="CI6"/>
  <c r="CF6"/>
  <c r="CG6"/>
  <c r="CD6"/>
  <c r="CE6"/>
  <c r="CD14"/>
  <c r="CE14"/>
  <c r="CH14"/>
  <c r="CI14"/>
  <c r="CF14"/>
  <c r="CG14"/>
  <c r="CF5"/>
  <c r="CG5"/>
  <c r="CD5"/>
  <c r="CE5"/>
  <c r="CH5"/>
  <c r="CI5"/>
  <c r="CD15"/>
  <c r="CE15"/>
  <c r="CH15"/>
  <c r="CI15"/>
  <c r="CF15"/>
  <c r="CG15"/>
  <c r="CF3"/>
  <c r="CG3"/>
  <c r="CD3"/>
  <c r="CE3"/>
  <c r="CH3"/>
  <c r="CI3"/>
  <c r="CK23"/>
  <c r="CJ23"/>
  <c r="CK26"/>
  <c r="CK25"/>
  <c r="CJ25"/>
  <c r="CK24"/>
  <c r="CK21"/>
  <c r="CJ26"/>
  <c r="CJ21"/>
  <c r="CJ22"/>
  <c r="CK27"/>
  <c r="CJ24"/>
  <c r="CJ27"/>
  <c r="CK22"/>
  <c r="CK16"/>
  <c r="CD16"/>
  <c r="CE16"/>
  <c r="CH16"/>
  <c r="CI16"/>
  <c r="CF16"/>
  <c r="CG16"/>
  <c r="CF20"/>
  <c r="CG20"/>
  <c r="CD20"/>
  <c r="CE20"/>
  <c r="CH20"/>
  <c r="CI20"/>
  <c r="CH11"/>
  <c r="CI11"/>
  <c r="CF11"/>
  <c r="CG11"/>
  <c r="CD11"/>
  <c r="CE11"/>
  <c r="CH12"/>
  <c r="CI12"/>
  <c r="CF12"/>
  <c r="CG12"/>
  <c r="CD12"/>
  <c r="CE12"/>
  <c r="DC30"/>
  <c r="CF19"/>
  <c r="CG19"/>
  <c r="CD19"/>
  <c r="CE19"/>
  <c r="CH19"/>
  <c r="CI19"/>
  <c r="CH10"/>
  <c r="CI10"/>
  <c r="CF10"/>
  <c r="CG10"/>
  <c r="CD10"/>
  <c r="CE10"/>
  <c r="CD18"/>
  <c r="CE18"/>
  <c r="CH18"/>
  <c r="CI18"/>
  <c r="CF18"/>
  <c r="CG18"/>
  <c r="CF18" i="12"/>
  <c r="CG18"/>
  <c r="CD18"/>
  <c r="CE18"/>
  <c r="CH18"/>
  <c r="CI18"/>
  <c r="CH5"/>
  <c r="CI5"/>
  <c r="CF5"/>
  <c r="CG5"/>
  <c r="CD5"/>
  <c r="CE5"/>
  <c r="CD12"/>
  <c r="CE12"/>
  <c r="CH12"/>
  <c r="CI12"/>
  <c r="CF12"/>
  <c r="CG12"/>
  <c r="CH11"/>
  <c r="CI11"/>
  <c r="CF11"/>
  <c r="CG11"/>
  <c r="CD11"/>
  <c r="CE11"/>
  <c r="CH10"/>
  <c r="CI10"/>
  <c r="CF10"/>
  <c r="CG10"/>
  <c r="CD10"/>
  <c r="CE10"/>
  <c r="CF20"/>
  <c r="CG20"/>
  <c r="CD20"/>
  <c r="CE20"/>
  <c r="CH20"/>
  <c r="CI20"/>
  <c r="CD15"/>
  <c r="CE15"/>
  <c r="CF15"/>
  <c r="CG15"/>
  <c r="CH15"/>
  <c r="CI15"/>
  <c r="CH7"/>
  <c r="CI7"/>
  <c r="CF7"/>
  <c r="CG7"/>
  <c r="CD7"/>
  <c r="CE7"/>
  <c r="CD4"/>
  <c r="CE4"/>
  <c r="CH4"/>
  <c r="CI4"/>
  <c r="CF4"/>
  <c r="CG4"/>
  <c r="CH8"/>
  <c r="CI8"/>
  <c r="CF8"/>
  <c r="CG8"/>
  <c r="CD8"/>
  <c r="CE8"/>
  <c r="CH9"/>
  <c r="CI9"/>
  <c r="CD9"/>
  <c r="CE9"/>
  <c r="CF9"/>
  <c r="CG9"/>
  <c r="CF17"/>
  <c r="CG17"/>
  <c r="CH17"/>
  <c r="CI17"/>
  <c r="CD17"/>
  <c r="CE17"/>
  <c r="CD14"/>
  <c r="CE14"/>
  <c r="CH14"/>
  <c r="CI14"/>
  <c r="CF14"/>
  <c r="CG14"/>
  <c r="CF13"/>
  <c r="CG13"/>
  <c r="CH13"/>
  <c r="CI13"/>
  <c r="CD13"/>
  <c r="CE13"/>
  <c r="CD16"/>
  <c r="CE16"/>
  <c r="CH16"/>
  <c r="CI16"/>
  <c r="CF16"/>
  <c r="CG16"/>
  <c r="CD6"/>
  <c r="CH6"/>
  <c r="CF6"/>
  <c r="CF3"/>
  <c r="CG3"/>
  <c r="CH3"/>
  <c r="CI3"/>
  <c r="CD3"/>
  <c r="CE3"/>
  <c r="CH19"/>
  <c r="CI19"/>
  <c r="CF19"/>
  <c r="CG19"/>
  <c r="CD19"/>
  <c r="CE19"/>
  <c r="CH10" i="10"/>
  <c r="CI10"/>
  <c r="CF10"/>
  <c r="CG10"/>
  <c r="CD10"/>
  <c r="CE10"/>
  <c r="CH7"/>
  <c r="CI7"/>
  <c r="CF7"/>
  <c r="CG7"/>
  <c r="CD7"/>
  <c r="CE7"/>
  <c r="CH9"/>
  <c r="CI9"/>
  <c r="CF9"/>
  <c r="CG9"/>
  <c r="CD9"/>
  <c r="CE9"/>
  <c r="CF13"/>
  <c r="CH13"/>
  <c r="CD13"/>
  <c r="CF8"/>
  <c r="CG8"/>
  <c r="CD8"/>
  <c r="CE8"/>
  <c r="CH8"/>
  <c r="CI8"/>
  <c r="CH4"/>
  <c r="CI4"/>
  <c r="CF4"/>
  <c r="CG4"/>
  <c r="CD4"/>
  <c r="CE4"/>
  <c r="CD18"/>
  <c r="CE18"/>
  <c r="CH18"/>
  <c r="CI18"/>
  <c r="CF18"/>
  <c r="CG18"/>
  <c r="CD16"/>
  <c r="CE16"/>
  <c r="CH16"/>
  <c r="CI16"/>
  <c r="CF16"/>
  <c r="CG16"/>
  <c r="CF6"/>
  <c r="CG6"/>
  <c r="CD6"/>
  <c r="CE6"/>
  <c r="CH6"/>
  <c r="CI6"/>
  <c r="CH5"/>
  <c r="CF5"/>
  <c r="CD5"/>
  <c r="CD17"/>
  <c r="CE17"/>
  <c r="CH17"/>
  <c r="CI17"/>
  <c r="CF17"/>
  <c r="CG17"/>
  <c r="CF12"/>
  <c r="CD12"/>
  <c r="CH12"/>
  <c r="CH15"/>
  <c r="CI15"/>
  <c r="CF15"/>
  <c r="CG15"/>
  <c r="CD15"/>
  <c r="CE15"/>
  <c r="CH3"/>
  <c r="CD3"/>
  <c r="CF3"/>
  <c r="CH11"/>
  <c r="CI11"/>
  <c r="CF11"/>
  <c r="CG11"/>
  <c r="CD11"/>
  <c r="CE11"/>
  <c r="CH14"/>
  <c r="CI14"/>
  <c r="CF14"/>
  <c r="CG14"/>
  <c r="CD14"/>
  <c r="CE14"/>
  <c r="CD8" i="9"/>
  <c r="CE8"/>
  <c r="CH8"/>
  <c r="CI8"/>
  <c r="CF8"/>
  <c r="CG8"/>
  <c r="CH6"/>
  <c r="CI6"/>
  <c r="CF6"/>
  <c r="CG6"/>
  <c r="CD6"/>
  <c r="CE6"/>
  <c r="CD7"/>
  <c r="CE7"/>
  <c r="CH7"/>
  <c r="CI7"/>
  <c r="CF7"/>
  <c r="CG7"/>
  <c r="DC23"/>
  <c r="CF9" i="8"/>
  <c r="CG9"/>
  <c r="CD9"/>
  <c r="CE9"/>
  <c r="CH9"/>
  <c r="CI9"/>
  <c r="CF19"/>
  <c r="CG19"/>
  <c r="CD19"/>
  <c r="CE19"/>
  <c r="CH19"/>
  <c r="CI19"/>
  <c r="CD10"/>
  <c r="CE10"/>
  <c r="CH10"/>
  <c r="CI10"/>
  <c r="CF10"/>
  <c r="CG10"/>
  <c r="CF14"/>
  <c r="CD14"/>
  <c r="CH14"/>
  <c r="CF11"/>
  <c r="CD11"/>
  <c r="CH11"/>
  <c r="CF8"/>
  <c r="CG8"/>
  <c r="CH8"/>
  <c r="CI8"/>
  <c r="CD8"/>
  <c r="CE8"/>
  <c r="CD7"/>
  <c r="CE7"/>
  <c r="CH7"/>
  <c r="CI7"/>
  <c r="CF7"/>
  <c r="CG7"/>
  <c r="CF6"/>
  <c r="CG6"/>
  <c r="CH6"/>
  <c r="CI6"/>
  <c r="CD6"/>
  <c r="CE6"/>
  <c r="CD5"/>
  <c r="CE5"/>
  <c r="CH5"/>
  <c r="CI5"/>
  <c r="CF5"/>
  <c r="CG5"/>
  <c r="CX40"/>
  <c r="CD4"/>
  <c r="CE4"/>
  <c r="CH4"/>
  <c r="CI4"/>
  <c r="CF4"/>
  <c r="CG4"/>
  <c r="CD18"/>
  <c r="CH18"/>
  <c r="CF18"/>
  <c r="CH17"/>
  <c r="CI17"/>
  <c r="CF17"/>
  <c r="CG17"/>
  <c r="CD17"/>
  <c r="CE17"/>
  <c r="CD16"/>
  <c r="CE16"/>
  <c r="CH16"/>
  <c r="CI16"/>
  <c r="CF16"/>
  <c r="CG16"/>
  <c r="CD13"/>
  <c r="CF13"/>
  <c r="CH13"/>
  <c r="CD15"/>
  <c r="CE15"/>
  <c r="CH15"/>
  <c r="CI15"/>
  <c r="CF15"/>
  <c r="CG15"/>
  <c r="CF3"/>
  <c r="CD3"/>
  <c r="CH3"/>
  <c r="CJ25"/>
  <c r="CJ31"/>
  <c r="CK26"/>
  <c r="CJ23"/>
  <c r="CJ37"/>
  <c r="CK29"/>
  <c r="CK37"/>
  <c r="CJ35"/>
  <c r="CK27"/>
  <c r="CK28"/>
  <c r="CK36"/>
  <c r="CK31"/>
  <c r="CJ26"/>
  <c r="CK23"/>
  <c r="CJ24"/>
  <c r="CJ28"/>
  <c r="CK21"/>
  <c r="CK33"/>
  <c r="CJ21"/>
  <c r="CJ36"/>
  <c r="CK24"/>
  <c r="CJ32"/>
  <c r="CJ29"/>
  <c r="CK32"/>
  <c r="CJ22"/>
  <c r="CJ33"/>
  <c r="CJ34"/>
  <c r="CJ30"/>
  <c r="CK25"/>
  <c r="CK22"/>
  <c r="CK34"/>
  <c r="CK30"/>
  <c r="CK35"/>
  <c r="CJ27"/>
  <c r="CD12"/>
  <c r="CE12"/>
  <c r="CH12"/>
  <c r="CI12"/>
  <c r="CF12"/>
  <c r="CG12"/>
  <c r="CH20"/>
  <c r="CI20"/>
  <c r="CF20"/>
  <c r="CG20"/>
  <c r="CD20"/>
  <c r="CE20"/>
  <c r="CH16" i="7"/>
  <c r="CI16"/>
  <c r="CF16"/>
  <c r="CG16"/>
  <c r="CD16"/>
  <c r="CE16"/>
  <c r="CH19"/>
  <c r="CI19"/>
  <c r="CF19"/>
  <c r="CG19"/>
  <c r="CD19"/>
  <c r="CE19"/>
  <c r="CH9"/>
  <c r="CI9"/>
  <c r="CF9"/>
  <c r="CG9"/>
  <c r="CD9"/>
  <c r="CE9"/>
  <c r="CH6"/>
  <c r="CI6"/>
  <c r="CF6"/>
  <c r="CG6"/>
  <c r="CD6"/>
  <c r="CE6"/>
  <c r="CD5"/>
  <c r="CH5"/>
  <c r="CF5"/>
  <c r="CF3"/>
  <c r="CG3"/>
  <c r="CH3"/>
  <c r="CI3"/>
  <c r="CD3"/>
  <c r="CE3"/>
  <c r="CH18"/>
  <c r="CI18"/>
  <c r="CD18"/>
  <c r="CE18"/>
  <c r="CF18"/>
  <c r="CG18"/>
  <c r="CH17"/>
  <c r="CI17"/>
  <c r="CF17"/>
  <c r="CG17"/>
  <c r="CD17"/>
  <c r="CE17"/>
  <c r="CH13"/>
  <c r="CI13"/>
  <c r="CF13"/>
  <c r="CG13"/>
  <c r="CD13"/>
  <c r="CE13"/>
  <c r="CH20"/>
  <c r="CI20"/>
  <c r="CD20"/>
  <c r="CE20"/>
  <c r="CF20"/>
  <c r="CG20"/>
  <c r="CH7"/>
  <c r="CI7"/>
  <c r="CF7"/>
  <c r="CG7"/>
  <c r="CD7"/>
  <c r="CE7"/>
  <c r="CH15"/>
  <c r="CI15"/>
  <c r="CF15"/>
  <c r="CG15"/>
  <c r="CD15"/>
  <c r="CE15"/>
  <c r="CH14"/>
  <c r="CI14"/>
  <c r="CF14"/>
  <c r="CG14"/>
  <c r="CD14"/>
  <c r="CE14"/>
  <c r="CH11"/>
  <c r="CI11"/>
  <c r="CF11"/>
  <c r="CG11"/>
  <c r="CD11"/>
  <c r="CE11"/>
  <c r="CF8"/>
  <c r="CD8"/>
  <c r="CH8"/>
  <c r="CF10"/>
  <c r="CG10"/>
  <c r="CD10"/>
  <c r="CE10"/>
  <c r="CH10"/>
  <c r="CI10"/>
  <c r="CK19"/>
  <c r="CF4" i="3"/>
  <c r="CG4"/>
  <c r="CD4"/>
  <c r="CE4"/>
  <c r="CH4"/>
  <c r="CI4"/>
  <c r="CD3"/>
  <c r="CE3"/>
  <c r="CF3"/>
  <c r="CG3"/>
  <c r="CH3"/>
  <c r="CI3"/>
  <c r="CF5"/>
  <c r="CG5"/>
  <c r="CH5"/>
  <c r="CI5"/>
  <c r="CD5"/>
  <c r="CE5"/>
  <c r="CH7"/>
  <c r="CI7"/>
  <c r="CD7"/>
  <c r="CE7"/>
  <c r="CF7"/>
  <c r="CG7"/>
  <c r="CH9"/>
  <c r="CI9"/>
  <c r="CF9"/>
  <c r="CG9"/>
  <c r="CD9"/>
  <c r="CE9"/>
  <c r="CF11"/>
  <c r="CG11"/>
  <c r="CD11"/>
  <c r="CE11"/>
  <c r="CH11"/>
  <c r="CI11"/>
  <c r="CH10"/>
  <c r="CI10"/>
  <c r="CF10"/>
  <c r="CG10"/>
  <c r="CD10"/>
  <c r="CE10"/>
  <c r="CD6"/>
  <c r="CE6"/>
  <c r="CH6"/>
  <c r="CI6"/>
  <c r="CF6"/>
  <c r="CG6"/>
  <c r="CH8"/>
  <c r="CI8"/>
  <c r="CF8"/>
  <c r="CG8"/>
  <c r="CD8"/>
  <c r="CE8"/>
  <c r="CF7" i="5"/>
  <c r="CG7"/>
  <c r="CD7"/>
  <c r="CE7"/>
  <c r="CH7"/>
  <c r="CI7"/>
  <c r="CD8"/>
  <c r="CE8"/>
  <c r="CH8"/>
  <c r="CI8"/>
  <c r="CF8"/>
  <c r="CG8"/>
  <c r="CH9"/>
  <c r="CI9"/>
  <c r="CF9"/>
  <c r="CG9"/>
  <c r="CD9"/>
  <c r="CE9"/>
  <c r="CF3"/>
  <c r="CG3"/>
  <c r="CH3"/>
  <c r="CI3"/>
  <c r="CD3"/>
  <c r="CE3"/>
  <c r="CF12"/>
  <c r="CG12"/>
  <c r="CD12"/>
  <c r="CE12"/>
  <c r="CH12"/>
  <c r="CI12"/>
  <c r="CD4"/>
  <c r="CE4"/>
  <c r="CH4"/>
  <c r="CI4"/>
  <c r="CF4"/>
  <c r="CG4"/>
  <c r="CF5"/>
  <c r="CG5"/>
  <c r="CD5"/>
  <c r="CE5"/>
  <c r="CH5"/>
  <c r="CI5"/>
  <c r="CH11"/>
  <c r="CI11"/>
  <c r="CD11"/>
  <c r="CE11"/>
  <c r="CF11"/>
  <c r="CG11"/>
  <c r="CF6"/>
  <c r="CG6"/>
  <c r="CH6"/>
  <c r="CI6"/>
  <c r="CD6"/>
  <c r="CE6"/>
  <c r="CH13" i="16"/>
  <c r="CI13"/>
  <c r="CD13"/>
  <c r="CE13"/>
  <c r="CF6" i="18"/>
  <c r="CG6"/>
  <c r="CD6"/>
  <c r="CE6"/>
  <c r="CH6"/>
  <c r="CI6"/>
  <c r="CH8"/>
  <c r="CI8"/>
  <c r="CF8"/>
  <c r="CG8"/>
  <c r="CD8"/>
  <c r="CE8"/>
  <c r="CH3"/>
  <c r="CI3"/>
  <c r="CD3"/>
  <c r="CE3"/>
  <c r="CF3"/>
  <c r="CG3"/>
  <c r="CH4"/>
  <c r="CI4"/>
  <c r="CF4"/>
  <c r="CG4"/>
  <c r="CD4"/>
  <c r="CE4"/>
  <c r="CD13"/>
  <c r="CE13"/>
  <c r="CH13"/>
  <c r="CI13"/>
  <c r="CF13"/>
  <c r="CG13"/>
  <c r="CF10"/>
  <c r="CG10"/>
  <c r="CD10"/>
  <c r="CE10"/>
  <c r="CH10"/>
  <c r="CI10"/>
  <c r="CH12"/>
  <c r="CI12"/>
  <c r="CF12"/>
  <c r="CG12"/>
  <c r="CD12"/>
  <c r="CE12"/>
  <c r="CD9"/>
  <c r="CE9"/>
  <c r="CH9"/>
  <c r="CI9"/>
  <c r="CF9"/>
  <c r="CG9"/>
  <c r="CF14"/>
  <c r="CG14"/>
  <c r="CD14"/>
  <c r="CE14"/>
  <c r="CH14"/>
  <c r="CI14"/>
  <c r="CH7"/>
  <c r="CI7"/>
  <c r="CF7"/>
  <c r="CG7"/>
  <c r="CD7"/>
  <c r="CE7"/>
  <c r="CH11"/>
  <c r="CI11"/>
  <c r="CF11"/>
  <c r="CG11"/>
  <c r="CD11"/>
  <c r="CE11"/>
  <c r="DC17"/>
  <c r="CD5"/>
  <c r="CE5"/>
  <c r="CH5"/>
  <c r="CI5"/>
  <c r="CF5"/>
  <c r="CG5"/>
  <c r="CD12" i="17"/>
  <c r="CE12"/>
  <c r="CH12"/>
  <c r="CI12"/>
  <c r="CF12"/>
  <c r="CG12"/>
  <c r="CH15"/>
  <c r="CI15"/>
  <c r="CF15"/>
  <c r="CG15"/>
  <c r="CD15"/>
  <c r="CE15"/>
  <c r="CD20"/>
  <c r="CE20"/>
  <c r="CH20"/>
  <c r="CI20"/>
  <c r="CF20"/>
  <c r="CG20"/>
  <c r="CF17"/>
  <c r="CG17"/>
  <c r="CD17"/>
  <c r="CE17"/>
  <c r="CH17"/>
  <c r="CI17"/>
  <c r="CD4"/>
  <c r="CE4"/>
  <c r="CH4"/>
  <c r="CI4"/>
  <c r="CF4"/>
  <c r="CG4"/>
  <c r="CH6"/>
  <c r="CI6"/>
  <c r="CF6"/>
  <c r="CG6"/>
  <c r="CD6"/>
  <c r="CE6"/>
  <c r="CH11"/>
  <c r="CI11"/>
  <c r="CF11"/>
  <c r="CG11"/>
  <c r="CD11"/>
  <c r="CE11"/>
  <c r="CH18"/>
  <c r="CI18"/>
  <c r="CF18"/>
  <c r="CG18"/>
  <c r="CD18"/>
  <c r="CE18"/>
  <c r="CF5"/>
  <c r="CG5"/>
  <c r="CD5"/>
  <c r="CE5"/>
  <c r="CH5"/>
  <c r="CI5"/>
  <c r="CD8"/>
  <c r="CE8"/>
  <c r="CH8"/>
  <c r="CI8"/>
  <c r="CF8"/>
  <c r="CG8"/>
  <c r="CH7"/>
  <c r="CI7"/>
  <c r="CF7"/>
  <c r="CG7"/>
  <c r="CD7"/>
  <c r="CE7"/>
  <c r="CH14"/>
  <c r="CI14"/>
  <c r="CF14"/>
  <c r="CG14"/>
  <c r="CD14"/>
  <c r="CE14"/>
  <c r="CF13"/>
  <c r="CG13"/>
  <c r="CD13"/>
  <c r="CE13"/>
  <c r="CH13"/>
  <c r="CI13"/>
  <c r="CD3"/>
  <c r="CE3"/>
  <c r="CF3"/>
  <c r="CG3"/>
  <c r="CH3"/>
  <c r="CI3"/>
  <c r="CF9"/>
  <c r="CG9"/>
  <c r="CD9"/>
  <c r="CE9"/>
  <c r="CH9"/>
  <c r="CI9"/>
  <c r="CF21"/>
  <c r="CG21"/>
  <c r="CD21"/>
  <c r="CE21"/>
  <c r="CH21"/>
  <c r="CI21"/>
  <c r="CH10"/>
  <c r="CI10"/>
  <c r="CF10"/>
  <c r="CG10"/>
  <c r="CD10"/>
  <c r="CE10"/>
  <c r="CH16" i="9"/>
  <c r="CI16"/>
  <c r="CF16"/>
  <c r="CG16"/>
  <c r="CD16"/>
  <c r="CE16"/>
  <c r="CF9"/>
  <c r="CG9"/>
  <c r="CD9"/>
  <c r="CE9"/>
  <c r="CH9"/>
  <c r="CI9"/>
  <c r="CF3"/>
  <c r="CG3"/>
  <c r="CH3"/>
  <c r="CI3"/>
  <c r="CD3"/>
  <c r="CE3"/>
  <c r="CK23" i="16"/>
  <c r="CJ21"/>
  <c r="CK21"/>
  <c r="CJ22"/>
  <c r="CK22"/>
  <c r="CJ23"/>
  <c r="CF3"/>
  <c r="CG3"/>
  <c r="CH3"/>
  <c r="CI3"/>
  <c r="CD3"/>
  <c r="CE3"/>
  <c r="CF4"/>
  <c r="CG4"/>
  <c r="CD4"/>
  <c r="CE4"/>
  <c r="CH4"/>
  <c r="CI4"/>
  <c r="CF14"/>
  <c r="CG14"/>
  <c r="CD14"/>
  <c r="CE14"/>
  <c r="CH14"/>
  <c r="CI14"/>
  <c r="CF10"/>
  <c r="CG10"/>
  <c r="CH10"/>
  <c r="CI10"/>
  <c r="CD10"/>
  <c r="CE10"/>
  <c r="CF8"/>
  <c r="CG8"/>
  <c r="CD8"/>
  <c r="CE8"/>
  <c r="CH8"/>
  <c r="CI8"/>
  <c r="CH16"/>
  <c r="CF16"/>
  <c r="CD16"/>
  <c r="CD5"/>
  <c r="CH5"/>
  <c r="CF5"/>
  <c r="CF18"/>
  <c r="CG18"/>
  <c r="CH18"/>
  <c r="CI18"/>
  <c r="CD18"/>
  <c r="CE18"/>
  <c r="CD9"/>
  <c r="CF9"/>
  <c r="CH9"/>
  <c r="CH15"/>
  <c r="CI15"/>
  <c r="CF15"/>
  <c r="CG15"/>
  <c r="CD15"/>
  <c r="CE15"/>
  <c r="CH19"/>
  <c r="CI19"/>
  <c r="CD19"/>
  <c r="CE19"/>
  <c r="CF19"/>
  <c r="CG19"/>
  <c r="CF6"/>
  <c r="CG6"/>
  <c r="CD6"/>
  <c r="CE6"/>
  <c r="CH6"/>
  <c r="CI6"/>
  <c r="CA32"/>
  <c r="CH11"/>
  <c r="CI11"/>
  <c r="CF11"/>
  <c r="CG11"/>
  <c r="CD11"/>
  <c r="CE11"/>
  <c r="CH20"/>
  <c r="CI20"/>
  <c r="CD20"/>
  <c r="CE20"/>
  <c r="CF20"/>
  <c r="CG20"/>
  <c r="CF12"/>
  <c r="CH12"/>
  <c r="CD12"/>
  <c r="CD17"/>
  <c r="CE17"/>
  <c r="CH17"/>
  <c r="CI17"/>
  <c r="CF17"/>
  <c r="CG17"/>
  <c r="CH15" i="15"/>
  <c r="CF15"/>
  <c r="CD15"/>
  <c r="CH6"/>
  <c r="CI6"/>
  <c r="CD6"/>
  <c r="CE6"/>
  <c r="CF6"/>
  <c r="CG6"/>
  <c r="CH14"/>
  <c r="CF14"/>
  <c r="CD14"/>
  <c r="CD4"/>
  <c r="CE4"/>
  <c r="CH4"/>
  <c r="CI4"/>
  <c r="CF4"/>
  <c r="CG4"/>
  <c r="CH10"/>
  <c r="CI10"/>
  <c r="CF10"/>
  <c r="CG10"/>
  <c r="CD10"/>
  <c r="CE10"/>
  <c r="CD8"/>
  <c r="CE8"/>
  <c r="CH8"/>
  <c r="CI8"/>
  <c r="CF8"/>
  <c r="CG8"/>
  <c r="CF9"/>
  <c r="CG9"/>
  <c r="CD9"/>
  <c r="CE9"/>
  <c r="CH9"/>
  <c r="CI9"/>
  <c r="CF5"/>
  <c r="CG5"/>
  <c r="CH5"/>
  <c r="CI5"/>
  <c r="CD5"/>
  <c r="CE5"/>
  <c r="CD7"/>
  <c r="CE7"/>
  <c r="CH7"/>
  <c r="CI7"/>
  <c r="CF7"/>
  <c r="CG7"/>
  <c r="CJ12"/>
  <c r="CD3"/>
  <c r="CE3"/>
  <c r="CF3"/>
  <c r="CG3"/>
  <c r="CH3"/>
  <c r="CI3"/>
  <c r="CH20" i="2"/>
  <c r="CI20"/>
  <c r="CF20"/>
  <c r="CG20"/>
  <c r="CD20"/>
  <c r="CE20"/>
  <c r="CH18"/>
  <c r="CI18"/>
  <c r="CF18"/>
  <c r="CG18"/>
  <c r="CD18"/>
  <c r="CE18"/>
  <c r="CD19"/>
  <c r="CE19"/>
  <c r="CH19"/>
  <c r="CI19"/>
  <c r="CF19"/>
  <c r="CG19"/>
  <c r="CH12"/>
  <c r="CI12"/>
  <c r="CF12"/>
  <c r="CG12"/>
  <c r="CD12"/>
  <c r="CE12"/>
  <c r="CF6"/>
  <c r="CH6"/>
  <c r="CD6"/>
  <c r="CF3"/>
  <c r="CG3"/>
  <c r="CH3"/>
  <c r="CI3"/>
  <c r="CD3"/>
  <c r="CE3"/>
  <c r="CD11"/>
  <c r="CE11"/>
  <c r="CH11"/>
  <c r="CI11"/>
  <c r="CF11"/>
  <c r="CG11"/>
  <c r="CH16"/>
  <c r="CI16"/>
  <c r="CF16"/>
  <c r="CG16"/>
  <c r="CD16"/>
  <c r="CE16"/>
  <c r="CH13"/>
  <c r="CI13"/>
  <c r="CD13"/>
  <c r="CE13"/>
  <c r="CF13"/>
  <c r="CG13"/>
  <c r="CF5"/>
  <c r="CG5"/>
  <c r="CH5"/>
  <c r="CI5"/>
  <c r="CD5"/>
  <c r="CE5"/>
  <c r="CF8"/>
  <c r="CG8"/>
  <c r="CD8"/>
  <c r="CE8"/>
  <c r="CH8"/>
  <c r="CI8"/>
  <c r="CF9"/>
  <c r="CG9"/>
  <c r="CD9"/>
  <c r="CE9"/>
  <c r="CH9"/>
  <c r="CI9"/>
  <c r="CD17"/>
  <c r="CE17"/>
  <c r="CH17"/>
  <c r="CI17"/>
  <c r="CF17"/>
  <c r="CG17"/>
  <c r="CH14"/>
  <c r="CI14"/>
  <c r="CF14"/>
  <c r="CG14"/>
  <c r="CD14"/>
  <c r="CE14"/>
  <c r="CH15"/>
  <c r="CI15"/>
  <c r="CD15"/>
  <c r="CE15"/>
  <c r="CF15"/>
  <c r="CG15"/>
  <c r="CF7"/>
  <c r="CG7"/>
  <c r="CD7"/>
  <c r="CE7"/>
  <c r="CH7"/>
  <c r="CI7"/>
  <c r="CH19" i="14"/>
  <c r="CI19"/>
  <c r="CF19"/>
  <c r="CG19"/>
  <c r="CD19"/>
  <c r="CE19"/>
  <c r="CH20"/>
  <c r="CI20"/>
  <c r="CD20"/>
  <c r="CE20"/>
  <c r="CF20"/>
  <c r="CG20"/>
  <c r="CD9"/>
  <c r="CE9"/>
  <c r="CF9"/>
  <c r="CG9"/>
  <c r="CH9"/>
  <c r="CI9"/>
  <c r="CH4"/>
  <c r="CD4"/>
  <c r="CF4"/>
  <c r="CH15"/>
  <c r="CI15"/>
  <c r="CF15"/>
  <c r="CG15"/>
  <c r="CD15"/>
  <c r="CE15"/>
  <c r="DC31"/>
  <c r="CJ16"/>
  <c r="CD13"/>
  <c r="CE13"/>
  <c r="CH13"/>
  <c r="CI13"/>
  <c r="CF13"/>
  <c r="CG13"/>
  <c r="CF14"/>
  <c r="CG14"/>
  <c r="CH14"/>
  <c r="CI14"/>
  <c r="CD14"/>
  <c r="CE14"/>
  <c r="CX31"/>
  <c r="BA38"/>
  <c r="BB41"/>
  <c r="CH11"/>
  <c r="CI11"/>
  <c r="CD11"/>
  <c r="CE11"/>
  <c r="CF11"/>
  <c r="CG11"/>
  <c r="CD3"/>
  <c r="CF3"/>
  <c r="CH3"/>
  <c r="CD5"/>
  <c r="CE5"/>
  <c r="CH5"/>
  <c r="CI5"/>
  <c r="CF5"/>
  <c r="CG5"/>
  <c r="CD8"/>
  <c r="CE8"/>
  <c r="CH8"/>
  <c r="CI8"/>
  <c r="CF8"/>
  <c r="CG8"/>
  <c r="CF18"/>
  <c r="CG18"/>
  <c r="CD18"/>
  <c r="CE18"/>
  <c r="CH18"/>
  <c r="CI18"/>
  <c r="CF6"/>
  <c r="CD6"/>
  <c r="CH6"/>
  <c r="CF10"/>
  <c r="CG10"/>
  <c r="CH10"/>
  <c r="CI10"/>
  <c r="CD10"/>
  <c r="CE10"/>
  <c r="CH7"/>
  <c r="CI7"/>
  <c r="CF7"/>
  <c r="CG7"/>
  <c r="CD7"/>
  <c r="CE7"/>
  <c r="CX30" i="13"/>
  <c r="CA36"/>
  <c r="CJ13"/>
  <c r="CJ20"/>
  <c r="CJ11"/>
  <c r="CK12"/>
  <c r="CH4" i="24"/>
  <c r="CI4"/>
  <c r="CX456"/>
  <c r="CJ19"/>
  <c r="CF6"/>
  <c r="CG6"/>
  <c r="CH6"/>
  <c r="CI6"/>
  <c r="CH8"/>
  <c r="CI8"/>
  <c r="CD4"/>
  <c r="CE4"/>
  <c r="CF4"/>
  <c r="CG4"/>
  <c r="DC456"/>
  <c r="CD8"/>
  <c r="CE8"/>
  <c r="CX24" i="11"/>
  <c r="CA56" i="12"/>
  <c r="CK41"/>
  <c r="CJ36"/>
  <c r="CK38"/>
  <c r="CJ40"/>
  <c r="CJ26"/>
  <c r="CK26"/>
  <c r="CK39"/>
  <c r="CJ34"/>
  <c r="CJ46"/>
  <c r="CK36"/>
  <c r="CJ41"/>
  <c r="CK44"/>
  <c r="CJ31"/>
  <c r="CK40"/>
  <c r="CK27"/>
  <c r="CJ45"/>
  <c r="CK30"/>
  <c r="CJ39"/>
  <c r="CJ27"/>
  <c r="CJ44"/>
  <c r="CK46"/>
  <c r="CK31"/>
  <c r="CK34"/>
  <c r="CJ30"/>
  <c r="CK45"/>
  <c r="CJ38"/>
  <c r="CJ28"/>
  <c r="CK24"/>
  <c r="CJ35"/>
  <c r="CJ21"/>
  <c r="CJ24"/>
  <c r="CK25"/>
  <c r="CJ42"/>
  <c r="CK22"/>
  <c r="CK42"/>
  <c r="CJ22"/>
  <c r="CK33"/>
  <c r="CK35"/>
  <c r="CK21"/>
  <c r="CK23"/>
  <c r="CJ43"/>
  <c r="CJ23"/>
  <c r="CJ33"/>
  <c r="CJ29"/>
  <c r="CK43"/>
  <c r="CJ47"/>
  <c r="CJ25"/>
  <c r="CJ37"/>
  <c r="CJ32"/>
  <c r="CK29"/>
  <c r="CK47"/>
  <c r="CK37"/>
  <c r="CK32"/>
  <c r="CK28"/>
  <c r="CK5"/>
  <c r="CA53"/>
  <c r="CX50"/>
  <c r="BA57"/>
  <c r="BB57"/>
  <c r="DC50"/>
  <c r="BA31" i="11"/>
  <c r="BB32"/>
  <c r="CA30"/>
  <c r="DC24"/>
  <c r="CK6" i="10"/>
  <c r="DC21"/>
  <c r="CK12" i="9"/>
  <c r="CX23"/>
  <c r="DC40" i="8"/>
  <c r="DC23" i="7"/>
  <c r="CA26"/>
  <c r="CA28"/>
  <c r="CK14"/>
  <c r="CA32" i="6"/>
  <c r="CK5"/>
  <c r="BA26" i="5"/>
  <c r="BB26"/>
  <c r="CA25"/>
  <c r="CK13"/>
  <c r="CA29"/>
  <c r="CJ14"/>
  <c r="CJ3"/>
  <c r="CA22"/>
  <c r="CK12"/>
  <c r="CK14"/>
  <c r="CA18" i="3"/>
  <c r="CA20"/>
  <c r="CK4"/>
  <c r="CA26" i="2"/>
  <c r="CK9"/>
  <c r="CX23"/>
  <c r="CD5" i="24"/>
  <c r="CE5"/>
  <c r="CF5"/>
  <c r="CG5"/>
  <c r="CH5"/>
  <c r="CI5"/>
  <c r="CD13"/>
  <c r="CE13"/>
  <c r="CF13"/>
  <c r="CG13"/>
  <c r="CH13"/>
  <c r="CI13"/>
  <c r="CD11"/>
  <c r="CE11"/>
  <c r="CF11"/>
  <c r="CG11"/>
  <c r="CH11"/>
  <c r="CI11"/>
  <c r="CD19"/>
  <c r="CE19"/>
  <c r="CF19"/>
  <c r="CG19"/>
  <c r="CH19"/>
  <c r="CI19"/>
  <c r="CH18"/>
  <c r="CI18"/>
  <c r="CD18"/>
  <c r="CE18"/>
  <c r="CF18"/>
  <c r="CG18"/>
  <c r="CF17"/>
  <c r="CG17"/>
  <c r="CH17"/>
  <c r="CI17"/>
  <c r="CD17"/>
  <c r="CE17"/>
  <c r="CA462"/>
  <c r="CD16"/>
  <c r="CE16"/>
  <c r="CF16"/>
  <c r="CG16"/>
  <c r="CH16"/>
  <c r="CI16"/>
  <c r="CH7"/>
  <c r="CI7"/>
  <c r="CD7"/>
  <c r="CE7"/>
  <c r="CF7"/>
  <c r="CG7"/>
  <c r="CH15"/>
  <c r="CI15"/>
  <c r="CD15"/>
  <c r="CE15"/>
  <c r="CF15"/>
  <c r="CG15"/>
  <c r="CH10"/>
  <c r="CI10"/>
  <c r="CD10"/>
  <c r="CE10"/>
  <c r="CF10"/>
  <c r="CG10"/>
  <c r="CD14"/>
  <c r="CE14"/>
  <c r="CF14"/>
  <c r="CG14"/>
  <c r="CH14"/>
  <c r="CI14"/>
  <c r="CF12"/>
  <c r="CG12"/>
  <c r="CH12"/>
  <c r="CI12"/>
  <c r="CD12"/>
  <c r="CE12"/>
  <c r="CF20"/>
  <c r="CG20"/>
  <c r="CH20"/>
  <c r="CI20"/>
  <c r="CD20"/>
  <c r="CE20"/>
  <c r="CA459"/>
  <c r="CA461"/>
  <c r="BA463"/>
  <c r="AK16" i="25"/>
  <c r="CJ5" i="23"/>
  <c r="CK5"/>
  <c r="CK6"/>
  <c r="CJ12"/>
  <c r="CK12"/>
  <c r="CJ8"/>
  <c r="CK15"/>
  <c r="CJ14"/>
  <c r="CK3"/>
  <c r="CA27"/>
  <c r="CA25"/>
  <c r="CC17"/>
  <c r="CA29"/>
  <c r="CA28"/>
  <c r="CA26"/>
  <c r="CJ3"/>
  <c r="CK14"/>
  <c r="BA25"/>
  <c r="CK8"/>
  <c r="CA23"/>
  <c r="CJ15"/>
  <c r="CJ7"/>
  <c r="CJ9"/>
  <c r="CK9"/>
  <c r="CK7"/>
  <c r="CJ6"/>
  <c r="CK10"/>
  <c r="CJ10"/>
  <c r="CJ4"/>
  <c r="CK4"/>
  <c r="CJ13"/>
  <c r="CK11"/>
  <c r="CJ11"/>
  <c r="CK13"/>
  <c r="CK5" i="22"/>
  <c r="CK3"/>
  <c r="CC33"/>
  <c r="CA43"/>
  <c r="CA45"/>
  <c r="CA41"/>
  <c r="CA44"/>
  <c r="CA42"/>
  <c r="CK8"/>
  <c r="CK7"/>
  <c r="CK14"/>
  <c r="CK6"/>
  <c r="CK10"/>
  <c r="CK11"/>
  <c r="CK9"/>
  <c r="CK4"/>
  <c r="BA41"/>
  <c r="CK12"/>
  <c r="CK13"/>
  <c r="CK16"/>
  <c r="CK20"/>
  <c r="CK15"/>
  <c r="CK18"/>
  <c r="CK4" i="21"/>
  <c r="CJ4"/>
  <c r="CJ8"/>
  <c r="CK8"/>
  <c r="CK11"/>
  <c r="CJ11"/>
  <c r="CK13"/>
  <c r="CJ13"/>
  <c r="CJ10"/>
  <c r="CK10"/>
  <c r="CK7"/>
  <c r="CJ7"/>
  <c r="BP22"/>
  <c r="BA23"/>
  <c r="CA19"/>
  <c r="CJ6"/>
  <c r="CK6"/>
  <c r="CK12"/>
  <c r="CJ12"/>
  <c r="CJ5"/>
  <c r="CK5"/>
  <c r="CA23"/>
  <c r="CA25"/>
  <c r="CC15"/>
  <c r="CA27"/>
  <c r="CJ9"/>
  <c r="CK9"/>
  <c r="CA24"/>
  <c r="CJ3"/>
  <c r="CA26"/>
  <c r="CK3"/>
  <c r="CK4" i="20"/>
  <c r="CK6"/>
  <c r="CK3"/>
  <c r="CA28"/>
  <c r="CA26"/>
  <c r="CA30"/>
  <c r="CA27"/>
  <c r="CA29"/>
  <c r="CC18"/>
  <c r="CK7"/>
  <c r="CA24"/>
  <c r="CK10"/>
  <c r="CK11"/>
  <c r="CK12"/>
  <c r="CK8"/>
  <c r="CA22"/>
  <c r="CK5"/>
  <c r="CK9"/>
  <c r="CA25"/>
  <c r="CK4" i="19"/>
  <c r="CA38"/>
  <c r="CK15"/>
  <c r="CA37"/>
  <c r="CK20"/>
  <c r="CK5"/>
  <c r="CA36"/>
  <c r="CK10"/>
  <c r="CA35"/>
  <c r="CK14"/>
  <c r="CK19"/>
  <c r="CK7"/>
  <c r="CK3"/>
  <c r="CA39"/>
  <c r="CK12"/>
  <c r="CK18"/>
  <c r="CK6"/>
  <c r="CK9"/>
  <c r="CK13"/>
  <c r="CA34"/>
  <c r="CK8"/>
  <c r="CK17"/>
  <c r="CK11"/>
  <c r="CK16"/>
  <c r="BA35"/>
  <c r="CJ10" i="18"/>
  <c r="CK10"/>
  <c r="CK11"/>
  <c r="CJ11"/>
  <c r="CJ14"/>
  <c r="CK14"/>
  <c r="CJ12"/>
  <c r="CK12"/>
  <c r="CJ8"/>
  <c r="CK8"/>
  <c r="CK7"/>
  <c r="CJ7"/>
  <c r="CA20"/>
  <c r="CK3"/>
  <c r="CA26"/>
  <c r="CA24"/>
  <c r="CA27"/>
  <c r="CC16"/>
  <c r="CA28"/>
  <c r="CA25"/>
  <c r="CJ3"/>
  <c r="CJ4"/>
  <c r="CK4"/>
  <c r="CJ5"/>
  <c r="CK5"/>
  <c r="BA24"/>
  <c r="CA22"/>
  <c r="CJ9"/>
  <c r="CK9"/>
  <c r="CJ13"/>
  <c r="CK13"/>
  <c r="CJ6"/>
  <c r="CK6"/>
  <c r="CK3" i="17"/>
  <c r="CA33"/>
  <c r="CA32"/>
  <c r="CA31"/>
  <c r="CA34"/>
  <c r="CC23"/>
  <c r="CA35"/>
  <c r="CJ3"/>
  <c r="CJ15"/>
  <c r="CK5"/>
  <c r="CJ5"/>
  <c r="CJ11"/>
  <c r="CK19"/>
  <c r="CK11"/>
  <c r="CK18"/>
  <c r="CK16"/>
  <c r="CJ18"/>
  <c r="CK15"/>
  <c r="CJ19"/>
  <c r="CJ16"/>
  <c r="CK9"/>
  <c r="CJ9"/>
  <c r="CJ20"/>
  <c r="CK20"/>
  <c r="CK17"/>
  <c r="CJ17"/>
  <c r="CJ4"/>
  <c r="CK4"/>
  <c r="CJ6"/>
  <c r="CK6"/>
  <c r="CJ12"/>
  <c r="CK12"/>
  <c r="CJ10"/>
  <c r="CK10"/>
  <c r="CJ7"/>
  <c r="CK7"/>
  <c r="BV30"/>
  <c r="CA30"/>
  <c r="CJ13"/>
  <c r="CK13"/>
  <c r="CJ8"/>
  <c r="CK8"/>
  <c r="CJ21"/>
  <c r="CK21"/>
  <c r="CJ14"/>
  <c r="CK14"/>
  <c r="BA31"/>
  <c r="CJ6" i="16"/>
  <c r="CK6"/>
  <c r="CK13"/>
  <c r="CK15"/>
  <c r="CJ13"/>
  <c r="CJ15"/>
  <c r="CJ18"/>
  <c r="CK18"/>
  <c r="CK11"/>
  <c r="CJ11"/>
  <c r="CJ20"/>
  <c r="CK20"/>
  <c r="CJ12"/>
  <c r="CK12"/>
  <c r="CK3"/>
  <c r="CA35"/>
  <c r="CA33"/>
  <c r="CA36"/>
  <c r="CC25"/>
  <c r="CA34"/>
  <c r="CJ3"/>
  <c r="CA37"/>
  <c r="CJ5"/>
  <c r="CK17"/>
  <c r="CJ17"/>
  <c r="CJ14"/>
  <c r="CK14"/>
  <c r="CK9"/>
  <c r="CJ9"/>
  <c r="CA31"/>
  <c r="CJ8"/>
  <c r="CK5"/>
  <c r="CJ16"/>
  <c r="CK16"/>
  <c r="CA29"/>
  <c r="CK8"/>
  <c r="CK7"/>
  <c r="CJ10"/>
  <c r="CK10"/>
  <c r="CJ4"/>
  <c r="CK4"/>
  <c r="CK19"/>
  <c r="CJ19"/>
  <c r="BA33"/>
  <c r="CJ7"/>
  <c r="CJ9" i="15"/>
  <c r="CK9"/>
  <c r="CJ8"/>
  <c r="CK8"/>
  <c r="CK11"/>
  <c r="CK12"/>
  <c r="CJ10"/>
  <c r="CK10"/>
  <c r="CJ14"/>
  <c r="CK14"/>
  <c r="CJ15"/>
  <c r="CK15"/>
  <c r="CK4"/>
  <c r="CK5"/>
  <c r="CJ7"/>
  <c r="CK7"/>
  <c r="CJ13"/>
  <c r="CK3"/>
  <c r="CA29"/>
  <c r="CA27"/>
  <c r="CA28"/>
  <c r="CC17"/>
  <c r="CJ3"/>
  <c r="CA25"/>
  <c r="CA26"/>
  <c r="CJ6"/>
  <c r="CK6"/>
  <c r="BV24"/>
  <c r="BA25"/>
  <c r="CA24"/>
  <c r="CJ4"/>
  <c r="CJ5"/>
  <c r="CJ11"/>
  <c r="CK13"/>
  <c r="CJ17" i="14"/>
  <c r="CK17"/>
  <c r="CK4"/>
  <c r="CK7"/>
  <c r="CK20"/>
  <c r="CJ20"/>
  <c r="BB39"/>
  <c r="CK18"/>
  <c r="CJ18"/>
  <c r="CK11"/>
  <c r="CJ11"/>
  <c r="CK19"/>
  <c r="CJ15"/>
  <c r="CK15"/>
  <c r="CK3"/>
  <c r="CA40"/>
  <c r="CA38"/>
  <c r="CA42"/>
  <c r="CA41"/>
  <c r="CJ3"/>
  <c r="CC30"/>
  <c r="CJ12"/>
  <c r="CK16"/>
  <c r="CJ13"/>
  <c r="CK13"/>
  <c r="CK10"/>
  <c r="CK9"/>
  <c r="CJ6"/>
  <c r="CJ10"/>
  <c r="CJ4"/>
  <c r="CA36"/>
  <c r="CA34"/>
  <c r="CK6"/>
  <c r="CJ5"/>
  <c r="CK5"/>
  <c r="CJ8"/>
  <c r="CK8"/>
  <c r="CJ14"/>
  <c r="CK14"/>
  <c r="CJ9"/>
  <c r="CJ7"/>
  <c r="CK12"/>
  <c r="CK10" i="13"/>
  <c r="CJ10"/>
  <c r="CK19"/>
  <c r="CJ19"/>
  <c r="CA33"/>
  <c r="CK9"/>
  <c r="CK3"/>
  <c r="CC29"/>
  <c r="CA39"/>
  <c r="CA40"/>
  <c r="CA38"/>
  <c r="CJ3"/>
  <c r="CA37"/>
  <c r="CA41"/>
  <c r="CK6"/>
  <c r="CJ6"/>
  <c r="CJ14"/>
  <c r="CK14"/>
  <c r="CJ15"/>
  <c r="CJ7"/>
  <c r="CK18"/>
  <c r="CJ5"/>
  <c r="CK7"/>
  <c r="CJ8"/>
  <c r="CJ18"/>
  <c r="CK5"/>
  <c r="CJ17"/>
  <c r="CA35"/>
  <c r="CK11"/>
  <c r="CK8"/>
  <c r="CK17"/>
  <c r="CJ9"/>
  <c r="CJ16"/>
  <c r="CJ12"/>
  <c r="CK13"/>
  <c r="CJ4"/>
  <c r="CK15"/>
  <c r="BA37"/>
  <c r="CJ6" i="12"/>
  <c r="CK6"/>
  <c r="CJ20"/>
  <c r="CK20"/>
  <c r="CJ8"/>
  <c r="CK8"/>
  <c r="CJ12"/>
  <c r="CK12"/>
  <c r="CJ14"/>
  <c r="CK14"/>
  <c r="CJ17"/>
  <c r="CK17"/>
  <c r="CK11"/>
  <c r="CJ7"/>
  <c r="CK10"/>
  <c r="CJ5"/>
  <c r="CJ15"/>
  <c r="CJ9"/>
  <c r="CK9"/>
  <c r="CJ11"/>
  <c r="CK3"/>
  <c r="CA60"/>
  <c r="CA59"/>
  <c r="CC49"/>
  <c r="CA61"/>
  <c r="CA58"/>
  <c r="CA57"/>
  <c r="CJ3"/>
  <c r="CJ18"/>
  <c r="CK18"/>
  <c r="CK4"/>
  <c r="CJ4"/>
  <c r="CJ16"/>
  <c r="CK16"/>
  <c r="CJ10"/>
  <c r="CK7"/>
  <c r="CK15"/>
  <c r="CK19"/>
  <c r="CJ19"/>
  <c r="CJ13"/>
  <c r="CK13"/>
  <c r="CA55"/>
  <c r="CA29" i="11"/>
  <c r="CJ10"/>
  <c r="CA27"/>
  <c r="CK14" i="10"/>
  <c r="CK12"/>
  <c r="BA28"/>
  <c r="CK13"/>
  <c r="CK17"/>
  <c r="CK15"/>
  <c r="CK3"/>
  <c r="CA30"/>
  <c r="CA32"/>
  <c r="CA29"/>
  <c r="CC20"/>
  <c r="CA28"/>
  <c r="CA31"/>
  <c r="CK7"/>
  <c r="CK5"/>
  <c r="CK11"/>
  <c r="CK8"/>
  <c r="CA26"/>
  <c r="CK16"/>
  <c r="CK9"/>
  <c r="CK4"/>
  <c r="CK18"/>
  <c r="CK10"/>
  <c r="CA27"/>
  <c r="CA24"/>
  <c r="CK7" i="9"/>
  <c r="BA30"/>
  <c r="CA28"/>
  <c r="CA26"/>
  <c r="CA29"/>
  <c r="CK3" i="8"/>
  <c r="CA49"/>
  <c r="CA47"/>
  <c r="CA50"/>
  <c r="CC39"/>
  <c r="CA51"/>
  <c r="CJ3"/>
  <c r="CA48"/>
  <c r="CK20"/>
  <c r="CJ20"/>
  <c r="CK8"/>
  <c r="CK14"/>
  <c r="CJ8"/>
  <c r="CK13"/>
  <c r="CJ13"/>
  <c r="CJ11"/>
  <c r="CK10"/>
  <c r="CJ10"/>
  <c r="CJ14"/>
  <c r="CK5"/>
  <c r="CK11"/>
  <c r="CJ5"/>
  <c r="CJ12"/>
  <c r="CK12"/>
  <c r="CJ4"/>
  <c r="CK4"/>
  <c r="CJ17"/>
  <c r="CK17"/>
  <c r="CJ16"/>
  <c r="CK16"/>
  <c r="CK19"/>
  <c r="CJ19"/>
  <c r="CK15"/>
  <c r="CJ15"/>
  <c r="CK6"/>
  <c r="CJ6"/>
  <c r="CA45"/>
  <c r="CA46"/>
  <c r="CJ18"/>
  <c r="CK18"/>
  <c r="CJ9"/>
  <c r="CK9"/>
  <c r="CJ7"/>
  <c r="CK7"/>
  <c r="CA43"/>
  <c r="BA47"/>
  <c r="CK20" i="7"/>
  <c r="BV29"/>
  <c r="BA30"/>
  <c r="CA29"/>
  <c r="CA30"/>
  <c r="CK5"/>
  <c r="CK4"/>
  <c r="CK4" i="6"/>
  <c r="CK16"/>
  <c r="CK7"/>
  <c r="CA30"/>
  <c r="BA34"/>
  <c r="CK17"/>
  <c r="CK13"/>
  <c r="CK9"/>
  <c r="CK3"/>
  <c r="CA38"/>
  <c r="CA36"/>
  <c r="CA34"/>
  <c r="CA35"/>
  <c r="CA37"/>
  <c r="CC26"/>
  <c r="CK19"/>
  <c r="CA33"/>
  <c r="CK15"/>
  <c r="CK6"/>
  <c r="CK18"/>
  <c r="CK14"/>
  <c r="CK8"/>
  <c r="CK10"/>
  <c r="CK11"/>
  <c r="CK12"/>
  <c r="CK20"/>
  <c r="CJ4" i="5"/>
  <c r="CK4"/>
  <c r="CJ10"/>
  <c r="CC18"/>
  <c r="CJ7"/>
  <c r="CK10"/>
  <c r="CA30"/>
  <c r="CK7"/>
  <c r="CK11"/>
  <c r="CJ11"/>
  <c r="CJ8"/>
  <c r="CK8"/>
  <c r="CK15"/>
  <c r="CJ15"/>
  <c r="CK6"/>
  <c r="CJ5"/>
  <c r="CA26"/>
  <c r="CK3"/>
  <c r="CA27"/>
  <c r="CA28"/>
  <c r="CJ16"/>
  <c r="CK16"/>
  <c r="CJ13"/>
  <c r="CJ6"/>
  <c r="CK5"/>
  <c r="CJ9"/>
  <c r="CK9"/>
  <c r="CJ12"/>
  <c r="CJ12" i="4"/>
  <c r="CK12"/>
  <c r="CJ4"/>
  <c r="CK4"/>
  <c r="CJ8"/>
  <c r="CJ11"/>
  <c r="CK8"/>
  <c r="CK3"/>
  <c r="CC16"/>
  <c r="CA26"/>
  <c r="CA27"/>
  <c r="CA28"/>
  <c r="CA25"/>
  <c r="CA24"/>
  <c r="CJ3"/>
  <c r="CK9"/>
  <c r="CJ9"/>
  <c r="CA20"/>
  <c r="CK13"/>
  <c r="CA22"/>
  <c r="CK11"/>
  <c r="CJ14"/>
  <c r="CK14"/>
  <c r="CK10"/>
  <c r="CJ5"/>
  <c r="CK5"/>
  <c r="CK6"/>
  <c r="CJ6"/>
  <c r="BV23"/>
  <c r="BA24"/>
  <c r="CA23"/>
  <c r="CJ10"/>
  <c r="CJ7"/>
  <c r="CJ13"/>
  <c r="CK7"/>
  <c r="CJ7" i="3"/>
  <c r="CK7"/>
  <c r="CK11"/>
  <c r="CJ11"/>
  <c r="CK5"/>
  <c r="CJ4"/>
  <c r="CJ9"/>
  <c r="CK3"/>
  <c r="CA25"/>
  <c r="CA23"/>
  <c r="CJ8"/>
  <c r="CK12"/>
  <c r="CK9"/>
  <c r="CC14"/>
  <c r="CJ10"/>
  <c r="CK10"/>
  <c r="CJ6"/>
  <c r="CK6"/>
  <c r="BV21"/>
  <c r="BA22"/>
  <c r="CA21"/>
  <c r="CA26"/>
  <c r="CJ3"/>
  <c r="CJ12"/>
  <c r="CA24"/>
  <c r="CJ5"/>
  <c r="CA22"/>
  <c r="CK8"/>
  <c r="CK6" i="2"/>
  <c r="CA28"/>
  <c r="BV29"/>
  <c r="BA30"/>
  <c r="CA29"/>
  <c r="CK17"/>
  <c r="DC23"/>
  <c r="DC24" i="1"/>
  <c r="CA30"/>
  <c r="CA29"/>
  <c r="CK15"/>
  <c r="CJ15"/>
  <c r="CJ5"/>
  <c r="CJ18"/>
  <c r="CK19"/>
  <c r="CJ14"/>
  <c r="CJ16"/>
  <c r="CK7"/>
  <c r="CJ7"/>
  <c r="CA34"/>
  <c r="CA35"/>
  <c r="CA31"/>
  <c r="CC23"/>
  <c r="CA33"/>
  <c r="CA32"/>
  <c r="CK3"/>
  <c r="CJ3"/>
  <c r="CK11"/>
  <c r="CJ17"/>
  <c r="CJ20"/>
  <c r="CK21"/>
  <c r="CK17"/>
  <c r="CJ19"/>
  <c r="CK14"/>
  <c r="CK20"/>
  <c r="CK8"/>
  <c r="CJ8"/>
  <c r="CJ21"/>
  <c r="CK16"/>
  <c r="CK18"/>
  <c r="CK5"/>
  <c r="CJ12"/>
  <c r="CK12"/>
  <c r="BA31"/>
  <c r="BB31"/>
  <c r="CJ6"/>
  <c r="CJ10"/>
  <c r="CK10"/>
  <c r="CK13"/>
  <c r="CJ13"/>
  <c r="CJ11"/>
  <c r="CA27"/>
  <c r="CK6"/>
  <c r="AL16" i="25"/>
  <c r="AK19"/>
  <c r="AL19"/>
  <c r="BA66" i="12"/>
  <c r="BD66"/>
  <c r="CJ12" i="24"/>
  <c r="CJ8"/>
  <c r="CJ11"/>
  <c r="CJ14"/>
  <c r="CJ6"/>
  <c r="CJ16"/>
  <c r="CJ15"/>
  <c r="CD9"/>
  <c r="CE9"/>
  <c r="CJ9"/>
  <c r="CJ17"/>
  <c r="CJ13"/>
  <c r="CJ5"/>
  <c r="CJ18"/>
  <c r="CJ10"/>
  <c r="CJ20"/>
  <c r="CJ3"/>
  <c r="CJ418"/>
  <c r="CJ424"/>
  <c r="CJ415"/>
  <c r="CJ412"/>
  <c r="CJ426"/>
  <c r="CJ416"/>
  <c r="CJ437"/>
  <c r="CJ435"/>
  <c r="CJ434"/>
  <c r="CJ420"/>
  <c r="CJ419"/>
  <c r="CJ439"/>
  <c r="CJ422"/>
  <c r="CJ431"/>
  <c r="CJ428"/>
  <c r="CJ432"/>
  <c r="CJ438"/>
  <c r="CJ417"/>
  <c r="CJ421"/>
  <c r="CJ401"/>
  <c r="CJ388"/>
  <c r="CJ389"/>
  <c r="CJ433"/>
  <c r="CJ429"/>
  <c r="CJ393"/>
  <c r="CJ403"/>
  <c r="CJ408"/>
  <c r="CJ404"/>
  <c r="CJ392"/>
  <c r="CJ425"/>
  <c r="CJ423"/>
  <c r="CJ411"/>
  <c r="CJ405"/>
  <c r="CJ395"/>
  <c r="CJ427"/>
  <c r="CJ407"/>
  <c r="CJ399"/>
  <c r="CJ436"/>
  <c r="CJ402"/>
  <c r="CJ430"/>
  <c r="CJ397"/>
  <c r="CJ410"/>
  <c r="CJ390"/>
  <c r="CJ406"/>
  <c r="CJ391"/>
  <c r="CJ414"/>
  <c r="CJ400"/>
  <c r="CJ409"/>
  <c r="CJ413"/>
  <c r="CJ396"/>
  <c r="CJ383"/>
  <c r="CJ381"/>
  <c r="CJ373"/>
  <c r="CJ364"/>
  <c r="CJ394"/>
  <c r="CJ378"/>
  <c r="CJ369"/>
  <c r="CJ375"/>
  <c r="CJ370"/>
  <c r="CJ368"/>
  <c r="CJ366"/>
  <c r="CJ374"/>
  <c r="CJ398"/>
  <c r="CJ372"/>
  <c r="CJ379"/>
  <c r="CJ365"/>
  <c r="CJ386"/>
  <c r="CJ376"/>
  <c r="CJ377"/>
  <c r="CJ367"/>
  <c r="CJ371"/>
  <c r="CJ380"/>
  <c r="CJ382"/>
  <c r="CJ387"/>
  <c r="CJ384"/>
  <c r="CJ385"/>
  <c r="CJ306"/>
  <c r="CJ336"/>
  <c r="CJ304"/>
  <c r="CJ357"/>
  <c r="CJ346"/>
  <c r="CJ335"/>
  <c r="CJ363"/>
  <c r="CJ356"/>
  <c r="CJ300"/>
  <c r="CJ334"/>
  <c r="CJ311"/>
  <c r="CJ333"/>
  <c r="CJ341"/>
  <c r="CJ329"/>
  <c r="CJ351"/>
  <c r="CJ314"/>
  <c r="CJ342"/>
  <c r="CJ339"/>
  <c r="CJ319"/>
  <c r="CJ317"/>
  <c r="CJ303"/>
  <c r="CJ338"/>
  <c r="CJ360"/>
  <c r="CJ299"/>
  <c r="CJ328"/>
  <c r="CJ320"/>
  <c r="CJ343"/>
  <c r="CJ324"/>
  <c r="CJ353"/>
  <c r="CJ322"/>
  <c r="CJ305"/>
  <c r="CJ337"/>
  <c r="CJ312"/>
  <c r="CJ302"/>
  <c r="CJ359"/>
  <c r="CJ315"/>
  <c r="CJ331"/>
  <c r="CJ323"/>
  <c r="CJ349"/>
  <c r="CJ348"/>
  <c r="CJ326"/>
  <c r="CJ321"/>
  <c r="CJ344"/>
  <c r="CJ345"/>
  <c r="CJ327"/>
  <c r="CJ301"/>
  <c r="CJ313"/>
  <c r="CJ307"/>
  <c r="CJ332"/>
  <c r="CJ350"/>
  <c r="CJ318"/>
  <c r="CJ352"/>
  <c r="CJ355"/>
  <c r="CJ309"/>
  <c r="CJ358"/>
  <c r="CJ340"/>
  <c r="CJ361"/>
  <c r="CJ308"/>
  <c r="CJ362"/>
  <c r="CJ354"/>
  <c r="CJ330"/>
  <c r="CJ316"/>
  <c r="CJ310"/>
  <c r="CJ325"/>
  <c r="CJ347"/>
  <c r="CJ284"/>
  <c r="CJ297"/>
  <c r="CJ283"/>
  <c r="CJ290"/>
  <c r="CJ294"/>
  <c r="CJ275"/>
  <c r="CJ278"/>
  <c r="CJ298"/>
  <c r="CJ280"/>
  <c r="CJ289"/>
  <c r="CJ287"/>
  <c r="CJ282"/>
  <c r="CJ285"/>
  <c r="CJ274"/>
  <c r="CJ295"/>
  <c r="CJ281"/>
  <c r="CJ296"/>
  <c r="CJ293"/>
  <c r="CJ276"/>
  <c r="CJ291"/>
  <c r="CJ277"/>
  <c r="CJ279"/>
  <c r="CJ286"/>
  <c r="CJ292"/>
  <c r="CJ288"/>
  <c r="CJ43"/>
  <c r="CJ112"/>
  <c r="CJ133"/>
  <c r="CJ238"/>
  <c r="CJ115"/>
  <c r="CJ128"/>
  <c r="CJ28"/>
  <c r="CJ184"/>
  <c r="CJ191"/>
  <c r="CJ268"/>
  <c r="CJ154"/>
  <c r="CJ146"/>
  <c r="CJ194"/>
  <c r="CJ216"/>
  <c r="CJ161"/>
  <c r="CJ241"/>
  <c r="CJ267"/>
  <c r="CJ45"/>
  <c r="CJ50"/>
  <c r="CJ199"/>
  <c r="CJ114"/>
  <c r="CJ40"/>
  <c r="CJ207"/>
  <c r="CJ209"/>
  <c r="CJ157"/>
  <c r="CJ95"/>
  <c r="CJ255"/>
  <c r="CJ27"/>
  <c r="CJ90"/>
  <c r="CJ93"/>
  <c r="CJ99"/>
  <c r="CJ55"/>
  <c r="CJ244"/>
  <c r="CJ81"/>
  <c r="CJ62"/>
  <c r="CJ34"/>
  <c r="CJ206"/>
  <c r="CJ109"/>
  <c r="CJ190"/>
  <c r="CJ113"/>
  <c r="CJ192"/>
  <c r="CJ37"/>
  <c r="CJ32"/>
  <c r="CJ107"/>
  <c r="CJ251"/>
  <c r="CJ91"/>
  <c r="CJ33"/>
  <c r="CJ25"/>
  <c r="CJ83"/>
  <c r="CJ180"/>
  <c r="CJ67"/>
  <c r="CJ265"/>
  <c r="CJ144"/>
  <c r="CJ243"/>
  <c r="CJ236"/>
  <c r="CJ84"/>
  <c r="CJ51"/>
  <c r="CJ198"/>
  <c r="CJ247"/>
  <c r="CJ53"/>
  <c r="CJ42"/>
  <c r="CJ158"/>
  <c r="CJ159"/>
  <c r="CJ181"/>
  <c r="CJ72"/>
  <c r="CJ123"/>
  <c r="CJ130"/>
  <c r="CJ166"/>
  <c r="CJ47"/>
  <c r="CJ86"/>
  <c r="CJ263"/>
  <c r="CJ73"/>
  <c r="CJ101"/>
  <c r="CJ70"/>
  <c r="CJ94"/>
  <c r="CJ183"/>
  <c r="CJ140"/>
  <c r="CJ96"/>
  <c r="CJ222"/>
  <c r="CJ164"/>
  <c r="CJ103"/>
  <c r="CJ61"/>
  <c r="CJ169"/>
  <c r="CJ60"/>
  <c r="CJ155"/>
  <c r="CJ252"/>
  <c r="CJ110"/>
  <c r="CJ102"/>
  <c r="CJ118"/>
  <c r="CJ46"/>
  <c r="CJ66"/>
  <c r="CJ75"/>
  <c r="CJ80"/>
  <c r="CJ69"/>
  <c r="CJ124"/>
  <c r="CJ171"/>
  <c r="CJ119"/>
  <c r="CJ253"/>
  <c r="CJ56"/>
  <c r="CJ29"/>
  <c r="CJ264"/>
  <c r="CJ239"/>
  <c r="CJ100"/>
  <c r="CJ240"/>
  <c r="CJ139"/>
  <c r="CJ24"/>
  <c r="CJ85"/>
  <c r="CJ229"/>
  <c r="CJ177"/>
  <c r="CJ245"/>
  <c r="CJ41"/>
  <c r="CJ163"/>
  <c r="CJ231"/>
  <c r="CJ273"/>
  <c r="CJ116"/>
  <c r="CJ232"/>
  <c r="CJ224"/>
  <c r="CJ58"/>
  <c r="CJ92"/>
  <c r="CJ223"/>
  <c r="CJ230"/>
  <c r="CJ106"/>
  <c r="CJ23"/>
  <c r="CJ242"/>
  <c r="CJ44"/>
  <c r="CJ170"/>
  <c r="CJ221"/>
  <c r="CJ167"/>
  <c r="CJ201"/>
  <c r="CJ30"/>
  <c r="CJ269"/>
  <c r="CJ76"/>
  <c r="CJ218"/>
  <c r="CJ59"/>
  <c r="CJ122"/>
  <c r="CJ152"/>
  <c r="CJ137"/>
  <c r="CJ148"/>
  <c r="CJ126"/>
  <c r="CJ65"/>
  <c r="CJ111"/>
  <c r="CJ79"/>
  <c r="CJ35"/>
  <c r="CJ182"/>
  <c r="CJ254"/>
  <c r="CJ134"/>
  <c r="CJ228"/>
  <c r="CJ105"/>
  <c r="CJ195"/>
  <c r="CJ49"/>
  <c r="CJ149"/>
  <c r="CJ57"/>
  <c r="CJ226"/>
  <c r="CJ258"/>
  <c r="CJ63"/>
  <c r="CJ178"/>
  <c r="CJ89"/>
  <c r="CJ39"/>
  <c r="CJ87"/>
  <c r="CJ234"/>
  <c r="CJ260"/>
  <c r="CJ266"/>
  <c r="CJ172"/>
  <c r="CJ135"/>
  <c r="CJ138"/>
  <c r="CJ174"/>
  <c r="CJ150"/>
  <c r="CJ127"/>
  <c r="CJ120"/>
  <c r="CJ153"/>
  <c r="CJ248"/>
  <c r="CJ188"/>
  <c r="CJ125"/>
  <c r="CJ210"/>
  <c r="CJ179"/>
  <c r="CJ117"/>
  <c r="CJ213"/>
  <c r="CJ197"/>
  <c r="CJ271"/>
  <c r="CJ185"/>
  <c r="CJ108"/>
  <c r="CJ235"/>
  <c r="CJ165"/>
  <c r="CJ220"/>
  <c r="CJ97"/>
  <c r="CJ211"/>
  <c r="CJ82"/>
  <c r="CJ257"/>
  <c r="CJ173"/>
  <c r="CJ168"/>
  <c r="CJ71"/>
  <c r="CJ186"/>
  <c r="CJ203"/>
  <c r="CJ36"/>
  <c r="CJ142"/>
  <c r="CJ64"/>
  <c r="CJ233"/>
  <c r="CJ193"/>
  <c r="CJ261"/>
  <c r="CJ121"/>
  <c r="CJ225"/>
  <c r="CJ129"/>
  <c r="CJ143"/>
  <c r="CJ259"/>
  <c r="CJ175"/>
  <c r="CJ156"/>
  <c r="CJ136"/>
  <c r="CJ88"/>
  <c r="CJ104"/>
  <c r="CJ52"/>
  <c r="CJ145"/>
  <c r="CJ237"/>
  <c r="CJ272"/>
  <c r="CJ77"/>
  <c r="CJ200"/>
  <c r="CJ208"/>
  <c r="CJ217"/>
  <c r="CJ151"/>
  <c r="CJ21"/>
  <c r="CJ196"/>
  <c r="CJ204"/>
  <c r="CJ48"/>
  <c r="CJ249"/>
  <c r="CJ98"/>
  <c r="CJ227"/>
  <c r="CJ215"/>
  <c r="CJ31"/>
  <c r="CJ187"/>
  <c r="CJ189"/>
  <c r="CJ38"/>
  <c r="CJ68"/>
  <c r="CJ162"/>
  <c r="CJ74"/>
  <c r="CJ219"/>
  <c r="CJ262"/>
  <c r="CJ250"/>
  <c r="CJ131"/>
  <c r="CJ202"/>
  <c r="CJ22"/>
  <c r="CJ141"/>
  <c r="CJ160"/>
  <c r="CJ256"/>
  <c r="CJ205"/>
  <c r="CJ132"/>
  <c r="CJ78"/>
  <c r="CJ54"/>
  <c r="CJ212"/>
  <c r="CJ147"/>
  <c r="CJ214"/>
  <c r="CJ270"/>
  <c r="CJ176"/>
  <c r="CJ26"/>
  <c r="CJ246"/>
  <c r="CJ4"/>
  <c r="CJ7"/>
  <c r="BA35" i="23"/>
  <c r="BD35"/>
  <c r="CJ18"/>
  <c r="CK18"/>
  <c r="BA33"/>
  <c r="BD33"/>
  <c r="BA34"/>
  <c r="BD34"/>
  <c r="BA41" i="17"/>
  <c r="BD41"/>
  <c r="BA40" i="11"/>
  <c r="BD40"/>
  <c r="BA41"/>
  <c r="BD41"/>
  <c r="BA39"/>
  <c r="BD39"/>
  <c r="CC461" i="24"/>
  <c r="X3" i="25"/>
  <c r="CC464" i="24"/>
  <c r="AA3" i="25"/>
  <c r="CC459" i="24"/>
  <c r="V3" i="25"/>
  <c r="CC463" i="24"/>
  <c r="Z3" i="25"/>
  <c r="CC466" i="24"/>
  <c r="AC3" i="25"/>
  <c r="CC462" i="24"/>
  <c r="Y3" i="25"/>
  <c r="CK437" i="24"/>
  <c r="CK412"/>
  <c r="CK416"/>
  <c r="CK420"/>
  <c r="CK434"/>
  <c r="CK435"/>
  <c r="CK421"/>
  <c r="CK432"/>
  <c r="CK430"/>
  <c r="CK438"/>
  <c r="CK427"/>
  <c r="CK423"/>
  <c r="CK417"/>
  <c r="CK424"/>
  <c r="CK419"/>
  <c r="CK425"/>
  <c r="CK414"/>
  <c r="CK426"/>
  <c r="CK422"/>
  <c r="CK439"/>
  <c r="CK429"/>
  <c r="CK428"/>
  <c r="CK413"/>
  <c r="CK431"/>
  <c r="CK433"/>
  <c r="CK436"/>
  <c r="CK418"/>
  <c r="CK415"/>
  <c r="CK411"/>
  <c r="CK403"/>
  <c r="CK402"/>
  <c r="CK401"/>
  <c r="CK409"/>
  <c r="CK405"/>
  <c r="CK407"/>
  <c r="CK408"/>
  <c r="CK410"/>
  <c r="CK406"/>
  <c r="CK404"/>
  <c r="BA49" i="22"/>
  <c r="BD49"/>
  <c r="CK34"/>
  <c r="CJ34"/>
  <c r="BA51"/>
  <c r="BD51"/>
  <c r="BA50"/>
  <c r="BD50"/>
  <c r="BA33" i="21"/>
  <c r="BD33"/>
  <c r="BA32"/>
  <c r="BD32"/>
  <c r="CK16"/>
  <c r="BA31"/>
  <c r="BD31"/>
  <c r="CJ16"/>
  <c r="CK372" i="24"/>
  <c r="CK391"/>
  <c r="CK381"/>
  <c r="CK394"/>
  <c r="CK374"/>
  <c r="CK390"/>
  <c r="CK365"/>
  <c r="CK385"/>
  <c r="CK366"/>
  <c r="CK377"/>
  <c r="CK386"/>
  <c r="CK373"/>
  <c r="CK383"/>
  <c r="CK376"/>
  <c r="CK371"/>
  <c r="CK364"/>
  <c r="CK378"/>
  <c r="CK397"/>
  <c r="CK388"/>
  <c r="CK393"/>
  <c r="CK380"/>
  <c r="CK382"/>
  <c r="CK368"/>
  <c r="CK395"/>
  <c r="CK370"/>
  <c r="CK400"/>
  <c r="CK398"/>
  <c r="CK384"/>
  <c r="CK389"/>
  <c r="CK379"/>
  <c r="CK375"/>
  <c r="CK369"/>
  <c r="CK387"/>
  <c r="CK392"/>
  <c r="CK399"/>
  <c r="CK396"/>
  <c r="CK367"/>
  <c r="BB27" i="20"/>
  <c r="CJ19"/>
  <c r="CK19"/>
  <c r="BA34"/>
  <c r="BD34"/>
  <c r="BA36"/>
  <c r="BD36"/>
  <c r="BB28"/>
  <c r="BA35"/>
  <c r="BD35"/>
  <c r="BB29"/>
  <c r="CK28" i="19"/>
  <c r="CJ28"/>
  <c r="BA44"/>
  <c r="BD44"/>
  <c r="BA43"/>
  <c r="BD43"/>
  <c r="BA45"/>
  <c r="BD45"/>
  <c r="CK363" i="24"/>
  <c r="BA47" i="13"/>
  <c r="BD47"/>
  <c r="BA46"/>
  <c r="BD46"/>
  <c r="BA45"/>
  <c r="BD45"/>
  <c r="BA65" i="12"/>
  <c r="BD65"/>
  <c r="BA67"/>
  <c r="BD67"/>
  <c r="BA37" i="10"/>
  <c r="BD37"/>
  <c r="BA36"/>
  <c r="BD36"/>
  <c r="BA38"/>
  <c r="BD38"/>
  <c r="CH20" i="9"/>
  <c r="CI20"/>
  <c r="BA40"/>
  <c r="BD40"/>
  <c r="CF20"/>
  <c r="CG20"/>
  <c r="BA39"/>
  <c r="BD39"/>
  <c r="CD20"/>
  <c r="CE20"/>
  <c r="BA38"/>
  <c r="BD38"/>
  <c r="BA55" i="8"/>
  <c r="BD55"/>
  <c r="BA57"/>
  <c r="BD57"/>
  <c r="BA56"/>
  <c r="BD56"/>
  <c r="CA31" i="7"/>
  <c r="CK13"/>
  <c r="CK15"/>
  <c r="CK3"/>
  <c r="CH4"/>
  <c r="CI4"/>
  <c r="BA40"/>
  <c r="BD40"/>
  <c r="CF4"/>
  <c r="CG4"/>
  <c r="BA39"/>
  <c r="BD39"/>
  <c r="CD4"/>
  <c r="CE4"/>
  <c r="BA38"/>
  <c r="BD38"/>
  <c r="CA33"/>
  <c r="CK6"/>
  <c r="CK23"/>
  <c r="CK17"/>
  <c r="CK11"/>
  <c r="CC22"/>
  <c r="CK9"/>
  <c r="CA34"/>
  <c r="CK18"/>
  <c r="CK10"/>
  <c r="CK8"/>
  <c r="CK7"/>
  <c r="CA32"/>
  <c r="CK16"/>
  <c r="CK12"/>
  <c r="BA30" i="3"/>
  <c r="BD30"/>
  <c r="BA32"/>
  <c r="BD32"/>
  <c r="BA31"/>
  <c r="BD31"/>
  <c r="BA35" i="5"/>
  <c r="BD35"/>
  <c r="BA34"/>
  <c r="BD34"/>
  <c r="BA36"/>
  <c r="BD36"/>
  <c r="CK361" i="24"/>
  <c r="CK362"/>
  <c r="CK341"/>
  <c r="CK347"/>
  <c r="CK344"/>
  <c r="CK357"/>
  <c r="CK342"/>
  <c r="CK353"/>
  <c r="CK350"/>
  <c r="CK356"/>
  <c r="CK346"/>
  <c r="CK333"/>
  <c r="CK358"/>
  <c r="CK351"/>
  <c r="CK335"/>
  <c r="CK339"/>
  <c r="CK348"/>
  <c r="CK337"/>
  <c r="CK355"/>
  <c r="CK354"/>
  <c r="CK340"/>
  <c r="CK336"/>
  <c r="CK345"/>
  <c r="CK338"/>
  <c r="CK343"/>
  <c r="CK359"/>
  <c r="CK349"/>
  <c r="CK360"/>
  <c r="CK334"/>
  <c r="CK352"/>
  <c r="BA32" i="18"/>
  <c r="BD32"/>
  <c r="BA33"/>
  <c r="BD33"/>
  <c r="CK17"/>
  <c r="CJ17"/>
  <c r="BA34"/>
  <c r="BD34"/>
  <c r="CK320" i="24"/>
  <c r="CK321"/>
  <c r="CK323"/>
  <c r="CK318"/>
  <c r="CK326"/>
  <c r="CK312"/>
  <c r="CK317"/>
  <c r="CK319"/>
  <c r="CK332"/>
  <c r="CK325"/>
  <c r="CK331"/>
  <c r="CK330"/>
  <c r="CK313"/>
  <c r="CK327"/>
  <c r="CK324"/>
  <c r="CK322"/>
  <c r="CK316"/>
  <c r="CK315"/>
  <c r="CK329"/>
  <c r="CK314"/>
  <c r="CK328"/>
  <c r="BA40" i="17"/>
  <c r="BD40"/>
  <c r="CJ24"/>
  <c r="CK24"/>
  <c r="BA39"/>
  <c r="BD39"/>
  <c r="CK311" i="24"/>
  <c r="CK307"/>
  <c r="CK308"/>
  <c r="CK305"/>
  <c r="CK309"/>
  <c r="CK301"/>
  <c r="CK306"/>
  <c r="CK310"/>
  <c r="CK304"/>
  <c r="CK300"/>
  <c r="CK303"/>
  <c r="CK299"/>
  <c r="CK302"/>
  <c r="BA42" i="16"/>
  <c r="BD42"/>
  <c r="BA43"/>
  <c r="BD43"/>
  <c r="BA41"/>
  <c r="BD41"/>
  <c r="CJ26"/>
  <c r="CK26"/>
  <c r="N4" i="25"/>
  <c r="CK18" i="15"/>
  <c r="BA34"/>
  <c r="BD34"/>
  <c r="BA35"/>
  <c r="BD35"/>
  <c r="BA33"/>
  <c r="BD33"/>
  <c r="CJ18"/>
  <c r="CK282" i="24"/>
  <c r="CK284"/>
  <c r="CK298"/>
  <c r="CK293"/>
  <c r="CK297"/>
  <c r="CK292"/>
  <c r="CK290"/>
  <c r="CK276"/>
  <c r="CK281"/>
  <c r="CK279"/>
  <c r="CK274"/>
  <c r="CK275"/>
  <c r="CK296"/>
  <c r="CK280"/>
  <c r="CK288"/>
  <c r="CK286"/>
  <c r="CK289"/>
  <c r="CK294"/>
  <c r="CK283"/>
  <c r="CK291"/>
  <c r="CK277"/>
  <c r="CK295"/>
  <c r="CK285"/>
  <c r="CK278"/>
  <c r="CK287"/>
  <c r="CK10" i="2"/>
  <c r="CH10"/>
  <c r="CI10"/>
  <c r="CF10"/>
  <c r="CG10"/>
  <c r="CD10"/>
  <c r="CE10"/>
  <c r="CC22"/>
  <c r="CH4"/>
  <c r="CI4"/>
  <c r="CF4"/>
  <c r="CG4"/>
  <c r="CD4"/>
  <c r="CE4"/>
  <c r="CK13"/>
  <c r="CF3" i="24"/>
  <c r="CG3"/>
  <c r="CK252"/>
  <c r="CK265"/>
  <c r="CK270"/>
  <c r="CK264"/>
  <c r="CK262"/>
  <c r="CK255"/>
  <c r="CK249"/>
  <c r="CK254"/>
  <c r="CK261"/>
  <c r="CK259"/>
  <c r="CK258"/>
  <c r="CK269"/>
  <c r="CK260"/>
  <c r="CK256"/>
  <c r="CK253"/>
  <c r="CK251"/>
  <c r="CK263"/>
  <c r="CK266"/>
  <c r="CK250"/>
  <c r="CK271"/>
  <c r="CK268"/>
  <c r="CK272"/>
  <c r="CK257"/>
  <c r="CK267"/>
  <c r="CK273"/>
  <c r="BB40" i="14"/>
  <c r="BB38"/>
  <c r="CD17"/>
  <c r="CE17"/>
  <c r="BA46"/>
  <c r="BD46"/>
  <c r="CF17"/>
  <c r="CG17"/>
  <c r="BA47"/>
  <c r="BD47"/>
  <c r="CH17"/>
  <c r="CI17"/>
  <c r="BA48"/>
  <c r="BD48"/>
  <c r="CK31"/>
  <c r="CJ31"/>
  <c r="CA39"/>
  <c r="CJ19"/>
  <c r="L4" i="25"/>
  <c r="CK102" i="24"/>
  <c r="CK191"/>
  <c r="CK91"/>
  <c r="CK78"/>
  <c r="CK205"/>
  <c r="CK213"/>
  <c r="CK117"/>
  <c r="CK175"/>
  <c r="CK149"/>
  <c r="CK111"/>
  <c r="CK127"/>
  <c r="CK31"/>
  <c r="CK230"/>
  <c r="CK43"/>
  <c r="CK54"/>
  <c r="CK40"/>
  <c r="CK103"/>
  <c r="CK136"/>
  <c r="CK153"/>
  <c r="CK188"/>
  <c r="CK92"/>
  <c r="CK224"/>
  <c r="CK22"/>
  <c r="CK209"/>
  <c r="CK138"/>
  <c r="CK28"/>
  <c r="CK47"/>
  <c r="CK93"/>
  <c r="CK145"/>
  <c r="CK83"/>
  <c r="CK237"/>
  <c r="CK132"/>
  <c r="CK114"/>
  <c r="CK73"/>
  <c r="CK45"/>
  <c r="CK154"/>
  <c r="CK201"/>
  <c r="CK210"/>
  <c r="CK107"/>
  <c r="CK144"/>
  <c r="CK112"/>
  <c r="CK51"/>
  <c r="CK189"/>
  <c r="CK185"/>
  <c r="CK74"/>
  <c r="CK58"/>
  <c r="CK133"/>
  <c r="CK147"/>
  <c r="CK113"/>
  <c r="CK238"/>
  <c r="CK167"/>
  <c r="CK49"/>
  <c r="CK89"/>
  <c r="CK129"/>
  <c r="CK190"/>
  <c r="CK33"/>
  <c r="CK79"/>
  <c r="CK77"/>
  <c r="CK121"/>
  <c r="CK243"/>
  <c r="CK23"/>
  <c r="CK124"/>
  <c r="CK198"/>
  <c r="CK37"/>
  <c r="CK44"/>
  <c r="CK32"/>
  <c r="CK173"/>
  <c r="CK115"/>
  <c r="CJ30" i="13"/>
  <c r="CK30"/>
  <c r="CK76" i="24"/>
  <c r="CK69"/>
  <c r="CK94"/>
  <c r="CK217"/>
  <c r="CK71"/>
  <c r="CK128"/>
  <c r="CK178"/>
  <c r="CK168"/>
  <c r="CK215"/>
  <c r="CK55"/>
  <c r="CK146"/>
  <c r="CK72"/>
  <c r="CK60"/>
  <c r="CK116"/>
  <c r="CK84"/>
  <c r="CK229"/>
  <c r="CK200"/>
  <c r="CK225"/>
  <c r="CK24"/>
  <c r="CK134"/>
  <c r="CK150"/>
  <c r="CK46"/>
  <c r="CK30"/>
  <c r="CK203"/>
  <c r="CK197"/>
  <c r="CK235"/>
  <c r="CK29"/>
  <c r="CK137"/>
  <c r="CK228"/>
  <c r="CK143"/>
  <c r="CK75"/>
  <c r="CK85"/>
  <c r="CK95"/>
  <c r="CK139"/>
  <c r="CK158"/>
  <c r="CK120"/>
  <c r="CK219"/>
  <c r="CK157"/>
  <c r="CK214"/>
  <c r="CK207"/>
  <c r="CK123"/>
  <c r="CK170"/>
  <c r="CK80"/>
  <c r="CK244"/>
  <c r="CK240"/>
  <c r="CK202"/>
  <c r="CK130"/>
  <c r="CK186"/>
  <c r="CK164"/>
  <c r="CK181"/>
  <c r="CK247"/>
  <c r="CK162"/>
  <c r="CK96"/>
  <c r="CK141"/>
  <c r="CK177"/>
  <c r="CK172"/>
  <c r="CK70"/>
  <c r="CK126"/>
  <c r="CK99"/>
  <c r="CK125"/>
  <c r="CK106"/>
  <c r="CK226"/>
  <c r="CK155"/>
  <c r="CK68"/>
  <c r="CK166"/>
  <c r="CK163"/>
  <c r="CK227"/>
  <c r="CK27"/>
  <c r="CK21"/>
  <c r="CK220"/>
  <c r="CK187"/>
  <c r="CK42"/>
  <c r="CK82"/>
  <c r="CK180"/>
  <c r="CK208"/>
  <c r="CK109"/>
  <c r="CK64"/>
  <c r="CK110"/>
  <c r="CK59"/>
  <c r="CK97"/>
  <c r="CK192"/>
  <c r="CK160"/>
  <c r="CK161"/>
  <c r="CK26"/>
  <c r="CK171"/>
  <c r="CK151"/>
  <c r="CK52"/>
  <c r="CK67"/>
  <c r="CK241"/>
  <c r="CK53"/>
  <c r="CK62"/>
  <c r="CK182"/>
  <c r="CK101"/>
  <c r="CK196"/>
  <c r="CK41"/>
  <c r="CK119"/>
  <c r="CK131"/>
  <c r="CK169"/>
  <c r="CK81"/>
  <c r="CK34"/>
  <c r="CK65"/>
  <c r="CK100"/>
  <c r="CK174"/>
  <c r="CK38"/>
  <c r="CK183"/>
  <c r="CK245"/>
  <c r="CK195"/>
  <c r="CK193"/>
  <c r="CK211"/>
  <c r="CK86"/>
  <c r="CK199"/>
  <c r="CK88"/>
  <c r="CK142"/>
  <c r="CK50"/>
  <c r="CK194"/>
  <c r="CK56"/>
  <c r="CK206"/>
  <c r="CK222"/>
  <c r="CK165"/>
  <c r="CK35"/>
  <c r="CK118"/>
  <c r="CK152"/>
  <c r="CK212"/>
  <c r="CK221"/>
  <c r="CK159"/>
  <c r="CK108"/>
  <c r="CK66"/>
  <c r="CK63"/>
  <c r="CK122"/>
  <c r="CK242"/>
  <c r="CK232"/>
  <c r="CK216"/>
  <c r="CK36"/>
  <c r="CK239"/>
  <c r="CK104"/>
  <c r="CK179"/>
  <c r="CK135"/>
  <c r="CK218"/>
  <c r="CK184"/>
  <c r="CK98"/>
  <c r="CK57"/>
  <c r="CK39"/>
  <c r="CK140"/>
  <c r="CK105"/>
  <c r="CK233"/>
  <c r="CK156"/>
  <c r="CK231"/>
  <c r="CK248"/>
  <c r="CK223"/>
  <c r="CK87"/>
  <c r="CK246"/>
  <c r="CK204"/>
  <c r="CK25"/>
  <c r="CK236"/>
  <c r="CK48"/>
  <c r="CK176"/>
  <c r="CK148"/>
  <c r="CK234"/>
  <c r="CK61"/>
  <c r="CK90"/>
  <c r="CF9"/>
  <c r="CG9"/>
  <c r="CH9"/>
  <c r="CI9"/>
  <c r="CK5"/>
  <c r="CA465"/>
  <c r="N3" i="25"/>
  <c r="CA464" i="24"/>
  <c r="CK9"/>
  <c r="CK14"/>
  <c r="CK11"/>
  <c r="CK17"/>
  <c r="CD3"/>
  <c r="CE3"/>
  <c r="CK7"/>
  <c r="CK4"/>
  <c r="CA463"/>
  <c r="CA466"/>
  <c r="CK13"/>
  <c r="CK6"/>
  <c r="CC455"/>
  <c r="CK19"/>
  <c r="CK20"/>
  <c r="CK8"/>
  <c r="CA467"/>
  <c r="CK10"/>
  <c r="CK16"/>
  <c r="CK18"/>
  <c r="CK12"/>
  <c r="CK15"/>
  <c r="CH3"/>
  <c r="CI3"/>
  <c r="CK3"/>
  <c r="BB59" i="12"/>
  <c r="CK50"/>
  <c r="BB60"/>
  <c r="BB58"/>
  <c r="CJ50"/>
  <c r="CK5" i="11"/>
  <c r="CJ11"/>
  <c r="CJ9"/>
  <c r="CJ6"/>
  <c r="CA33"/>
  <c r="CK10"/>
  <c r="CA31"/>
  <c r="CJ8"/>
  <c r="BB33"/>
  <c r="BB31"/>
  <c r="CJ14"/>
  <c r="BB34"/>
  <c r="CK21"/>
  <c r="CJ19"/>
  <c r="CC23"/>
  <c r="CJ20"/>
  <c r="CK8"/>
  <c r="CK17"/>
  <c r="CK19"/>
  <c r="CK21" i="10"/>
  <c r="CJ21"/>
  <c r="CK19" i="9"/>
  <c r="CK13"/>
  <c r="CK9"/>
  <c r="CK11"/>
  <c r="CK14"/>
  <c r="CA31"/>
  <c r="CK20"/>
  <c r="CK15"/>
  <c r="CK16"/>
  <c r="CK6"/>
  <c r="CK5"/>
  <c r="CK8"/>
  <c r="CC22"/>
  <c r="CA34"/>
  <c r="CK17"/>
  <c r="CK10"/>
  <c r="CA32"/>
  <c r="CK18"/>
  <c r="CA33"/>
  <c r="CK4"/>
  <c r="CK3"/>
  <c r="CA30"/>
  <c r="CK40" i="8"/>
  <c r="CJ40"/>
  <c r="CK27" i="6"/>
  <c r="CJ27"/>
  <c r="BD43"/>
  <c r="BB27" i="5"/>
  <c r="BB28"/>
  <c r="BB29"/>
  <c r="CK19"/>
  <c r="CJ19"/>
  <c r="CK15" i="3"/>
  <c r="CJ15"/>
  <c r="CA32" i="2"/>
  <c r="CK4"/>
  <c r="CK11"/>
  <c r="CK16"/>
  <c r="CK12"/>
  <c r="CA34"/>
  <c r="CK18"/>
  <c r="CK15"/>
  <c r="CK20"/>
  <c r="CK7"/>
  <c r="CK14"/>
  <c r="CA30"/>
  <c r="CA31"/>
  <c r="CK3"/>
  <c r="CK5"/>
  <c r="CK8"/>
  <c r="CK19"/>
  <c r="CA33"/>
  <c r="CK17" i="4"/>
  <c r="CJ17"/>
  <c r="BD34"/>
  <c r="BB465" i="24"/>
  <c r="BB463"/>
  <c r="BB466"/>
  <c r="BB464"/>
  <c r="BB27" i="23"/>
  <c r="BB28"/>
  <c r="BB25"/>
  <c r="BB26"/>
  <c r="BB43" i="22"/>
  <c r="BB42"/>
  <c r="BB41"/>
  <c r="BB44"/>
  <c r="BB25" i="21"/>
  <c r="BB23"/>
  <c r="BB24"/>
  <c r="BB26"/>
  <c r="BB37" i="19"/>
  <c r="BB35"/>
  <c r="BB38"/>
  <c r="BB36"/>
  <c r="BB26" i="18"/>
  <c r="BB24"/>
  <c r="BB27"/>
  <c r="BB25"/>
  <c r="BB33" i="17"/>
  <c r="BB31"/>
  <c r="BB34"/>
  <c r="BB32"/>
  <c r="BB35" i="16"/>
  <c r="BB33"/>
  <c r="BB36"/>
  <c r="BB34"/>
  <c r="BB27" i="15"/>
  <c r="BB26"/>
  <c r="BB25"/>
  <c r="BB28"/>
  <c r="BB39" i="13"/>
  <c r="BB38"/>
  <c r="BB37"/>
  <c r="BB40"/>
  <c r="CJ15" i="11"/>
  <c r="CJ3"/>
  <c r="CK3"/>
  <c r="CK20"/>
  <c r="CK14"/>
  <c r="CA34"/>
  <c r="CK4"/>
  <c r="CJ4"/>
  <c r="CK11"/>
  <c r="CJ7"/>
  <c r="CK15"/>
  <c r="CK16"/>
  <c r="CJ18"/>
  <c r="CK12"/>
  <c r="CJ13"/>
  <c r="CK6"/>
  <c r="CJ5"/>
  <c r="CJ21"/>
  <c r="CK18"/>
  <c r="CK13"/>
  <c r="CJ16"/>
  <c r="CK7"/>
  <c r="CJ12"/>
  <c r="CA32"/>
  <c r="CA35"/>
  <c r="CJ17"/>
  <c r="CK9"/>
  <c r="BB30" i="10"/>
  <c r="BB28"/>
  <c r="BB29"/>
  <c r="BB31"/>
  <c r="BB32" i="9"/>
  <c r="BB30"/>
  <c r="BB31"/>
  <c r="BB33"/>
  <c r="BB49" i="8"/>
  <c r="BB50"/>
  <c r="BB47"/>
  <c r="BB48"/>
  <c r="BB32" i="7"/>
  <c r="BB31"/>
  <c r="BB30"/>
  <c r="BB33"/>
  <c r="BD44" i="6"/>
  <c r="BB36"/>
  <c r="BB37"/>
  <c r="BB35"/>
  <c r="BB34"/>
  <c r="BD42"/>
  <c r="BB26" i="4"/>
  <c r="BB27"/>
  <c r="BB24"/>
  <c r="BB25"/>
  <c r="BD32"/>
  <c r="BD33"/>
  <c r="BB24" i="3"/>
  <c r="BB23"/>
  <c r="BB22"/>
  <c r="BB25"/>
  <c r="BB32" i="2"/>
  <c r="BB30"/>
  <c r="BB33"/>
  <c r="BB31"/>
  <c r="BB32" i="1"/>
  <c r="BB33"/>
  <c r="BB34"/>
  <c r="CK24"/>
  <c r="CJ24"/>
  <c r="BD40"/>
  <c r="BD39"/>
  <c r="BD41"/>
  <c r="T4" i="25"/>
  <c r="CJ23" i="7"/>
  <c r="L32" i="25"/>
  <c r="L53"/>
  <c r="L27"/>
  <c r="L54"/>
  <c r="L52"/>
  <c r="L50"/>
  <c r="L51"/>
  <c r="L49"/>
  <c r="L48"/>
  <c r="L47"/>
  <c r="L46"/>
  <c r="L45"/>
  <c r="L40"/>
  <c r="L39"/>
  <c r="L44"/>
  <c r="L43"/>
  <c r="L37"/>
  <c r="L36"/>
  <c r="L41"/>
  <c r="L42"/>
  <c r="L33"/>
  <c r="L35"/>
  <c r="L34"/>
  <c r="L38"/>
  <c r="BH33" i="23"/>
  <c r="R26" i="25"/>
  <c r="BH34" i="23"/>
  <c r="S26" i="25"/>
  <c r="BH35" i="23"/>
  <c r="T26" i="25"/>
  <c r="BA40" i="2"/>
  <c r="BD40"/>
  <c r="T6" i="25"/>
  <c r="BA471" i="24"/>
  <c r="BD471"/>
  <c r="BH471"/>
  <c r="BA39" i="2"/>
  <c r="BD39"/>
  <c r="BH39"/>
  <c r="BH49" i="22"/>
  <c r="R25" i="25"/>
  <c r="BH50" i="22"/>
  <c r="S25" i="25"/>
  <c r="BH51" i="22"/>
  <c r="T25" i="25"/>
  <c r="BH32" i="21"/>
  <c r="S24" i="25"/>
  <c r="BH31" i="21"/>
  <c r="R24" i="25"/>
  <c r="BH33" i="21"/>
  <c r="T24" i="25"/>
  <c r="BH36" i="20"/>
  <c r="T23" i="25"/>
  <c r="BH34" i="20"/>
  <c r="R23" i="25"/>
  <c r="BH35" i="20"/>
  <c r="S23" i="25"/>
  <c r="BH44" i="19"/>
  <c r="S22" i="25"/>
  <c r="BH45" i="19"/>
  <c r="T22" i="25"/>
  <c r="BH43" i="19"/>
  <c r="R22" i="25"/>
  <c r="BH33" i="18"/>
  <c r="S21" i="25"/>
  <c r="BH34" i="18"/>
  <c r="T21" i="25"/>
  <c r="BH32" i="18"/>
  <c r="R21" i="25"/>
  <c r="BH41" i="17"/>
  <c r="T20" i="25"/>
  <c r="BH40" i="17"/>
  <c r="S20" i="25"/>
  <c r="BH39" i="17"/>
  <c r="R20" i="25"/>
  <c r="BH42" i="16"/>
  <c r="S19" i="25"/>
  <c r="BH41" i="16"/>
  <c r="R19" i="25"/>
  <c r="BH43" i="16"/>
  <c r="T19" i="25"/>
  <c r="BH34" i="15"/>
  <c r="S18" i="25"/>
  <c r="BH35" i="15"/>
  <c r="T18" i="25"/>
  <c r="BH33" i="15"/>
  <c r="R18" i="25"/>
  <c r="BH46" i="14"/>
  <c r="R17" i="25"/>
  <c r="BH48" i="14"/>
  <c r="T17" i="25"/>
  <c r="BH47" i="14"/>
  <c r="S17" i="25"/>
  <c r="BH45" i="13"/>
  <c r="R16" i="25"/>
  <c r="BH47" i="13"/>
  <c r="T16" i="25"/>
  <c r="BH46" i="13"/>
  <c r="S16" i="25"/>
  <c r="BH65" i="12"/>
  <c r="R15" i="25"/>
  <c r="BH66" i="12"/>
  <c r="S15" i="25"/>
  <c r="BH67" i="12"/>
  <c r="T15" i="25"/>
  <c r="BH40" i="11"/>
  <c r="S14" i="25"/>
  <c r="BH41" i="11"/>
  <c r="T14" i="25"/>
  <c r="BH39" i="11"/>
  <c r="R14" i="25"/>
  <c r="BH37" i="10"/>
  <c r="S13" i="25"/>
  <c r="BH36" i="10"/>
  <c r="R13" i="25"/>
  <c r="BH38" i="10"/>
  <c r="T13" i="25"/>
  <c r="BH38" i="9"/>
  <c r="R12" i="25"/>
  <c r="BH40" i="9"/>
  <c r="T12" i="25"/>
  <c r="BH39" i="9"/>
  <c r="S12" i="25"/>
  <c r="BH56" i="8"/>
  <c r="S11" i="25"/>
  <c r="BH55" i="8"/>
  <c r="R11" i="25"/>
  <c r="BH57" i="8"/>
  <c r="T11" i="25"/>
  <c r="BH39" i="7"/>
  <c r="S10" i="25"/>
  <c r="BH40" i="7"/>
  <c r="T10" i="25"/>
  <c r="BH38" i="7"/>
  <c r="R10" i="25"/>
  <c r="BH42" i="6"/>
  <c r="R9" i="25"/>
  <c r="BH44" i="6"/>
  <c r="T9" i="25"/>
  <c r="BH43" i="6"/>
  <c r="S9" i="25"/>
  <c r="BH34" i="5"/>
  <c r="R8" i="25"/>
  <c r="BH35" i="5"/>
  <c r="S8" i="25"/>
  <c r="BH36" i="5"/>
  <c r="T8" i="25"/>
  <c r="BH30" i="3"/>
  <c r="R7" i="25"/>
  <c r="BH31" i="3"/>
  <c r="S7" i="25"/>
  <c r="BH32" i="3"/>
  <c r="T7" i="25"/>
  <c r="BA38" i="2"/>
  <c r="BD38"/>
  <c r="BH32" i="4"/>
  <c r="R5" i="25"/>
  <c r="BH33" i="4"/>
  <c r="S5" i="25"/>
  <c r="BH34" i="4"/>
  <c r="T5" i="25"/>
  <c r="BH41" i="1"/>
  <c r="BH40"/>
  <c r="S4" i="25"/>
  <c r="BH39" i="1"/>
  <c r="R4" i="25"/>
  <c r="CK23" i="2"/>
  <c r="M4" i="25"/>
  <c r="M3"/>
  <c r="L3"/>
  <c r="CJ23" i="2"/>
  <c r="BA472" i="24"/>
  <c r="BD472"/>
  <c r="BH472"/>
  <c r="BA473"/>
  <c r="BD473"/>
  <c r="BH473"/>
  <c r="CK456"/>
  <c r="CJ24" i="11"/>
  <c r="CK24"/>
  <c r="CK23" i="9"/>
  <c r="CJ23"/>
  <c r="S6" i="25"/>
  <c r="BH40" i="2"/>
  <c r="BH38"/>
  <c r="R6" i="25"/>
  <c r="C6" i="36"/>
  <c r="B6"/>
</calcChain>
</file>

<file path=xl/comments1.xml><?xml version="1.0" encoding="utf-8"?>
<comments xmlns="http://schemas.openxmlformats.org/spreadsheetml/2006/main">
  <authors>
    <author>Andre</author>
    <author>AR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C23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29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29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33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10.xml><?xml version="1.0" encoding="utf-8"?>
<comments xmlns="http://schemas.openxmlformats.org/spreadsheetml/2006/main">
  <authors>
    <author>Andre</author>
    <author>AR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C20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26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30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11.xml><?xml version="1.0" encoding="utf-8"?>
<comments xmlns="http://schemas.openxmlformats.org/spreadsheetml/2006/main">
  <authors>
    <author>Andre</author>
    <author>AR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C23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adicionados). Informar isso nessa linha (abaixo da linha amarela).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29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29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33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12.xml><?xml version="1.0" encoding="utf-8"?>
<comments xmlns="http://schemas.openxmlformats.org/spreadsheetml/2006/main">
  <authors>
    <author>Andre</author>
    <author>AR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C49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</t>
        </r>
      </text>
    </comment>
    <comment ref="C54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55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55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59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13.xml><?xml version="1.0" encoding="utf-8"?>
<comments xmlns="http://schemas.openxmlformats.org/spreadsheetml/2006/main">
  <authors>
    <author>Andre</author>
    <author>AR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C29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</t>
        </r>
      </text>
    </comment>
    <comment ref="C34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35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35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39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14.xml><?xml version="1.0" encoding="utf-8"?>
<comments xmlns="http://schemas.openxmlformats.org/spreadsheetml/2006/main">
  <authors>
    <author>Andre</author>
    <author>AR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C30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</t>
        </r>
      </text>
    </comment>
    <comment ref="C35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36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36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40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15.xml><?xml version="1.0" encoding="utf-8"?>
<comments xmlns="http://schemas.openxmlformats.org/spreadsheetml/2006/main">
  <authors>
    <author>Andre</author>
    <author>AR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C17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</t>
        </r>
      </text>
    </comment>
    <comment ref="C2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23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23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27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16.xml><?xml version="1.0" encoding="utf-8"?>
<comments xmlns="http://schemas.openxmlformats.org/spreadsheetml/2006/main">
  <authors>
    <author>Andre</author>
    <author>AR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C25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adicionados). Informar isso nessa linha (abaixo da linha amarela).</t>
        </r>
      </text>
    </comment>
    <comment ref="C30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31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31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35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17.xml><?xml version="1.0" encoding="utf-8"?>
<comments xmlns="http://schemas.openxmlformats.org/spreadsheetml/2006/main">
  <authors>
    <author>Andre</author>
    <author>AR</author>
    <author>Rodacki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D14" authorId="2">
      <text>
        <r>
          <rPr>
            <b/>
            <sz val="9"/>
            <color indexed="81"/>
            <rFont val="Tahoma"/>
            <family val="2"/>
          </rPr>
          <t>Rodacki:</t>
        </r>
        <r>
          <rPr>
            <sz val="9"/>
            <color indexed="81"/>
            <rFont val="Tahoma"/>
            <family val="2"/>
          </rPr>
          <t xml:space="preserve">
Permanente Ciências Fisiopatologia Experimental</t>
        </r>
      </text>
    </comment>
    <comment ref="C23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29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29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33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18.xml><?xml version="1.0" encoding="utf-8"?>
<comments xmlns="http://schemas.openxmlformats.org/spreadsheetml/2006/main">
  <authors>
    <author>Andre</author>
    <author>AR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C16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2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2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26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19.xml><?xml version="1.0" encoding="utf-8"?>
<comments xmlns="http://schemas.openxmlformats.org/spreadsheetml/2006/main">
  <authors>
    <author>Andre</author>
    <author>AR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C27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</t>
        </r>
      </text>
    </comment>
    <comment ref="C3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33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33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37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2.xml><?xml version="1.0" encoding="utf-8"?>
<comments xmlns="http://schemas.openxmlformats.org/spreadsheetml/2006/main">
  <authors>
    <author>Andre</author>
    <author>AR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C16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2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2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26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20.xml><?xml version="1.0" encoding="utf-8"?>
<comments xmlns="http://schemas.openxmlformats.org/spreadsheetml/2006/main">
  <authors>
    <author>Andre</author>
    <author>AR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C18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</t>
        </r>
      </text>
    </comment>
    <comment ref="C23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24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24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28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21.xml><?xml version="1.0" encoding="utf-8"?>
<comments xmlns="http://schemas.openxmlformats.org/spreadsheetml/2006/main">
  <authors>
    <author>Andre</author>
    <author>AR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C15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21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25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22.xml><?xml version="1.0" encoding="utf-8"?>
<comments xmlns="http://schemas.openxmlformats.org/spreadsheetml/2006/main">
  <authors>
    <author>Andre</author>
    <author>AR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C33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</t>
        </r>
      </text>
    </comment>
    <comment ref="C38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39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39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43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23.xml><?xml version="1.0" encoding="utf-8"?>
<comments xmlns="http://schemas.openxmlformats.org/spreadsheetml/2006/main">
  <authors>
    <author>Andre</author>
    <author>AR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C17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</t>
        </r>
      </text>
    </comment>
    <comment ref="C2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23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23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27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24.xml><?xml version="1.0" encoding="utf-8"?>
<comments xmlns="http://schemas.openxmlformats.org/spreadsheetml/2006/main">
  <authors>
    <author>Andre</author>
    <author>AR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C455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</t>
        </r>
      </text>
    </comment>
    <comment ref="C460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461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461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465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25.xml><?xml version="1.0" encoding="utf-8"?>
<comments xmlns="http://schemas.openxmlformats.org/spreadsheetml/2006/main">
  <authors>
    <author>Andre</author>
    <author>AR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C25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</t>
        </r>
      </text>
    </comment>
    <comment ref="C30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31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31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35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3.xml><?xml version="1.0" encoding="utf-8"?>
<comments xmlns="http://schemas.openxmlformats.org/spreadsheetml/2006/main">
  <authors>
    <author>Andre</author>
    <author>AR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C2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28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3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4.xml><?xml version="1.0" encoding="utf-8"?>
<comments xmlns="http://schemas.openxmlformats.org/spreadsheetml/2006/main">
  <authors>
    <author>Andre</author>
    <author>AR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C14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20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24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5.xml><?xml version="1.0" encoding="utf-8"?>
<comments xmlns="http://schemas.openxmlformats.org/spreadsheetml/2006/main">
  <authors>
    <author>Andre</author>
    <author>AR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C18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</t>
        </r>
      </text>
    </comment>
    <comment ref="C23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24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24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28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6.xml><?xml version="1.0" encoding="utf-8"?>
<comments xmlns="http://schemas.openxmlformats.org/spreadsheetml/2006/main">
  <authors>
    <author>Andre</author>
    <author>AR</author>
    <author>Rodacki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A3" authorId="2">
      <text>
        <r>
          <rPr>
            <b/>
            <sz val="9"/>
            <color indexed="81"/>
            <rFont val="Tahoma"/>
            <family val="2"/>
          </rPr>
          <t>Rodacki:</t>
        </r>
        <r>
          <rPr>
            <sz val="9"/>
            <color indexed="81"/>
            <rFont val="Tahoma"/>
            <family val="2"/>
          </rPr>
          <t xml:space="preserve">
Preencher o nome da IES; USE abreviação.</t>
        </r>
      </text>
    </comment>
    <comment ref="C26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adicionados). Informar isso nessa linha (abaixo da linha amarela).</t>
        </r>
      </text>
    </comment>
    <comment ref="C31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3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3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36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7.xml><?xml version="1.0" encoding="utf-8"?>
<comments xmlns="http://schemas.openxmlformats.org/spreadsheetml/2006/main">
  <authors>
    <author>Andre</author>
    <author>AR</author>
    <author>Rodacki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A3" authorId="2">
      <text>
        <r>
          <rPr>
            <b/>
            <sz val="9"/>
            <color indexed="81"/>
            <rFont val="Tahoma"/>
            <family val="2"/>
          </rPr>
          <t>Rodacki:</t>
        </r>
        <r>
          <rPr>
            <sz val="9"/>
            <color indexed="81"/>
            <rFont val="Tahoma"/>
            <family val="2"/>
          </rPr>
          <t xml:space="preserve">
Preencher o nome da IES; USE abreviação.</t>
        </r>
      </text>
    </comment>
    <comment ref="C2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28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3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8.xml><?xml version="1.0" encoding="utf-8"?>
<comments xmlns="http://schemas.openxmlformats.org/spreadsheetml/2006/main">
  <authors>
    <author>Andre</author>
    <author>AR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C39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adicionados). Informar isso nessa linha (abaixo da linha amarela).</t>
        </r>
      </text>
    </comment>
    <comment ref="C44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45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45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49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comments9.xml><?xml version="1.0" encoding="utf-8"?>
<comments xmlns="http://schemas.openxmlformats.org/spreadsheetml/2006/main">
  <authors>
    <author>Andre</author>
    <author>AR</author>
  </authors>
  <commentList>
    <comment ref="D2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tipo de vinculação do docente; P para permanente; C para colaborador e V para visitante</t>
        </r>
      </text>
    </comment>
    <comment ref="CE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a meta de pontos por docente no programa</t>
        </r>
      </text>
    </comment>
    <comment ref="C2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Inserir o número de publicações em parceria de cada categoria; ex: docente 1, 3 e 6 publicaram um artigo em co-autoria; logo existe 1 artigo com 3 co-autores. Nesse caso, inserir o número 2 (número de co-autores adicionados)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o número de permannetes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Inserir Número de docentes colaboradores</t>
        </r>
      </text>
    </comment>
    <comment ref="AY28" authorId="0">
      <text>
        <r>
          <rPr>
            <b/>
            <sz val="9"/>
            <color indexed="81"/>
            <rFont val="Tahoma"/>
            <family val="2"/>
          </rPr>
          <t>Andre:</t>
        </r>
        <r>
          <rPr>
            <sz val="9"/>
            <color indexed="81"/>
            <rFont val="Tahoma"/>
            <family val="2"/>
          </rPr>
          <t xml:space="preserve">
Produção deduzida dos artigos em co-autoria</t>
        </r>
      </text>
    </comment>
    <comment ref="AY32" authorId="1">
      <text>
        <r>
          <rPr>
            <b/>
            <sz val="9"/>
            <color indexed="81"/>
            <rFont val="Tahoma"/>
            <family val="2"/>
          </rPr>
          <t>AR:</t>
        </r>
        <r>
          <rPr>
            <sz val="9"/>
            <color indexed="81"/>
            <rFont val="Tahoma"/>
            <family val="2"/>
          </rPr>
          <t xml:space="preserve">
Pontos totais que deveriam ser obtidos pelo programa para o triênio (numero de docentes permanentes * 1/3 da meta)</t>
        </r>
      </text>
    </comment>
  </commentList>
</comments>
</file>

<file path=xl/sharedStrings.xml><?xml version="1.0" encoding="utf-8"?>
<sst xmlns="http://schemas.openxmlformats.org/spreadsheetml/2006/main" count="6671" uniqueCount="604">
  <si>
    <t>TOTAL TRIENAL</t>
  </si>
  <si>
    <t>CONCEITO 3 = 180 pts</t>
  </si>
  <si>
    <t>CONCEITO 4 = 210 pts</t>
  </si>
  <si>
    <t>CONCEITO 5 = 240 pts</t>
  </si>
  <si>
    <t>CONTRIB</t>
  </si>
  <si>
    <t>QUALITATIVO PRODUÇÃO</t>
  </si>
  <si>
    <t>DOCENTE</t>
  </si>
  <si>
    <t>TIPO</t>
  </si>
  <si>
    <t>A1</t>
  </si>
  <si>
    <t>A2</t>
  </si>
  <si>
    <t>B1</t>
  </si>
  <si>
    <t>B2</t>
  </si>
  <si>
    <t>B3</t>
  </si>
  <si>
    <t>B4</t>
  </si>
  <si>
    <t>B5</t>
  </si>
  <si>
    <t>L4</t>
  </si>
  <si>
    <t>L3</t>
  </si>
  <si>
    <t>L2</t>
  </si>
  <si>
    <t>L1</t>
  </si>
  <si>
    <t>C4</t>
  </si>
  <si>
    <t>C3</t>
  </si>
  <si>
    <t>C2</t>
  </si>
  <si>
    <t>C1</t>
  </si>
  <si>
    <t>A1+A2</t>
  </si>
  <si>
    <t>A1+A2+B1</t>
  </si>
  <si>
    <t>A1 a B2</t>
  </si>
  <si>
    <t>L4+L3</t>
  </si>
  <si>
    <t>LI</t>
  </si>
  <si>
    <t>C4+C3</t>
  </si>
  <si>
    <t>ARTIGOS</t>
  </si>
  <si>
    <t>Trava B4 (3)</t>
  </si>
  <si>
    <t>Trava B5 (3)</t>
  </si>
  <si>
    <t>LI VROS</t>
  </si>
  <si>
    <t>CAPS</t>
  </si>
  <si>
    <t>Total</t>
  </si>
  <si>
    <t>PROD</t>
  </si>
  <si>
    <t>P</t>
  </si>
  <si>
    <t>UFSM</t>
  </si>
  <si>
    <t>DEDUÇÕES</t>
  </si>
  <si>
    <t>D</t>
  </si>
  <si>
    <t>T</t>
  </si>
  <si>
    <t>AJ</t>
  </si>
  <si>
    <t>RESUMO</t>
  </si>
  <si>
    <t>MED</t>
  </si>
  <si>
    <t>PRODUÇÃO DO PROGRAMA</t>
  </si>
  <si>
    <t>QUANTIDADE</t>
  </si>
  <si>
    <t>Permanentes</t>
  </si>
  <si>
    <t>TOTAL</t>
  </si>
  <si>
    <t>Colaboradores</t>
  </si>
  <si>
    <t>REAL</t>
  </si>
  <si>
    <t>LIVROS</t>
  </si>
  <si>
    <t>Visitantes</t>
  </si>
  <si>
    <t>PONTOS</t>
  </si>
  <si>
    <t>CAPITULOS</t>
  </si>
  <si>
    <t>SOMA</t>
  </si>
  <si>
    <t>MEDIA</t>
  </si>
  <si>
    <t>1 QUARTIL</t>
  </si>
  <si>
    <t>PROGRAMA</t>
  </si>
  <si>
    <t>MEDIANA</t>
  </si>
  <si>
    <t>3 QUARTIL</t>
  </si>
  <si>
    <t>MAX</t>
  </si>
  <si>
    <t>PRODUÇÃO DOS DOCENTES</t>
  </si>
  <si>
    <t>ATINGEM</t>
  </si>
  <si>
    <t>% ATINGEM</t>
  </si>
  <si>
    <t>CONCEITO 3</t>
  </si>
  <si>
    <t>CONCEITO 4</t>
  </si>
  <si>
    <t>CONCEITO 5</t>
  </si>
  <si>
    <t>QUALITATIVO POR ESTRATOS</t>
  </si>
  <si>
    <t>QUANT</t>
  </si>
  <si>
    <t>PERCENT</t>
  </si>
  <si>
    <t>A1+A2+B1+B2</t>
  </si>
  <si>
    <t>Ana Raquel</t>
  </si>
  <si>
    <t>André Capraro</t>
  </si>
  <si>
    <t>André Rodacki</t>
  </si>
  <si>
    <t>Clynton Corrêa</t>
  </si>
  <si>
    <t>Doralice de Souza</t>
  </si>
  <si>
    <t>C</t>
  </si>
  <si>
    <t>Fernando Cavichiolli</t>
  </si>
  <si>
    <t>Fernando Mezzadri</t>
  </si>
  <si>
    <t>Iverson Ladewig</t>
  </si>
  <si>
    <t>Joice Stefanello</t>
  </si>
  <si>
    <t>Neiva Leite</t>
  </si>
  <si>
    <t>Paulo Zanin</t>
  </si>
  <si>
    <t>Raul Osiecki</t>
  </si>
  <si>
    <t>Ricardo W. Coelho</t>
  </si>
  <si>
    <t>Rodrigo Reis</t>
  </si>
  <si>
    <t>Sérgio Gregório da Silva</t>
  </si>
  <si>
    <t>Simone Rechia</t>
  </si>
  <si>
    <t>Vera Israel</t>
  </si>
  <si>
    <t>Wagner Campos</t>
  </si>
  <si>
    <t>Wanderley Marchi Jr</t>
  </si>
  <si>
    <t>UFPR/PR</t>
  </si>
  <si>
    <t>Ana Barela</t>
  </si>
  <si>
    <t>Cristina Neves Borges</t>
  </si>
  <si>
    <t>Elaine Hatanaka</t>
  </si>
  <si>
    <t>José Angelo Barela</t>
  </si>
  <si>
    <t>Marcelo Paes de Barros</t>
  </si>
  <si>
    <t>Maria Fernanda Cury Boaventura</t>
  </si>
  <si>
    <t>Renata Gorjão</t>
  </si>
  <si>
    <t>Sandro Massao Hirabara</t>
  </si>
  <si>
    <t>Rafael Lambertucci</t>
  </si>
  <si>
    <t>Camila De Moraes</t>
  </si>
  <si>
    <t>Tania Cristina Pithon-Curi</t>
  </si>
  <si>
    <t>UNICSUL</t>
  </si>
  <si>
    <t>Paulo Freitas</t>
  </si>
  <si>
    <t>UFPEL</t>
  </si>
  <si>
    <t>Adriana Schüller Cavalli</t>
  </si>
  <si>
    <t>Airton José Rombaldi</t>
  </si>
  <si>
    <t>Alexandre Carriconde Marques</t>
  </si>
  <si>
    <t>Elizara Carolina Marim</t>
  </si>
  <si>
    <t>Fabrício Boscolo Del Vecchio</t>
  </si>
  <si>
    <t>Felipe Fossati Reichert</t>
  </si>
  <si>
    <t>Fernando Carlos Vinholes Siqueira</t>
  </si>
  <si>
    <t>Flávio Medeiros Pereira</t>
  </si>
  <si>
    <t>José Francisco Gomes Schild</t>
  </si>
  <si>
    <t>Luiz Carlos Rigo</t>
  </si>
  <si>
    <t>Marcelo Cozzensa da Silva</t>
  </si>
  <si>
    <t>Marcio Xavier Bonorino Figueiredo</t>
  </si>
  <si>
    <t>Mariângela da Rosa Afonso</t>
  </si>
  <si>
    <t>Mário Renato Azevedo Jr.</t>
  </si>
  <si>
    <t>Marlos Rodrigues Domingues</t>
  </si>
  <si>
    <t>Pedro Rodrigues Curi Hallal</t>
  </si>
  <si>
    <t>Suzete Chiviacowsky Clark</t>
  </si>
  <si>
    <t>Valdelaine da Rosa Mendes</t>
  </si>
  <si>
    <t>UFRN</t>
  </si>
  <si>
    <t>Alexandre Hideki Okano</t>
  </si>
  <si>
    <t>Henio Ferreira de Miranda</t>
  </si>
  <si>
    <t>Jamilson Simões Brasileiro</t>
  </si>
  <si>
    <t>Jonatas de Franca Barros</t>
  </si>
  <si>
    <t>Jose Pereira de Melo</t>
  </si>
  <si>
    <t>Maria Isabel Brandão de Souza Mendes</t>
  </si>
  <si>
    <t>Paulo Moreira Silva Dantas</t>
  </si>
  <si>
    <t>Rosie Marie Nascimento de Medeiros</t>
  </si>
  <si>
    <t>Telma Maria Araújo Moura Lemos</t>
  </si>
  <si>
    <t>Terezinha Petrucia da Nóbrega</t>
  </si>
  <si>
    <t>UFTM</t>
  </si>
  <si>
    <t>Dernival Bertoncello</t>
  </si>
  <si>
    <t>Edmar Larcerda Mendes</t>
  </si>
  <si>
    <t>Fábio Lera Orsatti</t>
  </si>
  <si>
    <t>Guilherme Vannucchi Portari</t>
  </si>
  <si>
    <t>Gustavo Ribeiro da Mota</t>
  </si>
  <si>
    <t>Jair Sindra Virtuoso Junior</t>
  </si>
  <si>
    <t>Karina Pereira</t>
  </si>
  <si>
    <t>Luiz Antonio Silva Campos</t>
  </si>
  <si>
    <t>Moacir Marocolo Junior</t>
  </si>
  <si>
    <t>Octávio Barbosa Neto</t>
  </si>
  <si>
    <t>Regina Rovigati Simões</t>
  </si>
  <si>
    <t>Renata Damião</t>
  </si>
  <si>
    <t>Vilma Leni Nista Piccolo</t>
  </si>
  <si>
    <t>V</t>
  </si>
  <si>
    <t>Wagner Wey Moreira</t>
  </si>
  <si>
    <t>UFV/UFJF</t>
  </si>
  <si>
    <t>Antônio José Natali</t>
  </si>
  <si>
    <t>João Carlos Bouzas Marins</t>
  </si>
  <si>
    <t>Jorge Roberto Perrout de Lima</t>
  </si>
  <si>
    <t>Israel Teoldo da Costa</t>
  </si>
  <si>
    <t>Paulo Roberto dos Santos Amorim</t>
  </si>
  <si>
    <t>Maria Elisa Caputo Ferreira</t>
  </si>
  <si>
    <t>Maria do Carmo Gouveia Peluzio</t>
  </si>
  <si>
    <t>Mateus Camaroti Laterza</t>
  </si>
  <si>
    <t>Maurício Gattas Bara Filho</t>
  </si>
  <si>
    <t>Ludmila Mourão</t>
  </si>
  <si>
    <t>Leonice Aparecida Doimo</t>
  </si>
  <si>
    <t>Marizabel Kowalski</t>
  </si>
  <si>
    <t>Eliana Lucia Ferreira</t>
  </si>
  <si>
    <t>Eveline Torres Pereira</t>
  </si>
  <si>
    <t>José Geraldo do Carmo Salles</t>
  </si>
  <si>
    <t>Thales Nicolau Prímola Gomes</t>
  </si>
  <si>
    <t>Carlos Alberto de Andrade Coelho Filho</t>
  </si>
  <si>
    <t>Luciana Moreira Lima</t>
  </si>
  <si>
    <t>Renato Miranda</t>
  </si>
  <si>
    <t>Carlos Fernando</t>
  </si>
  <si>
    <t>José Marques Novo Junior</t>
  </si>
  <si>
    <t>Silvia Franceschini</t>
  </si>
  <si>
    <t>TOTAIS</t>
  </si>
  <si>
    <t>USJT</t>
  </si>
  <si>
    <t>AYLTON JOSÉ FIGUEIRA JÚNIOR</t>
  </si>
  <si>
    <t>BRUNO RODRIGUES</t>
  </si>
  <si>
    <t>CLÁUDIA BORIM</t>
  </si>
  <si>
    <t>ELIANA TOLEDO ISHIBASHI</t>
  </si>
  <si>
    <t>ELIANE FLORÊNCIO GAMA</t>
  </si>
  <si>
    <t>EDIVALDO GÓIS JÚNIOR</t>
  </si>
  <si>
    <t>ÉRICO CHAGAS CAPERUTO</t>
  </si>
  <si>
    <t>GRACIELE MASSOLI RODRIGUES</t>
  </si>
  <si>
    <t>KÁTIA LOBO D'AVILA DE ANGELIS</t>
  </si>
  <si>
    <t xml:space="preserve">LAURA BEATRIZ MESSIANO MAIFRINO </t>
  </si>
  <si>
    <t>MARIA LUIZA DE JESUS MIRANDA</t>
  </si>
  <si>
    <t>MARIA REGINA FERREIRA BRANDÃO</t>
  </si>
  <si>
    <t>ROGÉRIO BRANDÃO WICHI</t>
  </si>
  <si>
    <t>ROMEU RODRIGUES DE SOUZA</t>
  </si>
  <si>
    <t>RUBENS CORREIA ARAÚJO</t>
  </si>
  <si>
    <t>SHEILA A. PEREIRA DOS SANTOS SILVA</t>
  </si>
  <si>
    <t>ULYSSES FERNANDES ERVILHA</t>
  </si>
  <si>
    <t>VILMA LENI NISTA-PICCOLO</t>
  </si>
  <si>
    <t>UNICAMP</t>
  </si>
  <si>
    <t>Ademir De Marco</t>
  </si>
  <si>
    <t>Antonia Dalla Pria Bankoff</t>
  </si>
  <si>
    <t>Antonio Carlos de Moraes </t>
  </si>
  <si>
    <t>Carmen Lúcia Soares</t>
  </si>
  <si>
    <t>Claudia Regina Cavaglieri</t>
  </si>
  <si>
    <t xml:space="preserve"> </t>
  </si>
  <si>
    <t>Claudio Alexandre Gobatto</t>
  </si>
  <si>
    <t>Denise Vaz de Macedo </t>
  </si>
  <si>
    <t>Edison Duarte </t>
  </si>
  <si>
    <t>Elaine Prodócimo</t>
  </si>
  <si>
    <t>Gustavo Luís Gutierrez </t>
  </si>
  <si>
    <t>Helena Altmann </t>
  </si>
  <si>
    <t>Heloisa Helena Baldy dos Reis </t>
  </si>
  <si>
    <t>João Paulo Borin</t>
  </si>
  <si>
    <t>Jocimar Daolio </t>
  </si>
  <si>
    <t>José Irineu Gorla </t>
  </si>
  <si>
    <t>José Júlio Gavião de Almeida </t>
  </si>
  <si>
    <t>José Rodrigo Pauli</t>
  </si>
  <si>
    <t>Lino Castellani Filho </t>
  </si>
  <si>
    <t>Luiz Eduardo Barreto Martins </t>
  </si>
  <si>
    <t>Mara Patrícia Traina Chacon-Mikahil </t>
  </si>
  <si>
    <t>Marco Antonio Coelho Bortoleto </t>
  </si>
  <si>
    <t>Maria Beatriz Rocha Ferreira </t>
  </si>
  <si>
    <t>Maria da Consolaçao G. C. F. Tavares</t>
  </si>
  <si>
    <t>Miguel de Arruda</t>
  </si>
  <si>
    <t>Orival Andries Junior</t>
  </si>
  <si>
    <t>Paula Teixeira Fernandes Boaventura </t>
  </si>
  <si>
    <t>Paulo Cesar Montagner </t>
  </si>
  <si>
    <t>Paulo Ferreira de Araújo </t>
  </si>
  <si>
    <t>René Brenzikofer </t>
  </si>
  <si>
    <t>Ricardo Machado Leite de Barros </t>
  </si>
  <si>
    <t>Roberto Rodrigues Paes </t>
  </si>
  <si>
    <t>Roberto Vilarta </t>
  </si>
  <si>
    <t>Sérgio Augusto Cunha </t>
  </si>
  <si>
    <t>Silvia Cristina Franco Amaral </t>
  </si>
  <si>
    <t>Vera Aparecida Madruga</t>
  </si>
  <si>
    <t>UDESC</t>
  </si>
  <si>
    <t>Alexandro Andrade</t>
  </si>
  <si>
    <t>Fabrízio Caputo</t>
  </si>
  <si>
    <t>Fernando Luiz Cardoso</t>
  </si>
  <si>
    <t>Francisco Rosa Neto</t>
  </si>
  <si>
    <t>Gilmar Moraes Santos</t>
  </si>
  <si>
    <t>Giovana Zarpellon Mazo</t>
  </si>
  <si>
    <t>Hélio Roesler</t>
  </si>
  <si>
    <t>Magnus Benetti</t>
  </si>
  <si>
    <t>Marcio José dos Santos</t>
  </si>
  <si>
    <t>Monique da Silva Gevaerd</t>
  </si>
  <si>
    <t>Noé Gomes Borges Junior</t>
  </si>
  <si>
    <t>Rudney da Silva</t>
  </si>
  <si>
    <t>Sebastião Iberes Lopes Melo</t>
  </si>
  <si>
    <t>Stella Maris Michaelsen</t>
  </si>
  <si>
    <t>Susana Cristina Domenech</t>
  </si>
  <si>
    <t>Tales de Carvalho</t>
  </si>
  <si>
    <t>Thaís Silva Beltrame</t>
  </si>
  <si>
    <t>Ruy Jornada Krebs</t>
  </si>
  <si>
    <t>UNB</t>
  </si>
  <si>
    <t>Alexandre Luiz Gonçalves de Rezende</t>
  </si>
  <si>
    <t>c</t>
  </si>
  <si>
    <t>Aldo Antonio de Azevedo</t>
  </si>
  <si>
    <t>p</t>
  </si>
  <si>
    <t>Alfredo Feres Neto</t>
  </si>
  <si>
    <t>Ana Cristina de David</t>
  </si>
  <si>
    <t>Dulce Maria F. de A. Suassuna</t>
  </si>
  <si>
    <t>Fernando Mascarenhas</t>
  </si>
  <si>
    <t>Edson marcelo Hungaro</t>
  </si>
  <si>
    <t xml:space="preserve">Ingrid Dittrich Wiggers
</t>
  </si>
  <si>
    <t>Júlia Aparecida Devidé Nogueira</t>
  </si>
  <si>
    <t>Keila Elizabeth Fontana</t>
  </si>
  <si>
    <t>Marisete Peralta Safons</t>
  </si>
  <si>
    <r>
      <t xml:space="preserve">Martim </t>
    </r>
    <r>
      <rPr>
        <sz val="11"/>
        <rFont val="Calibri"/>
        <family val="2"/>
      </rPr>
      <t>Francisco</t>
    </r>
    <r>
      <rPr>
        <sz val="11"/>
        <rFont val="Calibri"/>
        <family val="2"/>
      </rPr>
      <t xml:space="preserve"> Bottaro Marques</t>
    </r>
  </si>
  <si>
    <t>Ricardo Jacó de Oliveira</t>
  </si>
  <si>
    <t>Ricardo Moreno Lima</t>
  </si>
  <si>
    <t>Paulo Henrique Azevêdo</t>
  </si>
  <si>
    <t>Gerson Cipriano Junior</t>
  </si>
  <si>
    <t>Manoel da Cunha Costa</t>
  </si>
  <si>
    <t>Raphael Mendes Ritti Dias</t>
  </si>
  <si>
    <t>Wagner Luiz do Prado</t>
  </si>
  <si>
    <t>Mauro Virgilio Gomes de Barros</t>
  </si>
  <si>
    <t>José Cazuza de Farias Júnior</t>
  </si>
  <si>
    <t>Alexandre Sérgio Silva</t>
  </si>
  <si>
    <t>Amilton da Cruz Santos</t>
  </si>
  <si>
    <t>Daniela Karina da Silva Fereira</t>
  </si>
  <si>
    <t>Caroline de Oliveira Martins</t>
  </si>
  <si>
    <t>Clara Maria Silvestre Monteiro de Freitas</t>
  </si>
  <si>
    <t>Fernando José de Sá Pereira Guimarães</t>
  </si>
  <si>
    <t>Iraquitan de Oliveira Caminha</t>
  </si>
  <si>
    <t>Marcelo Soares Tavares de Melo</t>
  </si>
  <si>
    <t>Marcílio Barbosa Mendonça de Souza Júnior</t>
  </si>
  <si>
    <t>Maria do Socorro Brasileiro Santos</t>
  </si>
  <si>
    <t>Maria do Socorro Cirilo de Sousa</t>
  </si>
  <si>
    <t>Maria Teresa Cattuzzo</t>
  </si>
  <si>
    <t>Pierre Normando Gomes-da-Silva</t>
  </si>
  <si>
    <t>Rodrigo Cappato de Araújo</t>
  </si>
  <si>
    <t>USP</t>
  </si>
  <si>
    <t>Alberto Carlos Amadio</t>
  </si>
  <si>
    <t>Alexandre Moreira</t>
  </si>
  <si>
    <t>Andrea Michele Freudenheim</t>
  </si>
  <si>
    <t>Antonio Carlos Mansoldo</t>
  </si>
  <si>
    <t>Antonio Carlos Simões</t>
  </si>
  <si>
    <t>Antonio Herbert Lancha Junior</t>
  </si>
  <si>
    <t>Benedito Pereira</t>
  </si>
  <si>
    <t>Bruno Gualano</t>
  </si>
  <si>
    <t>Carlos Eduardo Negrão</t>
  </si>
  <si>
    <t>Carlos Ugrinowitsch</t>
  </si>
  <si>
    <t>Cassio de Miranda Meira Junior</t>
  </si>
  <si>
    <t>Cláudia Lúcia de Moraes Forjaz</t>
  </si>
  <si>
    <t>Cristiano Roque Antunes Barreira</t>
  </si>
  <si>
    <t>Dante De Rose Junior</t>
  </si>
  <si>
    <t>Edilamar Menezes de Oliveira</t>
  </si>
  <si>
    <t>Edison de Jesus Manoel</t>
  </si>
  <si>
    <t>Emerson Franchini</t>
  </si>
  <si>
    <t>Fabiana da Sant'Anna Evangelista</t>
  </si>
  <si>
    <t>Flávia da Cunha Bastos</t>
  </si>
  <si>
    <t>Go Tani</t>
  </si>
  <si>
    <t>Jorge Alberto de Oliveira</t>
  </si>
  <si>
    <t>Julio Cerca Serrão</t>
  </si>
  <si>
    <t>Katia Rubio</t>
  </si>
  <si>
    <t>Luciano Basso</t>
  </si>
  <si>
    <t>Luis Augusto Teixeira</t>
  </si>
  <si>
    <t>Luis Mochizuki</t>
  </si>
  <si>
    <t>Luiz Eduardo Pinto Basto Tourinho Dantas</t>
  </si>
  <si>
    <t>Luzimar Raimundo Teixeira</t>
  </si>
  <si>
    <t>Marcelo Saldanha Aoki</t>
  </si>
  <si>
    <t>Marcos Duarte</t>
  </si>
  <si>
    <t>Maria Augusta Peduti Dal'Molin Kiss</t>
  </si>
  <si>
    <t>Maria Tereza Silveira Böhme</t>
  </si>
  <si>
    <t>Monica Yuri Takito</t>
  </si>
  <si>
    <t>Myrian Nunomura</t>
  </si>
  <si>
    <t>Osvaldo Luiz Ferraz</t>
  </si>
  <si>
    <t>Patrícia Chakur Brum</t>
  </si>
  <si>
    <t>Paulo Rizzo Ramires</t>
  </si>
  <si>
    <t>Rômulo Cassio de Moraes Bertuzzi</t>
  </si>
  <si>
    <t>Suely dos Santos</t>
  </si>
  <si>
    <t>Tais Tinucci</t>
  </si>
  <si>
    <t>Umberto Cesar Corrêa</t>
  </si>
  <si>
    <t>Valdir José Barbanti</t>
  </si>
  <si>
    <t>Valmor Alberto Augusto Trícoli</t>
  </si>
  <si>
    <t>Walter Roberto Correia</t>
  </si>
  <si>
    <t>Yara Maria de Carvalho</t>
  </si>
  <si>
    <t>UPE/UFPB</t>
  </si>
  <si>
    <t>UFRGS</t>
  </si>
  <si>
    <t>UFSC</t>
  </si>
  <si>
    <t>UNIMEP</t>
  </si>
  <si>
    <t>UFMG</t>
  </si>
  <si>
    <t>UGF</t>
  </si>
  <si>
    <t>UFRJ</t>
  </si>
  <si>
    <t>UNIVERSO</t>
  </si>
  <si>
    <t>UCB</t>
  </si>
  <si>
    <t>UFES</t>
  </si>
  <si>
    <t>INTERVALO</t>
  </si>
  <si>
    <t>3 A 21</t>
  </si>
  <si>
    <t>22 A 33</t>
  </si>
  <si>
    <t>34 A 51</t>
  </si>
  <si>
    <t>52 A 61</t>
  </si>
  <si>
    <t>62 A 75</t>
  </si>
  <si>
    <t>76 A 97</t>
  </si>
  <si>
    <t>98 A 115</t>
  </si>
  <si>
    <t>116 A 150</t>
  </si>
  <si>
    <t>151 A 168</t>
  </si>
  <si>
    <t>169 A 184</t>
  </si>
  <si>
    <t>185 A 203</t>
  </si>
  <si>
    <t>204 A 248</t>
  </si>
  <si>
    <t>DOCENTES</t>
  </si>
  <si>
    <t>ÁREA</t>
  </si>
  <si>
    <t xml:space="preserve">PRODUÇÃO </t>
  </si>
  <si>
    <t>PT NORM</t>
  </si>
  <si>
    <t>Adriana Estevão</t>
  </si>
  <si>
    <t>Amarílio Ferreira Neto</t>
  </si>
  <si>
    <t>Ana Paula Lima Leopoldo</t>
  </si>
  <si>
    <t>André da Silva Mello</t>
  </si>
  <si>
    <t>Anselmo Jose Perez</t>
  </si>
  <si>
    <t>Carlos Nazareno Borges</t>
  </si>
  <si>
    <t>Edson Castardeli</t>
  </si>
  <si>
    <t>Felipe Quintão de Almeida</t>
  </si>
  <si>
    <t>Ivan Marcelo Gomes</t>
  </si>
  <si>
    <t>José Francisco Chicon</t>
  </si>
  <si>
    <t xml:space="preserve">José Luiz dos Anjos  </t>
  </si>
  <si>
    <t>Karine J Sarro</t>
  </si>
  <si>
    <t xml:space="preserve">Liana Abrão Romera </t>
  </si>
  <si>
    <t>Luciana Carletti</t>
  </si>
  <si>
    <t xml:space="preserve">Marcos Bagrichevsky </t>
  </si>
  <si>
    <t>Maria del Carmen Bisi Molina</t>
  </si>
  <si>
    <t>Omar Schneider</t>
  </si>
  <si>
    <t>Otávio Guimarães Tavares da Silva</t>
  </si>
  <si>
    <t>Sandra Soares Della Fonte</t>
  </si>
  <si>
    <t>Valter Bracht</t>
  </si>
  <si>
    <t>Wagner dos Santos</t>
  </si>
  <si>
    <t>Wellington Lunz</t>
  </si>
  <si>
    <t>Zenólia  Christina Campos Figueiredo</t>
  </si>
  <si>
    <t>Antônio Jorge Soares</t>
  </si>
  <si>
    <t>Juliana Hott de Fucio Lizardo</t>
  </si>
  <si>
    <t>249 A 273</t>
  </si>
  <si>
    <t>UNESP/RC</t>
  </si>
  <si>
    <t>Carmen Maria Aguiar</t>
  </si>
  <si>
    <t>Mauro Gonçalves</t>
  </si>
  <si>
    <t>Ruth Santos-Galduroz</t>
  </si>
  <si>
    <t>Vilmar Baldissera</t>
  </si>
  <si>
    <t>Alexandre Janota Drigo</t>
  </si>
  <si>
    <t>Angelina Zanesco</t>
  </si>
  <si>
    <t>Benedito Sérgio Denadai</t>
  </si>
  <si>
    <t>Camila Coelho Greco</t>
  </si>
  <si>
    <t>Dagmar Hunger</t>
  </si>
  <si>
    <t>Eduardo Kokubun</t>
  </si>
  <si>
    <t>Eliane Mauerberg de Castro</t>
  </si>
  <si>
    <t>Eliete Luciano</t>
  </si>
  <si>
    <t>Florindo Stella</t>
  </si>
  <si>
    <t>Gisele Maria Schwartz</t>
  </si>
  <si>
    <t>Henrique Luiz Monteiro</t>
  </si>
  <si>
    <t>Leila M. B. de Albuquerque</t>
  </si>
  <si>
    <t>Lilian T. B. Gobbi</t>
  </si>
  <si>
    <t>Maria Alice Rostom de Mello</t>
  </si>
  <si>
    <t>Samuel de Souza Netto</t>
  </si>
  <si>
    <t>Sebastião Gobbi</t>
  </si>
  <si>
    <t>Ismael Forte Freitas Junior</t>
  </si>
  <si>
    <t>Marcelo Papoti</t>
  </si>
  <si>
    <t>José Luiz Riani Costa</t>
  </si>
  <si>
    <t>Rodolfo Puttini</t>
  </si>
  <si>
    <t>274 A 298</t>
  </si>
  <si>
    <t>UEL</t>
  </si>
  <si>
    <t>Cândido Celso Coimbra</t>
  </si>
  <si>
    <t>Danusa Dias Soares</t>
  </si>
  <si>
    <t>Emerson Silami Garcia</t>
  </si>
  <si>
    <t>Hans Menzel</t>
  </si>
  <si>
    <t>Herbert Ugrinowitsch</t>
  </si>
  <si>
    <t>Leszek Smurowski</t>
  </si>
  <si>
    <t>Mauro Heleono Chagas</t>
  </si>
  <si>
    <t>Nilo Rezende Viana</t>
  </si>
  <si>
    <t>Pablo Juan Greco</t>
  </si>
  <si>
    <t>Rodolfo Novellino Benda</t>
  </si>
  <si>
    <t>Luiz Oswaldo C. Rodrigues</t>
  </si>
  <si>
    <t>Dietmar Samulski</t>
  </si>
  <si>
    <t>Luiz Carlos C. A. Moraes</t>
  </si>
  <si>
    <t>299 A 311</t>
  </si>
  <si>
    <t>Adriana Giavoni</t>
  </si>
  <si>
    <t>Carmen Silvia Grubert Campbell</t>
  </si>
  <si>
    <t>Claudia Eliane Cestari</t>
  </si>
  <si>
    <t>Claudio Olavo de A. Cordova</t>
  </si>
  <si>
    <t>Daniel Alexandre Boullosa Alvarez</t>
  </si>
  <si>
    <t>Flávio de Oliveira Pires</t>
  </si>
  <si>
    <t>Francisco José Adriatti Prada</t>
  </si>
  <si>
    <t>Francisco Martins Silva</t>
  </si>
  <si>
    <t>Gislane Ferreira de Melo</t>
  </si>
  <si>
    <t>Gustavo de Azevedo de Carvalho</t>
  </si>
  <si>
    <t>Herbert Gustavo Simões</t>
  </si>
  <si>
    <t>Jonato Prestes</t>
  </si>
  <si>
    <t>Lucy Gomes Vianna</t>
  </si>
  <si>
    <t>Luis Otavio Teles Assumpção</t>
  </si>
  <si>
    <t>Nanci Maria de França</t>
  </si>
  <si>
    <t>Octavio Luiz Franco</t>
  </si>
  <si>
    <t>Rinaldo Wellerson Pereira</t>
  </si>
  <si>
    <t>Tânia Mara Vieira Sampaio</t>
  </si>
  <si>
    <t>Maria Fatima Glaner</t>
  </si>
  <si>
    <t>Ricardo Jaco de Oliveira</t>
  </si>
  <si>
    <t>Ricardo Moreno</t>
  </si>
  <si>
    <t>312 A 332</t>
  </si>
  <si>
    <t>ADAIR DA SILVA LOPES</t>
  </si>
  <si>
    <t>ADRIANO FERRETI BORGATTO</t>
  </si>
  <si>
    <t>ALCYANE MARINHO</t>
  </si>
  <si>
    <t>ALINE RODRIGUES BARBOSA</t>
  </si>
  <si>
    <t>ANTÔNIO RENATO PEREIRA MORO</t>
  </si>
  <si>
    <t>ÉDIO LUIZ PETROSKI</t>
  </si>
  <si>
    <t>ELENOR KUNZ</t>
  </si>
  <si>
    <t>FERNANDO DIENFENTHAELER</t>
  </si>
  <si>
    <t>GIOVANI DE LORENZI PIRES</t>
  </si>
  <si>
    <t>JAISON JOSÉ BASSANI</t>
  </si>
  <si>
    <t>JUAREZ VIEIRA DO NASCIMENTO</t>
  </si>
  <si>
    <t>LUIZ GUILHERME ANTONACCI GUGLIELMO</t>
  </si>
  <si>
    <t>MARIA ALICE ALTEMBURG DE ASSIS</t>
  </si>
  <si>
    <t>MARIA DO CARMO SARAIVA</t>
  </si>
  <si>
    <t>MARKUS VINICIUS NAHAS</t>
  </si>
  <si>
    <t>ROSANE CARLA ROSENDO DA SILVA</t>
  </si>
  <si>
    <t>SARAY GIOVANA DOS SANTOS</t>
  </si>
  <si>
    <t>TÂNIA ROSANE BERTOLDO BENEDETTI</t>
  </si>
  <si>
    <t>MARIA DE FÁTIMA DA SILVA DUARTE</t>
  </si>
  <si>
    <t>333 A 351</t>
  </si>
  <si>
    <t>Claudia</t>
  </si>
  <si>
    <t>Charles</t>
  </si>
  <si>
    <t>Cinthia Lopes da Silva</t>
  </si>
  <si>
    <t>Fúlvia Barros Manchado-Gobatto</t>
  </si>
  <si>
    <t>Guanis de Barros Vilella Junior</t>
  </si>
  <si>
    <t>Idico Luiz Pelligrinotti</t>
  </si>
  <si>
    <t>Hermes Balbino</t>
  </si>
  <si>
    <t>Liana Abrao Romero</t>
  </si>
  <si>
    <t>Marcelo Castro Cesar</t>
  </si>
  <si>
    <t>Nelson Carvalho Marcellino</t>
  </si>
  <si>
    <t>Rozangela Verlengia</t>
  </si>
  <si>
    <t>Rute Estanislava Tolocka</t>
  </si>
  <si>
    <t>352 A 363</t>
  </si>
  <si>
    <t>PERCENTIS</t>
  </si>
  <si>
    <t>Adroaldo Cezar Araujo Gaya</t>
  </si>
  <si>
    <t>Adriane Vieira (CRED 2011)</t>
  </si>
  <si>
    <t>Alberto Reinaldo Reppold Filho</t>
  </si>
  <si>
    <t>Alex Branco Fraga</t>
  </si>
  <si>
    <t>Alexandre Simões Dias</t>
  </si>
  <si>
    <t>Álvaro Reischak de Oliveira</t>
  </si>
  <si>
    <t>Carlos Adelar Abaide Balbinotti</t>
  </si>
  <si>
    <t>Carlos Bolli Mota</t>
  </si>
  <si>
    <t>Cláudia Tarragô Candotti</t>
  </si>
  <si>
    <t>Flávia Meyer</t>
  </si>
  <si>
    <t>Flávio Antônio de Souza Castro</t>
  </si>
  <si>
    <t>Janice Zaperllon Mazo</t>
  </si>
  <si>
    <t>Jefferson Fagundes Loss</t>
  </si>
  <si>
    <t>Leonardo Alexandre Peyré Tartaruga</t>
  </si>
  <si>
    <t>Luiz Fernando Martins Kruel</t>
  </si>
  <si>
    <t>Marco Aurelio Vaz</t>
  </si>
  <si>
    <t>Marco Paulo Stigger</t>
  </si>
  <si>
    <t>Nádia Cristina Valentini</t>
  </si>
  <si>
    <t>Paulo Ivo Homem de Bittencourt Jr.</t>
  </si>
  <si>
    <t>Ricardo Demétrio de Souza Petersen</t>
  </si>
  <si>
    <t>Ronei Silveira Pinto</t>
  </si>
  <si>
    <t>Silvana Vilodre Goellner</t>
  </si>
  <si>
    <t>Vicente Molina Neto</t>
  </si>
  <si>
    <t>364 A 386</t>
  </si>
  <si>
    <t>ANDREA CAMAZ DESLANDES</t>
  </si>
  <si>
    <t>ANETE TRAJMAN</t>
  </si>
  <si>
    <t>CLAUDIO GIL SOARES DE ARAUJO</t>
  </si>
  <si>
    <t>ELIREZ BEZERRA DA SILVA</t>
  </si>
  <si>
    <t>FLAVIA PORTO MELO FERREIRA</t>
  </si>
  <si>
    <t>LAMARTINE PEREIRA DACOSTA</t>
  </si>
  <si>
    <t>MARCOS SANTOS FERREIRA</t>
  </si>
  <si>
    <t>MONIQUE RIBEIRO DE ASSIS</t>
  </si>
  <si>
    <t>NILDA FERREIRA DOS SANTOS</t>
  </si>
  <si>
    <t>PAULO SERGIO CHAGAS GOMES</t>
  </si>
  <si>
    <t>SEBASTIAO JOSUE VOTRE</t>
  </si>
  <si>
    <t>TONY MEIRELES DOS SANTOS</t>
  </si>
  <si>
    <t>ANTONIO JORGE SOARES</t>
  </si>
  <si>
    <t>UFJF</t>
  </si>
  <si>
    <t>LUDMILA MOURÃO</t>
  </si>
  <si>
    <t>387 A 400</t>
  </si>
  <si>
    <t>Paulo de Tarso Veras Farinatti</t>
  </si>
  <si>
    <t>Walace David Monteiro</t>
  </si>
  <si>
    <t>Pedro Paulo Soares da Silva *</t>
  </si>
  <si>
    <t>Carlos Gomes de Oliveira</t>
  </si>
  <si>
    <t>Carlos Alberto Figueiredo da Silva</t>
  </si>
  <si>
    <t>Fabiano Pries Devide*</t>
  </si>
  <si>
    <t>Mauricio Murad</t>
  </si>
  <si>
    <t>Roberto Ferreira dos santos</t>
  </si>
  <si>
    <t>Alfredo Gomes Faria Junior</t>
  </si>
  <si>
    <t>Jose Mauricio Capinussu</t>
  </si>
  <si>
    <t>Renata Osborne</t>
  </si>
  <si>
    <t>401 A 411</t>
  </si>
  <si>
    <t>MARCOS DOEDERLEIN POLITO</t>
  </si>
  <si>
    <t>JEANE BARCELOS SORIANO</t>
  </si>
  <si>
    <t>FABIO YUZO NAKAMURA</t>
  </si>
  <si>
    <t>EDILSON SERPELONI CYRINO</t>
  </si>
  <si>
    <t>JEFFERSON ROSA CARDOSO</t>
  </si>
  <si>
    <t>ENIO RICARDO VAZ RONQUE</t>
  </si>
  <si>
    <t>LEANDRO RICARDO ALTIMARI</t>
  </si>
  <si>
    <t>ARLI RAMOS DE OLIVEIRA</t>
  </si>
  <si>
    <t>INARA MARQUES</t>
  </si>
  <si>
    <t>VICTOR HUGO ALVES OKAZAKI</t>
  </si>
  <si>
    <t>LUIZ CLAUDIO REEBERG STANGANELLI</t>
  </si>
  <si>
    <t>MARCIA GREGUOL</t>
  </si>
  <si>
    <t>HELIO SERASSUELO JUNIOR</t>
  </si>
  <si>
    <t>ELZA MARGARIDA DE MENDONÇA PEIXOTO</t>
  </si>
  <si>
    <t>FELIPE FOSSATI REICHERT</t>
  </si>
  <si>
    <t>UEM</t>
  </si>
  <si>
    <t>JOSÉ LUIZ LOPES VIEIRA</t>
  </si>
  <si>
    <t>LENAMAR FIORESE VIEIRA</t>
  </si>
  <si>
    <t>VANILDO RODRIGUES PEREIRA</t>
  </si>
  <si>
    <t>PEDRO PAULO DEPRA</t>
  </si>
  <si>
    <t>CHRISTI NORIKO SONOO</t>
  </si>
  <si>
    <t>AMAURI APARECIDO BÁSSOLI DE OLIVEIRA</t>
  </si>
  <si>
    <t>IEDA PARRA BARBOSA RINALDI</t>
  </si>
  <si>
    <t>LARISSA MICHELLE LARA</t>
  </si>
  <si>
    <t>GIULIANO GOMES DE ASSIS PIMENTEL</t>
  </si>
  <si>
    <t>FABIANA ANDRADE MACHADO</t>
  </si>
  <si>
    <t>WILSON RINALDI</t>
  </si>
  <si>
    <t>NELSON NARDO JUNIOR</t>
  </si>
  <si>
    <t>SOLANGE MARTA FRANZÓI DE MORAES</t>
  </si>
  <si>
    <t>PAULO CEZAR DE FREITAS MATHIAS</t>
  </si>
  <si>
    <t>412 A 440</t>
  </si>
  <si>
    <t>% A1</t>
  </si>
  <si>
    <t>%A1+A2</t>
  </si>
  <si>
    <t>% DE DOCENTES</t>
  </si>
  <si>
    <t>Alair Pedro Ribeiro de Souza e Silva</t>
  </si>
  <si>
    <t>Alexandre Palma</t>
  </si>
  <si>
    <t>Fernando Augusto Monteiro Saboia Pompeu</t>
  </si>
  <si>
    <t>Jefferson da Silva Novaes</t>
  </si>
  <si>
    <t>João Pedro Saar Werneck de Castro</t>
  </si>
  <si>
    <t>Jurandir Nadal</t>
  </si>
  <si>
    <t>Liliam Fernandes de Oliveira</t>
  </si>
  <si>
    <t>Luis Aureliano Imbiriba da Silva</t>
  </si>
  <si>
    <t>Roberto Fares Simão Jr</t>
  </si>
  <si>
    <t>Silvia Maria Agatti Lüdorf</t>
  </si>
  <si>
    <t>Verônica Salermo Pinto</t>
  </si>
  <si>
    <t>Andrea Camaz Deslandes</t>
  </si>
  <si>
    <t>Victor Mello</t>
  </si>
  <si>
    <t>441 A 453</t>
  </si>
  <si>
    <t>ANO 2007</t>
  </si>
  <si>
    <t>ANO 2008</t>
  </si>
  <si>
    <t>ANO 2009</t>
  </si>
  <si>
    <t>ANO 2010</t>
  </si>
  <si>
    <t>ANO 2011</t>
  </si>
  <si>
    <t>PERM</t>
  </si>
  <si>
    <t>COL</t>
  </si>
  <si>
    <t>2007-2009</t>
  </si>
  <si>
    <t>2010-2011</t>
  </si>
  <si>
    <t>EF</t>
  </si>
  <si>
    <t>FO</t>
  </si>
  <si>
    <t>FT</t>
  </si>
  <si>
    <t>DIFF</t>
  </si>
  <si>
    <t>UFPR</t>
  </si>
  <si>
    <t>UNESP</t>
  </si>
  <si>
    <t>2X</t>
  </si>
  <si>
    <t>2x</t>
  </si>
  <si>
    <t>2x A1+A2</t>
  </si>
  <si>
    <t>PTS NORM</t>
  </si>
  <si>
    <t>A1_+A2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</si>
</sst>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0"/>
  </numFmts>
  <fonts count="24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b/>
      <sz val="11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name val="Times New Roman"/>
      <family val="1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2"/>
      <name val="Times New Roman"/>
      <family val="1"/>
    </font>
    <font>
      <b/>
      <sz val="12"/>
      <color indexed="8"/>
      <name val="Calibri"/>
      <family val="2"/>
    </font>
    <font>
      <b/>
      <sz val="12"/>
      <name val="Arial Narrow"/>
      <family val="2"/>
    </font>
    <font>
      <sz val="11"/>
      <color indexed="10"/>
      <name val="Calibri"/>
      <family val="2"/>
    </font>
    <font>
      <sz val="11"/>
      <name val="Arial"/>
      <family val="2"/>
    </font>
    <font>
      <sz val="11"/>
      <color indexed="17"/>
      <name val="Calibri"/>
      <family val="2"/>
    </font>
    <font>
      <b/>
      <sz val="10"/>
      <color indexed="8"/>
      <name val="Calibri"/>
    </font>
    <font>
      <sz val="10"/>
      <color indexed="8"/>
      <name val="Calibri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1" fillId="12" borderId="0" applyNumberFormat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3" fillId="13" borderId="0" applyNumberFormat="0" applyBorder="0" applyAlignment="0" applyProtection="0"/>
  </cellStyleXfs>
  <cellXfs count="318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center"/>
    </xf>
    <xf numFmtId="0" fontId="0" fillId="4" borderId="3" xfId="0" applyFill="1" applyBorder="1"/>
    <xf numFmtId="0" fontId="0" fillId="4" borderId="4" xfId="0" applyFill="1" applyBorder="1"/>
    <xf numFmtId="0" fontId="0" fillId="4" borderId="5" xfId="0" applyFill="1" applyBorder="1"/>
    <xf numFmtId="0" fontId="0" fillId="0" borderId="2" xfId="0" applyBorder="1" applyAlignment="1">
      <alignment horizontal="center"/>
    </xf>
    <xf numFmtId="0" fontId="0" fillId="5" borderId="3" xfId="0" applyFill="1" applyBorder="1"/>
    <xf numFmtId="0" fontId="0" fillId="5" borderId="4" xfId="0" applyFill="1" applyBorder="1"/>
    <xf numFmtId="0" fontId="0" fillId="2" borderId="2" xfId="0" applyFill="1" applyBorder="1"/>
    <xf numFmtId="0" fontId="0" fillId="2" borderId="1" xfId="0" applyFill="1" applyBorder="1"/>
    <xf numFmtId="0" fontId="0" fillId="2" borderId="7" xfId="0" applyFill="1" applyBorder="1"/>
    <xf numFmtId="0" fontId="0" fillId="2" borderId="4" xfId="0" applyFill="1" applyBorder="1"/>
    <xf numFmtId="0" fontId="0" fillId="2" borderId="6" xfId="0" applyFill="1" applyBorder="1"/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0" fontId="0" fillId="6" borderId="0" xfId="0" applyFill="1"/>
    <xf numFmtId="0" fontId="0" fillId="6" borderId="8" xfId="0" applyFill="1" applyBorder="1"/>
    <xf numFmtId="0" fontId="0" fillId="6" borderId="9" xfId="0" applyFill="1" applyBorder="1"/>
    <xf numFmtId="0" fontId="0" fillId="6" borderId="10" xfId="0" applyFill="1" applyBorder="1"/>
    <xf numFmtId="0" fontId="0" fillId="6" borderId="11" xfId="0" applyFill="1" applyBorder="1"/>
    <xf numFmtId="0" fontId="0" fillId="6" borderId="12" xfId="0" applyFill="1" applyBorder="1" applyAlignment="1">
      <alignment horizontal="center"/>
    </xf>
    <xf numFmtId="0" fontId="0" fillId="6" borderId="13" xfId="0" applyFill="1" applyBorder="1"/>
    <xf numFmtId="0" fontId="0" fillId="6" borderId="0" xfId="0" applyFill="1" applyBorder="1"/>
    <xf numFmtId="0" fontId="0" fillId="6" borderId="12" xfId="0" applyFill="1" applyBorder="1"/>
    <xf numFmtId="0" fontId="0" fillId="0" borderId="9" xfId="0" applyFill="1" applyBorder="1"/>
    <xf numFmtId="0" fontId="0" fillId="0" borderId="0" xfId="0" applyFill="1" applyBorder="1" applyAlignment="1">
      <alignment horizontal="center"/>
    </xf>
    <xf numFmtId="0" fontId="0" fillId="0" borderId="14" xfId="0" applyFill="1" applyBorder="1"/>
    <xf numFmtId="0" fontId="0" fillId="0" borderId="10" xfId="0" applyFill="1" applyBorder="1"/>
    <xf numFmtId="0" fontId="0" fillId="0" borderId="11" xfId="0" applyFill="1" applyBorder="1"/>
    <xf numFmtId="0" fontId="0" fillId="7" borderId="12" xfId="0" applyFill="1" applyBorder="1" applyAlignment="1">
      <alignment horizontal="center"/>
    </xf>
    <xf numFmtId="0" fontId="0" fillId="7" borderId="13" xfId="0" applyFill="1" applyBorder="1"/>
    <xf numFmtId="0" fontId="0" fillId="7" borderId="0" xfId="0" applyFill="1" applyBorder="1"/>
    <xf numFmtId="0" fontId="0" fillId="7" borderId="12" xfId="0" applyFill="1" applyBorder="1"/>
    <xf numFmtId="0" fontId="0" fillId="7" borderId="0" xfId="0" applyFill="1"/>
    <xf numFmtId="0" fontId="3" fillId="0" borderId="9" xfId="0" applyFont="1" applyFill="1" applyBorder="1"/>
    <xf numFmtId="0" fontId="0" fillId="4" borderId="0" xfId="0" applyFill="1"/>
    <xf numFmtId="0" fontId="0" fillId="4" borderId="0" xfId="0" applyFill="1" applyBorder="1"/>
    <xf numFmtId="0" fontId="4" fillId="4" borderId="4" xfId="0" applyFont="1" applyFill="1" applyBorder="1"/>
    <xf numFmtId="0" fontId="0" fillId="4" borderId="4" xfId="0" applyFill="1" applyBorder="1" applyAlignment="1">
      <alignment horizontal="center"/>
    </xf>
    <xf numFmtId="0" fontId="0" fillId="4" borderId="15" xfId="0" applyFill="1" applyBorder="1"/>
    <xf numFmtId="0" fontId="0" fillId="4" borderId="16" xfId="0" applyFill="1" applyBorder="1"/>
    <xf numFmtId="0" fontId="0" fillId="4" borderId="0" xfId="0" applyFill="1" applyBorder="1" applyAlignment="1">
      <alignment horizontal="center"/>
    </xf>
    <xf numFmtId="0" fontId="0" fillId="4" borderId="13" xfId="0" applyFill="1" applyBorder="1"/>
    <xf numFmtId="0" fontId="0" fillId="4" borderId="12" xfId="0" applyFill="1" applyBorder="1"/>
    <xf numFmtId="0" fontId="0" fillId="0" borderId="15" xfId="0" applyBorder="1"/>
    <xf numFmtId="0" fontId="0" fillId="0" borderId="7" xfId="0" applyBorder="1"/>
    <xf numFmtId="0" fontId="0" fillId="0" borderId="7" xfId="0" applyFill="1" applyBorder="1"/>
    <xf numFmtId="0" fontId="0" fillId="0" borderId="6" xfId="0" applyFill="1" applyBorder="1"/>
    <xf numFmtId="0" fontId="0" fillId="0" borderId="0" xfId="0" applyBorder="1"/>
    <xf numFmtId="0" fontId="0" fillId="0" borderId="10" xfId="0" applyBorder="1"/>
    <xf numFmtId="0" fontId="0" fillId="0" borderId="17" xfId="0" applyFill="1" applyBorder="1"/>
    <xf numFmtId="0" fontId="0" fillId="0" borderId="6" xfId="0" applyBorder="1"/>
    <xf numFmtId="0" fontId="0" fillId="0" borderId="18" xfId="0" applyFill="1" applyBorder="1"/>
    <xf numFmtId="0" fontId="0" fillId="0" borderId="9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12" xfId="0" applyFill="1" applyBorder="1" applyAlignment="1">
      <alignment horizontal="center"/>
    </xf>
    <xf numFmtId="0" fontId="0" fillId="0" borderId="14" xfId="0" applyBorder="1"/>
    <xf numFmtId="1" fontId="0" fillId="8" borderId="17" xfId="0" applyNumberFormat="1" applyFill="1" applyBorder="1"/>
    <xf numFmtId="0" fontId="0" fillId="0" borderId="24" xfId="0" applyBorder="1"/>
    <xf numFmtId="0" fontId="0" fillId="0" borderId="13" xfId="0" applyBorder="1"/>
    <xf numFmtId="0" fontId="0" fillId="0" borderId="12" xfId="0" applyBorder="1"/>
    <xf numFmtId="0" fontId="0" fillId="8" borderId="19" xfId="0" applyFill="1" applyBorder="1"/>
    <xf numFmtId="0" fontId="0" fillId="0" borderId="25" xfId="0" applyBorder="1"/>
    <xf numFmtId="0" fontId="0" fillId="0" borderId="19" xfId="0" applyBorder="1" applyAlignment="1">
      <alignment horizontal="center"/>
    </xf>
    <xf numFmtId="0" fontId="0" fillId="0" borderId="7" xfId="0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164" fontId="0" fillId="0" borderId="0" xfId="0" applyNumberFormat="1"/>
    <xf numFmtId="164" fontId="0" fillId="0" borderId="0" xfId="0" applyNumberFormat="1" applyBorder="1" applyAlignment="1">
      <alignment horizontal="center"/>
    </xf>
    <xf numFmtId="0" fontId="7" fillId="5" borderId="26" xfId="0" applyFont="1" applyFill="1" applyBorder="1" applyAlignment="1">
      <alignment horizontal="justify" vertical="top" wrapText="1"/>
    </xf>
    <xf numFmtId="0" fontId="0" fillId="4" borderId="0" xfId="0" applyFill="1" applyAlignment="1">
      <alignment horizontal="center"/>
    </xf>
    <xf numFmtId="0" fontId="0" fillId="0" borderId="27" xfId="0" applyFill="1" applyBorder="1"/>
    <xf numFmtId="0" fontId="8" fillId="0" borderId="27" xfId="0" applyFont="1" applyFill="1" applyBorder="1"/>
    <xf numFmtId="0" fontId="8" fillId="0" borderId="9" xfId="0" applyFont="1" applyFill="1" applyBorder="1"/>
    <xf numFmtId="0" fontId="2" fillId="0" borderId="9" xfId="0" applyFont="1" applyFill="1" applyBorder="1" applyAlignment="1">
      <alignment horizontal="center"/>
    </xf>
    <xf numFmtId="0" fontId="2" fillId="0" borderId="9" xfId="0" applyFont="1" applyFill="1" applyBorder="1"/>
    <xf numFmtId="0" fontId="3" fillId="4" borderId="0" xfId="0" applyFont="1" applyFill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0" fillId="0" borderId="24" xfId="0" applyFill="1" applyBorder="1"/>
    <xf numFmtId="0" fontId="4" fillId="0" borderId="0" xfId="0" applyFont="1"/>
    <xf numFmtId="0" fontId="2" fillId="0" borderId="24" xfId="0" applyFont="1" applyFill="1" applyBorder="1"/>
    <xf numFmtId="0" fontId="4" fillId="0" borderId="9" xfId="0" applyFont="1" applyFill="1" applyBorder="1"/>
    <xf numFmtId="0" fontId="0" fillId="6" borderId="28" xfId="0" applyFill="1" applyBorder="1"/>
    <xf numFmtId="0" fontId="0" fillId="9" borderId="0" xfId="0" applyFill="1"/>
    <xf numFmtId="0" fontId="0" fillId="9" borderId="8" xfId="0" applyFill="1" applyBorder="1"/>
    <xf numFmtId="0" fontId="2" fillId="0" borderId="9" xfId="0" applyFont="1" applyBorder="1" applyAlignment="1">
      <alignment horizontal="center"/>
    </xf>
    <xf numFmtId="0" fontId="0" fillId="6" borderId="0" xfId="0" applyFill="1" applyAlignment="1">
      <alignment horizontal="center"/>
    </xf>
    <xf numFmtId="0" fontId="0" fillId="6" borderId="8" xfId="0" applyFill="1" applyBorder="1" applyAlignment="1">
      <alignment horizontal="center"/>
    </xf>
    <xf numFmtId="0" fontId="11" fillId="6" borderId="0" xfId="0" applyFont="1" applyFill="1"/>
    <xf numFmtId="0" fontId="0" fillId="0" borderId="27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6" borderId="29" xfId="0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12" fillId="0" borderId="24" xfId="0" applyFont="1" applyFill="1" applyBorder="1"/>
    <xf numFmtId="0" fontId="12" fillId="0" borderId="30" xfId="0" applyFont="1" applyFill="1" applyBorder="1"/>
    <xf numFmtId="0" fontId="12" fillId="0" borderId="31" xfId="0" applyFont="1" applyFill="1" applyBorder="1"/>
    <xf numFmtId="0" fontId="10" fillId="0" borderId="15" xfId="0" applyFont="1" applyBorder="1"/>
    <xf numFmtId="0" fontId="14" fillId="0" borderId="0" xfId="0" applyFont="1" applyAlignment="1">
      <alignment horizontal="center"/>
    </xf>
    <xf numFmtId="0" fontId="15" fillId="0" borderId="0" xfId="0" applyFont="1"/>
    <xf numFmtId="0" fontId="12" fillId="0" borderId="9" xfId="0" applyFont="1" applyBorder="1" applyAlignment="1">
      <alignment horizontal="center"/>
    </xf>
    <xf numFmtId="0" fontId="0" fillId="0" borderId="32" xfId="0" applyFill="1" applyBorder="1"/>
    <xf numFmtId="0" fontId="0" fillId="0" borderId="33" xfId="0" applyFill="1" applyBorder="1"/>
    <xf numFmtId="0" fontId="0" fillId="0" borderId="15" xfId="0" applyFill="1" applyBorder="1"/>
    <xf numFmtId="0" fontId="15" fillId="0" borderId="0" xfId="0" applyFont="1" applyBorder="1"/>
    <xf numFmtId="0" fontId="0" fillId="6" borderId="34" xfId="0" applyFill="1" applyBorder="1"/>
    <xf numFmtId="0" fontId="4" fillId="4" borderId="4" xfId="0" applyFont="1" applyFill="1" applyBorder="1" applyAlignment="1">
      <alignment horizontal="right"/>
    </xf>
    <xf numFmtId="0" fontId="2" fillId="0" borderId="4" xfId="0" applyFont="1" applyBorder="1" applyAlignment="1">
      <alignment horizontal="right"/>
    </xf>
    <xf numFmtId="0" fontId="0" fillId="0" borderId="0" xfId="0" applyAlignment="1">
      <alignment horizontal="center"/>
    </xf>
    <xf numFmtId="0" fontId="3" fillId="0" borderId="9" xfId="0" applyFont="1" applyBorder="1"/>
    <xf numFmtId="0" fontId="3" fillId="0" borderId="9" xfId="2" applyFont="1" applyBorder="1" applyAlignment="1" applyProtection="1"/>
    <xf numFmtId="0" fontId="0" fillId="4" borderId="9" xfId="0" applyFill="1" applyBorder="1" applyAlignment="1">
      <alignment horizontal="center"/>
    </xf>
    <xf numFmtId="0" fontId="0" fillId="4" borderId="8" xfId="0" applyFill="1" applyBorder="1" applyAlignment="1">
      <alignment horizontal="left"/>
    </xf>
    <xf numFmtId="0" fontId="0" fillId="4" borderId="14" xfId="0" applyFont="1" applyFill="1" applyBorder="1" applyAlignment="1">
      <alignment horizontal="center"/>
    </xf>
    <xf numFmtId="0" fontId="0" fillId="4" borderId="10" xfId="0" applyFont="1" applyFill="1" applyBorder="1" applyAlignment="1">
      <alignment horizontal="center"/>
    </xf>
    <xf numFmtId="0" fontId="0" fillId="4" borderId="17" xfId="0" applyFon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0" borderId="8" xfId="0" applyFill="1" applyBorder="1" applyAlignment="1">
      <alignment horizontal="left"/>
    </xf>
    <xf numFmtId="0" fontId="0" fillId="0" borderId="0" xfId="0" applyFill="1" applyAlignment="1">
      <alignment horizontal="center"/>
    </xf>
    <xf numFmtId="0" fontId="0" fillId="0" borderId="24" xfId="0" applyFont="1" applyFill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16" fillId="0" borderId="9" xfId="3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4" borderId="24" xfId="0" applyFont="1" applyFill="1" applyBorder="1" applyAlignment="1">
      <alignment horizontal="center"/>
    </xf>
    <xf numFmtId="0" fontId="0" fillId="4" borderId="9" xfId="0" applyFont="1" applyFill="1" applyBorder="1" applyAlignment="1">
      <alignment horizontal="center"/>
    </xf>
    <xf numFmtId="0" fontId="9" fillId="4" borderId="9" xfId="1" applyFont="1" applyFill="1" applyBorder="1" applyAlignment="1">
      <alignment horizontal="center"/>
    </xf>
    <xf numFmtId="0" fontId="10" fillId="4" borderId="9" xfId="0" applyFont="1" applyFill="1" applyBorder="1" applyAlignment="1">
      <alignment horizontal="center"/>
    </xf>
    <xf numFmtId="0" fontId="0" fillId="4" borderId="19" xfId="0" applyFont="1" applyFill="1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16" fillId="4" borderId="9" xfId="0" applyFon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16" fillId="0" borderId="9" xfId="0" applyFont="1" applyFill="1" applyBorder="1" applyAlignment="1">
      <alignment horizontal="center"/>
    </xf>
    <xf numFmtId="0" fontId="0" fillId="0" borderId="8" xfId="0" applyFill="1" applyBorder="1" applyAlignment="1">
      <alignment vertical="justify" wrapText="1"/>
    </xf>
    <xf numFmtId="0" fontId="9" fillId="0" borderId="9" xfId="3" applyFont="1" applyFill="1" applyBorder="1" applyAlignment="1">
      <alignment horizontal="center"/>
    </xf>
    <xf numFmtId="0" fontId="3" fillId="0" borderId="24" xfId="1" applyFont="1" applyFill="1" applyBorder="1" applyAlignment="1">
      <alignment horizontal="center"/>
    </xf>
    <xf numFmtId="0" fontId="23" fillId="0" borderId="9" xfId="3" applyFill="1" applyBorder="1" applyAlignment="1">
      <alignment horizontal="center"/>
    </xf>
    <xf numFmtId="0" fontId="3" fillId="0" borderId="8" xfId="0" applyFont="1" applyFill="1" applyBorder="1" applyAlignment="1">
      <alignment horizontal="left"/>
    </xf>
    <xf numFmtId="0" fontId="9" fillId="0" borderId="24" xfId="3" applyFont="1" applyFill="1" applyBorder="1" applyAlignment="1">
      <alignment horizontal="center"/>
    </xf>
    <xf numFmtId="0" fontId="9" fillId="0" borderId="9" xfId="1" applyFont="1" applyFill="1" applyBorder="1" applyAlignment="1">
      <alignment horizontal="center"/>
    </xf>
    <xf numFmtId="0" fontId="13" fillId="0" borderId="9" xfId="0" applyFont="1" applyFill="1" applyBorder="1" applyAlignment="1">
      <alignment vertical="top"/>
    </xf>
    <xf numFmtId="0" fontId="13" fillId="0" borderId="35" xfId="0" applyFont="1" applyFill="1" applyBorder="1" applyAlignment="1">
      <alignment vertical="top"/>
    </xf>
    <xf numFmtId="0" fontId="0" fillId="0" borderId="35" xfId="0" applyFill="1" applyBorder="1"/>
    <xf numFmtId="0" fontId="13" fillId="0" borderId="27" xfId="0" applyFont="1" applyFill="1" applyBorder="1" applyAlignment="1">
      <alignment vertical="top"/>
    </xf>
    <xf numFmtId="0" fontId="13" fillId="0" borderId="9" xfId="0" applyFont="1" applyBorder="1" applyAlignment="1">
      <alignment vertical="top"/>
    </xf>
    <xf numFmtId="0" fontId="0" fillId="10" borderId="9" xfId="0" applyFill="1" applyBorder="1"/>
    <xf numFmtId="0" fontId="12" fillId="0" borderId="9" xfId="0" applyFont="1" applyFill="1" applyBorder="1"/>
    <xf numFmtId="0" fontId="12" fillId="4" borderId="0" xfId="0" applyFont="1" applyFill="1" applyBorder="1" applyAlignment="1">
      <alignment horizontal="center"/>
    </xf>
    <xf numFmtId="0" fontId="10" fillId="10" borderId="9" xfId="0" applyFont="1" applyFill="1" applyBorder="1"/>
    <xf numFmtId="0" fontId="0" fillId="5" borderId="27" xfId="0" applyFill="1" applyBorder="1"/>
    <xf numFmtId="0" fontId="0" fillId="5" borderId="9" xfId="0" applyFill="1" applyBorder="1"/>
    <xf numFmtId="0" fontId="4" fillId="4" borderId="9" xfId="0" applyFont="1" applyFill="1" applyBorder="1"/>
    <xf numFmtId="0" fontId="0" fillId="5" borderId="0" xfId="0" applyFill="1"/>
    <xf numFmtId="0" fontId="0" fillId="5" borderId="8" xfId="0" applyFill="1" applyBorder="1"/>
    <xf numFmtId="165" fontId="0" fillId="6" borderId="0" xfId="0" applyNumberFormat="1" applyFill="1"/>
    <xf numFmtId="165" fontId="0" fillId="0" borderId="0" xfId="0" applyNumberFormat="1"/>
    <xf numFmtId="1" fontId="0" fillId="6" borderId="0" xfId="0" applyNumberFormat="1" applyFill="1"/>
    <xf numFmtId="1" fontId="0" fillId="7" borderId="0" xfId="0" applyNumberFormat="1" applyFill="1"/>
    <xf numFmtId="1" fontId="0" fillId="0" borderId="0" xfId="0" applyNumberFormat="1"/>
    <xf numFmtId="0" fontId="0" fillId="6" borderId="15" xfId="0" applyFill="1" applyBorder="1"/>
    <xf numFmtId="0" fontId="12" fillId="0" borderId="27" xfId="0" applyFont="1" applyFill="1" applyBorder="1"/>
    <xf numFmtId="0" fontId="12" fillId="5" borderId="27" xfId="0" applyFont="1" applyFill="1" applyBorder="1"/>
    <xf numFmtId="0" fontId="12" fillId="5" borderId="9" xfId="0" applyFont="1" applyFill="1" applyBorder="1"/>
    <xf numFmtId="0" fontId="0" fillId="5" borderId="15" xfId="0" applyFill="1" applyBorder="1"/>
    <xf numFmtId="0" fontId="3" fillId="4" borderId="0" xfId="0" applyFont="1" applyFill="1" applyBorder="1" applyAlignment="1">
      <alignment horizontal="center"/>
    </xf>
    <xf numFmtId="0" fontId="0" fillId="3" borderId="0" xfId="0" applyFill="1"/>
    <xf numFmtId="0" fontId="3" fillId="0" borderId="15" xfId="0" applyFont="1" applyFill="1" applyBorder="1"/>
    <xf numFmtId="0" fontId="3" fillId="0" borderId="16" xfId="0" applyFont="1" applyFill="1" applyBorder="1"/>
    <xf numFmtId="0" fontId="0" fillId="0" borderId="16" xfId="0" applyFill="1" applyBorder="1"/>
    <xf numFmtId="0" fontId="0" fillId="6" borderId="3" xfId="0" applyFill="1" applyBorder="1"/>
    <xf numFmtId="0" fontId="0" fillId="4" borderId="28" xfId="0" applyFill="1" applyBorder="1" applyAlignment="1">
      <alignment horizontal="center"/>
    </xf>
    <xf numFmtId="0" fontId="12" fillId="0" borderId="11" xfId="0" applyFont="1" applyBorder="1" applyAlignment="1">
      <alignment horizontal="left" wrapText="1"/>
    </xf>
    <xf numFmtId="0" fontId="12" fillId="0" borderId="9" xfId="0" applyFont="1" applyFill="1" applyBorder="1" applyAlignment="1">
      <alignment horizontal="left" wrapText="1"/>
    </xf>
    <xf numFmtId="0" fontId="17" fillId="0" borderId="9" xfId="0" applyFont="1" applyBorder="1" applyAlignment="1">
      <alignment horizontal="left" wrapText="1"/>
    </xf>
    <xf numFmtId="0" fontId="12" fillId="0" borderId="15" xfId="0" applyFont="1" applyFill="1" applyBorder="1" applyAlignment="1">
      <alignment horizontal="left" wrapText="1"/>
    </xf>
    <xf numFmtId="0" fontId="0" fillId="0" borderId="11" xfId="0" applyFill="1" applyBorder="1" applyAlignment="1">
      <alignment horizontal="left" wrapText="1"/>
    </xf>
    <xf numFmtId="0" fontId="0" fillId="0" borderId="9" xfId="0" applyFill="1" applyBorder="1" applyAlignment="1">
      <alignment horizontal="left" wrapText="1"/>
    </xf>
    <xf numFmtId="0" fontId="0" fillId="4" borderId="8" xfId="0" applyFill="1" applyBorder="1" applyAlignment="1">
      <alignment horizontal="center"/>
    </xf>
    <xf numFmtId="0" fontId="12" fillId="4" borderId="8" xfId="0" applyFont="1" applyFill="1" applyBorder="1" applyAlignment="1">
      <alignment horizontal="center"/>
    </xf>
    <xf numFmtId="0" fontId="0" fillId="0" borderId="11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0" fillId="6" borderId="22" xfId="0" applyFill="1" applyBorder="1"/>
    <xf numFmtId="0" fontId="0" fillId="6" borderId="26" xfId="0" applyFill="1" applyBorder="1"/>
    <xf numFmtId="0" fontId="0" fillId="4" borderId="26" xfId="0" applyFill="1" applyBorder="1" applyAlignment="1">
      <alignment horizontal="center"/>
    </xf>
    <xf numFmtId="0" fontId="12" fillId="4" borderId="26" xfId="0" applyFont="1" applyFill="1" applyBorder="1" applyAlignment="1">
      <alignment horizontal="center"/>
    </xf>
    <xf numFmtId="0" fontId="0" fillId="4" borderId="22" xfId="0" applyFill="1" applyBorder="1"/>
    <xf numFmtId="0" fontId="0" fillId="4" borderId="18" xfId="0" applyFill="1" applyBorder="1"/>
    <xf numFmtId="0" fontId="4" fillId="4" borderId="6" xfId="0" applyFont="1" applyFill="1" applyBorder="1"/>
    <xf numFmtId="0" fontId="0" fillId="4" borderId="33" xfId="0" applyFill="1" applyBorder="1" applyAlignment="1">
      <alignment horizontal="center"/>
    </xf>
    <xf numFmtId="0" fontId="0" fillId="4" borderId="9" xfId="0" applyFill="1" applyBorder="1" applyAlignment="1">
      <alignment horizontal="left" wrapText="1"/>
    </xf>
    <xf numFmtId="0" fontId="0" fillId="4" borderId="27" xfId="0" applyFill="1" applyBorder="1" applyAlignment="1">
      <alignment horizontal="center"/>
    </xf>
    <xf numFmtId="0" fontId="0" fillId="0" borderId="32" xfId="0" applyBorder="1" applyAlignment="1">
      <alignment horizontal="left" wrapText="1"/>
    </xf>
    <xf numFmtId="0" fontId="0" fillId="0" borderId="32" xfId="0" applyBorder="1"/>
    <xf numFmtId="0" fontId="0" fillId="2" borderId="0" xfId="0" applyFill="1"/>
    <xf numFmtId="1" fontId="0" fillId="2" borderId="0" xfId="0" applyNumberFormat="1" applyFill="1"/>
    <xf numFmtId="0" fontId="3" fillId="0" borderId="24" xfId="0" applyFont="1" applyFill="1" applyBorder="1"/>
    <xf numFmtId="0" fontId="0" fillId="0" borderId="19" xfId="0" applyFill="1" applyBorder="1"/>
    <xf numFmtId="0" fontId="0" fillId="6" borderId="8" xfId="0" applyFill="1" applyBorder="1" applyAlignment="1">
      <alignment horizontal="left"/>
    </xf>
    <xf numFmtId="0" fontId="0" fillId="0" borderId="38" xfId="0" applyBorder="1"/>
    <xf numFmtId="1" fontId="0" fillId="8" borderId="39" xfId="0" applyNumberFormat="1" applyFill="1" applyBorder="1"/>
    <xf numFmtId="0" fontId="0" fillId="8" borderId="15" xfId="0" applyFill="1" applyBorder="1"/>
    <xf numFmtId="9" fontId="0" fillId="0" borderId="9" xfId="0" applyNumberFormat="1" applyBorder="1"/>
    <xf numFmtId="0" fontId="2" fillId="4" borderId="8" xfId="0" applyFont="1" applyFill="1" applyBorder="1" applyAlignment="1">
      <alignment horizontal="center"/>
    </xf>
    <xf numFmtId="0" fontId="21" fillId="12" borderId="9" xfId="1" applyBorder="1" applyAlignment="1">
      <alignment horizontal="center"/>
    </xf>
    <xf numFmtId="0" fontId="23" fillId="13" borderId="9" xfId="3" applyBorder="1" applyAlignment="1">
      <alignment horizontal="center"/>
    </xf>
    <xf numFmtId="0" fontId="21" fillId="12" borderId="15" xfId="1" applyBorder="1" applyAlignment="1">
      <alignment horizontal="center"/>
    </xf>
    <xf numFmtId="0" fontId="21" fillId="12" borderId="9" xfId="1" applyBorder="1"/>
    <xf numFmtId="0" fontId="23" fillId="13" borderId="9" xfId="3" applyBorder="1"/>
    <xf numFmtId="0" fontId="23" fillId="13" borderId="27" xfId="3" applyBorder="1"/>
    <xf numFmtId="0" fontId="21" fillId="12" borderId="15" xfId="1" applyBorder="1"/>
    <xf numFmtId="0" fontId="23" fillId="13" borderId="15" xfId="3" applyBorder="1"/>
    <xf numFmtId="0" fontId="23" fillId="13" borderId="19" xfId="3" applyBorder="1" applyAlignment="1">
      <alignment horizontal="center"/>
    </xf>
    <xf numFmtId="0" fontId="21" fillId="12" borderId="27" xfId="1" applyBorder="1"/>
    <xf numFmtId="0" fontId="23" fillId="13" borderId="9" xfId="3" applyBorder="1" applyAlignment="1">
      <alignment horizontal="left" wrapText="1"/>
    </xf>
    <xf numFmtId="0" fontId="21" fillId="12" borderId="15" xfId="1" applyBorder="1" applyAlignment="1">
      <alignment horizontal="left" wrapText="1"/>
    </xf>
    <xf numFmtId="0" fontId="21" fillId="12" borderId="9" xfId="1" applyBorder="1" applyAlignment="1">
      <alignment horizontal="left" wrapText="1"/>
    </xf>
    <xf numFmtId="0" fontId="0" fillId="11" borderId="9" xfId="0" applyFill="1" applyBorder="1"/>
    <xf numFmtId="0" fontId="12" fillId="6" borderId="8" xfId="0" applyFont="1" applyFill="1" applyBorder="1"/>
    <xf numFmtId="0" fontId="0" fillId="0" borderId="0" xfId="0" applyNumberFormat="1"/>
    <xf numFmtId="0" fontId="0" fillId="0" borderId="2" xfId="0" applyFill="1" applyBorder="1"/>
    <xf numFmtId="0" fontId="0" fillId="0" borderId="9" xfId="0" applyFont="1" applyFill="1" applyBorder="1"/>
    <xf numFmtId="0" fontId="0" fillId="8" borderId="9" xfId="0" applyFill="1" applyBorder="1"/>
    <xf numFmtId="0" fontId="23" fillId="13" borderId="35" xfId="3" applyBorder="1"/>
    <xf numFmtId="2" fontId="0" fillId="0" borderId="0" xfId="0" applyNumberFormat="1"/>
    <xf numFmtId="0" fontId="0" fillId="2" borderId="0" xfId="0" applyFill="1" applyAlignment="1">
      <alignment horizontal="center"/>
    </xf>
    <xf numFmtId="0" fontId="0" fillId="0" borderId="0" xfId="0" applyFont="1"/>
    <xf numFmtId="0" fontId="10" fillId="0" borderId="0" xfId="0" applyFont="1"/>
    <xf numFmtId="0" fontId="18" fillId="0" borderId="0" xfId="0" applyFont="1"/>
    <xf numFmtId="164" fontId="0" fillId="2" borderId="0" xfId="0" applyNumberFormat="1" applyFill="1"/>
    <xf numFmtId="9" fontId="0" fillId="4" borderId="22" xfId="0" applyNumberFormat="1" applyFill="1" applyBorder="1"/>
    <xf numFmtId="9" fontId="0" fillId="4" borderId="18" xfId="0" applyNumberFormat="1" applyFill="1" applyBorder="1"/>
    <xf numFmtId="9" fontId="0" fillId="4" borderId="23" xfId="0" applyNumberFormat="1" applyFill="1" applyBorder="1"/>
    <xf numFmtId="0" fontId="0" fillId="0" borderId="39" xfId="0" applyFill="1" applyBorder="1"/>
    <xf numFmtId="9" fontId="0" fillId="0" borderId="24" xfId="0" applyNumberFormat="1" applyBorder="1"/>
    <xf numFmtId="9" fontId="0" fillId="0" borderId="25" xfId="0" applyNumberFormat="1" applyBorder="1"/>
    <xf numFmtId="164" fontId="0" fillId="6" borderId="0" xfId="0" applyNumberFormat="1" applyFill="1"/>
    <xf numFmtId="0" fontId="10" fillId="6" borderId="12" xfId="0" applyFont="1" applyFill="1" applyBorder="1"/>
    <xf numFmtId="0" fontId="12" fillId="6" borderId="12" xfId="0" applyFont="1" applyFill="1" applyBorder="1"/>
    <xf numFmtId="0" fontId="0" fillId="6" borderId="24" xfId="0" applyFill="1" applyBorder="1"/>
    <xf numFmtId="0" fontId="0" fillId="6" borderId="0" xfId="0" applyFill="1" applyBorder="1" applyAlignment="1">
      <alignment horizontal="center"/>
    </xf>
    <xf numFmtId="0" fontId="0" fillId="6" borderId="19" xfId="0" applyFill="1" applyBorder="1"/>
    <xf numFmtId="0" fontId="1" fillId="6" borderId="15" xfId="0" applyFont="1" applyFill="1" applyBorder="1"/>
    <xf numFmtId="0" fontId="1" fillId="6" borderId="24" xfId="0" applyFont="1" applyFill="1" applyBorder="1"/>
    <xf numFmtId="0" fontId="1" fillId="6" borderId="9" xfId="0" applyFont="1" applyFill="1" applyBorder="1"/>
    <xf numFmtId="0" fontId="0" fillId="3" borderId="8" xfId="0" applyFill="1" applyBorder="1"/>
    <xf numFmtId="0" fontId="13" fillId="3" borderId="26" xfId="0" applyFont="1" applyFill="1" applyBorder="1" applyAlignment="1">
      <alignment horizontal="justify" vertical="top" wrapText="1"/>
    </xf>
    <xf numFmtId="0" fontId="0" fillId="3" borderId="9" xfId="0" applyFill="1" applyBorder="1"/>
    <xf numFmtId="0" fontId="4" fillId="3" borderId="9" xfId="0" applyFont="1" applyFill="1" applyBorder="1"/>
    <xf numFmtId="0" fontId="2" fillId="3" borderId="9" xfId="0" applyFont="1" applyFill="1" applyBorder="1" applyAlignment="1">
      <alignment horizontal="center"/>
    </xf>
    <xf numFmtId="0" fontId="21" fillId="3" borderId="9" xfId="1" applyFill="1" applyBorder="1" applyAlignment="1">
      <alignment horizontal="center"/>
    </xf>
    <xf numFmtId="0" fontId="23" fillId="3" borderId="9" xfId="3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2" fillId="3" borderId="9" xfId="0" applyFont="1" applyFill="1" applyBorder="1"/>
    <xf numFmtId="0" fontId="1" fillId="3" borderId="9" xfId="0" applyFont="1" applyFill="1" applyBorder="1"/>
    <xf numFmtId="0" fontId="1" fillId="3" borderId="0" xfId="0" applyFont="1" applyFill="1" applyBorder="1" applyAlignment="1">
      <alignment horizontal="center"/>
    </xf>
    <xf numFmtId="0" fontId="23" fillId="6" borderId="9" xfId="3" applyFill="1" applyBorder="1"/>
    <xf numFmtId="0" fontId="21" fillId="6" borderId="9" xfId="1" applyFill="1" applyBorder="1"/>
    <xf numFmtId="0" fontId="21" fillId="3" borderId="9" xfId="1" applyFill="1" applyBorder="1"/>
    <xf numFmtId="0" fontId="0" fillId="0" borderId="13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11" borderId="40" xfId="0" applyFill="1" applyBorder="1" applyAlignment="1">
      <alignment horizontal="center"/>
    </xf>
    <xf numFmtId="0" fontId="0" fillId="11" borderId="4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40" xfId="0" applyBorder="1" applyAlignment="1">
      <alignment horizontal="left"/>
    </xf>
    <xf numFmtId="0" fontId="0" fillId="0" borderId="42" xfId="0" applyBorder="1" applyAlignment="1">
      <alignment horizontal="left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31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36" xfId="0" applyBorder="1" applyAlignment="1">
      <alignment horizontal="left"/>
    </xf>
    <xf numFmtId="0" fontId="0" fillId="0" borderId="37" xfId="0" applyBorder="1" applyAlignment="1">
      <alignment horizontal="left"/>
    </xf>
    <xf numFmtId="0" fontId="0" fillId="0" borderId="2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64" fontId="0" fillId="0" borderId="3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0" fillId="0" borderId="43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</cellXfs>
  <cellStyles count="4">
    <cellStyle name="Bom" xfId="1" builtinId="26"/>
    <cellStyle name="Hyperlink" xfId="2" builtinId="8"/>
    <cellStyle name="Incorreto" xfId="3" builtinId="27"/>
    <cellStyle name="Normal" xfId="0" builtinId="0"/>
  </cellStyles>
  <dxfs count="22"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hartsheet" Target="chartsheets/sheet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hartsheet" Target="chartsheets/sheet7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hartsheet" Target="chart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hartsheet" Target="chartsheets/sheet6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hartsheet" Target="chartsheets/sheet2.xml"/><Relationship Id="rId36" Type="http://schemas.openxmlformats.org/officeDocument/2006/relationships/worksheet" Target="worksheets/sheet2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hartsheet" Target="chartsheets/sheet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hartsheet" Target="chartsheets/sheet1.xml"/><Relationship Id="rId30" Type="http://schemas.openxmlformats.org/officeDocument/2006/relationships/chartsheet" Target="chartsheets/sheet4.xml"/><Relationship Id="rId35" Type="http://schemas.openxmlformats.org/officeDocument/2006/relationships/chartsheet" Target="chartsheets/sheet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25"/>
  <c:chart>
    <c:title>
      <c:tx>
        <c:rich>
          <a:bodyPr/>
          <a:lstStyle/>
          <a:p>
            <a:pPr>
              <a:defRPr/>
            </a:pPr>
            <a:r>
              <a:rPr lang="en-US"/>
              <a:t>COMPARATIVO TRIÊNIOS 2007-2009 vs 2010-2011 (EF)</a:t>
            </a:r>
          </a:p>
        </c:rich>
      </c:tx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7510548523206751"/>
          <c:y val="0.10961214165261383"/>
          <c:w val="0.810126582278481"/>
          <c:h val="0.72681281618887017"/>
        </c:manualLayout>
      </c:layout>
      <c:barChart>
        <c:barDir val="col"/>
        <c:grouping val="clustered"/>
        <c:ser>
          <c:idx val="0"/>
          <c:order val="0"/>
          <c:tx>
            <c:strRef>
              <c:f>RESUMOS!$AH$10</c:f>
              <c:strCache>
                <c:ptCount val="1"/>
                <c:pt idx="0">
                  <c:v>2007-2009</c:v>
                </c:pt>
              </c:strCache>
            </c:strRef>
          </c:tx>
          <c:trendline>
            <c:spPr>
              <a:ln w="25400">
                <a:solidFill>
                  <a:schemeClr val="tx1"/>
                </a:solidFill>
              </a:ln>
            </c:spPr>
            <c:trendlineType val="poly"/>
            <c:order val="4"/>
          </c:trendline>
          <c:cat>
            <c:strRef>
              <c:f>RESUMOS!$AI$9:$AO$9</c:f>
              <c:strCache>
                <c:ptCount val="7"/>
                <c:pt idx="0">
                  <c:v>A1</c:v>
                </c:pt>
                <c:pt idx="1">
                  <c:v>A2</c:v>
                </c:pt>
                <c:pt idx="2">
                  <c:v>B1</c:v>
                </c:pt>
                <c:pt idx="3">
                  <c:v>B2</c:v>
                </c:pt>
                <c:pt idx="4">
                  <c:v>B3</c:v>
                </c:pt>
                <c:pt idx="5">
                  <c:v>B4</c:v>
                </c:pt>
                <c:pt idx="6">
                  <c:v>B5</c:v>
                </c:pt>
              </c:strCache>
            </c:strRef>
          </c:cat>
          <c:val>
            <c:numRef>
              <c:f>RESUMOS!$AI$10:$AO$10</c:f>
              <c:numCache>
                <c:formatCode>General</c:formatCode>
                <c:ptCount val="7"/>
                <c:pt idx="0">
                  <c:v>205</c:v>
                </c:pt>
                <c:pt idx="1">
                  <c:v>313</c:v>
                </c:pt>
                <c:pt idx="2">
                  <c:v>808</c:v>
                </c:pt>
                <c:pt idx="3">
                  <c:v>728</c:v>
                </c:pt>
                <c:pt idx="4">
                  <c:v>195</c:v>
                </c:pt>
                <c:pt idx="5">
                  <c:v>493</c:v>
                </c:pt>
                <c:pt idx="6">
                  <c:v>272</c:v>
                </c:pt>
              </c:numCache>
            </c:numRef>
          </c:val>
        </c:ser>
        <c:ser>
          <c:idx val="1"/>
          <c:order val="1"/>
          <c:tx>
            <c:strRef>
              <c:f>RESUMOS!$AH$11</c:f>
              <c:strCache>
                <c:ptCount val="1"/>
                <c:pt idx="0">
                  <c:v>2010-2011</c:v>
                </c:pt>
              </c:strCache>
            </c:strRef>
          </c:tx>
          <c:spPr>
            <a:gradFill>
              <a:gsLst>
                <a:gs pos="0">
                  <a:srgbClr val="03D4A8"/>
                </a:gs>
                <a:gs pos="25000">
                  <a:srgbClr val="21D6E0"/>
                </a:gs>
                <a:gs pos="75000">
                  <a:srgbClr val="0087E6"/>
                </a:gs>
                <a:gs pos="100000">
                  <a:srgbClr val="005CBF"/>
                </a:gs>
              </a:gsLst>
              <a:lin ang="5400000" scaled="0"/>
            </a:gradFill>
          </c:spPr>
          <c:trendline>
            <c:spPr>
              <a:ln w="25400"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  <c:trendlineType val="poly"/>
            <c:order val="3"/>
          </c:trendline>
          <c:cat>
            <c:strRef>
              <c:f>RESUMOS!$AI$9:$AO$9</c:f>
              <c:strCache>
                <c:ptCount val="7"/>
                <c:pt idx="0">
                  <c:v>A1</c:v>
                </c:pt>
                <c:pt idx="1">
                  <c:v>A2</c:v>
                </c:pt>
                <c:pt idx="2">
                  <c:v>B1</c:v>
                </c:pt>
                <c:pt idx="3">
                  <c:v>B2</c:v>
                </c:pt>
                <c:pt idx="4">
                  <c:v>B3</c:v>
                </c:pt>
                <c:pt idx="5">
                  <c:v>B4</c:v>
                </c:pt>
                <c:pt idx="6">
                  <c:v>B5</c:v>
                </c:pt>
              </c:strCache>
            </c:strRef>
          </c:cat>
          <c:val>
            <c:numRef>
              <c:f>RESUMOS!$AI$11:$AO$11</c:f>
              <c:numCache>
                <c:formatCode>General</c:formatCode>
                <c:ptCount val="7"/>
                <c:pt idx="0">
                  <c:v>412</c:v>
                </c:pt>
                <c:pt idx="1">
                  <c:v>513</c:v>
                </c:pt>
                <c:pt idx="2">
                  <c:v>804</c:v>
                </c:pt>
                <c:pt idx="3">
                  <c:v>351</c:v>
                </c:pt>
                <c:pt idx="4">
                  <c:v>105</c:v>
                </c:pt>
                <c:pt idx="5">
                  <c:v>291</c:v>
                </c:pt>
                <c:pt idx="6">
                  <c:v>83</c:v>
                </c:pt>
              </c:numCache>
            </c:numRef>
          </c:val>
        </c:ser>
        <c:axId val="43214720"/>
        <c:axId val="43216256"/>
      </c:barChart>
      <c:catAx>
        <c:axId val="43214720"/>
        <c:scaling>
          <c:orientation val="minMax"/>
        </c:scaling>
        <c:axPos val="b"/>
        <c:numFmt formatCode="General" sourceLinked="1"/>
        <c:majorTickMark val="none"/>
        <c:tickLblPos val="nextTo"/>
        <c:crossAx val="43216256"/>
        <c:crosses val="autoZero"/>
        <c:auto val="1"/>
        <c:lblAlgn val="ctr"/>
        <c:lblOffset val="100"/>
      </c:catAx>
      <c:valAx>
        <c:axId val="4321625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ITENS PRODUZIDOS (UN)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crossAx val="4321472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txPr>
    <a:bodyPr/>
    <a:lstStyle/>
    <a:p>
      <a:pPr>
        <a:defRPr b="1"/>
      </a:pPr>
      <a:endParaRPr lang="pt-BR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25"/>
  <c:chart>
    <c:title>
      <c:tx>
        <c:rich>
          <a:bodyPr/>
          <a:lstStyle/>
          <a:p>
            <a:pPr>
              <a:defRPr/>
            </a:pPr>
            <a:r>
              <a:rPr lang="en-US"/>
              <a:t>PONTOS</a:t>
            </a:r>
            <a:r>
              <a:rPr lang="en-US" baseline="0"/>
              <a:t> / DOCENTE (EF)</a:t>
            </a:r>
            <a:endParaRPr lang="en-US"/>
          </a:p>
        </c:rich>
      </c:tx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654008438818566"/>
          <c:y val="9.949409780775717E-2"/>
          <c:w val="0.87763713080168781"/>
          <c:h val="0.79595278246205736"/>
        </c:manualLayout>
      </c:layout>
      <c:barChart>
        <c:barDir val="col"/>
        <c:grouping val="clustered"/>
        <c:ser>
          <c:idx val="0"/>
          <c:order val="0"/>
          <c:tx>
            <c:v>PONTOS/DOC</c:v>
          </c:tx>
          <c:dPt>
            <c:idx val="0"/>
            <c:spPr>
              <a:solidFill>
                <a:srgbClr val="FF0000"/>
              </a:solidFill>
            </c:spPr>
          </c:dPt>
          <c:cat>
            <c:strRef>
              <c:f>RESUMOS!$B$3:$B$26</c:f>
              <c:strCache>
                <c:ptCount val="24"/>
                <c:pt idx="0">
                  <c:v>ÁREA</c:v>
                </c:pt>
                <c:pt idx="1">
                  <c:v>UFPR/PR</c:v>
                </c:pt>
                <c:pt idx="2">
                  <c:v>UNICSUL</c:v>
                </c:pt>
                <c:pt idx="3">
                  <c:v>UFPEL</c:v>
                </c:pt>
                <c:pt idx="4">
                  <c:v>UFRN</c:v>
                </c:pt>
                <c:pt idx="5">
                  <c:v>UFTM</c:v>
                </c:pt>
                <c:pt idx="6">
                  <c:v>UFV/UFJF</c:v>
                </c:pt>
                <c:pt idx="7">
                  <c:v>USJT</c:v>
                </c:pt>
                <c:pt idx="8">
                  <c:v>UNICAMP</c:v>
                </c:pt>
                <c:pt idx="9">
                  <c:v>UDESC</c:v>
                </c:pt>
                <c:pt idx="10">
                  <c:v>UNB</c:v>
                </c:pt>
                <c:pt idx="11">
                  <c:v>UPE/UFPB</c:v>
                </c:pt>
                <c:pt idx="12">
                  <c:v>USP</c:v>
                </c:pt>
                <c:pt idx="13">
                  <c:v>UFES</c:v>
                </c:pt>
                <c:pt idx="14">
                  <c:v>UNESP/RC</c:v>
                </c:pt>
                <c:pt idx="15">
                  <c:v>UFMG</c:v>
                </c:pt>
                <c:pt idx="16">
                  <c:v>UCB</c:v>
                </c:pt>
                <c:pt idx="17">
                  <c:v>UFSC</c:v>
                </c:pt>
                <c:pt idx="18">
                  <c:v>UNIMEP</c:v>
                </c:pt>
                <c:pt idx="19">
                  <c:v>UFRGS</c:v>
                </c:pt>
                <c:pt idx="20">
                  <c:v>UGF</c:v>
                </c:pt>
                <c:pt idx="21">
                  <c:v>UNIVERSO</c:v>
                </c:pt>
                <c:pt idx="22">
                  <c:v>UEL</c:v>
                </c:pt>
                <c:pt idx="23">
                  <c:v>UFRJ</c:v>
                </c:pt>
              </c:strCache>
            </c:strRef>
          </c:cat>
          <c:val>
            <c:numRef>
              <c:f>RESUMOS!$M$3:$M$26</c:f>
              <c:numCache>
                <c:formatCode>0</c:formatCode>
                <c:ptCount val="24"/>
                <c:pt idx="0">
                  <c:v>510.21414706845917</c:v>
                </c:pt>
                <c:pt idx="1">
                  <c:v>759.11764705882354</c:v>
                </c:pt>
                <c:pt idx="2">
                  <c:v>407.82608695652175</c:v>
                </c:pt>
                <c:pt idx="3">
                  <c:v>767.57575757575762</c:v>
                </c:pt>
                <c:pt idx="4">
                  <c:v>320.75</c:v>
                </c:pt>
                <c:pt idx="5">
                  <c:v>342.69230769230768</c:v>
                </c:pt>
                <c:pt idx="6">
                  <c:v>380.90909090909093</c:v>
                </c:pt>
                <c:pt idx="7">
                  <c:v>203.65384615384616</c:v>
                </c:pt>
                <c:pt idx="8">
                  <c:v>332.9</c:v>
                </c:pt>
                <c:pt idx="9">
                  <c:v>645</c:v>
                </c:pt>
                <c:pt idx="10">
                  <c:v>423.33333333333331</c:v>
                </c:pt>
                <c:pt idx="11">
                  <c:v>490.4</c:v>
                </c:pt>
                <c:pt idx="12">
                  <c:v>791.94117647058829</c:v>
                </c:pt>
                <c:pt idx="13">
                  <c:v>271.44186046511629</c:v>
                </c:pt>
                <c:pt idx="14">
                  <c:v>696.75</c:v>
                </c:pt>
                <c:pt idx="15">
                  <c:v>544.5</c:v>
                </c:pt>
                <c:pt idx="16">
                  <c:v>982.66666666666663</c:v>
                </c:pt>
                <c:pt idx="17">
                  <c:v>672.05882352941171</c:v>
                </c:pt>
                <c:pt idx="18">
                  <c:v>358.33333333333331</c:v>
                </c:pt>
                <c:pt idx="19">
                  <c:v>593.17948717948718</c:v>
                </c:pt>
                <c:pt idx="20">
                  <c:v>360</c:v>
                </c:pt>
                <c:pt idx="21">
                  <c:v>412.5</c:v>
                </c:pt>
                <c:pt idx="22">
                  <c:v>467.18181818181819</c:v>
                </c:pt>
                <c:pt idx="23">
                  <c:v>713.63636363636363</c:v>
                </c:pt>
              </c:numCache>
            </c:numRef>
          </c:val>
        </c:ser>
        <c:axId val="40613760"/>
        <c:axId val="40615296"/>
      </c:barChart>
      <c:catAx>
        <c:axId val="40613760"/>
        <c:scaling>
          <c:orientation val="minMax"/>
        </c:scaling>
        <c:axPos val="b"/>
        <c:numFmt formatCode="#,##0.00" sourceLinked="0"/>
        <c:majorTickMark val="none"/>
        <c:tickLblPos val="nextTo"/>
        <c:txPr>
          <a:bodyPr rot="-5400000" vert="horz"/>
          <a:lstStyle/>
          <a:p>
            <a:pPr>
              <a:defRPr/>
            </a:pPr>
            <a:endParaRPr lang="pt-BR"/>
          </a:p>
        </c:txPr>
        <c:crossAx val="40615296"/>
        <c:crosses val="autoZero"/>
        <c:auto val="1"/>
        <c:lblAlgn val="ctr"/>
        <c:lblOffset val="100"/>
      </c:catAx>
      <c:valAx>
        <c:axId val="4061529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PONTOS / DOCENTE</a:t>
                </a:r>
              </a:p>
            </c:rich>
          </c:tx>
          <c:spPr>
            <a:noFill/>
            <a:ln w="25400">
              <a:noFill/>
            </a:ln>
          </c:spPr>
        </c:title>
        <c:numFmt formatCode="0" sourceLinked="1"/>
        <c:majorTickMark val="none"/>
        <c:tickLblPos val="nextTo"/>
        <c:txPr>
          <a:bodyPr/>
          <a:lstStyle/>
          <a:p>
            <a:pPr>
              <a:defRPr sz="1600" b="1"/>
            </a:pPr>
            <a:endParaRPr lang="pt-BR"/>
          </a:p>
        </c:txPr>
        <c:crossAx val="406137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/>
            </a:pPr>
            <a:endParaRPr lang="pt-BR"/>
          </a:p>
        </c:txPr>
      </c:dTable>
    </c:plotArea>
    <c:plotVisOnly val="1"/>
    <c:dispBlanksAs val="gap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25"/>
  <c:chart>
    <c:title>
      <c:tx>
        <c:rich>
          <a:bodyPr/>
          <a:lstStyle/>
          <a:p>
            <a:pPr>
              <a:defRPr/>
            </a:pPr>
            <a:r>
              <a:rPr lang="en-US"/>
              <a:t>PRODUÇÃO MEDIANA (EF)</a:t>
            </a:r>
          </a:p>
        </c:rich>
      </c:tx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337552742616034"/>
          <c:y val="9.6121416526138273E-2"/>
          <c:w val="0.88080168776371304"/>
          <c:h val="0.77571669477234406"/>
        </c:manualLayout>
      </c:layout>
      <c:barChart>
        <c:barDir val="col"/>
        <c:grouping val="clustered"/>
        <c:ser>
          <c:idx val="0"/>
          <c:order val="0"/>
          <c:tx>
            <c:v>MEDIANA</c:v>
          </c:tx>
          <c:dPt>
            <c:idx val="0"/>
            <c:spPr>
              <a:solidFill>
                <a:srgbClr val="FF0000"/>
              </a:solidFill>
            </c:spPr>
          </c:dPt>
          <c:cat>
            <c:strRef>
              <c:f>RESUMOS!$B$3:$B$26</c:f>
              <c:strCache>
                <c:ptCount val="24"/>
                <c:pt idx="0">
                  <c:v>ÁREA</c:v>
                </c:pt>
                <c:pt idx="1">
                  <c:v>UFPR/PR</c:v>
                </c:pt>
                <c:pt idx="2">
                  <c:v>UNICSUL</c:v>
                </c:pt>
                <c:pt idx="3">
                  <c:v>UFPEL</c:v>
                </c:pt>
                <c:pt idx="4">
                  <c:v>UFRN</c:v>
                </c:pt>
                <c:pt idx="5">
                  <c:v>UFTM</c:v>
                </c:pt>
                <c:pt idx="6">
                  <c:v>UFV/UFJF</c:v>
                </c:pt>
                <c:pt idx="7">
                  <c:v>USJT</c:v>
                </c:pt>
                <c:pt idx="8">
                  <c:v>UNICAMP</c:v>
                </c:pt>
                <c:pt idx="9">
                  <c:v>UDESC</c:v>
                </c:pt>
                <c:pt idx="10">
                  <c:v>UNB</c:v>
                </c:pt>
                <c:pt idx="11">
                  <c:v>UPE/UFPB</c:v>
                </c:pt>
                <c:pt idx="12">
                  <c:v>USP</c:v>
                </c:pt>
                <c:pt idx="13">
                  <c:v>UFES</c:v>
                </c:pt>
                <c:pt idx="14">
                  <c:v>UNESP/RC</c:v>
                </c:pt>
                <c:pt idx="15">
                  <c:v>UFMG</c:v>
                </c:pt>
                <c:pt idx="16">
                  <c:v>UCB</c:v>
                </c:pt>
                <c:pt idx="17">
                  <c:v>UFSC</c:v>
                </c:pt>
                <c:pt idx="18">
                  <c:v>UNIMEP</c:v>
                </c:pt>
                <c:pt idx="19">
                  <c:v>UFRGS</c:v>
                </c:pt>
                <c:pt idx="20">
                  <c:v>UGF</c:v>
                </c:pt>
                <c:pt idx="21">
                  <c:v>UNIVERSO</c:v>
                </c:pt>
                <c:pt idx="22">
                  <c:v>UEL</c:v>
                </c:pt>
                <c:pt idx="23">
                  <c:v>UFRJ</c:v>
                </c:pt>
              </c:strCache>
            </c:strRef>
          </c:cat>
          <c:val>
            <c:numRef>
              <c:f>RESUMOS!$N$3:$N$26</c:f>
              <c:numCache>
                <c:formatCode>0</c:formatCode>
                <c:ptCount val="24"/>
                <c:pt idx="0">
                  <c:v>320</c:v>
                </c:pt>
                <c:pt idx="1">
                  <c:v>380</c:v>
                </c:pt>
                <c:pt idx="2">
                  <c:v>380</c:v>
                </c:pt>
                <c:pt idx="3">
                  <c:v>335</c:v>
                </c:pt>
                <c:pt idx="4">
                  <c:v>307.5</c:v>
                </c:pt>
                <c:pt idx="5">
                  <c:v>305</c:v>
                </c:pt>
                <c:pt idx="6">
                  <c:v>130</c:v>
                </c:pt>
                <c:pt idx="7">
                  <c:v>145</c:v>
                </c:pt>
                <c:pt idx="8">
                  <c:v>257.5</c:v>
                </c:pt>
                <c:pt idx="9">
                  <c:v>495</c:v>
                </c:pt>
                <c:pt idx="10">
                  <c:v>220</c:v>
                </c:pt>
                <c:pt idx="11">
                  <c:v>290</c:v>
                </c:pt>
                <c:pt idx="12">
                  <c:v>270</c:v>
                </c:pt>
                <c:pt idx="13">
                  <c:v>227.5</c:v>
                </c:pt>
                <c:pt idx="14">
                  <c:v>500</c:v>
                </c:pt>
                <c:pt idx="15">
                  <c:v>490</c:v>
                </c:pt>
                <c:pt idx="16">
                  <c:v>495</c:v>
                </c:pt>
                <c:pt idx="17">
                  <c:v>565</c:v>
                </c:pt>
                <c:pt idx="18">
                  <c:v>222.5</c:v>
                </c:pt>
                <c:pt idx="19">
                  <c:v>417.5</c:v>
                </c:pt>
                <c:pt idx="20">
                  <c:v>417.5</c:v>
                </c:pt>
                <c:pt idx="21">
                  <c:v>190</c:v>
                </c:pt>
                <c:pt idx="22">
                  <c:v>341.25</c:v>
                </c:pt>
                <c:pt idx="23">
                  <c:v>710</c:v>
                </c:pt>
              </c:numCache>
            </c:numRef>
          </c:val>
        </c:ser>
        <c:axId val="40560512"/>
        <c:axId val="40562048"/>
      </c:barChart>
      <c:catAx>
        <c:axId val="40560512"/>
        <c:scaling>
          <c:orientation val="minMax"/>
        </c:scaling>
        <c:axPos val="b"/>
        <c:numFmt formatCode="General" sourceLinked="1"/>
        <c:majorTickMark val="none"/>
        <c:tickLblPos val="nextTo"/>
        <c:crossAx val="40562048"/>
        <c:crosses val="autoZero"/>
        <c:auto val="1"/>
        <c:lblAlgn val="ctr"/>
        <c:lblOffset val="100"/>
      </c:catAx>
      <c:valAx>
        <c:axId val="4056204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MEDIANA</a:t>
                </a:r>
              </a:p>
            </c:rich>
          </c:tx>
          <c:spPr>
            <a:noFill/>
            <a:ln w="25400">
              <a:noFill/>
            </a:ln>
          </c:spPr>
        </c:title>
        <c:numFmt formatCode="0" sourceLinked="1"/>
        <c:majorTickMark val="none"/>
        <c:tickLblPos val="nextTo"/>
        <c:txPr>
          <a:bodyPr/>
          <a:lstStyle/>
          <a:p>
            <a:pPr>
              <a:defRPr sz="1400" b="1"/>
            </a:pPr>
            <a:endParaRPr lang="pt-BR"/>
          </a:p>
        </c:txPr>
        <c:crossAx val="405605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/>
            </a:pPr>
            <a:endParaRPr lang="pt-BR"/>
          </a:p>
        </c:txPr>
      </c:dTable>
    </c:plotArea>
    <c:plotVisOnly val="1"/>
    <c:dispBlanksAs val="gap"/>
  </c:chart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25"/>
  <c:chart>
    <c:title>
      <c:tx>
        <c:rich>
          <a:bodyPr/>
          <a:lstStyle/>
          <a:p>
            <a:pPr>
              <a:defRPr/>
            </a:pPr>
            <a:r>
              <a:rPr lang="en-US"/>
              <a:t>% PRODUÇÃO A1 (EF)</a:t>
            </a:r>
          </a:p>
        </c:rich>
      </c:tx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080168776371309"/>
          <c:y val="9.7807757166947729E-2"/>
          <c:w val="0.86814345991561181"/>
          <c:h val="0.75548060708263065"/>
        </c:manualLayout>
      </c:layout>
      <c:barChart>
        <c:barDir val="col"/>
        <c:grouping val="clustered"/>
        <c:ser>
          <c:idx val="0"/>
          <c:order val="0"/>
          <c:tx>
            <c:v>% DOCENTES A1</c:v>
          </c:tx>
          <c:cat>
            <c:strRef>
              <c:f>RESUMOS!$B$4:$B$26</c:f>
              <c:strCache>
                <c:ptCount val="23"/>
                <c:pt idx="0">
                  <c:v>UFPR/PR</c:v>
                </c:pt>
                <c:pt idx="1">
                  <c:v>UNICSUL</c:v>
                </c:pt>
                <c:pt idx="2">
                  <c:v>UFPEL</c:v>
                </c:pt>
                <c:pt idx="3">
                  <c:v>UFRN</c:v>
                </c:pt>
                <c:pt idx="4">
                  <c:v>UFTM</c:v>
                </c:pt>
                <c:pt idx="5">
                  <c:v>UFV/UFJF</c:v>
                </c:pt>
                <c:pt idx="6">
                  <c:v>USJT</c:v>
                </c:pt>
                <c:pt idx="7">
                  <c:v>UNICAMP</c:v>
                </c:pt>
                <c:pt idx="8">
                  <c:v>UDESC</c:v>
                </c:pt>
                <c:pt idx="9">
                  <c:v>UNB</c:v>
                </c:pt>
                <c:pt idx="10">
                  <c:v>UPE/UFPB</c:v>
                </c:pt>
                <c:pt idx="11">
                  <c:v>USP</c:v>
                </c:pt>
                <c:pt idx="12">
                  <c:v>UFES</c:v>
                </c:pt>
                <c:pt idx="13">
                  <c:v>UNESP/RC</c:v>
                </c:pt>
                <c:pt idx="14">
                  <c:v>UFMG</c:v>
                </c:pt>
                <c:pt idx="15">
                  <c:v>UCB</c:v>
                </c:pt>
                <c:pt idx="16">
                  <c:v>UFSC</c:v>
                </c:pt>
                <c:pt idx="17">
                  <c:v>UNIMEP</c:v>
                </c:pt>
                <c:pt idx="18">
                  <c:v>UFRGS</c:v>
                </c:pt>
                <c:pt idx="19">
                  <c:v>UGF</c:v>
                </c:pt>
                <c:pt idx="20">
                  <c:v>UNIVERSO</c:v>
                </c:pt>
                <c:pt idx="21">
                  <c:v>UEL</c:v>
                </c:pt>
                <c:pt idx="22">
                  <c:v>UFRJ</c:v>
                </c:pt>
              </c:strCache>
            </c:strRef>
          </c:cat>
          <c:val>
            <c:numRef>
              <c:f>RESUMOS!$O$4:$O$26</c:f>
              <c:numCache>
                <c:formatCode>0</c:formatCode>
                <c:ptCount val="23"/>
                <c:pt idx="0">
                  <c:v>29.411764705882355</c:v>
                </c:pt>
                <c:pt idx="1">
                  <c:v>69.565217391304344</c:v>
                </c:pt>
                <c:pt idx="2">
                  <c:v>48.484848484848484</c:v>
                </c:pt>
                <c:pt idx="3">
                  <c:v>30</c:v>
                </c:pt>
                <c:pt idx="4">
                  <c:v>23.076923076923077</c:v>
                </c:pt>
                <c:pt idx="5">
                  <c:v>36.363636363636367</c:v>
                </c:pt>
                <c:pt idx="6">
                  <c:v>15.384615384615385</c:v>
                </c:pt>
                <c:pt idx="7">
                  <c:v>52</c:v>
                </c:pt>
                <c:pt idx="8">
                  <c:v>50</c:v>
                </c:pt>
                <c:pt idx="9">
                  <c:v>33.333333333333329</c:v>
                </c:pt>
                <c:pt idx="10">
                  <c:v>24</c:v>
                </c:pt>
                <c:pt idx="11">
                  <c:v>50</c:v>
                </c:pt>
                <c:pt idx="12">
                  <c:v>23.255813953488371</c:v>
                </c:pt>
                <c:pt idx="13">
                  <c:v>70</c:v>
                </c:pt>
                <c:pt idx="14">
                  <c:v>60</c:v>
                </c:pt>
                <c:pt idx="15">
                  <c:v>81.481481481481481</c:v>
                </c:pt>
                <c:pt idx="16">
                  <c:v>41.17647058823529</c:v>
                </c:pt>
                <c:pt idx="17">
                  <c:v>38.095238095238095</c:v>
                </c:pt>
                <c:pt idx="18">
                  <c:v>41.025641025641022</c:v>
                </c:pt>
                <c:pt idx="19">
                  <c:v>54.54545454545454</c:v>
                </c:pt>
                <c:pt idx="20">
                  <c:v>36.363636363636367</c:v>
                </c:pt>
                <c:pt idx="21">
                  <c:v>25.454545454545453</c:v>
                </c:pt>
                <c:pt idx="22">
                  <c:v>72.727272727272734</c:v>
                </c:pt>
              </c:numCache>
            </c:numRef>
          </c:val>
        </c:ser>
        <c:axId val="39780352"/>
        <c:axId val="39781888"/>
      </c:barChart>
      <c:catAx>
        <c:axId val="39780352"/>
        <c:scaling>
          <c:orientation val="minMax"/>
        </c:scaling>
        <c:axPos val="b"/>
        <c:numFmt formatCode="General" sourceLinked="1"/>
        <c:majorTickMark val="none"/>
        <c:tickLblPos val="nextTo"/>
        <c:crossAx val="39781888"/>
        <c:crosses val="autoZero"/>
        <c:auto val="1"/>
        <c:lblAlgn val="ctr"/>
        <c:lblOffset val="100"/>
      </c:catAx>
      <c:valAx>
        <c:axId val="3978188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PERCENTUAL DE DOCENTES </a:t>
                </a:r>
              </a:p>
            </c:rich>
          </c:tx>
          <c:layout>
            <c:manualLayout>
              <c:xMode val="edge"/>
              <c:yMode val="edge"/>
              <c:x val="4.0752420470262798E-2"/>
              <c:y val="0.31979863945578235"/>
            </c:manualLayout>
          </c:layout>
          <c:spPr>
            <a:noFill/>
            <a:ln w="25400">
              <a:noFill/>
            </a:ln>
          </c:spPr>
        </c:title>
        <c:numFmt formatCode="0" sourceLinked="1"/>
        <c:majorTickMark val="none"/>
        <c:tickLblPos val="nextTo"/>
        <c:txPr>
          <a:bodyPr/>
          <a:lstStyle/>
          <a:p>
            <a:pPr>
              <a:defRPr sz="1400"/>
            </a:pPr>
            <a:endParaRPr lang="pt-BR"/>
          </a:p>
        </c:txPr>
        <c:crossAx val="3978035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25"/>
  <c:chart>
    <c:title>
      <c:tx>
        <c:rich>
          <a:bodyPr/>
          <a:lstStyle/>
          <a:p>
            <a:pPr>
              <a:defRPr/>
            </a:pPr>
            <a:r>
              <a:rPr lang="en-US"/>
              <a:t>PRODUÇÃO % A1 + A2 (EF)</a:t>
            </a:r>
          </a:p>
        </c:rich>
      </c:tx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236286919831224"/>
          <c:y val="9.7807757166947729E-2"/>
          <c:w val="0.86181434599156115"/>
          <c:h val="0.78414839797639124"/>
        </c:manualLayout>
      </c:layout>
      <c:barChart>
        <c:barDir val="col"/>
        <c:grouping val="clustered"/>
        <c:ser>
          <c:idx val="0"/>
          <c:order val="0"/>
          <c:tx>
            <c:v>% DOC A1+A2</c:v>
          </c:tx>
          <c:cat>
            <c:strRef>
              <c:f>RESUMOS!$B$4:$B$26</c:f>
              <c:strCache>
                <c:ptCount val="23"/>
                <c:pt idx="0">
                  <c:v>UFPR/PR</c:v>
                </c:pt>
                <c:pt idx="1">
                  <c:v>UNICSUL</c:v>
                </c:pt>
                <c:pt idx="2">
                  <c:v>UFPEL</c:v>
                </c:pt>
                <c:pt idx="3">
                  <c:v>UFRN</c:v>
                </c:pt>
                <c:pt idx="4">
                  <c:v>UFTM</c:v>
                </c:pt>
                <c:pt idx="5">
                  <c:v>UFV/UFJF</c:v>
                </c:pt>
                <c:pt idx="6">
                  <c:v>USJT</c:v>
                </c:pt>
                <c:pt idx="7">
                  <c:v>UNICAMP</c:v>
                </c:pt>
                <c:pt idx="8">
                  <c:v>UDESC</c:v>
                </c:pt>
                <c:pt idx="9">
                  <c:v>UNB</c:v>
                </c:pt>
                <c:pt idx="10">
                  <c:v>UPE/UFPB</c:v>
                </c:pt>
                <c:pt idx="11">
                  <c:v>USP</c:v>
                </c:pt>
                <c:pt idx="12">
                  <c:v>UFES</c:v>
                </c:pt>
                <c:pt idx="13">
                  <c:v>UNESP/RC</c:v>
                </c:pt>
                <c:pt idx="14">
                  <c:v>UFMG</c:v>
                </c:pt>
                <c:pt idx="15">
                  <c:v>UCB</c:v>
                </c:pt>
                <c:pt idx="16">
                  <c:v>UFSC</c:v>
                </c:pt>
                <c:pt idx="17">
                  <c:v>UNIMEP</c:v>
                </c:pt>
                <c:pt idx="18">
                  <c:v>UFRGS</c:v>
                </c:pt>
                <c:pt idx="19">
                  <c:v>UGF</c:v>
                </c:pt>
                <c:pt idx="20">
                  <c:v>UNIVERSO</c:v>
                </c:pt>
                <c:pt idx="21">
                  <c:v>UEL</c:v>
                </c:pt>
                <c:pt idx="22">
                  <c:v>UFRJ</c:v>
                </c:pt>
              </c:strCache>
            </c:strRef>
          </c:cat>
          <c:val>
            <c:numRef>
              <c:f>RESUMOS!$P$4:$P$26</c:f>
              <c:numCache>
                <c:formatCode>0</c:formatCode>
                <c:ptCount val="23"/>
                <c:pt idx="0">
                  <c:v>70.588235294117652</c:v>
                </c:pt>
                <c:pt idx="1">
                  <c:v>95.652173913043484</c:v>
                </c:pt>
                <c:pt idx="2">
                  <c:v>72.727272727272734</c:v>
                </c:pt>
                <c:pt idx="3">
                  <c:v>90</c:v>
                </c:pt>
                <c:pt idx="4">
                  <c:v>53.846153846153847</c:v>
                </c:pt>
                <c:pt idx="5">
                  <c:v>54.54545454545454</c:v>
                </c:pt>
                <c:pt idx="6">
                  <c:v>69.230769230769226</c:v>
                </c:pt>
                <c:pt idx="7">
                  <c:v>80</c:v>
                </c:pt>
                <c:pt idx="8">
                  <c:v>93.75</c:v>
                </c:pt>
                <c:pt idx="9">
                  <c:v>58.333333333333336</c:v>
                </c:pt>
                <c:pt idx="10">
                  <c:v>64</c:v>
                </c:pt>
                <c:pt idx="11">
                  <c:v>79.411764705882348</c:v>
                </c:pt>
                <c:pt idx="12">
                  <c:v>93.023255813953483</c:v>
                </c:pt>
                <c:pt idx="13">
                  <c:v>110.00000000000001</c:v>
                </c:pt>
                <c:pt idx="14">
                  <c:v>100</c:v>
                </c:pt>
                <c:pt idx="15">
                  <c:v>103.7037037037037</c:v>
                </c:pt>
                <c:pt idx="16">
                  <c:v>88.235294117647058</c:v>
                </c:pt>
                <c:pt idx="17">
                  <c:v>85.714285714285708</c:v>
                </c:pt>
                <c:pt idx="18">
                  <c:v>87.179487179487182</c:v>
                </c:pt>
                <c:pt idx="19">
                  <c:v>72.727272727272734</c:v>
                </c:pt>
                <c:pt idx="20">
                  <c:v>90.909090909090907</c:v>
                </c:pt>
                <c:pt idx="21">
                  <c:v>69.090909090909093</c:v>
                </c:pt>
                <c:pt idx="22">
                  <c:v>100</c:v>
                </c:pt>
              </c:numCache>
            </c:numRef>
          </c:val>
        </c:ser>
        <c:axId val="39838080"/>
        <c:axId val="39839616"/>
      </c:barChart>
      <c:catAx>
        <c:axId val="39838080"/>
        <c:scaling>
          <c:orientation val="minMax"/>
        </c:scaling>
        <c:axPos val="b"/>
        <c:numFmt formatCode="General" sourceLinked="1"/>
        <c:majorTickMark val="none"/>
        <c:tickLblPos val="nextTo"/>
        <c:crossAx val="39839616"/>
        <c:crosses val="autoZero"/>
        <c:auto val="1"/>
        <c:lblAlgn val="ctr"/>
        <c:lblOffset val="100"/>
      </c:catAx>
      <c:valAx>
        <c:axId val="39839616"/>
        <c:scaling>
          <c:orientation val="minMax"/>
          <c:max val="100"/>
        </c:scaling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PERCENTUAL DE DOCENTES</a:t>
                </a:r>
              </a:p>
            </c:rich>
          </c:tx>
          <c:layout>
            <c:manualLayout>
              <c:xMode val="edge"/>
              <c:yMode val="edge"/>
              <c:x val="1.6863070539419087E-2"/>
              <c:y val="0.3095686274509804"/>
            </c:manualLayout>
          </c:layout>
          <c:spPr>
            <a:noFill/>
            <a:ln w="25400">
              <a:noFill/>
            </a:ln>
          </c:spPr>
        </c:title>
        <c:numFmt formatCode="0" sourceLinked="1"/>
        <c:majorTickMark val="none"/>
        <c:tickLblPos val="nextTo"/>
        <c:txPr>
          <a:bodyPr/>
          <a:lstStyle/>
          <a:p>
            <a:pPr>
              <a:defRPr sz="1400"/>
            </a:pPr>
            <a:endParaRPr lang="pt-BR"/>
          </a:p>
        </c:txPr>
        <c:crossAx val="3983808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</c:chart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25"/>
  <c:chart>
    <c:title>
      <c:tx>
        <c:rich>
          <a:bodyPr/>
          <a:lstStyle/>
          <a:p>
            <a:pPr>
              <a:defRPr/>
            </a:pPr>
            <a:r>
              <a:rPr lang="en-US"/>
              <a:t>PERCENTUAL</a:t>
            </a:r>
            <a:r>
              <a:rPr lang="en-US" baseline="0"/>
              <a:t> DE PPGS COM + DE 2 PRODUTOS A1 OU A2</a:t>
            </a:r>
            <a:endParaRPr lang="en-US"/>
          </a:p>
        </c:rich>
      </c:tx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8.9662447257383968E-2"/>
          <c:y val="9.949409780775717E-2"/>
          <c:w val="0.89451476793248941"/>
          <c:h val="0.7807757166947723"/>
        </c:manualLayout>
      </c:layout>
      <c:barChart>
        <c:barDir val="col"/>
        <c:grouping val="clustered"/>
        <c:ser>
          <c:idx val="0"/>
          <c:order val="0"/>
          <c:dPt>
            <c:idx val="0"/>
            <c:spPr>
              <a:solidFill>
                <a:srgbClr val="FF0000"/>
              </a:solidFill>
            </c:spPr>
          </c:dPt>
          <c:cat>
            <c:strRef>
              <c:f>RESUMOS!$B$3:$B$26</c:f>
              <c:strCache>
                <c:ptCount val="24"/>
                <c:pt idx="0">
                  <c:v>ÁREA</c:v>
                </c:pt>
                <c:pt idx="1">
                  <c:v>UFPR/PR</c:v>
                </c:pt>
                <c:pt idx="2">
                  <c:v>UNICSUL</c:v>
                </c:pt>
                <c:pt idx="3">
                  <c:v>UFPEL</c:v>
                </c:pt>
                <c:pt idx="4">
                  <c:v>UFRN</c:v>
                </c:pt>
                <c:pt idx="5">
                  <c:v>UFTM</c:v>
                </c:pt>
                <c:pt idx="6">
                  <c:v>UFV/UFJF</c:v>
                </c:pt>
                <c:pt idx="7">
                  <c:v>USJT</c:v>
                </c:pt>
                <c:pt idx="8">
                  <c:v>UNICAMP</c:v>
                </c:pt>
                <c:pt idx="9">
                  <c:v>UDESC</c:v>
                </c:pt>
                <c:pt idx="10">
                  <c:v>UNB</c:v>
                </c:pt>
                <c:pt idx="11">
                  <c:v>UPE/UFPB</c:v>
                </c:pt>
                <c:pt idx="12">
                  <c:v>USP</c:v>
                </c:pt>
                <c:pt idx="13">
                  <c:v>UFES</c:v>
                </c:pt>
                <c:pt idx="14">
                  <c:v>UNESP/RC</c:v>
                </c:pt>
                <c:pt idx="15">
                  <c:v>UFMG</c:v>
                </c:pt>
                <c:pt idx="16">
                  <c:v>UCB</c:v>
                </c:pt>
                <c:pt idx="17">
                  <c:v>UFSC</c:v>
                </c:pt>
                <c:pt idx="18">
                  <c:v>UNIMEP</c:v>
                </c:pt>
                <c:pt idx="19">
                  <c:v>UFRGS</c:v>
                </c:pt>
                <c:pt idx="20">
                  <c:v>UGF</c:v>
                </c:pt>
                <c:pt idx="21">
                  <c:v>UNIVERSO</c:v>
                </c:pt>
                <c:pt idx="22">
                  <c:v>UEL</c:v>
                </c:pt>
                <c:pt idx="23">
                  <c:v>UFRJ</c:v>
                </c:pt>
              </c:strCache>
            </c:strRef>
          </c:cat>
          <c:val>
            <c:numRef>
              <c:f>RESUMOS!$Q$3:$Q$26</c:f>
              <c:numCache>
                <c:formatCode>0</c:formatCode>
                <c:ptCount val="24"/>
                <c:pt idx="0" formatCode="0.0">
                  <c:v>55.284552845528459</c:v>
                </c:pt>
                <c:pt idx="1">
                  <c:v>58.82352941176471</c:v>
                </c:pt>
                <c:pt idx="2">
                  <c:v>69.565217391304344</c:v>
                </c:pt>
                <c:pt idx="3">
                  <c:v>54.54545454545454</c:v>
                </c:pt>
                <c:pt idx="4">
                  <c:v>40</c:v>
                </c:pt>
                <c:pt idx="5">
                  <c:v>23.076923076923077</c:v>
                </c:pt>
                <c:pt idx="6">
                  <c:v>36.363636363636367</c:v>
                </c:pt>
                <c:pt idx="7">
                  <c:v>15.384615384615385</c:v>
                </c:pt>
                <c:pt idx="8">
                  <c:v>48</c:v>
                </c:pt>
                <c:pt idx="9">
                  <c:v>75</c:v>
                </c:pt>
                <c:pt idx="10">
                  <c:v>50</c:v>
                </c:pt>
                <c:pt idx="11">
                  <c:v>32</c:v>
                </c:pt>
                <c:pt idx="12">
                  <c:v>61.764705882352942</c:v>
                </c:pt>
                <c:pt idx="13">
                  <c:v>37.209302325581397</c:v>
                </c:pt>
                <c:pt idx="14">
                  <c:v>85</c:v>
                </c:pt>
                <c:pt idx="15">
                  <c:v>90</c:v>
                </c:pt>
                <c:pt idx="16">
                  <c:v>74.074074074074076</c:v>
                </c:pt>
                <c:pt idx="17">
                  <c:v>70.588235294117652</c:v>
                </c:pt>
                <c:pt idx="18">
                  <c:v>38.095238095238095</c:v>
                </c:pt>
                <c:pt idx="19">
                  <c:v>71.794871794871796</c:v>
                </c:pt>
                <c:pt idx="20">
                  <c:v>54.54545454545454</c:v>
                </c:pt>
                <c:pt idx="21">
                  <c:v>45.454545454545453</c:v>
                </c:pt>
                <c:pt idx="22">
                  <c:v>50.909090909090907</c:v>
                </c:pt>
                <c:pt idx="23">
                  <c:v>72.727272727272734</c:v>
                </c:pt>
              </c:numCache>
            </c:numRef>
          </c:val>
        </c:ser>
        <c:axId val="39821696"/>
        <c:axId val="39823232"/>
      </c:barChart>
      <c:catAx>
        <c:axId val="39821696"/>
        <c:scaling>
          <c:orientation val="minMax"/>
        </c:scaling>
        <c:axPos val="b"/>
        <c:numFmt formatCode="General" sourceLinked="1"/>
        <c:majorTickMark val="none"/>
        <c:tickLblPos val="nextTo"/>
        <c:crossAx val="39823232"/>
        <c:crosses val="autoZero"/>
        <c:auto val="1"/>
        <c:lblAlgn val="ctr"/>
        <c:lblOffset val="100"/>
      </c:catAx>
      <c:valAx>
        <c:axId val="398232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1600" b="1"/>
            </a:pPr>
            <a:endParaRPr lang="pt-BR"/>
          </a:p>
        </c:txPr>
        <c:crossAx val="39821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pt-BR"/>
          </a:p>
        </c:txPr>
      </c:dTable>
    </c:plotArea>
    <c:plotVisOnly val="1"/>
    <c:dispBlanksAs val="gap"/>
  </c:chart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25"/>
  <c:chart>
    <c:title>
      <c:tx>
        <c:rich>
          <a:bodyPr/>
          <a:lstStyle/>
          <a:p>
            <a:pPr>
              <a:defRPr/>
            </a:pPr>
            <a:r>
              <a:rPr lang="en-US"/>
              <a:t>PRODUÇÃO POR SUBÁREA 2007-2009 vs 2010-2011</a:t>
            </a:r>
          </a:p>
        </c:rich>
      </c:tx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6033755274261605"/>
          <c:y val="9.274873524451939E-2"/>
          <c:w val="0.8270042194092827"/>
          <c:h val="0.7807757166947723"/>
        </c:manualLayout>
      </c:layout>
      <c:barChart>
        <c:barDir val="col"/>
        <c:grouping val="clustered"/>
        <c:ser>
          <c:idx val="0"/>
          <c:order val="0"/>
          <c:tx>
            <c:strRef>
              <c:f>RESUMOS!$AJ$15</c:f>
              <c:strCache>
                <c:ptCount val="1"/>
                <c:pt idx="0">
                  <c:v>2007-2009</c:v>
                </c:pt>
              </c:strCache>
            </c:strRef>
          </c:tx>
          <c:cat>
            <c:strRef>
              <c:f>RESUMOS!$AI$16:$AI$19</c:f>
              <c:strCache>
                <c:ptCount val="4"/>
                <c:pt idx="0">
                  <c:v>EF</c:v>
                </c:pt>
                <c:pt idx="1">
                  <c:v>FO</c:v>
                </c:pt>
                <c:pt idx="2">
                  <c:v>FT</c:v>
                </c:pt>
                <c:pt idx="3">
                  <c:v>ÁREA</c:v>
                </c:pt>
              </c:strCache>
            </c:strRef>
          </c:cat>
          <c:val>
            <c:numRef>
              <c:f>RESUMOS!$AJ$16:$AJ$19</c:f>
              <c:numCache>
                <c:formatCode>General</c:formatCode>
                <c:ptCount val="4"/>
                <c:pt idx="0">
                  <c:v>146826</c:v>
                </c:pt>
                <c:pt idx="1">
                  <c:v>54770</c:v>
                </c:pt>
                <c:pt idx="2">
                  <c:v>44383</c:v>
                </c:pt>
                <c:pt idx="3">
                  <c:v>245979</c:v>
                </c:pt>
              </c:numCache>
            </c:numRef>
          </c:val>
        </c:ser>
        <c:ser>
          <c:idx val="1"/>
          <c:order val="1"/>
          <c:tx>
            <c:strRef>
              <c:f>RESUMOS!$AK$15</c:f>
              <c:strCache>
                <c:ptCount val="1"/>
                <c:pt idx="0">
                  <c:v>2010-2011</c:v>
                </c:pt>
              </c:strCache>
            </c:strRef>
          </c:tx>
          <c:spPr>
            <a:gradFill>
              <a:gsLst>
                <a:gs pos="0">
                  <a:srgbClr val="03D4A8"/>
                </a:gs>
                <a:gs pos="25000">
                  <a:srgbClr val="21D6E0"/>
                </a:gs>
                <a:gs pos="75000">
                  <a:srgbClr val="0087E6"/>
                </a:gs>
                <a:gs pos="100000">
                  <a:srgbClr val="005CBF"/>
                </a:gs>
              </a:gsLst>
              <a:lin ang="5400000" scaled="0"/>
            </a:gradFill>
          </c:spPr>
          <c:cat>
            <c:strRef>
              <c:f>RESUMOS!$AI$16:$AI$19</c:f>
              <c:strCache>
                <c:ptCount val="4"/>
                <c:pt idx="0">
                  <c:v>EF</c:v>
                </c:pt>
                <c:pt idx="1">
                  <c:v>FO</c:v>
                </c:pt>
                <c:pt idx="2">
                  <c:v>FT</c:v>
                </c:pt>
                <c:pt idx="3">
                  <c:v>ÁREA</c:v>
                </c:pt>
              </c:strCache>
            </c:strRef>
          </c:cat>
          <c:val>
            <c:numRef>
              <c:f>RESUMOS!$AK$16:$AK$19</c:f>
              <c:numCache>
                <c:formatCode>General</c:formatCode>
                <c:ptCount val="4"/>
                <c:pt idx="0">
                  <c:v>155545</c:v>
                </c:pt>
                <c:pt idx="1">
                  <c:v>45449</c:v>
                </c:pt>
                <c:pt idx="2">
                  <c:v>59285</c:v>
                </c:pt>
                <c:pt idx="3">
                  <c:v>260279</c:v>
                </c:pt>
              </c:numCache>
            </c:numRef>
          </c:val>
        </c:ser>
        <c:axId val="40822656"/>
        <c:axId val="40824192"/>
      </c:barChart>
      <c:catAx>
        <c:axId val="40822656"/>
        <c:scaling>
          <c:orientation val="minMax"/>
        </c:scaling>
        <c:axPos val="b"/>
        <c:numFmt formatCode="General" sourceLinked="1"/>
        <c:majorTickMark val="none"/>
        <c:tickLblPos val="nextTo"/>
        <c:crossAx val="40824192"/>
        <c:crosses val="autoZero"/>
        <c:auto val="1"/>
        <c:lblAlgn val="ctr"/>
        <c:lblOffset val="100"/>
      </c:catAx>
      <c:valAx>
        <c:axId val="4082419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PROCUÇÃO ÁREA 21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/>
          <a:lstStyle/>
          <a:p>
            <a:pPr>
              <a:defRPr sz="1600" b="1"/>
            </a:pPr>
            <a:endParaRPr lang="pt-BR"/>
          </a:p>
        </c:txPr>
        <c:crossAx val="40822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pt-BR"/>
          </a:p>
        </c:txPr>
      </c:dTable>
    </c:plotArea>
    <c:plotVisOnly val="1"/>
    <c:dispBlanksAs val="gap"/>
  </c:chart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3"/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NÚMERO DE DOCENTES EF</a:t>
            </a:r>
          </a:p>
        </c:rich>
      </c:tx>
      <c:layout>
        <c:manualLayout>
          <c:xMode val="edge"/>
          <c:yMode val="edge"/>
          <c:x val="0.33022395573997237"/>
          <c:y val="2.2360944377751098E-2"/>
        </c:manualLayout>
      </c:layout>
      <c:spPr>
        <a:noFill/>
        <a:ln w="25400">
          <a:noFill/>
        </a:ln>
      </c:spPr>
    </c:title>
    <c:view3D>
      <c:depthPercent val="100"/>
      <c:rAngAx val="1"/>
    </c:view3D>
    <c:plotArea>
      <c:layout>
        <c:manualLayout>
          <c:layoutTarget val="inner"/>
          <c:xMode val="edge"/>
          <c:yMode val="edge"/>
          <c:x val="0.11708860759493671"/>
          <c:y val="0.1045531197301855"/>
          <c:w val="0.85654008438818563"/>
          <c:h val="0.74198988195615512"/>
        </c:manualLayout>
      </c:layout>
      <c:bar3DChart>
        <c:barDir val="col"/>
        <c:grouping val="clustered"/>
        <c:ser>
          <c:idx val="0"/>
          <c:order val="0"/>
          <c:tx>
            <c:strRef>
              <c:f>RESUMOS!$AH$3</c:f>
              <c:strCache>
                <c:ptCount val="1"/>
                <c:pt idx="0">
                  <c:v>PERM</c:v>
                </c:pt>
              </c:strCache>
            </c:strRef>
          </c:tx>
          <c:dPt>
            <c:idx val="3"/>
            <c:spPr>
              <a:solidFill>
                <a:schemeClr val="accent2"/>
              </a:solidFill>
            </c:spPr>
          </c:dPt>
          <c:dPt>
            <c:idx val="4"/>
            <c:spPr>
              <a:solidFill>
                <a:schemeClr val="accent2"/>
              </a:solidFill>
            </c:spPr>
          </c:dPt>
          <c:cat>
            <c:strRef>
              <c:f>RESUMOS!$AI$2:$AM$2</c:f>
              <c:strCache>
                <c:ptCount val="5"/>
                <c:pt idx="0">
                  <c:v>ANO 2007</c:v>
                </c:pt>
                <c:pt idx="1">
                  <c:v>ANO 2008</c:v>
                </c:pt>
                <c:pt idx="2">
                  <c:v>ANO 2009</c:v>
                </c:pt>
                <c:pt idx="3">
                  <c:v>ANO 2010</c:v>
                </c:pt>
                <c:pt idx="4">
                  <c:v>ANO 2011</c:v>
                </c:pt>
              </c:strCache>
            </c:strRef>
          </c:cat>
          <c:val>
            <c:numRef>
              <c:f>RESUMOS!$AI$3:$AM$3</c:f>
              <c:numCache>
                <c:formatCode>General</c:formatCode>
                <c:ptCount val="5"/>
                <c:pt idx="0">
                  <c:v>249</c:v>
                </c:pt>
                <c:pt idx="1">
                  <c:v>258</c:v>
                </c:pt>
                <c:pt idx="2">
                  <c:v>289</c:v>
                </c:pt>
                <c:pt idx="3">
                  <c:v>362</c:v>
                </c:pt>
                <c:pt idx="4">
                  <c:v>377</c:v>
                </c:pt>
              </c:numCache>
            </c:numRef>
          </c:val>
        </c:ser>
        <c:ser>
          <c:idx val="1"/>
          <c:order val="1"/>
          <c:tx>
            <c:strRef>
              <c:f>RESUMOS!$AH$4</c:f>
              <c:strCache>
                <c:ptCount val="1"/>
                <c:pt idx="0">
                  <c:v>COL</c:v>
                </c:pt>
              </c:strCache>
            </c:strRef>
          </c:tx>
          <c:cat>
            <c:strRef>
              <c:f>RESUMOS!$AI$2:$AM$2</c:f>
              <c:strCache>
                <c:ptCount val="5"/>
                <c:pt idx="0">
                  <c:v>ANO 2007</c:v>
                </c:pt>
                <c:pt idx="1">
                  <c:v>ANO 2008</c:v>
                </c:pt>
                <c:pt idx="2">
                  <c:v>ANO 2009</c:v>
                </c:pt>
                <c:pt idx="3">
                  <c:v>ANO 2010</c:v>
                </c:pt>
                <c:pt idx="4">
                  <c:v>ANO 2011</c:v>
                </c:pt>
              </c:strCache>
            </c:strRef>
          </c:cat>
          <c:val>
            <c:numRef>
              <c:f>RESUMOS!$AI$4:$AM$4</c:f>
              <c:numCache>
                <c:formatCode>General</c:formatCode>
                <c:ptCount val="5"/>
                <c:pt idx="0">
                  <c:v>21</c:v>
                </c:pt>
                <c:pt idx="1">
                  <c:v>17</c:v>
                </c:pt>
                <c:pt idx="2">
                  <c:v>55</c:v>
                </c:pt>
                <c:pt idx="3">
                  <c:v>80</c:v>
                </c:pt>
                <c:pt idx="4">
                  <c:v>67</c:v>
                </c:pt>
              </c:numCache>
            </c:numRef>
          </c:val>
        </c:ser>
        <c:shape val="box"/>
        <c:axId val="40498688"/>
        <c:axId val="40500224"/>
        <c:axId val="0"/>
      </c:bar3DChart>
      <c:catAx>
        <c:axId val="40498688"/>
        <c:scaling>
          <c:orientation val="minMax"/>
        </c:scaling>
        <c:axPos val="b"/>
        <c:numFmt formatCode="General" sourceLinked="1"/>
        <c:majorTickMark val="none"/>
        <c:tickLblPos val="nextTo"/>
        <c:crossAx val="40500224"/>
        <c:crosses val="autoZero"/>
        <c:auto val="1"/>
        <c:lblAlgn val="ctr"/>
        <c:lblOffset val="100"/>
      </c:catAx>
      <c:valAx>
        <c:axId val="4050022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t>DOCENTES</a:t>
                </a:r>
              </a:p>
            </c:rich>
          </c:tx>
          <c:spPr>
            <a:noFill/>
            <a:ln w="25400">
              <a:noFill/>
            </a:ln>
          </c:spPr>
        </c:title>
        <c:numFmt formatCode="General" sourceLinked="1"/>
        <c:majorTickMark val="none"/>
        <c:tickLblPos val="nextTo"/>
        <c:txPr>
          <a:bodyPr/>
          <a:lstStyle/>
          <a:p>
            <a:pPr>
              <a:defRPr sz="1050" b="1"/>
            </a:pPr>
            <a:endParaRPr lang="pt-BR"/>
          </a:p>
        </c:txPr>
        <c:crossAx val="404986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pt-BR"/>
          </a:p>
        </c:txPr>
      </c:dTable>
      <c:spPr>
        <a:noFill/>
        <a:ln w="25400">
          <a:noFill/>
        </a:ln>
      </c:spPr>
    </c:plotArea>
    <c:plotVisOnly val="1"/>
    <c:dispBlanksAs val="gap"/>
  </c:chart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/>
            </a:pPr>
            <a:r>
              <a:rPr lang="en-US"/>
              <a:t>DADOS</a:t>
            </a:r>
            <a:r>
              <a:rPr lang="en-US" baseline="0"/>
              <a:t> MÉDIOS DA ÁREA</a:t>
            </a:r>
            <a:endParaRPr lang="en-US"/>
          </a:p>
        </c:rich>
      </c:tx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0654008438818566"/>
          <c:y val="9.949409780775717E-2"/>
          <c:w val="0.87763713080168781"/>
          <c:h val="0.77065767284991571"/>
        </c:manualLayout>
      </c:layout>
      <c:barChart>
        <c:barDir val="col"/>
        <c:grouping val="clustered"/>
        <c:ser>
          <c:idx val="0"/>
          <c:order val="0"/>
          <c:tx>
            <c:strRef>
              <c:f>Plan1!$B$2</c:f>
              <c:strCache>
                <c:ptCount val="1"/>
                <c:pt idx="0">
                  <c:v>PTS NORM</c:v>
                </c:pt>
              </c:strCache>
            </c:strRef>
          </c:tx>
          <c:cat>
            <c:strRef>
              <c:f>Plan1!$A$3:$A$6</c:f>
              <c:strCache>
                <c:ptCount val="4"/>
                <c:pt idx="0">
                  <c:v>EF</c:v>
                </c:pt>
                <c:pt idx="1">
                  <c:v>FT</c:v>
                </c:pt>
                <c:pt idx="2">
                  <c:v>FO</c:v>
                </c:pt>
                <c:pt idx="3">
                  <c:v>ÁREA</c:v>
                </c:pt>
              </c:strCache>
            </c:strRef>
          </c:cat>
          <c:val>
            <c:numRef>
              <c:f>Plan1!$B$3:$B$6</c:f>
              <c:numCache>
                <c:formatCode>General</c:formatCode>
                <c:ptCount val="4"/>
                <c:pt idx="0">
                  <c:v>510</c:v>
                </c:pt>
                <c:pt idx="1">
                  <c:v>503</c:v>
                </c:pt>
                <c:pt idx="2">
                  <c:v>475</c:v>
                </c:pt>
                <c:pt idx="3">
                  <c:v>496</c:v>
                </c:pt>
              </c:numCache>
            </c:numRef>
          </c:val>
        </c:ser>
        <c:ser>
          <c:idx val="1"/>
          <c:order val="1"/>
          <c:tx>
            <c:strRef>
              <c:f>Plan1!$C$2</c:f>
              <c:strCache>
                <c:ptCount val="1"/>
                <c:pt idx="0">
                  <c:v>MEDIANA</c:v>
                </c:pt>
              </c:strCache>
            </c:strRef>
          </c:tx>
          <c:cat>
            <c:strRef>
              <c:f>Plan1!$A$3:$A$6</c:f>
              <c:strCache>
                <c:ptCount val="4"/>
                <c:pt idx="0">
                  <c:v>EF</c:v>
                </c:pt>
                <c:pt idx="1">
                  <c:v>FT</c:v>
                </c:pt>
                <c:pt idx="2">
                  <c:v>FO</c:v>
                </c:pt>
                <c:pt idx="3">
                  <c:v>ÁREA</c:v>
                </c:pt>
              </c:strCache>
            </c:strRef>
          </c:cat>
          <c:val>
            <c:numRef>
              <c:f>Plan1!$C$3:$C$6</c:f>
              <c:numCache>
                <c:formatCode>General</c:formatCode>
                <c:ptCount val="4"/>
                <c:pt idx="0">
                  <c:v>320</c:v>
                </c:pt>
                <c:pt idx="1">
                  <c:v>400</c:v>
                </c:pt>
                <c:pt idx="2">
                  <c:v>376</c:v>
                </c:pt>
                <c:pt idx="3">
                  <c:v>365.33333333333331</c:v>
                </c:pt>
              </c:numCache>
            </c:numRef>
          </c:val>
        </c:ser>
        <c:axId val="62198528"/>
        <c:axId val="62200064"/>
      </c:barChart>
      <c:catAx>
        <c:axId val="62198528"/>
        <c:scaling>
          <c:orientation val="minMax"/>
        </c:scaling>
        <c:axPos val="b"/>
        <c:numFmt formatCode="General" sourceLinked="1"/>
        <c:majorTickMark val="none"/>
        <c:tickLblPos val="nextTo"/>
        <c:crossAx val="62200064"/>
        <c:crosses val="autoZero"/>
        <c:auto val="1"/>
        <c:lblAlgn val="ctr"/>
        <c:lblOffset val="100"/>
      </c:catAx>
      <c:valAx>
        <c:axId val="62200064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1600" b="1"/>
            </a:pPr>
            <a:endParaRPr lang="pt-BR"/>
          </a:p>
        </c:txPr>
        <c:crossAx val="621985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pt-BR"/>
          </a:p>
        </c:txPr>
      </c:dTable>
    </c:plotArea>
    <c:plotVisOnly val="1"/>
    <c:dispBlanksAs val="gap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7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7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7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7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27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27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511811024" right="0.511811024" top="0.78740157499999996" bottom="0.78740157499999996" header="0.31496062000000002" footer="0.31496062000000002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029700" cy="5648325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029700" cy="5648325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0.09615</cdr:x>
      <cdr:y>0.42933</cdr:y>
    </cdr:from>
    <cdr:to>
      <cdr:x>0.98449</cdr:x>
      <cdr:y>0.43724</cdr:y>
    </cdr:to>
    <cdr:sp macro="" textlink="">
      <cdr:nvSpPr>
        <cdr:cNvPr id="2" name="Conector reto 1"/>
        <cdr:cNvSpPr/>
      </cdr:nvSpPr>
      <cdr:spPr>
        <a:xfrm xmlns:a="http://schemas.openxmlformats.org/drawingml/2006/main" flipV="1">
          <a:off x="765000" y="2752500"/>
          <a:ext cx="8130045" cy="5254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25400" cap="flat" cmpd="sng" algn="ctr">
          <a:solidFill>
            <a:srgbClr val="FF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029700" cy="5648325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0.19917</cdr:x>
      <cdr:y>0.36545</cdr:y>
    </cdr:from>
    <cdr:to>
      <cdr:x>0.23154</cdr:x>
      <cdr:y>0.43452</cdr:y>
    </cdr:to>
    <cdr:sp macro="" textlink="">
      <cdr:nvSpPr>
        <cdr:cNvPr id="2" name="Seta para cima 1"/>
        <cdr:cNvSpPr/>
      </cdr:nvSpPr>
      <cdr:spPr>
        <a:xfrm xmlns:a="http://schemas.openxmlformats.org/drawingml/2006/main">
          <a:off x="1800000" y="2280000"/>
          <a:ext cx="292500" cy="442500"/>
        </a:xfrm>
        <a:prstGeom xmlns:a="http://schemas.openxmlformats.org/drawingml/2006/main" prst="upArrow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0.81328</cdr:x>
      <cdr:y>0.10544</cdr:y>
    </cdr:from>
    <cdr:to>
      <cdr:x>0.84564</cdr:x>
      <cdr:y>0.17452</cdr:y>
    </cdr:to>
    <cdr:sp macro="" textlink="">
      <cdr:nvSpPr>
        <cdr:cNvPr id="3" name="Seta para cima 2"/>
        <cdr:cNvSpPr/>
      </cdr:nvSpPr>
      <cdr:spPr>
        <a:xfrm xmlns:a="http://schemas.openxmlformats.org/drawingml/2006/main">
          <a:off x="7350000" y="615000"/>
          <a:ext cx="292500" cy="442500"/>
        </a:xfrm>
        <a:prstGeom xmlns:a="http://schemas.openxmlformats.org/drawingml/2006/main" prst="upArrow">
          <a:avLst/>
        </a:prstGeom>
        <a:solidFill xmlns:a="http://schemas.openxmlformats.org/drawingml/2006/main">
          <a:srgbClr val="4F81BD"/>
        </a:solidFill>
        <a:ln xmlns:a="http://schemas.openxmlformats.org/drawingml/2006/main" w="25400" cap="flat" cmpd="sng" algn="ctr">
          <a:solidFill>
            <a:srgbClr val="4F81BD">
              <a:shade val="50000"/>
            </a:srgb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0.39751</cdr:x>
      <cdr:y>0.6137</cdr:y>
    </cdr:from>
    <cdr:to>
      <cdr:x>0.43734</cdr:x>
      <cdr:y>0.68663</cdr:y>
    </cdr:to>
    <cdr:sp macro="" textlink="">
      <cdr:nvSpPr>
        <cdr:cNvPr id="4" name="Seta para baixo 3"/>
        <cdr:cNvSpPr/>
      </cdr:nvSpPr>
      <cdr:spPr>
        <a:xfrm xmlns:a="http://schemas.openxmlformats.org/drawingml/2006/main">
          <a:off x="3592500" y="3870000"/>
          <a:ext cx="360000" cy="46500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0.62988</cdr:x>
      <cdr:y>0.6185</cdr:y>
    </cdr:from>
    <cdr:to>
      <cdr:x>0.66224</cdr:x>
      <cdr:y>0.68758</cdr:y>
    </cdr:to>
    <cdr:sp macro="" textlink="">
      <cdr:nvSpPr>
        <cdr:cNvPr id="5" name="Seta para cima 4"/>
        <cdr:cNvSpPr/>
      </cdr:nvSpPr>
      <cdr:spPr>
        <a:xfrm xmlns:a="http://schemas.openxmlformats.org/drawingml/2006/main">
          <a:off x="5692500" y="3900000"/>
          <a:ext cx="292500" cy="442500"/>
        </a:xfrm>
        <a:prstGeom xmlns:a="http://schemas.openxmlformats.org/drawingml/2006/main" prst="upArrow">
          <a:avLst/>
        </a:prstGeom>
        <a:solidFill xmlns:a="http://schemas.openxmlformats.org/drawingml/2006/main">
          <a:srgbClr val="4F81BD"/>
        </a:solidFill>
        <a:ln xmlns:a="http://schemas.openxmlformats.org/drawingml/2006/main" w="25400" cap="flat" cmpd="sng" algn="ctr">
          <a:solidFill>
            <a:srgbClr val="4F81BD">
              <a:shade val="50000"/>
            </a:srgb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0.23651</cdr:x>
      <cdr:y>0.38535</cdr:y>
    </cdr:from>
    <cdr:to>
      <cdr:x>0.29627</cdr:x>
      <cdr:y>0.43693</cdr:y>
    </cdr:to>
    <cdr:sp macro="" textlink="">
      <cdr:nvSpPr>
        <cdr:cNvPr id="6" name="CaixaDeTexto 5"/>
        <cdr:cNvSpPr txBox="1"/>
      </cdr:nvSpPr>
      <cdr:spPr>
        <a:xfrm xmlns:a="http://schemas.openxmlformats.org/drawingml/2006/main">
          <a:off x="2137500" y="2407500"/>
          <a:ext cx="540000" cy="33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600" b="1"/>
            <a:t>5.9</a:t>
          </a:r>
        </a:p>
      </cdr:txBody>
    </cdr:sp>
  </cdr:relSizeAnchor>
  <cdr:relSizeAnchor xmlns:cdr="http://schemas.openxmlformats.org/drawingml/2006/chartDrawing">
    <cdr:from>
      <cdr:x>0.44813</cdr:x>
      <cdr:y>0.62545</cdr:y>
    </cdr:from>
    <cdr:to>
      <cdr:x>0.50788</cdr:x>
      <cdr:y>0.67702</cdr:y>
    </cdr:to>
    <cdr:sp macro="" textlink="">
      <cdr:nvSpPr>
        <cdr:cNvPr id="7" name="CaixaDeTexto 1"/>
        <cdr:cNvSpPr txBox="1"/>
      </cdr:nvSpPr>
      <cdr:spPr>
        <a:xfrm xmlns:a="http://schemas.openxmlformats.org/drawingml/2006/main">
          <a:off x="4050000" y="3945000"/>
          <a:ext cx="540000" cy="33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/>
            <a:t>17.0</a:t>
          </a:r>
        </a:p>
      </cdr:txBody>
    </cdr:sp>
  </cdr:relSizeAnchor>
  <cdr:relSizeAnchor xmlns:cdr="http://schemas.openxmlformats.org/drawingml/2006/chartDrawing">
    <cdr:from>
      <cdr:x>0.66971</cdr:x>
      <cdr:y>0.63266</cdr:y>
    </cdr:from>
    <cdr:to>
      <cdr:x>0.72946</cdr:x>
      <cdr:y>0.68398</cdr:y>
    </cdr:to>
    <cdr:sp macro="" textlink="">
      <cdr:nvSpPr>
        <cdr:cNvPr id="8" name="CaixaDeTexto 1"/>
        <cdr:cNvSpPr txBox="1"/>
      </cdr:nvSpPr>
      <cdr:spPr>
        <a:xfrm xmlns:a="http://schemas.openxmlformats.org/drawingml/2006/main">
          <a:off x="6052500" y="3990000"/>
          <a:ext cx="540000" cy="33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/>
            <a:t>33.6</a:t>
          </a:r>
        </a:p>
      </cdr:txBody>
    </cdr:sp>
  </cdr:relSizeAnchor>
  <cdr:relSizeAnchor xmlns:cdr="http://schemas.openxmlformats.org/drawingml/2006/chartDrawing">
    <cdr:from>
      <cdr:x>0.85726</cdr:x>
      <cdr:y>0.11935</cdr:y>
    </cdr:from>
    <cdr:to>
      <cdr:x>0.91701</cdr:x>
      <cdr:y>0.17092</cdr:y>
    </cdr:to>
    <cdr:sp macro="" textlink="">
      <cdr:nvSpPr>
        <cdr:cNvPr id="9" name="CaixaDeTexto 1"/>
        <cdr:cNvSpPr txBox="1"/>
      </cdr:nvSpPr>
      <cdr:spPr>
        <a:xfrm xmlns:a="http://schemas.openxmlformats.org/drawingml/2006/main">
          <a:off x="7747500" y="705000"/>
          <a:ext cx="540000" cy="33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/>
            <a:t>5.8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28575" y="19050"/>
    <xdr:ext cx="9029700" cy="5648325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0.75776</cdr:x>
      <cdr:y>0.01421</cdr:y>
    </cdr:from>
    <cdr:to>
      <cdr:x>0.89794</cdr:x>
      <cdr:y>0.09629</cdr:y>
    </cdr:to>
    <cdr:grpSp>
      <cdr:nvGrpSpPr>
        <cdr:cNvPr id="7" name="Grupo 3"/>
        <cdr:cNvGrpSpPr/>
      </cdr:nvGrpSpPr>
      <cdr:grpSpPr>
        <a:xfrm xmlns:a="http://schemas.openxmlformats.org/drawingml/2006/main">
          <a:off x="6855034" y="82529"/>
          <a:ext cx="1266877" cy="479996"/>
          <a:chOff x="6562500" y="172500"/>
          <a:chExt cx="1266900" cy="480000"/>
        </a:xfrm>
      </cdr:grpSpPr>
      <cdr:sp macro="" textlink="">
        <cdr:nvSpPr>
          <cdr:cNvPr id="2" name="Seta para cima 1"/>
          <cdr:cNvSpPr/>
        </cdr:nvSpPr>
        <cdr:spPr>
          <a:xfrm xmlns:a="http://schemas.openxmlformats.org/drawingml/2006/main">
            <a:off x="6562500" y="172500"/>
            <a:ext cx="382500" cy="450000"/>
          </a:xfrm>
          <a:prstGeom xmlns:a="http://schemas.openxmlformats.org/drawingml/2006/main" prst="upArrow">
            <a:avLst/>
          </a:prstGeom>
          <a:solidFill xmlns:a="http://schemas.openxmlformats.org/drawingml/2006/main">
            <a:srgbClr val="FF0000"/>
          </a:solidFill>
        </cdr:spPr>
        <cdr:style>
          <a:lnRef xmlns:a="http://schemas.openxmlformats.org/drawingml/2006/main" idx="2">
            <a:schemeClr val="accent2">
              <a:shade val="50000"/>
            </a:schemeClr>
          </a:lnRef>
          <a:fillRef xmlns:a="http://schemas.openxmlformats.org/drawingml/2006/main" idx="1">
            <a:schemeClr val="accent2"/>
          </a:fillRef>
          <a:effectRef xmlns:a="http://schemas.openxmlformats.org/drawingml/2006/main" idx="0">
            <a:schemeClr val="accent2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pt-BR"/>
          </a:p>
        </cdr:txBody>
      </cdr:sp>
      <cdr:sp macro="" textlink="">
        <cdr:nvSpPr>
          <cdr:cNvPr id="3" name="CaixaDeTexto 2"/>
          <cdr:cNvSpPr txBox="1"/>
        </cdr:nvSpPr>
        <cdr:spPr>
          <a:xfrm xmlns:a="http://schemas.openxmlformats.org/drawingml/2006/main">
            <a:off x="6915000" y="232500"/>
            <a:ext cx="914400" cy="4200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none" rtlCol="0"/>
          <a:lstStyle xmlns:a="http://schemas.openxmlformats.org/drawingml/2006/main"/>
          <a:p xmlns:a="http://schemas.openxmlformats.org/drawingml/2006/main">
            <a:r>
              <a:rPr lang="en-US" sz="2000" b="1">
                <a:solidFill>
                  <a:srgbClr val="FF0000"/>
                </a:solidFill>
              </a:rPr>
              <a:t>39.2%</a:t>
            </a:r>
          </a:p>
        </cdr:txBody>
      </cdr:sp>
    </cdr:grpSp>
  </cdr:relSizeAnchor>
  <cdr:relSizeAnchor xmlns:cdr="http://schemas.openxmlformats.org/drawingml/2006/chartDrawing">
    <cdr:from>
      <cdr:x>0.65842</cdr:x>
      <cdr:y>0.11144</cdr:y>
    </cdr:from>
    <cdr:to>
      <cdr:x>0.87203</cdr:x>
      <cdr:y>0.17287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5955000" y="652500"/>
          <a:ext cx="1935000" cy="39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2000" b="1"/>
            <a:t>370 / 98 (21.0%)</a:t>
          </a:r>
          <a:endParaRPr lang="en-US" sz="1100" b="1"/>
        </a:p>
      </cdr:txBody>
    </cdr:sp>
  </cdr:relSizeAnchor>
  <cdr:relSizeAnchor xmlns:cdr="http://schemas.openxmlformats.org/drawingml/2006/chartDrawing">
    <cdr:from>
      <cdr:x>0.27054</cdr:x>
      <cdr:y>0.21583</cdr:y>
    </cdr:from>
    <cdr:to>
      <cdr:x>0.48</cdr:x>
      <cdr:y>0.27751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2445000" y="1312500"/>
          <a:ext cx="1897500" cy="39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2000" b="1"/>
            <a:t>265 / 31 (10.5%)</a:t>
          </a:r>
          <a:endParaRPr lang="en-US" sz="1100" b="1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029700" cy="5648325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029700" cy="5648325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0.10041</cdr:x>
      <cdr:y>0.53652</cdr:y>
    </cdr:from>
    <cdr:to>
      <cdr:x>1</cdr:x>
      <cdr:y>0.54467</cdr:y>
    </cdr:to>
    <cdr:sp macro="" textlink="">
      <cdr:nvSpPr>
        <cdr:cNvPr id="3" name="Conector reto 2"/>
        <cdr:cNvSpPr/>
      </cdr:nvSpPr>
      <cdr:spPr>
        <a:xfrm xmlns:a="http://schemas.openxmlformats.org/drawingml/2006/main" flipV="1">
          <a:off x="937455" y="3442499"/>
          <a:ext cx="8130045" cy="52479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0.04755</cdr:x>
      <cdr:y>0.51496</cdr:y>
    </cdr:from>
    <cdr:to>
      <cdr:x>0.10705</cdr:x>
      <cdr:y>0.56743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427500" y="3300000"/>
          <a:ext cx="539990" cy="344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600" b="1">
              <a:solidFill>
                <a:srgbClr val="FF0000"/>
              </a:solidFill>
            </a:rPr>
            <a:t>509</a:t>
          </a:r>
          <a:endParaRPr lang="en-US" sz="1100" b="1">
            <a:solidFill>
              <a:srgbClr val="FF0000"/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029700" cy="5648325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0.10373</cdr:x>
      <cdr:y>0.53692</cdr:y>
    </cdr:from>
    <cdr:to>
      <cdr:x>0.99253</cdr:x>
      <cdr:y>0.54362</cdr:y>
    </cdr:to>
    <cdr:sp macro="" textlink="">
      <cdr:nvSpPr>
        <cdr:cNvPr id="2" name="Conector reto 1"/>
        <cdr:cNvSpPr/>
      </cdr:nvSpPr>
      <cdr:spPr>
        <a:xfrm xmlns:a="http://schemas.openxmlformats.org/drawingml/2006/main" flipV="1">
          <a:off x="937500" y="3457522"/>
          <a:ext cx="8032500" cy="4497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25400" cap="flat" cmpd="sng" algn="ctr">
          <a:solidFill>
            <a:srgbClr val="FF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0.04482</cdr:x>
      <cdr:y>0.51151</cdr:y>
    </cdr:from>
    <cdr:to>
      <cdr:x>0.10457</cdr:x>
      <cdr:y>0.56398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405035" y="3292494"/>
          <a:ext cx="539990" cy="344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600" b="1">
              <a:solidFill>
                <a:srgbClr val="FF0000"/>
              </a:solidFill>
            </a:rPr>
            <a:t>320</a:t>
          </a:r>
          <a:endParaRPr lang="en-US" sz="1100" b="1">
            <a:solidFill>
              <a:srgbClr val="FF0000"/>
            </a:solidFill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029700" cy="5648325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0.13029</cdr:x>
      <cdr:y>0.4925</cdr:y>
    </cdr:from>
    <cdr:to>
      <cdr:x>1</cdr:x>
      <cdr:y>0.50186</cdr:y>
    </cdr:to>
    <cdr:sp macro="" textlink="">
      <cdr:nvSpPr>
        <cdr:cNvPr id="2" name="Conector reto 1"/>
        <cdr:cNvSpPr/>
      </cdr:nvSpPr>
      <cdr:spPr>
        <a:xfrm xmlns:a="http://schemas.openxmlformats.org/drawingml/2006/main" flipV="1">
          <a:off x="1177500" y="3180000"/>
          <a:ext cx="7860000" cy="60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25400" cap="flat" cmpd="sng" algn="ctr">
          <a:solidFill>
            <a:srgbClr val="FF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0.08216</cdr:x>
      <cdr:y>0.45539</cdr:y>
    </cdr:from>
    <cdr:to>
      <cdr:x>0.14191</cdr:x>
      <cdr:y>0.50736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742500" y="2932500"/>
          <a:ext cx="540000" cy="345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600" b="1">
              <a:solidFill>
                <a:srgbClr val="FF0000"/>
              </a:solidFill>
            </a:rPr>
            <a:t>43.6</a:t>
          </a:r>
          <a:endParaRPr lang="en-US" sz="1100" b="1">
            <a:solidFill>
              <a:srgbClr val="FF0000"/>
            </a:solidFill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029700" cy="5648325"/>
    <xdr:graphicFrame macro="">
      <xdr:nvGraphicFramePr>
        <xdr:cNvPr id="2" name="Shape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0.10041</cdr:x>
      <cdr:y>0.23169</cdr:y>
    </cdr:from>
    <cdr:to>
      <cdr:x>1</cdr:x>
      <cdr:y>0.2401</cdr:y>
    </cdr:to>
    <cdr:sp macro="" textlink="">
      <cdr:nvSpPr>
        <cdr:cNvPr id="2" name="Conector reto 1"/>
        <cdr:cNvSpPr/>
      </cdr:nvSpPr>
      <cdr:spPr>
        <a:xfrm xmlns:a="http://schemas.openxmlformats.org/drawingml/2006/main" flipV="1">
          <a:off x="937455" y="1447469"/>
          <a:ext cx="8130045" cy="5254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25400" cap="flat" cmpd="sng" algn="ctr">
          <a:solidFill>
            <a:srgbClr val="FF0000"/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0.02821</cdr:x>
      <cdr:y>0.20773</cdr:y>
    </cdr:from>
    <cdr:to>
      <cdr:x>0.08796</cdr:x>
      <cdr:y>0.2602</cdr:y>
    </cdr:to>
    <cdr:sp macro="" textlink="">
      <cdr:nvSpPr>
        <cdr:cNvPr id="3" name="CaixaDeTexto 1"/>
        <cdr:cNvSpPr txBox="1"/>
      </cdr:nvSpPr>
      <cdr:spPr>
        <a:xfrm xmlns:a="http://schemas.openxmlformats.org/drawingml/2006/main">
          <a:off x="254988" y="1289988"/>
          <a:ext cx="539991" cy="344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>
              <a:solidFill>
                <a:srgbClr val="FF0000"/>
              </a:solidFill>
            </a:rPr>
            <a:t>81.2</a:t>
          </a:r>
          <a:endParaRPr lang="en-US" sz="1100" b="1">
            <a:solidFill>
              <a:srgbClr val="FF000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mailto:gutierrez@fef.unicamp.br" TargetMode="External"/><Relationship Id="rId13" Type="http://schemas.openxmlformats.org/officeDocument/2006/relationships/hyperlink" Target="mailto:gorla@fef.unicamp.br" TargetMode="External"/><Relationship Id="rId18" Type="http://schemas.openxmlformats.org/officeDocument/2006/relationships/hyperlink" Target="mailto:bortoleto@fef.unicamp.br" TargetMode="External"/><Relationship Id="rId26" Type="http://schemas.openxmlformats.org/officeDocument/2006/relationships/hyperlink" Target="mailto:robertopaes@fef.unicamp.br" TargetMode="External"/><Relationship Id="rId3" Type="http://schemas.openxmlformats.org/officeDocument/2006/relationships/hyperlink" Target="mailto:cavaglieri@fef.unicamp.br" TargetMode="External"/><Relationship Id="rId21" Type="http://schemas.openxmlformats.org/officeDocument/2006/relationships/hyperlink" Target="mailto:orivaljr@fef.unicamp.br" TargetMode="External"/><Relationship Id="rId7" Type="http://schemas.openxmlformats.org/officeDocument/2006/relationships/hyperlink" Target="mailto:elaine@fef.unicamp.br" TargetMode="External"/><Relationship Id="rId12" Type="http://schemas.openxmlformats.org/officeDocument/2006/relationships/hyperlink" Target="mailto:jocimar@fef.unicamp.br" TargetMode="External"/><Relationship Id="rId17" Type="http://schemas.openxmlformats.org/officeDocument/2006/relationships/hyperlink" Target="mailto:marapatricia@fef.unicamp.br" TargetMode="External"/><Relationship Id="rId25" Type="http://schemas.openxmlformats.org/officeDocument/2006/relationships/hyperlink" Target="mailto:ricardo@fef.unicamp.br" TargetMode="External"/><Relationship Id="rId2" Type="http://schemas.openxmlformats.org/officeDocument/2006/relationships/hyperlink" Target="mailto:carmenls@unicamp.br" TargetMode="External"/><Relationship Id="rId16" Type="http://schemas.openxmlformats.org/officeDocument/2006/relationships/hyperlink" Target="mailto:fisex@fef.unicamp.br" TargetMode="External"/><Relationship Id="rId20" Type="http://schemas.openxmlformats.org/officeDocument/2006/relationships/hyperlink" Target="mailto:miguela@fef.unicamp.br" TargetMode="External"/><Relationship Id="rId29" Type="http://schemas.openxmlformats.org/officeDocument/2006/relationships/hyperlink" Target="mailto:scfa@fef.unicamp.br" TargetMode="External"/><Relationship Id="rId1" Type="http://schemas.openxmlformats.org/officeDocument/2006/relationships/hyperlink" Target="mailto:bankoff@fef.unicamp.br" TargetMode="External"/><Relationship Id="rId6" Type="http://schemas.openxmlformats.org/officeDocument/2006/relationships/hyperlink" Target="mailto:edison@fef.unicamp.br" TargetMode="External"/><Relationship Id="rId11" Type="http://schemas.openxmlformats.org/officeDocument/2006/relationships/hyperlink" Target="mailto:borinjp@fef.unicamp.br" TargetMode="External"/><Relationship Id="rId24" Type="http://schemas.openxmlformats.org/officeDocument/2006/relationships/hyperlink" Target="mailto:paulof@fef.unicamp.br" TargetMode="External"/><Relationship Id="rId32" Type="http://schemas.openxmlformats.org/officeDocument/2006/relationships/comments" Target="../comments8.xml"/><Relationship Id="rId5" Type="http://schemas.openxmlformats.org/officeDocument/2006/relationships/hyperlink" Target="mailto:denisevm@unicamp.br" TargetMode="External"/><Relationship Id="rId15" Type="http://schemas.openxmlformats.org/officeDocument/2006/relationships/hyperlink" Target="mailto:lino@fef.unicamp.br" TargetMode="External"/><Relationship Id="rId23" Type="http://schemas.openxmlformats.org/officeDocument/2006/relationships/hyperlink" Target="mailto:pcesarm@fef.unicamp.br" TargetMode="External"/><Relationship Id="rId28" Type="http://schemas.openxmlformats.org/officeDocument/2006/relationships/hyperlink" Target="mailto:scunha@fef.unicamp.br" TargetMode="External"/><Relationship Id="rId10" Type="http://schemas.openxmlformats.org/officeDocument/2006/relationships/hyperlink" Target="mailto:helobaldy@yahoo.com" TargetMode="External"/><Relationship Id="rId19" Type="http://schemas.openxmlformats.org/officeDocument/2006/relationships/hyperlink" Target="mailto:labantropo@fef.unicamp.br" TargetMode="External"/><Relationship Id="rId31" Type="http://schemas.openxmlformats.org/officeDocument/2006/relationships/vmlDrawing" Target="../drawings/vmlDrawing8.vml"/><Relationship Id="rId4" Type="http://schemas.openxmlformats.org/officeDocument/2006/relationships/hyperlink" Target="mailto:cgobatto@fef.unicamp.br" TargetMode="External"/><Relationship Id="rId9" Type="http://schemas.openxmlformats.org/officeDocument/2006/relationships/hyperlink" Target="mailto:altmann@fef.unicamp.br" TargetMode="External"/><Relationship Id="rId14" Type="http://schemas.openxmlformats.org/officeDocument/2006/relationships/hyperlink" Target="mailto:gaviao@fef.unicamp.br" TargetMode="External"/><Relationship Id="rId22" Type="http://schemas.openxmlformats.org/officeDocument/2006/relationships/hyperlink" Target="mailto:paula@fef.unicamp.br" TargetMode="External"/><Relationship Id="rId27" Type="http://schemas.openxmlformats.org/officeDocument/2006/relationships/hyperlink" Target="mailto:roberto@fef.unicamp.br" TargetMode="External"/><Relationship Id="rId30" Type="http://schemas.openxmlformats.org/officeDocument/2006/relationships/hyperlink" Target="mailto:madruga@reitoria.unicamp.br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S55"/>
  <sheetViews>
    <sheetView workbookViewId="0">
      <pane xSplit="3" ySplit="2" topLeftCell="CD7" activePane="bottomRight" state="frozen"/>
      <selection pane="topRight" activeCell="D1" sqref="D1"/>
      <selection pane="bottomLeft" activeCell="A3" sqref="A3"/>
      <selection pane="bottomRight" activeCell="CH19" sqref="CH19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6.5" thickBot="1">
      <c r="A3" s="24" t="s">
        <v>91</v>
      </c>
      <c r="B3" s="25">
        <v>1</v>
      </c>
      <c r="C3" s="84" t="s">
        <v>71</v>
      </c>
      <c r="D3" s="85" t="s">
        <v>36</v>
      </c>
      <c r="E3" s="86"/>
      <c r="F3" s="86"/>
      <c r="G3" s="87">
        <v>2</v>
      </c>
      <c r="H3" s="87"/>
      <c r="I3" s="87"/>
      <c r="J3" s="87"/>
      <c r="K3" s="86"/>
      <c r="L3" s="86"/>
      <c r="M3" s="86"/>
      <c r="N3" s="86"/>
      <c r="O3" s="86"/>
      <c r="P3" s="86"/>
      <c r="Q3" s="86"/>
      <c r="R3" s="86"/>
      <c r="S3" s="86"/>
      <c r="T3" s="50" t="s">
        <v>36</v>
      </c>
      <c r="U3" s="86"/>
      <c r="V3" s="87"/>
      <c r="W3" s="87">
        <v>4</v>
      </c>
      <c r="X3" s="87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2</v>
      </c>
      <c r="BA3" s="30">
        <f t="shared" ref="BA3:BB18" si="0">SUM(E3,U3,AK3)</f>
        <v>0</v>
      </c>
      <c r="BB3" s="31">
        <f t="shared" si="0"/>
        <v>0</v>
      </c>
      <c r="BC3" s="31">
        <f>SUM(BA3:BB3)</f>
        <v>0</v>
      </c>
      <c r="BD3" s="31">
        <f t="shared" ref="BD3:BD21" si="1">SUM(G3,W3,AM3)</f>
        <v>6</v>
      </c>
      <c r="BE3" s="31">
        <f>SUM(BC3:BD3)</f>
        <v>6</v>
      </c>
      <c r="BF3" s="31">
        <f t="shared" ref="BF3:BF21" si="2">SUM(H3,X3,AN3)</f>
        <v>0</v>
      </c>
      <c r="BG3" s="31">
        <f>BA3+BB3+BD3+BF3</f>
        <v>6</v>
      </c>
      <c r="BH3" s="31">
        <f t="shared" ref="BH3:BJ21" si="3">SUM(I3,Y3,AO3)</f>
        <v>0</v>
      </c>
      <c r="BI3" s="31">
        <f t="shared" si="3"/>
        <v>0</v>
      </c>
      <c r="BJ3" s="31">
        <f t="shared" si="3"/>
        <v>0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21" si="4">SUM(AT3,AD3,N3)</f>
        <v>0</v>
      </c>
      <c r="BO3" s="31">
        <f t="shared" si="4"/>
        <v>0</v>
      </c>
      <c r="BP3" s="31">
        <f>IF(BO3&gt;=3,3,BO3)</f>
        <v>0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21" si="5">SUM(AX3,AH3,R3)</f>
        <v>0</v>
      </c>
      <c r="BU3" s="32">
        <f t="shared" si="5"/>
        <v>0</v>
      </c>
      <c r="BV3" s="32">
        <f>IF(BU3&gt;=3,3,BU3)</f>
        <v>0</v>
      </c>
      <c r="BX3" s="30">
        <f>(BA3*100)+(BB3*80)+(BD3*60)+(BF3*40)+(BH3*20)</f>
        <v>360</v>
      </c>
      <c r="BY3" s="31">
        <f>IF(BI3&gt;3,30,BI3*10)</f>
        <v>0</v>
      </c>
      <c r="BZ3" s="31">
        <f>IF(BJ3&gt;3,15,BJ3*5)</f>
        <v>0</v>
      </c>
      <c r="CA3" s="31">
        <f>(BK3*200)+(BL3*100)+(BN3*50)+(BP3*20)</f>
        <v>0</v>
      </c>
      <c r="CB3" s="31">
        <f>(BQ3*100)+(BR3*50)+(BT3*25)+(BV3*10)</f>
        <v>0</v>
      </c>
      <c r="CC3" s="32">
        <f>IF(AZ3&gt;0,SUM(BX3:CB3),"")</f>
        <v>360</v>
      </c>
      <c r="CD3" s="176">
        <f t="shared" ref="CD3:CD21" si="6">$CC3-(($CE$2/3)*$AZ3)</f>
        <v>213.33333333333334</v>
      </c>
      <c r="CE3" s="24">
        <f>IF(AZ3=0," ",IF(CD3&gt;=0,3,"NAO"))</f>
        <v>3</v>
      </c>
      <c r="CF3" s="176">
        <f t="shared" ref="CF3:CF21" si="7">$CC3-(($CG$2/3)*$AZ3)</f>
        <v>173.33333333333334</v>
      </c>
      <c r="CG3" s="24">
        <f>IF(AZ3=0," ",IF(CF3&gt;=0,4,"NAO"))</f>
        <v>4</v>
      </c>
      <c r="CH3" s="176">
        <f t="shared" ref="CH3:CH21" si="8">$CC3-(($CI$2/3)*$AZ3)</f>
        <v>120</v>
      </c>
      <c r="CI3" s="24">
        <f>IF(AZ3=0," ",IF(CH3&gt;=0,5,"NAO"))</f>
        <v>5</v>
      </c>
      <c r="CJ3" s="24">
        <f t="shared" ref="CJ3:CJ21" si="9">(CC3)/(SUM($CC$3:$CC$21))*100</f>
        <v>2.7896164277411857</v>
      </c>
      <c r="CK3" s="24">
        <f t="shared" ref="CK3:CK21" si="10">(CC3/(SUM($CC$3:$CC$21))*100)</f>
        <v>2.7896164277411857</v>
      </c>
      <c r="CM3" s="24">
        <f t="shared" ref="CM3:CM21" si="11">BA3/(SUM(BA$3:BA$21)/100)</f>
        <v>0</v>
      </c>
      <c r="CN3" s="24">
        <f t="shared" ref="CN3:CN21" si="12">BB3/(SUM(BB$3:BB$21)/100)</f>
        <v>0</v>
      </c>
      <c r="CO3" s="24">
        <f t="shared" ref="CO3:CO21" si="13">BD3/(SUM(BD$3:BD$21)/100)</f>
        <v>7.2289156626506026</v>
      </c>
      <c r="CP3" s="24">
        <f t="shared" ref="CP3:CP21" si="14">BF3/(SUM(BF$3:BF$21)/100)</f>
        <v>0</v>
      </c>
      <c r="CQ3" s="24">
        <f t="shared" ref="CQ3:CQ21" si="15">BH3/(SUM(BH$3:BH$21)/100)</f>
        <v>0</v>
      </c>
      <c r="CR3" s="24">
        <f t="shared" ref="CR3:CR21" si="16">BI3/(SUM(BI$3:BI$21)/100)</f>
        <v>0</v>
      </c>
      <c r="CS3" s="24">
        <f t="shared" ref="CS3:CS21" si="17">BJ3/(SUM(BJ$3:BJ$21)/100)</f>
        <v>0</v>
      </c>
      <c r="CT3" s="24" t="e">
        <f t="shared" ref="CT3:CT21" si="18">BK3/(SUM(BK$3:BK$21)/100)</f>
        <v>#DIV/0!</v>
      </c>
      <c r="CU3" s="24" t="e">
        <f t="shared" ref="CU3:CU21" si="19">BL3/(SUM(BL$3:BL$21)/100)</f>
        <v>#DIV/0!</v>
      </c>
      <c r="CV3" s="24" t="e">
        <f t="shared" ref="CV3:CV21" si="20">BN3/(SUM(BN$3:BN$21)/100)</f>
        <v>#DIV/0!</v>
      </c>
      <c r="CW3" s="24" t="e">
        <f t="shared" ref="CW3:CW21" si="21">BO3/(SUM(BO$3:BO$21)/100)</f>
        <v>#DIV/0!</v>
      </c>
      <c r="CX3" s="24" t="e">
        <f t="shared" ref="CX3:CX21" si="22">BP3/(SUM(BP$3:BP$21)/100)</f>
        <v>#DIV/0!</v>
      </c>
      <c r="CY3" s="24" t="e">
        <f t="shared" ref="CY3:CY21" si="23">BQ3/(SUM(BQ$3:BQ$21)/100)</f>
        <v>#DIV/0!</v>
      </c>
      <c r="CZ3" s="24">
        <f t="shared" ref="CZ3:CZ21" si="24">BR3/(SUM(BR$3:BR$21)/100)</f>
        <v>0</v>
      </c>
      <c r="DA3" s="24" t="e">
        <f t="shared" ref="DA3:DA21" si="25">BT3/(SUM(BT$3:BT$21)/100)</f>
        <v>#DIV/0!</v>
      </c>
      <c r="DB3" s="24">
        <f t="shared" ref="DB3:DB21" si="26">BU3/(SUM(BU$3:BU$21)/100)</f>
        <v>0</v>
      </c>
      <c r="DC3" s="24">
        <f t="shared" ref="DC3:DC21" si="27">BV3/(SUM(BV$3:BV$21)/100)</f>
        <v>0</v>
      </c>
      <c r="DE3" s="24">
        <f>COUNTIF(BA3,"&lt;&gt;0")</f>
        <v>0</v>
      </c>
      <c r="DF3" s="24">
        <f>COUNTIF(BB3,"&lt;&gt;0")</f>
        <v>0</v>
      </c>
      <c r="DG3" s="24">
        <f>COUNTIF(BD3,"&lt;&gt;0")</f>
        <v>1</v>
      </c>
      <c r="DH3" s="24">
        <f>COUNTIF(BF3,"&lt;&gt;0")</f>
        <v>0</v>
      </c>
      <c r="DI3" s="24">
        <f t="shared" ref="DI3:DM18" si="28">COUNTIF(BH3,"&lt;&gt;0")</f>
        <v>0</v>
      </c>
      <c r="DJ3" s="24">
        <f t="shared" si="28"/>
        <v>0</v>
      </c>
      <c r="DK3" s="24">
        <f t="shared" si="28"/>
        <v>0</v>
      </c>
      <c r="DL3" s="24">
        <f t="shared" si="28"/>
        <v>0</v>
      </c>
      <c r="DM3" s="24">
        <f t="shared" si="28"/>
        <v>0</v>
      </c>
      <c r="DN3" s="24">
        <f t="shared" ref="DN3:DN21" si="29">COUNTIF(BN3,"&lt;&gt;0")</f>
        <v>0</v>
      </c>
      <c r="DO3" s="24">
        <f t="shared" ref="DO3:DQ4" si="30">COUNTIF(BP3,"&lt;&gt;0")</f>
        <v>0</v>
      </c>
      <c r="DP3" s="24">
        <f t="shared" si="30"/>
        <v>0</v>
      </c>
      <c r="DQ3" s="24">
        <f t="shared" si="30"/>
        <v>0</v>
      </c>
      <c r="DR3" s="24">
        <f>COUNTIF(BT3,"&lt;&gt;0")</f>
        <v>0</v>
      </c>
      <c r="DS3" s="24">
        <f>COUNTIF(BV3,"&lt;&gt;0")</f>
        <v>0</v>
      </c>
    </row>
    <row r="4" spans="1:123" s="24" customFormat="1" ht="16.5" thickBot="1">
      <c r="A4" s="24" t="s">
        <v>91</v>
      </c>
      <c r="B4" s="25">
        <v>2</v>
      </c>
      <c r="C4" s="84" t="s">
        <v>72</v>
      </c>
      <c r="D4" s="85" t="s">
        <v>36</v>
      </c>
      <c r="E4" s="33"/>
      <c r="F4" s="33"/>
      <c r="G4" s="88">
        <v>1</v>
      </c>
      <c r="H4" s="88">
        <v>2</v>
      </c>
      <c r="I4" s="88"/>
      <c r="J4" s="88">
        <v>3</v>
      </c>
      <c r="K4" s="33"/>
      <c r="L4" s="33"/>
      <c r="M4" s="33"/>
      <c r="N4" s="89"/>
      <c r="O4" s="33"/>
      <c r="P4" s="33"/>
      <c r="Q4" s="223">
        <v>1</v>
      </c>
      <c r="R4" s="224"/>
      <c r="S4" s="89"/>
      <c r="T4" s="50" t="s">
        <v>36</v>
      </c>
      <c r="U4" s="33"/>
      <c r="V4" s="88">
        <v>2</v>
      </c>
      <c r="W4" s="88">
        <v>4</v>
      </c>
      <c r="X4" s="88">
        <v>1</v>
      </c>
      <c r="Y4"/>
      <c r="Z4"/>
      <c r="AA4" s="33"/>
      <c r="AB4" s="33"/>
      <c r="AC4" s="33"/>
      <c r="AD4" s="33"/>
      <c r="AE4" s="33"/>
      <c r="AF4" s="33"/>
      <c r="AG4" s="33"/>
      <c r="AH4" s="33"/>
      <c r="AI4" s="33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>COUNTIF(D4:AY4,"P")</f>
        <v>2</v>
      </c>
      <c r="BA4" s="30">
        <f t="shared" si="0"/>
        <v>0</v>
      </c>
      <c r="BB4" s="31">
        <f t="shared" si="0"/>
        <v>2</v>
      </c>
      <c r="BC4" s="31">
        <f>SUM(BA4:BB4)</f>
        <v>2</v>
      </c>
      <c r="BD4" s="31">
        <f t="shared" si="1"/>
        <v>5</v>
      </c>
      <c r="BE4" s="31">
        <f>SUM(BC4:BD4)</f>
        <v>7</v>
      </c>
      <c r="BF4" s="31">
        <f t="shared" si="2"/>
        <v>3</v>
      </c>
      <c r="BG4" s="31">
        <f>BA4+BB4+BD4+BF4</f>
        <v>10</v>
      </c>
      <c r="BH4" s="31">
        <f t="shared" si="3"/>
        <v>0</v>
      </c>
      <c r="BI4" s="31">
        <f t="shared" si="3"/>
        <v>3</v>
      </c>
      <c r="BJ4" s="31">
        <f t="shared" si="3"/>
        <v>0</v>
      </c>
      <c r="BK4" s="31">
        <f>SUM(AR4,AB4,L4)</f>
        <v>0</v>
      </c>
      <c r="BL4" s="31">
        <f>SUM(AS4,AC4,M4)</f>
        <v>0</v>
      </c>
      <c r="BM4" s="31">
        <f>SUM(BK4:BL4)</f>
        <v>0</v>
      </c>
      <c r="BN4" s="31">
        <f t="shared" si="4"/>
        <v>0</v>
      </c>
      <c r="BO4" s="31">
        <f t="shared" si="4"/>
        <v>0</v>
      </c>
      <c r="BP4" s="31">
        <f>IF(BO4&gt;=3,3,BO4)</f>
        <v>0</v>
      </c>
      <c r="BQ4" s="31">
        <f>SUM(AV4,AF4,P4)</f>
        <v>0</v>
      </c>
      <c r="BR4" s="31">
        <f>SUM(AW4,AG4,Q4)</f>
        <v>1</v>
      </c>
      <c r="BS4" s="31">
        <f>SUM(BQ4:BR4)</f>
        <v>1</v>
      </c>
      <c r="BT4" s="31">
        <f t="shared" si="5"/>
        <v>0</v>
      </c>
      <c r="BU4" s="32">
        <f t="shared" si="5"/>
        <v>0</v>
      </c>
      <c r="BV4" s="32">
        <f>IF(BU4&gt;=3,3,BU4)</f>
        <v>0</v>
      </c>
      <c r="BX4" s="30">
        <f>(BA4*100)+(BB4*80)+(BD4*60)+(BF4*40)+(BH4*20)</f>
        <v>580</v>
      </c>
      <c r="BY4" s="31">
        <f>IF(BI4&gt;3,30,BI4*10)</f>
        <v>30</v>
      </c>
      <c r="BZ4" s="31">
        <f>IF(BJ4&gt;3,15,BJ4*5)</f>
        <v>0</v>
      </c>
      <c r="CA4" s="31">
        <f>(BK4*200)+(BL4*100)+(BN4*50)+(BP4*20)</f>
        <v>0</v>
      </c>
      <c r="CB4" s="31">
        <f>(BQ4*100)+(BR4*50)+(BT4*25)+(BV4*10)</f>
        <v>50</v>
      </c>
      <c r="CC4" s="32">
        <f>IF(AZ4&gt;0,SUM(BX4:CB4),"")</f>
        <v>660</v>
      </c>
      <c r="CD4" s="176">
        <f t="shared" si="6"/>
        <v>513.33333333333337</v>
      </c>
      <c r="CE4" s="24">
        <f>IF(AZ4=0," ",IF(CD4&gt;=0,3,"NAO"))</f>
        <v>3</v>
      </c>
      <c r="CF4" s="176">
        <f t="shared" si="7"/>
        <v>473.33333333333337</v>
      </c>
      <c r="CG4" s="24">
        <f>IF(AZ4=0," ",IF(CF4&gt;=0,4,"NAO"))</f>
        <v>4</v>
      </c>
      <c r="CH4" s="176">
        <f t="shared" si="8"/>
        <v>420</v>
      </c>
      <c r="CI4" s="24">
        <f>IF(AZ4=0," ",IF(CH4&gt;=0,5,"NAO"))</f>
        <v>5</v>
      </c>
      <c r="CJ4" s="24">
        <f t="shared" si="9"/>
        <v>5.1142967841921738</v>
      </c>
      <c r="CK4" s="24">
        <f t="shared" si="10"/>
        <v>5.1142967841921738</v>
      </c>
      <c r="CM4" s="24">
        <f t="shared" si="11"/>
        <v>0</v>
      </c>
      <c r="CN4" s="24">
        <f t="shared" si="12"/>
        <v>5</v>
      </c>
      <c r="CO4" s="24">
        <f t="shared" si="13"/>
        <v>6.024096385542169</v>
      </c>
      <c r="CP4" s="24">
        <f t="shared" si="14"/>
        <v>7.1428571428571432</v>
      </c>
      <c r="CQ4" s="24">
        <f t="shared" si="15"/>
        <v>0</v>
      </c>
      <c r="CR4" s="24">
        <f t="shared" si="16"/>
        <v>27.272727272727273</v>
      </c>
      <c r="CS4" s="24">
        <f t="shared" si="17"/>
        <v>0</v>
      </c>
      <c r="CT4" s="24" t="e">
        <f t="shared" si="18"/>
        <v>#DIV/0!</v>
      </c>
      <c r="CU4" s="24" t="e">
        <f t="shared" si="19"/>
        <v>#DIV/0!</v>
      </c>
      <c r="CV4" s="24" t="e">
        <f t="shared" si="20"/>
        <v>#DIV/0!</v>
      </c>
      <c r="CW4" s="24" t="e">
        <f t="shared" si="21"/>
        <v>#DIV/0!</v>
      </c>
      <c r="CX4" s="24" t="e">
        <f t="shared" si="22"/>
        <v>#DIV/0!</v>
      </c>
      <c r="CY4" s="24" t="e">
        <f t="shared" si="23"/>
        <v>#DIV/0!</v>
      </c>
      <c r="CZ4" s="24">
        <f t="shared" si="24"/>
        <v>100</v>
      </c>
      <c r="DA4" s="24" t="e">
        <f t="shared" si="25"/>
        <v>#DIV/0!</v>
      </c>
      <c r="DB4" s="24">
        <f t="shared" si="26"/>
        <v>0</v>
      </c>
      <c r="DC4" s="24">
        <f t="shared" si="27"/>
        <v>0</v>
      </c>
      <c r="DE4" s="24">
        <f>COUNTIF(BA4,"&lt;&gt;0")</f>
        <v>0</v>
      </c>
      <c r="DF4" s="24">
        <f>COUNTIF(BB4,"&lt;&gt;0")</f>
        <v>1</v>
      </c>
      <c r="DG4" s="24">
        <f>COUNTIF(BD4,"&lt;&gt;0")</f>
        <v>1</v>
      </c>
      <c r="DH4" s="24">
        <f>COUNTIF(BF4,"&lt;&gt;0")</f>
        <v>1</v>
      </c>
      <c r="DI4" s="24">
        <f t="shared" si="28"/>
        <v>0</v>
      </c>
      <c r="DJ4" s="24">
        <f t="shared" si="28"/>
        <v>1</v>
      </c>
      <c r="DK4" s="24">
        <f t="shared" si="28"/>
        <v>0</v>
      </c>
      <c r="DL4" s="24">
        <f t="shared" si="28"/>
        <v>0</v>
      </c>
      <c r="DM4" s="24">
        <f t="shared" si="28"/>
        <v>0</v>
      </c>
      <c r="DN4" s="24">
        <f t="shared" si="29"/>
        <v>0</v>
      </c>
      <c r="DO4" s="24">
        <f t="shared" si="30"/>
        <v>0</v>
      </c>
      <c r="DP4" s="24">
        <f t="shared" si="30"/>
        <v>0</v>
      </c>
      <c r="DQ4" s="24">
        <f t="shared" si="30"/>
        <v>1</v>
      </c>
      <c r="DR4" s="24">
        <f>COUNTIF(BT4,"&lt;&gt;0")</f>
        <v>0</v>
      </c>
      <c r="DS4" s="24">
        <f>COUNTIF(BV4,"&lt;&gt;0")</f>
        <v>0</v>
      </c>
    </row>
    <row r="5" spans="1:123" s="24" customFormat="1" ht="16.5" thickBot="1">
      <c r="A5" s="24" t="s">
        <v>91</v>
      </c>
      <c r="B5" s="25">
        <v>3</v>
      </c>
      <c r="C5" s="84" t="s">
        <v>73</v>
      </c>
      <c r="D5" s="85" t="s">
        <v>36</v>
      </c>
      <c r="E5" s="88">
        <v>1</v>
      </c>
      <c r="F5" s="88">
        <v>1</v>
      </c>
      <c r="G5" s="88">
        <v>2</v>
      </c>
      <c r="H5" s="88">
        <v>1</v>
      </c>
      <c r="I5" s="33"/>
      <c r="J5" s="33"/>
      <c r="K5" s="33"/>
      <c r="L5" s="33"/>
      <c r="M5" s="33"/>
      <c r="N5" s="89"/>
      <c r="O5" s="33"/>
      <c r="P5" s="33"/>
      <c r="Q5" s="89"/>
      <c r="R5" s="89"/>
      <c r="S5" s="89"/>
      <c r="T5" s="50" t="s">
        <v>36</v>
      </c>
      <c r="U5" s="88">
        <v>2</v>
      </c>
      <c r="V5" s="88"/>
      <c r="W5" s="88">
        <v>3</v>
      </c>
      <c r="X5" s="88">
        <v>1</v>
      </c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ref="AZ5:AZ21" si="31">COUNTIF(D5:AY5,"P")</f>
        <v>2</v>
      </c>
      <c r="BA5" s="30">
        <f t="shared" si="0"/>
        <v>3</v>
      </c>
      <c r="BB5" s="31">
        <f t="shared" si="0"/>
        <v>1</v>
      </c>
      <c r="BC5" s="31">
        <f t="shared" ref="BC5:BC21" si="32">SUM(BA5:BB5)</f>
        <v>4</v>
      </c>
      <c r="BD5" s="31">
        <f t="shared" si="1"/>
        <v>5</v>
      </c>
      <c r="BE5" s="31">
        <f t="shared" ref="BE5:BE21" si="33">SUM(BC5:BD5)</f>
        <v>9</v>
      </c>
      <c r="BF5" s="31">
        <f t="shared" si="2"/>
        <v>2</v>
      </c>
      <c r="BG5" s="31">
        <f t="shared" ref="BG5:BG21" si="34">BA5+BB5+BD5+BF5</f>
        <v>11</v>
      </c>
      <c r="BH5" s="31">
        <f t="shared" si="3"/>
        <v>0</v>
      </c>
      <c r="BI5" s="31">
        <f t="shared" si="3"/>
        <v>0</v>
      </c>
      <c r="BJ5" s="31">
        <f t="shared" si="3"/>
        <v>0</v>
      </c>
      <c r="BK5" s="31">
        <f t="shared" ref="BK5:BL21" si="35">SUM(AR5,AB5,L5)</f>
        <v>0</v>
      </c>
      <c r="BL5" s="31">
        <f t="shared" si="35"/>
        <v>0</v>
      </c>
      <c r="BM5" s="31">
        <f t="shared" ref="BM5:BM21" si="36">SUM(BK5:BL5)</f>
        <v>0</v>
      </c>
      <c r="BN5" s="31">
        <f t="shared" si="4"/>
        <v>0</v>
      </c>
      <c r="BO5" s="31">
        <f t="shared" si="4"/>
        <v>0</v>
      </c>
      <c r="BP5" s="31">
        <f t="shared" ref="BP5:BP21" si="37">IF(BO5&gt;=3,3,BO5)</f>
        <v>0</v>
      </c>
      <c r="BQ5" s="31">
        <f t="shared" ref="BQ5:BR21" si="38">SUM(AV5,AF5,P5)</f>
        <v>0</v>
      </c>
      <c r="BR5" s="31">
        <f t="shared" si="38"/>
        <v>0</v>
      </c>
      <c r="BS5" s="31">
        <f t="shared" ref="BS5:BS21" si="39">SUM(BQ5:BR5)</f>
        <v>0</v>
      </c>
      <c r="BT5" s="31">
        <f t="shared" si="5"/>
        <v>0</v>
      </c>
      <c r="BU5" s="32">
        <f t="shared" si="5"/>
        <v>0</v>
      </c>
      <c r="BV5" s="32">
        <f t="shared" ref="BV5:BV21" si="40">IF(BU5&gt;=3,3,BU5)</f>
        <v>0</v>
      </c>
      <c r="BX5" s="30">
        <f t="shared" ref="BX5:BX21" si="41">(BA5*100)+(BB5*80)+(BD5*60)+(BF5*40)+(BH5*20)</f>
        <v>760</v>
      </c>
      <c r="BY5" s="31">
        <f t="shared" ref="BY5:BY21" si="42">IF(BI5&gt;3,30,BI5*10)</f>
        <v>0</v>
      </c>
      <c r="BZ5" s="31">
        <f t="shared" ref="BZ5:BZ21" si="43">IF(BJ5&gt;3,15,BJ5*5)</f>
        <v>0</v>
      </c>
      <c r="CA5" s="31">
        <f t="shared" ref="CA5:CA21" si="44">(BK5*200)+(BL5*100)+(BN5*50)+(BP5*20)</f>
        <v>0</v>
      </c>
      <c r="CB5" s="31">
        <f t="shared" ref="CB5:CB21" si="45">(BQ5*100)+(BR5*50)+(BT5*25)+(BV5*10)</f>
        <v>0</v>
      </c>
      <c r="CC5" s="32">
        <f t="shared" ref="CC5:CC21" si="46">IF(AZ5&gt;0,SUM(BX5:CB5),"")</f>
        <v>760</v>
      </c>
      <c r="CD5" s="176">
        <f t="shared" si="6"/>
        <v>613.33333333333337</v>
      </c>
      <c r="CE5" s="24">
        <f t="shared" ref="CE5:CE21" si="47">IF(AZ5=0," ",IF(CD5&gt;=0,3,"NAO"))</f>
        <v>3</v>
      </c>
      <c r="CF5" s="176">
        <f t="shared" si="7"/>
        <v>573.33333333333337</v>
      </c>
      <c r="CG5" s="24">
        <f t="shared" ref="CG5:CG21" si="48">IF(AZ5=0," ",IF(CF5&gt;=0,4,"NAO"))</f>
        <v>4</v>
      </c>
      <c r="CH5" s="176">
        <f t="shared" si="8"/>
        <v>520</v>
      </c>
      <c r="CI5" s="24">
        <f t="shared" ref="CI5:CI21" si="49">IF(AZ5=0," ",IF(CH5&gt;=0,5,"NAO"))</f>
        <v>5</v>
      </c>
      <c r="CJ5" s="24">
        <f t="shared" si="9"/>
        <v>5.889190236342503</v>
      </c>
      <c r="CK5" s="24">
        <f t="shared" si="10"/>
        <v>5.889190236342503</v>
      </c>
      <c r="CM5" s="24">
        <f t="shared" si="11"/>
        <v>10.714285714285714</v>
      </c>
      <c r="CN5" s="24">
        <f t="shared" si="12"/>
        <v>2.5</v>
      </c>
      <c r="CO5" s="24">
        <f t="shared" si="13"/>
        <v>6.024096385542169</v>
      </c>
      <c r="CP5" s="24">
        <f t="shared" si="14"/>
        <v>4.7619047619047619</v>
      </c>
      <c r="CQ5" s="24">
        <f t="shared" si="15"/>
        <v>0</v>
      </c>
      <c r="CR5" s="24">
        <f t="shared" si="16"/>
        <v>0</v>
      </c>
      <c r="CS5" s="24">
        <f t="shared" si="17"/>
        <v>0</v>
      </c>
      <c r="CT5" s="24" t="e">
        <f t="shared" si="18"/>
        <v>#DIV/0!</v>
      </c>
      <c r="CU5" s="24" t="e">
        <f t="shared" si="19"/>
        <v>#DIV/0!</v>
      </c>
      <c r="CV5" s="24" t="e">
        <f t="shared" si="20"/>
        <v>#DIV/0!</v>
      </c>
      <c r="CW5" s="24" t="e">
        <f t="shared" si="21"/>
        <v>#DIV/0!</v>
      </c>
      <c r="CX5" s="24" t="e">
        <f t="shared" si="22"/>
        <v>#DIV/0!</v>
      </c>
      <c r="CY5" s="24" t="e">
        <f t="shared" si="23"/>
        <v>#DIV/0!</v>
      </c>
      <c r="CZ5" s="24">
        <f t="shared" si="24"/>
        <v>0</v>
      </c>
      <c r="DA5" s="24" t="e">
        <f t="shared" si="25"/>
        <v>#DIV/0!</v>
      </c>
      <c r="DB5" s="24">
        <f t="shared" si="26"/>
        <v>0</v>
      </c>
      <c r="DC5" s="24">
        <f t="shared" si="27"/>
        <v>0</v>
      </c>
      <c r="DE5" s="24">
        <f t="shared" ref="DE5:DF21" si="50">COUNTIF(BA5,"&lt;&gt;0")</f>
        <v>1</v>
      </c>
      <c r="DF5" s="24">
        <f t="shared" si="50"/>
        <v>1</v>
      </c>
      <c r="DG5" s="24">
        <f t="shared" ref="DG5:DG21" si="51">COUNTIF(BD5,"&lt;&gt;0")</f>
        <v>1</v>
      </c>
      <c r="DH5" s="24">
        <f t="shared" ref="DH5:DH21" si="52">COUNTIF(BF5,"&lt;&gt;0")</f>
        <v>1</v>
      </c>
      <c r="DI5" s="24">
        <f t="shared" si="28"/>
        <v>0</v>
      </c>
      <c r="DJ5" s="24">
        <f t="shared" si="28"/>
        <v>0</v>
      </c>
      <c r="DK5" s="24">
        <f t="shared" si="28"/>
        <v>0</v>
      </c>
      <c r="DL5" s="24">
        <f t="shared" si="28"/>
        <v>0</v>
      </c>
      <c r="DM5" s="24">
        <f t="shared" si="28"/>
        <v>0</v>
      </c>
      <c r="DN5" s="24">
        <f t="shared" si="29"/>
        <v>0</v>
      </c>
      <c r="DO5" s="24">
        <f t="shared" ref="DO5:DQ21" si="53">COUNTIF(BP5,"&lt;&gt;0")</f>
        <v>0</v>
      </c>
      <c r="DP5" s="24">
        <f t="shared" si="53"/>
        <v>0</v>
      </c>
      <c r="DQ5" s="24">
        <f t="shared" si="53"/>
        <v>0</v>
      </c>
      <c r="DR5" s="24">
        <f t="shared" ref="DR5:DR21" si="54">COUNTIF(BT5,"&lt;&gt;0")</f>
        <v>0</v>
      </c>
      <c r="DS5" s="24">
        <f t="shared" ref="DS5:DS21" si="55">COUNTIF(BV5,"&lt;&gt;0")</f>
        <v>0</v>
      </c>
    </row>
    <row r="6" spans="1:123" s="24" customFormat="1" ht="16.5" thickBot="1">
      <c r="A6" s="24" t="s">
        <v>91</v>
      </c>
      <c r="B6" s="25">
        <v>4</v>
      </c>
      <c r="C6" s="84" t="s">
        <v>74</v>
      </c>
      <c r="D6" s="85" t="s">
        <v>36</v>
      </c>
      <c r="E6" s="33"/>
      <c r="F6" s="33"/>
      <c r="G6" s="88">
        <v>1</v>
      </c>
      <c r="H6" s="88">
        <v>1</v>
      </c>
      <c r="I6" s="88">
        <v>1</v>
      </c>
      <c r="J6" s="88"/>
      <c r="K6" s="88">
        <v>2</v>
      </c>
      <c r="L6" s="33"/>
      <c r="M6" s="33"/>
      <c r="N6" s="89"/>
      <c r="O6" s="33"/>
      <c r="P6" s="33"/>
      <c r="Q6" s="89"/>
      <c r="R6" s="89"/>
      <c r="S6" s="89"/>
      <c r="T6" s="50" t="s">
        <v>36</v>
      </c>
      <c r="U6" s="33"/>
      <c r="V6" s="33"/>
      <c r="W6" s="88"/>
      <c r="X6" s="88">
        <v>1</v>
      </c>
      <c r="Y6" s="88">
        <v>1</v>
      </c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31"/>
        <v>2</v>
      </c>
      <c r="BA6" s="30">
        <f t="shared" si="0"/>
        <v>0</v>
      </c>
      <c r="BB6" s="31">
        <f t="shared" si="0"/>
        <v>0</v>
      </c>
      <c r="BC6" s="31">
        <f t="shared" si="32"/>
        <v>0</v>
      </c>
      <c r="BD6" s="31">
        <f t="shared" si="1"/>
        <v>1</v>
      </c>
      <c r="BE6" s="31">
        <f t="shared" si="33"/>
        <v>1</v>
      </c>
      <c r="BF6" s="31">
        <f t="shared" si="2"/>
        <v>2</v>
      </c>
      <c r="BG6" s="31">
        <f t="shared" si="34"/>
        <v>3</v>
      </c>
      <c r="BH6" s="31">
        <f t="shared" si="3"/>
        <v>2</v>
      </c>
      <c r="BI6" s="31">
        <f t="shared" si="3"/>
        <v>0</v>
      </c>
      <c r="BJ6" s="31">
        <f t="shared" si="3"/>
        <v>2</v>
      </c>
      <c r="BK6" s="31">
        <f t="shared" si="35"/>
        <v>0</v>
      </c>
      <c r="BL6" s="31">
        <f t="shared" si="35"/>
        <v>0</v>
      </c>
      <c r="BM6" s="31">
        <f t="shared" si="36"/>
        <v>0</v>
      </c>
      <c r="BN6" s="31">
        <f t="shared" si="4"/>
        <v>0</v>
      </c>
      <c r="BO6" s="31">
        <f t="shared" si="4"/>
        <v>0</v>
      </c>
      <c r="BP6" s="31">
        <f t="shared" si="37"/>
        <v>0</v>
      </c>
      <c r="BQ6" s="31">
        <f t="shared" si="38"/>
        <v>0</v>
      </c>
      <c r="BR6" s="31">
        <f t="shared" si="38"/>
        <v>0</v>
      </c>
      <c r="BS6" s="31">
        <f t="shared" si="39"/>
        <v>0</v>
      </c>
      <c r="BT6" s="31">
        <f t="shared" si="5"/>
        <v>0</v>
      </c>
      <c r="BU6" s="32">
        <f t="shared" si="5"/>
        <v>0</v>
      </c>
      <c r="BV6" s="32">
        <f t="shared" si="40"/>
        <v>0</v>
      </c>
      <c r="BX6" s="30">
        <f t="shared" si="41"/>
        <v>180</v>
      </c>
      <c r="BY6" s="31">
        <f t="shared" si="42"/>
        <v>0</v>
      </c>
      <c r="BZ6" s="31">
        <f t="shared" si="43"/>
        <v>10</v>
      </c>
      <c r="CA6" s="31">
        <f t="shared" si="44"/>
        <v>0</v>
      </c>
      <c r="CB6" s="31">
        <f t="shared" si="45"/>
        <v>0</v>
      </c>
      <c r="CC6" s="32">
        <f t="shared" si="46"/>
        <v>190</v>
      </c>
      <c r="CD6" s="176">
        <f t="shared" si="6"/>
        <v>43.333333333333343</v>
      </c>
      <c r="CE6" s="24">
        <f t="shared" si="47"/>
        <v>3</v>
      </c>
      <c r="CF6" s="176">
        <f t="shared" si="7"/>
        <v>3.3333333333333428</v>
      </c>
      <c r="CG6" s="24">
        <f t="shared" si="48"/>
        <v>4</v>
      </c>
      <c r="CH6" s="176">
        <f t="shared" si="8"/>
        <v>-50</v>
      </c>
      <c r="CI6" s="24" t="str">
        <f t="shared" si="49"/>
        <v>NAO</v>
      </c>
      <c r="CJ6" s="24">
        <f t="shared" si="9"/>
        <v>1.4722975590856258</v>
      </c>
      <c r="CK6" s="24">
        <f t="shared" si="10"/>
        <v>1.4722975590856258</v>
      </c>
      <c r="CM6" s="24">
        <f t="shared" si="11"/>
        <v>0</v>
      </c>
      <c r="CN6" s="24">
        <f t="shared" si="12"/>
        <v>0</v>
      </c>
      <c r="CO6" s="24">
        <f t="shared" si="13"/>
        <v>1.2048192771084338</v>
      </c>
      <c r="CP6" s="24">
        <f t="shared" si="14"/>
        <v>4.7619047619047619</v>
      </c>
      <c r="CQ6" s="24">
        <f t="shared" si="15"/>
        <v>66.666666666666671</v>
      </c>
      <c r="CR6" s="24">
        <f t="shared" si="16"/>
        <v>0</v>
      </c>
      <c r="CS6" s="24">
        <f t="shared" si="17"/>
        <v>66.666666666666671</v>
      </c>
      <c r="CT6" s="24" t="e">
        <f t="shared" si="18"/>
        <v>#DIV/0!</v>
      </c>
      <c r="CU6" s="24" t="e">
        <f t="shared" si="19"/>
        <v>#DIV/0!</v>
      </c>
      <c r="CV6" s="24" t="e">
        <f t="shared" si="20"/>
        <v>#DIV/0!</v>
      </c>
      <c r="CW6" s="24" t="e">
        <f t="shared" si="21"/>
        <v>#DIV/0!</v>
      </c>
      <c r="CX6" s="24" t="e">
        <f t="shared" si="22"/>
        <v>#DIV/0!</v>
      </c>
      <c r="CY6" s="24" t="e">
        <f t="shared" si="23"/>
        <v>#DIV/0!</v>
      </c>
      <c r="CZ6" s="24">
        <f t="shared" si="24"/>
        <v>0</v>
      </c>
      <c r="DA6" s="24" t="e">
        <f t="shared" si="25"/>
        <v>#DIV/0!</v>
      </c>
      <c r="DB6" s="24">
        <f t="shared" si="26"/>
        <v>0</v>
      </c>
      <c r="DC6" s="24">
        <f t="shared" si="27"/>
        <v>0</v>
      </c>
      <c r="DE6" s="24">
        <f t="shared" si="50"/>
        <v>0</v>
      </c>
      <c r="DF6" s="24">
        <f t="shared" si="50"/>
        <v>0</v>
      </c>
      <c r="DG6" s="24">
        <f t="shared" si="51"/>
        <v>1</v>
      </c>
      <c r="DH6" s="24">
        <f t="shared" si="52"/>
        <v>1</v>
      </c>
      <c r="DI6" s="24">
        <f t="shared" si="28"/>
        <v>1</v>
      </c>
      <c r="DJ6" s="24">
        <f t="shared" si="28"/>
        <v>0</v>
      </c>
      <c r="DK6" s="24">
        <f t="shared" si="28"/>
        <v>1</v>
      </c>
      <c r="DL6" s="24">
        <f t="shared" si="28"/>
        <v>0</v>
      </c>
      <c r="DM6" s="24">
        <f t="shared" si="28"/>
        <v>0</v>
      </c>
      <c r="DN6" s="24">
        <f t="shared" si="29"/>
        <v>0</v>
      </c>
      <c r="DO6" s="24">
        <f t="shared" si="53"/>
        <v>0</v>
      </c>
      <c r="DP6" s="24">
        <f t="shared" si="53"/>
        <v>0</v>
      </c>
      <c r="DQ6" s="24">
        <f t="shared" si="53"/>
        <v>0</v>
      </c>
      <c r="DR6" s="24">
        <f t="shared" si="54"/>
        <v>0</v>
      </c>
      <c r="DS6" s="24">
        <f t="shared" si="55"/>
        <v>0</v>
      </c>
    </row>
    <row r="7" spans="1:123" s="24" customFormat="1" ht="16.5" thickBot="1">
      <c r="A7" s="24" t="s">
        <v>91</v>
      </c>
      <c r="B7" s="25">
        <v>5</v>
      </c>
      <c r="C7" s="84" t="s">
        <v>75</v>
      </c>
      <c r="D7" s="85" t="s">
        <v>76</v>
      </c>
      <c r="E7" s="33"/>
      <c r="F7" s="88"/>
      <c r="G7" s="88"/>
      <c r="H7" s="88"/>
      <c r="I7" s="88"/>
      <c r="J7" s="88"/>
      <c r="K7" s="33"/>
      <c r="L7" s="33"/>
      <c r="M7" s="33"/>
      <c r="N7" s="89"/>
      <c r="O7" s="33"/>
      <c r="P7" s="33"/>
      <c r="Q7" s="89"/>
      <c r="R7" s="89"/>
      <c r="S7" s="89"/>
      <c r="T7" s="50" t="s">
        <v>36</v>
      </c>
      <c r="U7" s="33"/>
      <c r="V7" s="88">
        <v>2</v>
      </c>
      <c r="W7" s="88">
        <v>1</v>
      </c>
      <c r="X7" s="88">
        <v>2</v>
      </c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31"/>
        <v>1</v>
      </c>
      <c r="BA7" s="30">
        <f t="shared" si="0"/>
        <v>0</v>
      </c>
      <c r="BB7" s="31">
        <f t="shared" si="0"/>
        <v>2</v>
      </c>
      <c r="BC7" s="31">
        <f t="shared" si="32"/>
        <v>2</v>
      </c>
      <c r="BD7" s="31">
        <f t="shared" si="1"/>
        <v>1</v>
      </c>
      <c r="BE7" s="31">
        <f t="shared" si="33"/>
        <v>3</v>
      </c>
      <c r="BF7" s="31">
        <f t="shared" si="2"/>
        <v>2</v>
      </c>
      <c r="BG7" s="31">
        <f t="shared" si="34"/>
        <v>5</v>
      </c>
      <c r="BH7" s="31">
        <f t="shared" si="3"/>
        <v>0</v>
      </c>
      <c r="BI7" s="31">
        <f t="shared" si="3"/>
        <v>0</v>
      </c>
      <c r="BJ7" s="31">
        <f t="shared" si="3"/>
        <v>0</v>
      </c>
      <c r="BK7" s="31">
        <f t="shared" si="35"/>
        <v>0</v>
      </c>
      <c r="BL7" s="31">
        <f t="shared" si="35"/>
        <v>0</v>
      </c>
      <c r="BM7" s="31">
        <f t="shared" si="36"/>
        <v>0</v>
      </c>
      <c r="BN7" s="31">
        <f t="shared" si="4"/>
        <v>0</v>
      </c>
      <c r="BO7" s="31">
        <f t="shared" si="4"/>
        <v>0</v>
      </c>
      <c r="BP7" s="31">
        <f t="shared" si="37"/>
        <v>0</v>
      </c>
      <c r="BQ7" s="31">
        <f t="shared" si="38"/>
        <v>0</v>
      </c>
      <c r="BR7" s="31">
        <f t="shared" si="38"/>
        <v>0</v>
      </c>
      <c r="BS7" s="31">
        <f t="shared" si="39"/>
        <v>0</v>
      </c>
      <c r="BT7" s="31">
        <f t="shared" si="5"/>
        <v>0</v>
      </c>
      <c r="BU7" s="32">
        <f t="shared" si="5"/>
        <v>0</v>
      </c>
      <c r="BV7" s="32">
        <f t="shared" si="40"/>
        <v>0</v>
      </c>
      <c r="BX7" s="30">
        <f t="shared" si="41"/>
        <v>300</v>
      </c>
      <c r="BY7" s="31">
        <f t="shared" si="42"/>
        <v>0</v>
      </c>
      <c r="BZ7" s="31">
        <f t="shared" si="43"/>
        <v>0</v>
      </c>
      <c r="CA7" s="31">
        <f t="shared" si="44"/>
        <v>0</v>
      </c>
      <c r="CB7" s="31">
        <f t="shared" si="45"/>
        <v>0</v>
      </c>
      <c r="CC7" s="32">
        <f t="shared" si="46"/>
        <v>300</v>
      </c>
      <c r="CD7" s="176">
        <f t="shared" si="6"/>
        <v>226.66666666666669</v>
      </c>
      <c r="CE7" s="24">
        <f t="shared" si="47"/>
        <v>3</v>
      </c>
      <c r="CF7" s="176">
        <f t="shared" si="7"/>
        <v>206.66666666666669</v>
      </c>
      <c r="CG7" s="24">
        <f t="shared" si="48"/>
        <v>4</v>
      </c>
      <c r="CH7" s="176">
        <f t="shared" si="8"/>
        <v>180</v>
      </c>
      <c r="CI7" s="24">
        <f t="shared" si="49"/>
        <v>5</v>
      </c>
      <c r="CJ7" s="24">
        <f t="shared" si="9"/>
        <v>2.3246803564509881</v>
      </c>
      <c r="CK7" s="24">
        <f t="shared" si="10"/>
        <v>2.3246803564509881</v>
      </c>
      <c r="CM7" s="24">
        <f t="shared" si="11"/>
        <v>0</v>
      </c>
      <c r="CN7" s="24">
        <f t="shared" si="12"/>
        <v>5</v>
      </c>
      <c r="CO7" s="24">
        <f t="shared" si="13"/>
        <v>1.2048192771084338</v>
      </c>
      <c r="CP7" s="24">
        <f t="shared" si="14"/>
        <v>4.7619047619047619</v>
      </c>
      <c r="CQ7" s="24">
        <f t="shared" si="15"/>
        <v>0</v>
      </c>
      <c r="CR7" s="24">
        <f t="shared" si="16"/>
        <v>0</v>
      </c>
      <c r="CS7" s="24">
        <f t="shared" si="17"/>
        <v>0</v>
      </c>
      <c r="CT7" s="24" t="e">
        <f t="shared" si="18"/>
        <v>#DIV/0!</v>
      </c>
      <c r="CU7" s="24" t="e">
        <f t="shared" si="19"/>
        <v>#DIV/0!</v>
      </c>
      <c r="CV7" s="24" t="e">
        <f t="shared" si="20"/>
        <v>#DIV/0!</v>
      </c>
      <c r="CW7" s="24" t="e">
        <f t="shared" si="21"/>
        <v>#DIV/0!</v>
      </c>
      <c r="CX7" s="24" t="e">
        <f t="shared" si="22"/>
        <v>#DIV/0!</v>
      </c>
      <c r="CY7" s="24" t="e">
        <f t="shared" si="23"/>
        <v>#DIV/0!</v>
      </c>
      <c r="CZ7" s="24">
        <f t="shared" si="24"/>
        <v>0</v>
      </c>
      <c r="DA7" s="24" t="e">
        <f t="shared" si="25"/>
        <v>#DIV/0!</v>
      </c>
      <c r="DB7" s="24">
        <f t="shared" si="26"/>
        <v>0</v>
      </c>
      <c r="DC7" s="24">
        <f t="shared" si="27"/>
        <v>0</v>
      </c>
      <c r="DE7" s="24">
        <f t="shared" si="50"/>
        <v>0</v>
      </c>
      <c r="DF7" s="24">
        <f t="shared" si="50"/>
        <v>1</v>
      </c>
      <c r="DG7" s="24">
        <f t="shared" si="51"/>
        <v>1</v>
      </c>
      <c r="DH7" s="24">
        <f t="shared" si="52"/>
        <v>1</v>
      </c>
      <c r="DI7" s="24">
        <f t="shared" si="28"/>
        <v>0</v>
      </c>
      <c r="DJ7" s="24">
        <f t="shared" si="28"/>
        <v>0</v>
      </c>
      <c r="DK7" s="24">
        <f t="shared" si="28"/>
        <v>0</v>
      </c>
      <c r="DL7" s="24">
        <f t="shared" si="28"/>
        <v>0</v>
      </c>
      <c r="DM7" s="24">
        <f t="shared" si="28"/>
        <v>0</v>
      </c>
      <c r="DN7" s="24">
        <f t="shared" si="29"/>
        <v>0</v>
      </c>
      <c r="DO7" s="24">
        <f t="shared" si="53"/>
        <v>0</v>
      </c>
      <c r="DP7" s="24">
        <f t="shared" si="53"/>
        <v>0</v>
      </c>
      <c r="DQ7" s="24">
        <f t="shared" si="53"/>
        <v>0</v>
      </c>
      <c r="DR7" s="24">
        <f t="shared" si="54"/>
        <v>0</v>
      </c>
      <c r="DS7" s="24">
        <f t="shared" si="55"/>
        <v>0</v>
      </c>
    </row>
    <row r="8" spans="1:123" s="24" customFormat="1" ht="16.5" thickBot="1">
      <c r="A8" s="24" t="s">
        <v>91</v>
      </c>
      <c r="B8" s="25">
        <v>6</v>
      </c>
      <c r="C8" s="84" t="s">
        <v>77</v>
      </c>
      <c r="D8" s="85" t="s">
        <v>36</v>
      </c>
      <c r="E8" s="33"/>
      <c r="F8" s="33"/>
      <c r="G8" s="33"/>
      <c r="H8" s="88">
        <v>4</v>
      </c>
      <c r="I8" s="33"/>
      <c r="J8" s="33"/>
      <c r="K8" s="33"/>
      <c r="L8" s="33"/>
      <c r="M8" s="33"/>
      <c r="N8" s="89"/>
      <c r="O8" s="33"/>
      <c r="P8" s="33"/>
      <c r="Q8" s="89"/>
      <c r="R8" s="89"/>
      <c r="S8" s="89"/>
      <c r="T8" s="50" t="s">
        <v>36</v>
      </c>
      <c r="U8" s="33"/>
      <c r="V8" s="33"/>
      <c r="W8" s="90">
        <v>1</v>
      </c>
      <c r="X8" s="88">
        <v>4</v>
      </c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31"/>
        <v>2</v>
      </c>
      <c r="BA8" s="30">
        <f t="shared" si="0"/>
        <v>0</v>
      </c>
      <c r="BB8" s="31">
        <f t="shared" si="0"/>
        <v>0</v>
      </c>
      <c r="BC8" s="31">
        <f t="shared" si="32"/>
        <v>0</v>
      </c>
      <c r="BD8" s="31">
        <f t="shared" si="1"/>
        <v>1</v>
      </c>
      <c r="BE8" s="31">
        <f t="shared" si="33"/>
        <v>1</v>
      </c>
      <c r="BF8" s="31">
        <f t="shared" si="2"/>
        <v>8</v>
      </c>
      <c r="BG8" s="31">
        <f t="shared" si="34"/>
        <v>9</v>
      </c>
      <c r="BH8" s="31">
        <f t="shared" si="3"/>
        <v>0</v>
      </c>
      <c r="BI8" s="31">
        <f t="shared" si="3"/>
        <v>0</v>
      </c>
      <c r="BJ8" s="31">
        <f t="shared" si="3"/>
        <v>0</v>
      </c>
      <c r="BK8" s="31">
        <f t="shared" si="35"/>
        <v>0</v>
      </c>
      <c r="BL8" s="31">
        <f t="shared" si="35"/>
        <v>0</v>
      </c>
      <c r="BM8" s="31">
        <f t="shared" si="36"/>
        <v>0</v>
      </c>
      <c r="BN8" s="31">
        <f t="shared" si="4"/>
        <v>0</v>
      </c>
      <c r="BO8" s="31">
        <f t="shared" si="4"/>
        <v>0</v>
      </c>
      <c r="BP8" s="31">
        <f t="shared" si="37"/>
        <v>0</v>
      </c>
      <c r="BQ8" s="31">
        <f t="shared" si="38"/>
        <v>0</v>
      </c>
      <c r="BR8" s="31">
        <f t="shared" si="38"/>
        <v>0</v>
      </c>
      <c r="BS8" s="31">
        <f t="shared" si="39"/>
        <v>0</v>
      </c>
      <c r="BT8" s="31">
        <f t="shared" si="5"/>
        <v>0</v>
      </c>
      <c r="BU8" s="32">
        <f t="shared" si="5"/>
        <v>0</v>
      </c>
      <c r="BV8" s="32">
        <f t="shared" si="40"/>
        <v>0</v>
      </c>
      <c r="BX8" s="30">
        <f t="shared" si="41"/>
        <v>380</v>
      </c>
      <c r="BY8" s="31">
        <f t="shared" si="42"/>
        <v>0</v>
      </c>
      <c r="BZ8" s="31">
        <f t="shared" si="43"/>
        <v>0</v>
      </c>
      <c r="CA8" s="31">
        <f t="shared" si="44"/>
        <v>0</v>
      </c>
      <c r="CB8" s="31">
        <f t="shared" si="45"/>
        <v>0</v>
      </c>
      <c r="CC8" s="32">
        <f t="shared" si="46"/>
        <v>380</v>
      </c>
      <c r="CD8" s="176">
        <f t="shared" si="6"/>
        <v>233.33333333333334</v>
      </c>
      <c r="CE8" s="24">
        <f t="shared" si="47"/>
        <v>3</v>
      </c>
      <c r="CF8" s="176">
        <f t="shared" si="7"/>
        <v>193.33333333333334</v>
      </c>
      <c r="CG8" s="24">
        <f t="shared" si="48"/>
        <v>4</v>
      </c>
      <c r="CH8" s="176">
        <f t="shared" si="8"/>
        <v>140</v>
      </c>
      <c r="CI8" s="24">
        <f t="shared" si="49"/>
        <v>5</v>
      </c>
      <c r="CJ8" s="24">
        <f t="shared" si="9"/>
        <v>2.9445951181712515</v>
      </c>
      <c r="CK8" s="24">
        <f t="shared" si="10"/>
        <v>2.9445951181712515</v>
      </c>
      <c r="CM8" s="24">
        <f t="shared" si="11"/>
        <v>0</v>
      </c>
      <c r="CN8" s="24">
        <f t="shared" si="12"/>
        <v>0</v>
      </c>
      <c r="CO8" s="24">
        <f t="shared" si="13"/>
        <v>1.2048192771084338</v>
      </c>
      <c r="CP8" s="24">
        <f t="shared" si="14"/>
        <v>19.047619047619047</v>
      </c>
      <c r="CQ8" s="24">
        <f t="shared" si="15"/>
        <v>0</v>
      </c>
      <c r="CR8" s="24">
        <f t="shared" si="16"/>
        <v>0</v>
      </c>
      <c r="CS8" s="24">
        <f t="shared" si="17"/>
        <v>0</v>
      </c>
      <c r="CT8" s="24" t="e">
        <f t="shared" si="18"/>
        <v>#DIV/0!</v>
      </c>
      <c r="CU8" s="24" t="e">
        <f t="shared" si="19"/>
        <v>#DIV/0!</v>
      </c>
      <c r="CV8" s="24" t="e">
        <f t="shared" si="20"/>
        <v>#DIV/0!</v>
      </c>
      <c r="CW8" s="24" t="e">
        <f t="shared" si="21"/>
        <v>#DIV/0!</v>
      </c>
      <c r="CX8" s="24" t="e">
        <f t="shared" si="22"/>
        <v>#DIV/0!</v>
      </c>
      <c r="CY8" s="24" t="e">
        <f t="shared" si="23"/>
        <v>#DIV/0!</v>
      </c>
      <c r="CZ8" s="24">
        <f t="shared" si="24"/>
        <v>0</v>
      </c>
      <c r="DA8" s="24" t="e">
        <f t="shared" si="25"/>
        <v>#DIV/0!</v>
      </c>
      <c r="DB8" s="24">
        <f t="shared" si="26"/>
        <v>0</v>
      </c>
      <c r="DC8" s="24">
        <f t="shared" si="27"/>
        <v>0</v>
      </c>
      <c r="DE8" s="24">
        <f t="shared" si="50"/>
        <v>0</v>
      </c>
      <c r="DF8" s="24">
        <f t="shared" si="50"/>
        <v>0</v>
      </c>
      <c r="DG8" s="24">
        <f t="shared" si="51"/>
        <v>1</v>
      </c>
      <c r="DH8" s="24">
        <f t="shared" si="52"/>
        <v>1</v>
      </c>
      <c r="DI8" s="24">
        <f t="shared" si="28"/>
        <v>0</v>
      </c>
      <c r="DJ8" s="24">
        <f t="shared" si="28"/>
        <v>0</v>
      </c>
      <c r="DK8" s="24">
        <f t="shared" si="28"/>
        <v>0</v>
      </c>
      <c r="DL8" s="24">
        <f t="shared" si="28"/>
        <v>0</v>
      </c>
      <c r="DM8" s="24">
        <f t="shared" si="28"/>
        <v>0</v>
      </c>
      <c r="DN8" s="24">
        <f t="shared" si="29"/>
        <v>0</v>
      </c>
      <c r="DO8" s="24">
        <f t="shared" si="53"/>
        <v>0</v>
      </c>
      <c r="DP8" s="24">
        <f t="shared" si="53"/>
        <v>0</v>
      </c>
      <c r="DQ8" s="24">
        <f t="shared" si="53"/>
        <v>0</v>
      </c>
      <c r="DR8" s="24">
        <f t="shared" si="54"/>
        <v>0</v>
      </c>
      <c r="DS8" s="24">
        <f t="shared" si="55"/>
        <v>0</v>
      </c>
    </row>
    <row r="9" spans="1:123" s="24" customFormat="1" ht="16.5" thickBot="1">
      <c r="A9" s="24" t="s">
        <v>91</v>
      </c>
      <c r="B9" s="25">
        <v>7</v>
      </c>
      <c r="C9" s="84" t="s">
        <v>78</v>
      </c>
      <c r="D9" s="85" t="s">
        <v>36</v>
      </c>
      <c r="E9" s="33"/>
      <c r="F9" s="88">
        <v>1</v>
      </c>
      <c r="G9" s="88">
        <v>1</v>
      </c>
      <c r="H9" s="88">
        <v>1</v>
      </c>
      <c r="I9" s="88"/>
      <c r="J9" s="88">
        <v>1</v>
      </c>
      <c r="K9" s="33"/>
      <c r="L9" s="33"/>
      <c r="M9" s="33"/>
      <c r="N9" s="89"/>
      <c r="O9" s="89"/>
      <c r="P9" s="33"/>
      <c r="Q9" s="89"/>
      <c r="R9" s="89"/>
      <c r="S9" s="223">
        <v>1</v>
      </c>
      <c r="T9" s="50" t="s">
        <v>36</v>
      </c>
      <c r="U9" s="33"/>
      <c r="V9" s="33"/>
      <c r="W9" s="88">
        <v>3</v>
      </c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31"/>
        <v>2</v>
      </c>
      <c r="BA9" s="30">
        <f t="shared" si="0"/>
        <v>0</v>
      </c>
      <c r="BB9" s="31">
        <f t="shared" si="0"/>
        <v>1</v>
      </c>
      <c r="BC9" s="31">
        <f t="shared" si="32"/>
        <v>1</v>
      </c>
      <c r="BD9" s="31">
        <f t="shared" si="1"/>
        <v>4</v>
      </c>
      <c r="BE9" s="31">
        <f t="shared" si="33"/>
        <v>5</v>
      </c>
      <c r="BF9" s="31">
        <f t="shared" si="2"/>
        <v>1</v>
      </c>
      <c r="BG9" s="31">
        <f t="shared" si="34"/>
        <v>6</v>
      </c>
      <c r="BH9" s="31">
        <f t="shared" si="3"/>
        <v>0</v>
      </c>
      <c r="BI9" s="31">
        <f t="shared" si="3"/>
        <v>1</v>
      </c>
      <c r="BJ9" s="31">
        <f t="shared" si="3"/>
        <v>0</v>
      </c>
      <c r="BK9" s="31">
        <f t="shared" si="35"/>
        <v>0</v>
      </c>
      <c r="BL9" s="31">
        <f t="shared" si="35"/>
        <v>0</v>
      </c>
      <c r="BM9" s="31">
        <f t="shared" si="36"/>
        <v>0</v>
      </c>
      <c r="BN9" s="31">
        <f t="shared" si="4"/>
        <v>0</v>
      </c>
      <c r="BO9" s="31">
        <f t="shared" si="4"/>
        <v>0</v>
      </c>
      <c r="BP9" s="31">
        <f t="shared" si="37"/>
        <v>0</v>
      </c>
      <c r="BQ9" s="31">
        <f t="shared" si="38"/>
        <v>0</v>
      </c>
      <c r="BR9" s="31">
        <f t="shared" si="38"/>
        <v>0</v>
      </c>
      <c r="BS9" s="31">
        <f t="shared" si="39"/>
        <v>0</v>
      </c>
      <c r="BT9" s="31">
        <f t="shared" si="5"/>
        <v>0</v>
      </c>
      <c r="BU9" s="32">
        <f t="shared" si="5"/>
        <v>1</v>
      </c>
      <c r="BV9" s="32">
        <f t="shared" si="40"/>
        <v>1</v>
      </c>
      <c r="BX9" s="30">
        <f t="shared" si="41"/>
        <v>360</v>
      </c>
      <c r="BY9" s="31">
        <f t="shared" si="42"/>
        <v>10</v>
      </c>
      <c r="BZ9" s="31">
        <f t="shared" si="43"/>
        <v>0</v>
      </c>
      <c r="CA9" s="31">
        <f t="shared" si="44"/>
        <v>0</v>
      </c>
      <c r="CB9" s="31">
        <f t="shared" si="45"/>
        <v>10</v>
      </c>
      <c r="CC9" s="32">
        <f t="shared" si="46"/>
        <v>380</v>
      </c>
      <c r="CD9" s="176">
        <f t="shared" si="6"/>
        <v>233.33333333333334</v>
      </c>
      <c r="CE9" s="24">
        <f t="shared" si="47"/>
        <v>3</v>
      </c>
      <c r="CF9" s="176">
        <f t="shared" si="7"/>
        <v>193.33333333333334</v>
      </c>
      <c r="CG9" s="24">
        <f t="shared" si="48"/>
        <v>4</v>
      </c>
      <c r="CH9" s="176">
        <f t="shared" si="8"/>
        <v>140</v>
      </c>
      <c r="CI9" s="24">
        <f t="shared" si="49"/>
        <v>5</v>
      </c>
      <c r="CJ9" s="24">
        <f t="shared" si="9"/>
        <v>2.9445951181712515</v>
      </c>
      <c r="CK9" s="24">
        <f t="shared" si="10"/>
        <v>2.9445951181712515</v>
      </c>
      <c r="CM9" s="24">
        <f t="shared" si="11"/>
        <v>0</v>
      </c>
      <c r="CN9" s="24">
        <f t="shared" si="12"/>
        <v>2.5</v>
      </c>
      <c r="CO9" s="24">
        <f t="shared" si="13"/>
        <v>4.8192771084337354</v>
      </c>
      <c r="CP9" s="24">
        <f t="shared" si="14"/>
        <v>2.3809523809523809</v>
      </c>
      <c r="CQ9" s="24">
        <f t="shared" si="15"/>
        <v>0</v>
      </c>
      <c r="CR9" s="24">
        <f t="shared" si="16"/>
        <v>9.0909090909090917</v>
      </c>
      <c r="CS9" s="24">
        <f t="shared" si="17"/>
        <v>0</v>
      </c>
      <c r="CT9" s="24" t="e">
        <f t="shared" si="18"/>
        <v>#DIV/0!</v>
      </c>
      <c r="CU9" s="24" t="e">
        <f t="shared" si="19"/>
        <v>#DIV/0!</v>
      </c>
      <c r="CV9" s="24" t="e">
        <f t="shared" si="20"/>
        <v>#DIV/0!</v>
      </c>
      <c r="CW9" s="24" t="e">
        <f t="shared" si="21"/>
        <v>#DIV/0!</v>
      </c>
      <c r="CX9" s="24" t="e">
        <f t="shared" si="22"/>
        <v>#DIV/0!</v>
      </c>
      <c r="CY9" s="24" t="e">
        <f t="shared" si="23"/>
        <v>#DIV/0!</v>
      </c>
      <c r="CZ9" s="24">
        <f t="shared" si="24"/>
        <v>0</v>
      </c>
      <c r="DA9" s="24" t="e">
        <f t="shared" si="25"/>
        <v>#DIV/0!</v>
      </c>
      <c r="DB9" s="24">
        <f t="shared" si="26"/>
        <v>100</v>
      </c>
      <c r="DC9" s="24">
        <f t="shared" si="27"/>
        <v>100</v>
      </c>
      <c r="DE9" s="24">
        <f t="shared" si="50"/>
        <v>0</v>
      </c>
      <c r="DF9" s="24">
        <f t="shared" si="50"/>
        <v>1</v>
      </c>
      <c r="DG9" s="24">
        <f t="shared" si="51"/>
        <v>1</v>
      </c>
      <c r="DH9" s="24">
        <f t="shared" si="52"/>
        <v>1</v>
      </c>
      <c r="DI9" s="24">
        <f t="shared" si="28"/>
        <v>0</v>
      </c>
      <c r="DJ9" s="24">
        <f t="shared" si="28"/>
        <v>1</v>
      </c>
      <c r="DK9" s="24">
        <f t="shared" si="28"/>
        <v>0</v>
      </c>
      <c r="DL9" s="24">
        <f t="shared" si="28"/>
        <v>0</v>
      </c>
      <c r="DM9" s="24">
        <f t="shared" si="28"/>
        <v>0</v>
      </c>
      <c r="DN9" s="24">
        <f t="shared" si="29"/>
        <v>0</v>
      </c>
      <c r="DO9" s="24">
        <f t="shared" si="53"/>
        <v>0</v>
      </c>
      <c r="DP9" s="24">
        <f t="shared" si="53"/>
        <v>0</v>
      </c>
      <c r="DQ9" s="24">
        <f t="shared" si="53"/>
        <v>0</v>
      </c>
      <c r="DR9" s="24">
        <f t="shared" si="54"/>
        <v>0</v>
      </c>
      <c r="DS9" s="24">
        <f t="shared" si="55"/>
        <v>1</v>
      </c>
    </row>
    <row r="10" spans="1:123" s="24" customFormat="1" ht="16.5" thickBot="1">
      <c r="A10" s="24" t="s">
        <v>91</v>
      </c>
      <c r="B10" s="25">
        <v>8</v>
      </c>
      <c r="C10" s="84" t="s">
        <v>79</v>
      </c>
      <c r="D10" s="85" t="s">
        <v>36</v>
      </c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89"/>
      <c r="R10" s="89"/>
      <c r="S10" s="89"/>
      <c r="T10" s="50" t="s">
        <v>76</v>
      </c>
      <c r="U10" s="33"/>
      <c r="V10" s="33"/>
      <c r="W10" s="88"/>
      <c r="X10" s="88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31"/>
        <v>1</v>
      </c>
      <c r="BA10" s="30">
        <f t="shared" si="0"/>
        <v>0</v>
      </c>
      <c r="BB10" s="31">
        <f t="shared" si="0"/>
        <v>0</v>
      </c>
      <c r="BC10" s="31">
        <f t="shared" si="32"/>
        <v>0</v>
      </c>
      <c r="BD10" s="31">
        <f t="shared" si="1"/>
        <v>0</v>
      </c>
      <c r="BE10" s="31">
        <f t="shared" si="33"/>
        <v>0</v>
      </c>
      <c r="BF10" s="31">
        <f t="shared" si="2"/>
        <v>0</v>
      </c>
      <c r="BG10" s="31">
        <f t="shared" si="34"/>
        <v>0</v>
      </c>
      <c r="BH10" s="31">
        <f t="shared" si="3"/>
        <v>0</v>
      </c>
      <c r="BI10" s="31">
        <f t="shared" si="3"/>
        <v>0</v>
      </c>
      <c r="BJ10" s="31">
        <f t="shared" si="3"/>
        <v>0</v>
      </c>
      <c r="BK10" s="31">
        <f t="shared" si="35"/>
        <v>0</v>
      </c>
      <c r="BL10" s="31">
        <f t="shared" si="35"/>
        <v>0</v>
      </c>
      <c r="BM10" s="31">
        <f t="shared" si="36"/>
        <v>0</v>
      </c>
      <c r="BN10" s="31">
        <f t="shared" si="4"/>
        <v>0</v>
      </c>
      <c r="BO10" s="31">
        <f t="shared" si="4"/>
        <v>0</v>
      </c>
      <c r="BP10" s="31">
        <f t="shared" si="37"/>
        <v>0</v>
      </c>
      <c r="BQ10" s="31">
        <f t="shared" si="38"/>
        <v>0</v>
      </c>
      <c r="BR10" s="31">
        <f t="shared" si="38"/>
        <v>0</v>
      </c>
      <c r="BS10" s="31">
        <f t="shared" si="39"/>
        <v>0</v>
      </c>
      <c r="BT10" s="31">
        <f t="shared" si="5"/>
        <v>0</v>
      </c>
      <c r="BU10" s="32">
        <f t="shared" si="5"/>
        <v>0</v>
      </c>
      <c r="BV10" s="32">
        <f t="shared" si="40"/>
        <v>0</v>
      </c>
      <c r="BX10" s="30">
        <f t="shared" si="41"/>
        <v>0</v>
      </c>
      <c r="BY10" s="31">
        <f t="shared" si="42"/>
        <v>0</v>
      </c>
      <c r="BZ10" s="31">
        <f t="shared" si="43"/>
        <v>0</v>
      </c>
      <c r="CA10" s="31">
        <f t="shared" si="44"/>
        <v>0</v>
      </c>
      <c r="CB10" s="31">
        <f t="shared" si="45"/>
        <v>0</v>
      </c>
      <c r="CC10" s="32">
        <f t="shared" si="46"/>
        <v>0</v>
      </c>
      <c r="CD10" s="176">
        <f t="shared" si="6"/>
        <v>-73.333333333333329</v>
      </c>
      <c r="CE10" s="24" t="str">
        <f t="shared" si="47"/>
        <v>NAO</v>
      </c>
      <c r="CF10" s="176">
        <f t="shared" si="7"/>
        <v>-93.333333333333329</v>
      </c>
      <c r="CG10" s="24" t="str">
        <f t="shared" si="48"/>
        <v>NAO</v>
      </c>
      <c r="CH10" s="176">
        <f t="shared" si="8"/>
        <v>-120</v>
      </c>
      <c r="CI10" s="24" t="str">
        <f t="shared" si="49"/>
        <v>NAO</v>
      </c>
      <c r="CJ10" s="24">
        <f t="shared" si="9"/>
        <v>0</v>
      </c>
      <c r="CK10" s="24">
        <f t="shared" si="10"/>
        <v>0</v>
      </c>
      <c r="CM10" s="24">
        <f t="shared" si="11"/>
        <v>0</v>
      </c>
      <c r="CN10" s="24">
        <f t="shared" si="12"/>
        <v>0</v>
      </c>
      <c r="CO10" s="24">
        <f t="shared" si="13"/>
        <v>0</v>
      </c>
      <c r="CP10" s="24">
        <f t="shared" si="14"/>
        <v>0</v>
      </c>
      <c r="CQ10" s="24">
        <f t="shared" si="15"/>
        <v>0</v>
      </c>
      <c r="CR10" s="24">
        <f t="shared" si="16"/>
        <v>0</v>
      </c>
      <c r="CS10" s="24">
        <f t="shared" si="17"/>
        <v>0</v>
      </c>
      <c r="CT10" s="24" t="e">
        <f t="shared" si="18"/>
        <v>#DIV/0!</v>
      </c>
      <c r="CU10" s="24" t="e">
        <f t="shared" si="19"/>
        <v>#DIV/0!</v>
      </c>
      <c r="CV10" s="24" t="e">
        <f t="shared" si="20"/>
        <v>#DIV/0!</v>
      </c>
      <c r="CW10" s="24" t="e">
        <f t="shared" si="21"/>
        <v>#DIV/0!</v>
      </c>
      <c r="CX10" s="24" t="e">
        <f t="shared" si="22"/>
        <v>#DIV/0!</v>
      </c>
      <c r="CY10" s="24" t="e">
        <f t="shared" si="23"/>
        <v>#DIV/0!</v>
      </c>
      <c r="CZ10" s="24">
        <f t="shared" si="24"/>
        <v>0</v>
      </c>
      <c r="DA10" s="24" t="e">
        <f t="shared" si="25"/>
        <v>#DIV/0!</v>
      </c>
      <c r="DB10" s="24">
        <f t="shared" si="26"/>
        <v>0</v>
      </c>
      <c r="DC10" s="24">
        <f t="shared" si="27"/>
        <v>0</v>
      </c>
      <c r="DE10" s="24">
        <f t="shared" si="50"/>
        <v>0</v>
      </c>
      <c r="DF10" s="24">
        <f t="shared" si="50"/>
        <v>0</v>
      </c>
      <c r="DG10" s="24">
        <f t="shared" si="51"/>
        <v>0</v>
      </c>
      <c r="DH10" s="24">
        <f t="shared" si="52"/>
        <v>0</v>
      </c>
      <c r="DI10" s="24">
        <f t="shared" si="28"/>
        <v>0</v>
      </c>
      <c r="DJ10" s="24">
        <f t="shared" si="28"/>
        <v>0</v>
      </c>
      <c r="DK10" s="24">
        <f t="shared" si="28"/>
        <v>0</v>
      </c>
      <c r="DL10" s="24">
        <f t="shared" si="28"/>
        <v>0</v>
      </c>
      <c r="DM10" s="24">
        <f t="shared" si="28"/>
        <v>0</v>
      </c>
      <c r="DN10" s="24">
        <f t="shared" si="29"/>
        <v>0</v>
      </c>
      <c r="DO10" s="24">
        <f t="shared" si="53"/>
        <v>0</v>
      </c>
      <c r="DP10" s="24">
        <f t="shared" si="53"/>
        <v>0</v>
      </c>
      <c r="DQ10" s="24">
        <f t="shared" si="53"/>
        <v>0</v>
      </c>
      <c r="DR10" s="24">
        <f t="shared" si="54"/>
        <v>0</v>
      </c>
      <c r="DS10" s="24">
        <f t="shared" si="55"/>
        <v>0</v>
      </c>
    </row>
    <row r="11" spans="1:123" s="24" customFormat="1" ht="16.5" thickBot="1">
      <c r="A11" s="24" t="s">
        <v>91</v>
      </c>
      <c r="B11" s="25">
        <v>9</v>
      </c>
      <c r="C11" s="84" t="s">
        <v>80</v>
      </c>
      <c r="D11" s="85" t="s">
        <v>36</v>
      </c>
      <c r="E11" s="33"/>
      <c r="F11" s="33"/>
      <c r="G11" s="88">
        <v>2</v>
      </c>
      <c r="H11" s="88">
        <v>1</v>
      </c>
      <c r="I11" s="33"/>
      <c r="J11" s="33"/>
      <c r="K11" s="33"/>
      <c r="L11" s="33"/>
      <c r="M11" s="33"/>
      <c r="N11" s="33"/>
      <c r="O11" s="33"/>
      <c r="P11" s="33"/>
      <c r="Q11" s="89"/>
      <c r="R11" s="89"/>
      <c r="S11" s="89"/>
      <c r="T11" s="50" t="s">
        <v>36</v>
      </c>
      <c r="U11" s="33"/>
      <c r="V11" s="88">
        <v>3</v>
      </c>
      <c r="W11" s="88">
        <v>1</v>
      </c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31"/>
        <v>2</v>
      </c>
      <c r="BA11" s="30">
        <f t="shared" si="0"/>
        <v>0</v>
      </c>
      <c r="BB11" s="31">
        <f t="shared" si="0"/>
        <v>3</v>
      </c>
      <c r="BC11" s="31">
        <f t="shared" si="32"/>
        <v>3</v>
      </c>
      <c r="BD11" s="31">
        <f t="shared" si="1"/>
        <v>3</v>
      </c>
      <c r="BE11" s="31">
        <f t="shared" si="33"/>
        <v>6</v>
      </c>
      <c r="BF11" s="31">
        <f t="shared" si="2"/>
        <v>1</v>
      </c>
      <c r="BG11" s="31">
        <f t="shared" si="34"/>
        <v>7</v>
      </c>
      <c r="BH11" s="31">
        <f t="shared" si="3"/>
        <v>0</v>
      </c>
      <c r="BI11" s="31">
        <f t="shared" si="3"/>
        <v>0</v>
      </c>
      <c r="BJ11" s="31">
        <f t="shared" si="3"/>
        <v>0</v>
      </c>
      <c r="BK11" s="31">
        <f t="shared" si="35"/>
        <v>0</v>
      </c>
      <c r="BL11" s="31">
        <f t="shared" si="35"/>
        <v>0</v>
      </c>
      <c r="BM11" s="31">
        <f t="shared" si="36"/>
        <v>0</v>
      </c>
      <c r="BN11" s="31">
        <f t="shared" si="4"/>
        <v>0</v>
      </c>
      <c r="BO11" s="31">
        <f t="shared" si="4"/>
        <v>0</v>
      </c>
      <c r="BP11" s="31">
        <f t="shared" si="37"/>
        <v>0</v>
      </c>
      <c r="BQ11" s="31">
        <f t="shared" si="38"/>
        <v>0</v>
      </c>
      <c r="BR11" s="31">
        <f t="shared" si="38"/>
        <v>0</v>
      </c>
      <c r="BS11" s="31">
        <f t="shared" si="39"/>
        <v>0</v>
      </c>
      <c r="BT11" s="31">
        <f t="shared" si="5"/>
        <v>0</v>
      </c>
      <c r="BU11" s="32">
        <f t="shared" si="5"/>
        <v>0</v>
      </c>
      <c r="BV11" s="32">
        <f t="shared" si="40"/>
        <v>0</v>
      </c>
      <c r="BX11" s="30">
        <f t="shared" si="41"/>
        <v>460</v>
      </c>
      <c r="BY11" s="31">
        <f t="shared" si="42"/>
        <v>0</v>
      </c>
      <c r="BZ11" s="31">
        <f t="shared" si="43"/>
        <v>0</v>
      </c>
      <c r="CA11" s="31">
        <f t="shared" si="44"/>
        <v>0</v>
      </c>
      <c r="CB11" s="31">
        <f t="shared" si="45"/>
        <v>0</v>
      </c>
      <c r="CC11" s="32">
        <f t="shared" si="46"/>
        <v>460</v>
      </c>
      <c r="CD11" s="176">
        <f t="shared" si="6"/>
        <v>313.33333333333337</v>
      </c>
      <c r="CE11" s="24">
        <f t="shared" si="47"/>
        <v>3</v>
      </c>
      <c r="CF11" s="176">
        <f t="shared" si="7"/>
        <v>273.33333333333337</v>
      </c>
      <c r="CG11" s="24">
        <f t="shared" si="48"/>
        <v>4</v>
      </c>
      <c r="CH11" s="176">
        <f t="shared" si="8"/>
        <v>220</v>
      </c>
      <c r="CI11" s="24">
        <f t="shared" si="49"/>
        <v>5</v>
      </c>
      <c r="CJ11" s="24">
        <f t="shared" si="9"/>
        <v>3.5645098798915149</v>
      </c>
      <c r="CK11" s="24">
        <f t="shared" si="10"/>
        <v>3.5645098798915149</v>
      </c>
      <c r="CM11" s="24">
        <f t="shared" si="11"/>
        <v>0</v>
      </c>
      <c r="CN11" s="24">
        <f t="shared" si="12"/>
        <v>7.5</v>
      </c>
      <c r="CO11" s="24">
        <f t="shared" si="13"/>
        <v>3.6144578313253013</v>
      </c>
      <c r="CP11" s="24">
        <f t="shared" si="14"/>
        <v>2.3809523809523809</v>
      </c>
      <c r="CQ11" s="24">
        <f t="shared" si="15"/>
        <v>0</v>
      </c>
      <c r="CR11" s="24">
        <f t="shared" si="16"/>
        <v>0</v>
      </c>
      <c r="CS11" s="24">
        <f t="shared" si="17"/>
        <v>0</v>
      </c>
      <c r="CT11" s="24" t="e">
        <f t="shared" si="18"/>
        <v>#DIV/0!</v>
      </c>
      <c r="CU11" s="24" t="e">
        <f t="shared" si="19"/>
        <v>#DIV/0!</v>
      </c>
      <c r="CV11" s="24" t="e">
        <f t="shared" si="20"/>
        <v>#DIV/0!</v>
      </c>
      <c r="CW11" s="24" t="e">
        <f t="shared" si="21"/>
        <v>#DIV/0!</v>
      </c>
      <c r="CX11" s="24" t="e">
        <f t="shared" si="22"/>
        <v>#DIV/0!</v>
      </c>
      <c r="CY11" s="24" t="e">
        <f t="shared" si="23"/>
        <v>#DIV/0!</v>
      </c>
      <c r="CZ11" s="24">
        <f t="shared" si="24"/>
        <v>0</v>
      </c>
      <c r="DA11" s="24" t="e">
        <f t="shared" si="25"/>
        <v>#DIV/0!</v>
      </c>
      <c r="DB11" s="24">
        <f t="shared" si="26"/>
        <v>0</v>
      </c>
      <c r="DC11" s="24">
        <f t="shared" si="27"/>
        <v>0</v>
      </c>
      <c r="DE11" s="24">
        <f t="shared" si="50"/>
        <v>0</v>
      </c>
      <c r="DF11" s="24">
        <f t="shared" si="50"/>
        <v>1</v>
      </c>
      <c r="DG11" s="24">
        <f t="shared" si="51"/>
        <v>1</v>
      </c>
      <c r="DH11" s="24">
        <f t="shared" si="52"/>
        <v>1</v>
      </c>
      <c r="DI11" s="24">
        <f t="shared" si="28"/>
        <v>0</v>
      </c>
      <c r="DJ11" s="24">
        <f t="shared" si="28"/>
        <v>0</v>
      </c>
      <c r="DK11" s="24">
        <f t="shared" si="28"/>
        <v>0</v>
      </c>
      <c r="DL11" s="24">
        <f t="shared" si="28"/>
        <v>0</v>
      </c>
      <c r="DM11" s="24">
        <f t="shared" si="28"/>
        <v>0</v>
      </c>
      <c r="DN11" s="24">
        <f t="shared" si="29"/>
        <v>0</v>
      </c>
      <c r="DO11" s="24">
        <f t="shared" si="53"/>
        <v>0</v>
      </c>
      <c r="DP11" s="24">
        <f t="shared" si="53"/>
        <v>0</v>
      </c>
      <c r="DQ11" s="24">
        <f t="shared" si="53"/>
        <v>0</v>
      </c>
      <c r="DR11" s="24">
        <f t="shared" si="54"/>
        <v>0</v>
      </c>
      <c r="DS11" s="24">
        <f t="shared" si="55"/>
        <v>0</v>
      </c>
    </row>
    <row r="12" spans="1:123" s="24" customFormat="1" ht="16.5" thickBot="1">
      <c r="A12" s="24" t="s">
        <v>91</v>
      </c>
      <c r="B12" s="25">
        <v>10</v>
      </c>
      <c r="C12" s="84" t="s">
        <v>81</v>
      </c>
      <c r="D12" s="50" t="s">
        <v>36</v>
      </c>
      <c r="E12" s="33"/>
      <c r="F12" s="88">
        <v>1</v>
      </c>
      <c r="G12" s="88">
        <v>5</v>
      </c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50" t="s">
        <v>36</v>
      </c>
      <c r="U12" s="88">
        <v>1</v>
      </c>
      <c r="V12" s="88">
        <v>3</v>
      </c>
      <c r="W12" s="88">
        <v>4</v>
      </c>
      <c r="X12" s="88">
        <v>1</v>
      </c>
      <c r="Y12" s="88"/>
      <c r="Z12" s="88">
        <v>1</v>
      </c>
      <c r="AA12" s="33"/>
      <c r="AB12" s="33"/>
      <c r="AC12" s="33"/>
      <c r="AD12" s="33"/>
      <c r="AE12" s="33"/>
      <c r="AF12" s="33"/>
      <c r="AG12" s="33"/>
      <c r="AH12" s="33"/>
      <c r="AI12" s="33"/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31"/>
        <v>2</v>
      </c>
      <c r="BA12" s="30">
        <f t="shared" si="0"/>
        <v>1</v>
      </c>
      <c r="BB12" s="31">
        <f t="shared" si="0"/>
        <v>4</v>
      </c>
      <c r="BC12" s="31">
        <f t="shared" si="32"/>
        <v>5</v>
      </c>
      <c r="BD12" s="31">
        <f t="shared" si="1"/>
        <v>9</v>
      </c>
      <c r="BE12" s="31">
        <f t="shared" si="33"/>
        <v>14</v>
      </c>
      <c r="BF12" s="31">
        <f t="shared" si="2"/>
        <v>1</v>
      </c>
      <c r="BG12" s="31">
        <f t="shared" si="34"/>
        <v>15</v>
      </c>
      <c r="BH12" s="31">
        <f t="shared" si="3"/>
        <v>0</v>
      </c>
      <c r="BI12" s="31">
        <f t="shared" si="3"/>
        <v>1</v>
      </c>
      <c r="BJ12" s="31">
        <f t="shared" si="3"/>
        <v>0</v>
      </c>
      <c r="BK12" s="31">
        <f t="shared" si="35"/>
        <v>0</v>
      </c>
      <c r="BL12" s="31">
        <f t="shared" si="35"/>
        <v>0</v>
      </c>
      <c r="BM12" s="31">
        <f t="shared" si="36"/>
        <v>0</v>
      </c>
      <c r="BN12" s="31">
        <f t="shared" si="4"/>
        <v>0</v>
      </c>
      <c r="BO12" s="31">
        <f t="shared" si="4"/>
        <v>0</v>
      </c>
      <c r="BP12" s="31">
        <f t="shared" si="37"/>
        <v>0</v>
      </c>
      <c r="BQ12" s="31">
        <f t="shared" si="38"/>
        <v>0</v>
      </c>
      <c r="BR12" s="31">
        <f t="shared" si="38"/>
        <v>0</v>
      </c>
      <c r="BS12" s="31">
        <f t="shared" si="39"/>
        <v>0</v>
      </c>
      <c r="BT12" s="31">
        <f t="shared" si="5"/>
        <v>0</v>
      </c>
      <c r="BU12" s="32">
        <f t="shared" si="5"/>
        <v>0</v>
      </c>
      <c r="BV12" s="32">
        <f t="shared" si="40"/>
        <v>0</v>
      </c>
      <c r="BX12" s="30">
        <f t="shared" si="41"/>
        <v>1000</v>
      </c>
      <c r="BY12" s="31">
        <f t="shared" si="42"/>
        <v>10</v>
      </c>
      <c r="BZ12" s="31">
        <f t="shared" si="43"/>
        <v>0</v>
      </c>
      <c r="CA12" s="31">
        <f t="shared" si="44"/>
        <v>0</v>
      </c>
      <c r="CB12" s="31">
        <f t="shared" si="45"/>
        <v>0</v>
      </c>
      <c r="CC12" s="32">
        <f t="shared" si="46"/>
        <v>1010</v>
      </c>
      <c r="CD12" s="176">
        <f t="shared" si="6"/>
        <v>863.33333333333337</v>
      </c>
      <c r="CE12" s="24">
        <f t="shared" si="47"/>
        <v>3</v>
      </c>
      <c r="CF12" s="176">
        <f t="shared" si="7"/>
        <v>823.33333333333337</v>
      </c>
      <c r="CG12" s="24">
        <f t="shared" si="48"/>
        <v>4</v>
      </c>
      <c r="CH12" s="176">
        <f t="shared" si="8"/>
        <v>770</v>
      </c>
      <c r="CI12" s="24">
        <f t="shared" si="49"/>
        <v>5</v>
      </c>
      <c r="CJ12" s="24">
        <f t="shared" si="9"/>
        <v>7.8264238667183266</v>
      </c>
      <c r="CK12" s="24">
        <f t="shared" si="10"/>
        <v>7.8264238667183266</v>
      </c>
      <c r="CM12" s="24">
        <f t="shared" si="11"/>
        <v>3.5714285714285712</v>
      </c>
      <c r="CN12" s="24">
        <f t="shared" si="12"/>
        <v>10</v>
      </c>
      <c r="CO12" s="24">
        <f t="shared" si="13"/>
        <v>10.843373493975903</v>
      </c>
      <c r="CP12" s="24">
        <f t="shared" si="14"/>
        <v>2.3809523809523809</v>
      </c>
      <c r="CQ12" s="24">
        <f t="shared" si="15"/>
        <v>0</v>
      </c>
      <c r="CR12" s="24">
        <f t="shared" si="16"/>
        <v>9.0909090909090917</v>
      </c>
      <c r="CS12" s="24">
        <f t="shared" si="17"/>
        <v>0</v>
      </c>
      <c r="CT12" s="24" t="e">
        <f t="shared" si="18"/>
        <v>#DIV/0!</v>
      </c>
      <c r="CU12" s="24" t="e">
        <f t="shared" si="19"/>
        <v>#DIV/0!</v>
      </c>
      <c r="CV12" s="24" t="e">
        <f t="shared" si="20"/>
        <v>#DIV/0!</v>
      </c>
      <c r="CW12" s="24" t="e">
        <f t="shared" si="21"/>
        <v>#DIV/0!</v>
      </c>
      <c r="CX12" s="24" t="e">
        <f t="shared" si="22"/>
        <v>#DIV/0!</v>
      </c>
      <c r="CY12" s="24" t="e">
        <f t="shared" si="23"/>
        <v>#DIV/0!</v>
      </c>
      <c r="CZ12" s="24">
        <f t="shared" si="24"/>
        <v>0</v>
      </c>
      <c r="DA12" s="24" t="e">
        <f t="shared" si="25"/>
        <v>#DIV/0!</v>
      </c>
      <c r="DB12" s="24">
        <f t="shared" si="26"/>
        <v>0</v>
      </c>
      <c r="DC12" s="24">
        <f t="shared" si="27"/>
        <v>0</v>
      </c>
      <c r="DE12" s="24">
        <f t="shared" si="50"/>
        <v>1</v>
      </c>
      <c r="DF12" s="24">
        <f t="shared" si="50"/>
        <v>1</v>
      </c>
      <c r="DG12" s="24">
        <f t="shared" si="51"/>
        <v>1</v>
      </c>
      <c r="DH12" s="24">
        <f t="shared" si="52"/>
        <v>1</v>
      </c>
      <c r="DI12" s="24">
        <f t="shared" si="28"/>
        <v>0</v>
      </c>
      <c r="DJ12" s="24">
        <f t="shared" si="28"/>
        <v>1</v>
      </c>
      <c r="DK12" s="24">
        <f t="shared" si="28"/>
        <v>0</v>
      </c>
      <c r="DL12" s="24">
        <f t="shared" si="28"/>
        <v>0</v>
      </c>
      <c r="DM12" s="24">
        <f t="shared" si="28"/>
        <v>0</v>
      </c>
      <c r="DN12" s="24">
        <f t="shared" si="29"/>
        <v>0</v>
      </c>
      <c r="DO12" s="24">
        <f t="shared" si="53"/>
        <v>0</v>
      </c>
      <c r="DP12" s="24">
        <f t="shared" si="53"/>
        <v>0</v>
      </c>
      <c r="DQ12" s="24">
        <f t="shared" si="53"/>
        <v>0</v>
      </c>
      <c r="DR12" s="24">
        <f t="shared" si="54"/>
        <v>0</v>
      </c>
      <c r="DS12" s="24">
        <f t="shared" si="55"/>
        <v>0</v>
      </c>
    </row>
    <row r="13" spans="1:123" s="24" customFormat="1" ht="16.5" thickBot="1">
      <c r="A13" s="24" t="s">
        <v>91</v>
      </c>
      <c r="B13" s="25">
        <v>11</v>
      </c>
      <c r="C13" s="84" t="s">
        <v>82</v>
      </c>
      <c r="D13" s="50" t="s">
        <v>36</v>
      </c>
      <c r="E13" s="33"/>
      <c r="F13" s="33"/>
      <c r="G13" s="90">
        <v>2</v>
      </c>
      <c r="H13" s="88">
        <v>1</v>
      </c>
      <c r="I13" s="88"/>
      <c r="J13" s="88">
        <v>1</v>
      </c>
      <c r="K13" s="33"/>
      <c r="L13" s="33"/>
      <c r="M13" s="33"/>
      <c r="N13" s="33"/>
      <c r="O13" s="33"/>
      <c r="P13" s="33"/>
      <c r="Q13" s="33"/>
      <c r="R13" s="33"/>
      <c r="S13" s="33"/>
      <c r="T13" s="50" t="s">
        <v>36</v>
      </c>
      <c r="U13" s="33"/>
      <c r="V13" s="33"/>
      <c r="W13" s="90">
        <v>3</v>
      </c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31"/>
        <v>2</v>
      </c>
      <c r="BA13" s="30">
        <f t="shared" si="0"/>
        <v>0</v>
      </c>
      <c r="BB13" s="31">
        <f t="shared" si="0"/>
        <v>0</v>
      </c>
      <c r="BC13" s="31">
        <f t="shared" si="32"/>
        <v>0</v>
      </c>
      <c r="BD13" s="31">
        <f t="shared" si="1"/>
        <v>5</v>
      </c>
      <c r="BE13" s="31">
        <f t="shared" si="33"/>
        <v>5</v>
      </c>
      <c r="BF13" s="31">
        <f t="shared" si="2"/>
        <v>1</v>
      </c>
      <c r="BG13" s="31">
        <f t="shared" si="34"/>
        <v>6</v>
      </c>
      <c r="BH13" s="31">
        <f t="shared" si="3"/>
        <v>0</v>
      </c>
      <c r="BI13" s="31">
        <f t="shared" si="3"/>
        <v>1</v>
      </c>
      <c r="BJ13" s="31">
        <f t="shared" si="3"/>
        <v>0</v>
      </c>
      <c r="BK13" s="31">
        <f t="shared" si="35"/>
        <v>0</v>
      </c>
      <c r="BL13" s="31">
        <f t="shared" si="35"/>
        <v>0</v>
      </c>
      <c r="BM13" s="31">
        <f t="shared" si="36"/>
        <v>0</v>
      </c>
      <c r="BN13" s="31">
        <f t="shared" si="4"/>
        <v>0</v>
      </c>
      <c r="BO13" s="31">
        <f t="shared" si="4"/>
        <v>0</v>
      </c>
      <c r="BP13" s="31">
        <f t="shared" si="37"/>
        <v>0</v>
      </c>
      <c r="BQ13" s="31">
        <f t="shared" si="38"/>
        <v>0</v>
      </c>
      <c r="BR13" s="31">
        <f t="shared" si="38"/>
        <v>0</v>
      </c>
      <c r="BS13" s="31">
        <f t="shared" si="39"/>
        <v>0</v>
      </c>
      <c r="BT13" s="31">
        <f t="shared" si="5"/>
        <v>0</v>
      </c>
      <c r="BU13" s="32">
        <f t="shared" si="5"/>
        <v>0</v>
      </c>
      <c r="BV13" s="32">
        <f t="shared" si="40"/>
        <v>0</v>
      </c>
      <c r="BX13" s="30">
        <f t="shared" si="41"/>
        <v>340</v>
      </c>
      <c r="BY13" s="31">
        <f t="shared" si="42"/>
        <v>10</v>
      </c>
      <c r="BZ13" s="31">
        <f t="shared" si="43"/>
        <v>0</v>
      </c>
      <c r="CA13" s="31">
        <f t="shared" si="44"/>
        <v>0</v>
      </c>
      <c r="CB13" s="31">
        <f t="shared" si="45"/>
        <v>0</v>
      </c>
      <c r="CC13" s="32">
        <f t="shared" si="46"/>
        <v>350</v>
      </c>
      <c r="CD13" s="176">
        <f t="shared" si="6"/>
        <v>203.33333333333334</v>
      </c>
      <c r="CE13" s="24">
        <f t="shared" si="47"/>
        <v>3</v>
      </c>
      <c r="CF13" s="176">
        <f t="shared" si="7"/>
        <v>163.33333333333334</v>
      </c>
      <c r="CG13" s="24">
        <f t="shared" si="48"/>
        <v>4</v>
      </c>
      <c r="CH13" s="176">
        <f t="shared" si="8"/>
        <v>110</v>
      </c>
      <c r="CI13" s="24">
        <f t="shared" si="49"/>
        <v>5</v>
      </c>
      <c r="CJ13" s="24">
        <f t="shared" si="9"/>
        <v>2.7121270825261523</v>
      </c>
      <c r="CK13" s="24">
        <f t="shared" si="10"/>
        <v>2.7121270825261523</v>
      </c>
      <c r="CM13" s="24">
        <f t="shared" si="11"/>
        <v>0</v>
      </c>
      <c r="CN13" s="24">
        <f t="shared" si="12"/>
        <v>0</v>
      </c>
      <c r="CO13" s="24">
        <f t="shared" si="13"/>
        <v>6.024096385542169</v>
      </c>
      <c r="CP13" s="24">
        <f t="shared" si="14"/>
        <v>2.3809523809523809</v>
      </c>
      <c r="CQ13" s="24">
        <f t="shared" si="15"/>
        <v>0</v>
      </c>
      <c r="CR13" s="24">
        <f t="shared" si="16"/>
        <v>9.0909090909090917</v>
      </c>
      <c r="CS13" s="24">
        <f t="shared" si="17"/>
        <v>0</v>
      </c>
      <c r="CT13" s="24" t="e">
        <f t="shared" si="18"/>
        <v>#DIV/0!</v>
      </c>
      <c r="CU13" s="24" t="e">
        <f t="shared" si="19"/>
        <v>#DIV/0!</v>
      </c>
      <c r="CV13" s="24" t="e">
        <f t="shared" si="20"/>
        <v>#DIV/0!</v>
      </c>
      <c r="CW13" s="24" t="e">
        <f t="shared" si="21"/>
        <v>#DIV/0!</v>
      </c>
      <c r="CX13" s="24" t="e">
        <f t="shared" si="22"/>
        <v>#DIV/0!</v>
      </c>
      <c r="CY13" s="24" t="e">
        <f t="shared" si="23"/>
        <v>#DIV/0!</v>
      </c>
      <c r="CZ13" s="24">
        <f t="shared" si="24"/>
        <v>0</v>
      </c>
      <c r="DA13" s="24" t="e">
        <f t="shared" si="25"/>
        <v>#DIV/0!</v>
      </c>
      <c r="DB13" s="24">
        <f t="shared" si="26"/>
        <v>0</v>
      </c>
      <c r="DC13" s="24">
        <f t="shared" si="27"/>
        <v>0</v>
      </c>
      <c r="DE13" s="24">
        <f t="shared" si="50"/>
        <v>0</v>
      </c>
      <c r="DF13" s="24">
        <f t="shared" si="50"/>
        <v>0</v>
      </c>
      <c r="DG13" s="24">
        <f t="shared" si="51"/>
        <v>1</v>
      </c>
      <c r="DH13" s="24">
        <f t="shared" si="52"/>
        <v>1</v>
      </c>
      <c r="DI13" s="24">
        <f t="shared" si="28"/>
        <v>0</v>
      </c>
      <c r="DJ13" s="24">
        <f t="shared" si="28"/>
        <v>1</v>
      </c>
      <c r="DK13" s="24">
        <f t="shared" si="28"/>
        <v>0</v>
      </c>
      <c r="DL13" s="24">
        <f t="shared" si="28"/>
        <v>0</v>
      </c>
      <c r="DM13" s="24">
        <f t="shared" si="28"/>
        <v>0</v>
      </c>
      <c r="DN13" s="24">
        <f t="shared" si="29"/>
        <v>0</v>
      </c>
      <c r="DO13" s="24">
        <f t="shared" si="53"/>
        <v>0</v>
      </c>
      <c r="DP13" s="24">
        <f t="shared" si="53"/>
        <v>0</v>
      </c>
      <c r="DQ13" s="24">
        <f t="shared" si="53"/>
        <v>0</v>
      </c>
      <c r="DR13" s="24">
        <f t="shared" si="54"/>
        <v>0</v>
      </c>
      <c r="DS13" s="24">
        <f t="shared" si="55"/>
        <v>0</v>
      </c>
    </row>
    <row r="14" spans="1:123" s="24" customFormat="1" ht="16.5" thickBot="1">
      <c r="A14" s="24" t="s">
        <v>91</v>
      </c>
      <c r="B14" s="25">
        <v>12</v>
      </c>
      <c r="C14" s="84" t="s">
        <v>83</v>
      </c>
      <c r="D14" s="50" t="s">
        <v>36</v>
      </c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50" t="s">
        <v>36</v>
      </c>
      <c r="U14" s="33"/>
      <c r="V14" s="33"/>
      <c r="W14" s="88">
        <v>2</v>
      </c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50"/>
      <c r="AK14" s="9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 t="shared" si="31"/>
        <v>2</v>
      </c>
      <c r="BA14" s="30">
        <f t="shared" si="0"/>
        <v>0</v>
      </c>
      <c r="BB14" s="31">
        <f t="shared" si="0"/>
        <v>0</v>
      </c>
      <c r="BC14" s="31">
        <f t="shared" si="32"/>
        <v>0</v>
      </c>
      <c r="BD14" s="31">
        <f t="shared" si="1"/>
        <v>2</v>
      </c>
      <c r="BE14" s="31">
        <f t="shared" si="33"/>
        <v>2</v>
      </c>
      <c r="BF14" s="31">
        <f t="shared" si="2"/>
        <v>0</v>
      </c>
      <c r="BG14" s="31">
        <f t="shared" si="34"/>
        <v>2</v>
      </c>
      <c r="BH14" s="31">
        <f t="shared" si="3"/>
        <v>0</v>
      </c>
      <c r="BI14" s="31">
        <f t="shared" si="3"/>
        <v>0</v>
      </c>
      <c r="BJ14" s="31">
        <f t="shared" si="3"/>
        <v>0</v>
      </c>
      <c r="BK14" s="31">
        <f t="shared" si="35"/>
        <v>0</v>
      </c>
      <c r="BL14" s="31">
        <f t="shared" si="35"/>
        <v>0</v>
      </c>
      <c r="BM14" s="31">
        <f t="shared" si="36"/>
        <v>0</v>
      </c>
      <c r="BN14" s="31">
        <f t="shared" si="4"/>
        <v>0</v>
      </c>
      <c r="BO14" s="31">
        <f t="shared" si="4"/>
        <v>0</v>
      </c>
      <c r="BP14" s="31">
        <f t="shared" si="37"/>
        <v>0</v>
      </c>
      <c r="BQ14" s="31">
        <f t="shared" si="38"/>
        <v>0</v>
      </c>
      <c r="BR14" s="31">
        <f t="shared" si="38"/>
        <v>0</v>
      </c>
      <c r="BS14" s="31">
        <f t="shared" si="39"/>
        <v>0</v>
      </c>
      <c r="BT14" s="31">
        <f t="shared" si="5"/>
        <v>0</v>
      </c>
      <c r="BU14" s="32">
        <f t="shared" si="5"/>
        <v>0</v>
      </c>
      <c r="BV14" s="32">
        <f t="shared" si="40"/>
        <v>0</v>
      </c>
      <c r="BX14" s="30">
        <f t="shared" si="41"/>
        <v>120</v>
      </c>
      <c r="BY14" s="31">
        <f t="shared" si="42"/>
        <v>0</v>
      </c>
      <c r="BZ14" s="31">
        <f t="shared" si="43"/>
        <v>0</v>
      </c>
      <c r="CA14" s="31">
        <f t="shared" si="44"/>
        <v>0</v>
      </c>
      <c r="CB14" s="31">
        <f t="shared" si="45"/>
        <v>0</v>
      </c>
      <c r="CC14" s="32">
        <f t="shared" si="46"/>
        <v>120</v>
      </c>
      <c r="CD14" s="176">
        <f t="shared" si="6"/>
        <v>-26.666666666666657</v>
      </c>
      <c r="CE14" s="24" t="str">
        <f t="shared" si="47"/>
        <v>NAO</v>
      </c>
      <c r="CF14" s="176">
        <f t="shared" si="7"/>
        <v>-66.666666666666657</v>
      </c>
      <c r="CG14" s="24" t="str">
        <f t="shared" si="48"/>
        <v>NAO</v>
      </c>
      <c r="CH14" s="176">
        <f t="shared" si="8"/>
        <v>-120</v>
      </c>
      <c r="CI14" s="24" t="str">
        <f t="shared" si="49"/>
        <v>NAO</v>
      </c>
      <c r="CJ14" s="24">
        <f t="shared" si="9"/>
        <v>0.92987214258039519</v>
      </c>
      <c r="CK14" s="24">
        <f t="shared" si="10"/>
        <v>0.92987214258039519</v>
      </c>
      <c r="CM14" s="24">
        <f t="shared" si="11"/>
        <v>0</v>
      </c>
      <c r="CN14" s="24">
        <f t="shared" si="12"/>
        <v>0</v>
      </c>
      <c r="CO14" s="24">
        <f t="shared" si="13"/>
        <v>2.4096385542168677</v>
      </c>
      <c r="CP14" s="24">
        <f t="shared" si="14"/>
        <v>0</v>
      </c>
      <c r="CQ14" s="24">
        <f t="shared" si="15"/>
        <v>0</v>
      </c>
      <c r="CR14" s="24">
        <f t="shared" si="16"/>
        <v>0</v>
      </c>
      <c r="CS14" s="24">
        <f t="shared" si="17"/>
        <v>0</v>
      </c>
      <c r="CT14" s="24" t="e">
        <f t="shared" si="18"/>
        <v>#DIV/0!</v>
      </c>
      <c r="CU14" s="24" t="e">
        <f t="shared" si="19"/>
        <v>#DIV/0!</v>
      </c>
      <c r="CV14" s="24" t="e">
        <f t="shared" si="20"/>
        <v>#DIV/0!</v>
      </c>
      <c r="CW14" s="24" t="e">
        <f t="shared" si="21"/>
        <v>#DIV/0!</v>
      </c>
      <c r="CX14" s="24" t="e">
        <f t="shared" si="22"/>
        <v>#DIV/0!</v>
      </c>
      <c r="CY14" s="24" t="e">
        <f t="shared" si="23"/>
        <v>#DIV/0!</v>
      </c>
      <c r="CZ14" s="24">
        <f t="shared" si="24"/>
        <v>0</v>
      </c>
      <c r="DA14" s="24" t="e">
        <f t="shared" si="25"/>
        <v>#DIV/0!</v>
      </c>
      <c r="DB14" s="24">
        <f t="shared" si="26"/>
        <v>0</v>
      </c>
      <c r="DC14" s="24">
        <f t="shared" si="27"/>
        <v>0</v>
      </c>
      <c r="DE14" s="24">
        <f t="shared" si="50"/>
        <v>0</v>
      </c>
      <c r="DF14" s="24">
        <f t="shared" si="50"/>
        <v>0</v>
      </c>
      <c r="DG14" s="24">
        <f t="shared" si="51"/>
        <v>1</v>
      </c>
      <c r="DH14" s="24">
        <f t="shared" si="52"/>
        <v>0</v>
      </c>
      <c r="DI14" s="24">
        <f t="shared" si="28"/>
        <v>0</v>
      </c>
      <c r="DJ14" s="24">
        <f t="shared" si="28"/>
        <v>0</v>
      </c>
      <c r="DK14" s="24">
        <f t="shared" si="28"/>
        <v>0</v>
      </c>
      <c r="DL14" s="24">
        <f t="shared" si="28"/>
        <v>0</v>
      </c>
      <c r="DM14" s="24">
        <f t="shared" si="28"/>
        <v>0</v>
      </c>
      <c r="DN14" s="24">
        <f t="shared" si="29"/>
        <v>0</v>
      </c>
      <c r="DO14" s="24">
        <f t="shared" si="53"/>
        <v>0</v>
      </c>
      <c r="DP14" s="24">
        <f t="shared" si="53"/>
        <v>0</v>
      </c>
      <c r="DQ14" s="24">
        <f t="shared" si="53"/>
        <v>0</v>
      </c>
      <c r="DR14" s="24">
        <f t="shared" si="54"/>
        <v>0</v>
      </c>
      <c r="DS14" s="24">
        <f t="shared" si="55"/>
        <v>0</v>
      </c>
    </row>
    <row r="15" spans="1:123" s="24" customFormat="1" ht="16.5" thickBot="1">
      <c r="A15" s="24" t="s">
        <v>91</v>
      </c>
      <c r="B15" s="25">
        <v>13</v>
      </c>
      <c r="C15" s="84" t="s">
        <v>84</v>
      </c>
      <c r="D15" s="50" t="s">
        <v>36</v>
      </c>
      <c r="E15" s="33"/>
      <c r="F15" s="88">
        <v>1</v>
      </c>
      <c r="G15" s="88"/>
      <c r="H15" s="88">
        <v>1</v>
      </c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50" t="s">
        <v>76</v>
      </c>
      <c r="U15" s="33"/>
      <c r="V15" s="88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50"/>
      <c r="AK15" s="93"/>
      <c r="AL15" s="33"/>
      <c r="AM15" s="33"/>
      <c r="AN15" s="27"/>
      <c r="AO15" s="27"/>
      <c r="AP15" s="27"/>
      <c r="AQ15" s="27"/>
      <c r="AR15" s="28"/>
      <c r="AS15" s="26"/>
      <c r="AT15" s="26"/>
      <c r="AU15" s="26"/>
      <c r="AV15" s="26"/>
      <c r="AW15" s="26"/>
      <c r="AX15" s="26"/>
      <c r="AY15" s="26"/>
      <c r="AZ15" s="29">
        <f t="shared" si="31"/>
        <v>1</v>
      </c>
      <c r="BA15" s="30">
        <f t="shared" si="0"/>
        <v>0</v>
      </c>
      <c r="BB15" s="31">
        <f t="shared" si="0"/>
        <v>1</v>
      </c>
      <c r="BC15" s="31">
        <f t="shared" si="32"/>
        <v>1</v>
      </c>
      <c r="BD15" s="31">
        <f t="shared" si="1"/>
        <v>0</v>
      </c>
      <c r="BE15" s="31">
        <f t="shared" si="33"/>
        <v>1</v>
      </c>
      <c r="BF15" s="31">
        <f t="shared" si="2"/>
        <v>1</v>
      </c>
      <c r="BG15" s="31">
        <f t="shared" si="34"/>
        <v>2</v>
      </c>
      <c r="BH15" s="31">
        <f t="shared" si="3"/>
        <v>0</v>
      </c>
      <c r="BI15" s="31">
        <f t="shared" si="3"/>
        <v>0</v>
      </c>
      <c r="BJ15" s="31">
        <f t="shared" si="3"/>
        <v>0</v>
      </c>
      <c r="BK15" s="31">
        <f t="shared" si="35"/>
        <v>0</v>
      </c>
      <c r="BL15" s="31">
        <f t="shared" si="35"/>
        <v>0</v>
      </c>
      <c r="BM15" s="31">
        <f t="shared" si="36"/>
        <v>0</v>
      </c>
      <c r="BN15" s="31">
        <f t="shared" si="4"/>
        <v>0</v>
      </c>
      <c r="BO15" s="31">
        <f t="shared" si="4"/>
        <v>0</v>
      </c>
      <c r="BP15" s="31">
        <f t="shared" si="37"/>
        <v>0</v>
      </c>
      <c r="BQ15" s="31">
        <f t="shared" si="38"/>
        <v>0</v>
      </c>
      <c r="BR15" s="31">
        <f t="shared" si="38"/>
        <v>0</v>
      </c>
      <c r="BS15" s="31">
        <f t="shared" si="39"/>
        <v>0</v>
      </c>
      <c r="BT15" s="31">
        <f t="shared" si="5"/>
        <v>0</v>
      </c>
      <c r="BU15" s="32">
        <f t="shared" si="5"/>
        <v>0</v>
      </c>
      <c r="BV15" s="32">
        <f t="shared" si="40"/>
        <v>0</v>
      </c>
      <c r="BX15" s="30">
        <f t="shared" si="41"/>
        <v>120</v>
      </c>
      <c r="BY15" s="31">
        <f t="shared" si="42"/>
        <v>0</v>
      </c>
      <c r="BZ15" s="31">
        <f t="shared" si="43"/>
        <v>0</v>
      </c>
      <c r="CA15" s="31">
        <f t="shared" si="44"/>
        <v>0</v>
      </c>
      <c r="CB15" s="31">
        <f t="shared" si="45"/>
        <v>0</v>
      </c>
      <c r="CC15" s="32">
        <f t="shared" si="46"/>
        <v>120</v>
      </c>
      <c r="CD15" s="176">
        <f t="shared" si="6"/>
        <v>46.666666666666671</v>
      </c>
      <c r="CE15" s="24">
        <f t="shared" si="47"/>
        <v>3</v>
      </c>
      <c r="CF15" s="176">
        <f t="shared" si="7"/>
        <v>26.666666666666671</v>
      </c>
      <c r="CG15" s="24">
        <f t="shared" si="48"/>
        <v>4</v>
      </c>
      <c r="CH15" s="176">
        <f t="shared" si="8"/>
        <v>0</v>
      </c>
      <c r="CI15" s="24">
        <f t="shared" si="49"/>
        <v>5</v>
      </c>
      <c r="CJ15" s="24">
        <f t="shared" si="9"/>
        <v>0.92987214258039519</v>
      </c>
      <c r="CK15" s="24">
        <f t="shared" si="10"/>
        <v>0.92987214258039519</v>
      </c>
      <c r="CM15" s="24">
        <f t="shared" si="11"/>
        <v>0</v>
      </c>
      <c r="CN15" s="24">
        <f t="shared" si="12"/>
        <v>2.5</v>
      </c>
      <c r="CO15" s="24">
        <f t="shared" si="13"/>
        <v>0</v>
      </c>
      <c r="CP15" s="24">
        <f t="shared" si="14"/>
        <v>2.3809523809523809</v>
      </c>
      <c r="CQ15" s="24">
        <f t="shared" si="15"/>
        <v>0</v>
      </c>
      <c r="CR15" s="24">
        <f t="shared" si="16"/>
        <v>0</v>
      </c>
      <c r="CS15" s="24">
        <f t="shared" si="17"/>
        <v>0</v>
      </c>
      <c r="CT15" s="24" t="e">
        <f t="shared" si="18"/>
        <v>#DIV/0!</v>
      </c>
      <c r="CU15" s="24" t="e">
        <f t="shared" si="19"/>
        <v>#DIV/0!</v>
      </c>
      <c r="CV15" s="24" t="e">
        <f t="shared" si="20"/>
        <v>#DIV/0!</v>
      </c>
      <c r="CW15" s="24" t="e">
        <f t="shared" si="21"/>
        <v>#DIV/0!</v>
      </c>
      <c r="CX15" s="24" t="e">
        <f t="shared" si="22"/>
        <v>#DIV/0!</v>
      </c>
      <c r="CY15" s="24" t="e">
        <f t="shared" si="23"/>
        <v>#DIV/0!</v>
      </c>
      <c r="CZ15" s="24">
        <f t="shared" si="24"/>
        <v>0</v>
      </c>
      <c r="DA15" s="24" t="e">
        <f t="shared" si="25"/>
        <v>#DIV/0!</v>
      </c>
      <c r="DB15" s="24">
        <f t="shared" si="26"/>
        <v>0</v>
      </c>
      <c r="DC15" s="24">
        <f t="shared" si="27"/>
        <v>0</v>
      </c>
      <c r="DE15" s="24">
        <f t="shared" si="50"/>
        <v>0</v>
      </c>
      <c r="DF15" s="24">
        <f t="shared" si="50"/>
        <v>1</v>
      </c>
      <c r="DG15" s="24">
        <f t="shared" si="51"/>
        <v>0</v>
      </c>
      <c r="DH15" s="24">
        <f t="shared" si="52"/>
        <v>1</v>
      </c>
      <c r="DI15" s="24">
        <f t="shared" si="28"/>
        <v>0</v>
      </c>
      <c r="DJ15" s="24">
        <f t="shared" si="28"/>
        <v>0</v>
      </c>
      <c r="DK15" s="24">
        <f t="shared" si="28"/>
        <v>0</v>
      </c>
      <c r="DL15" s="24">
        <f t="shared" si="28"/>
        <v>0</v>
      </c>
      <c r="DM15" s="24">
        <f t="shared" si="28"/>
        <v>0</v>
      </c>
      <c r="DN15" s="24">
        <f t="shared" si="29"/>
        <v>0</v>
      </c>
      <c r="DO15" s="24">
        <f t="shared" si="53"/>
        <v>0</v>
      </c>
      <c r="DP15" s="24">
        <f t="shared" si="53"/>
        <v>0</v>
      </c>
      <c r="DQ15" s="24">
        <f t="shared" si="53"/>
        <v>0</v>
      </c>
      <c r="DR15" s="24">
        <f t="shared" si="54"/>
        <v>0</v>
      </c>
      <c r="DS15" s="24">
        <f t="shared" si="55"/>
        <v>0</v>
      </c>
    </row>
    <row r="16" spans="1:123" s="24" customFormat="1" ht="16.5" thickBot="1">
      <c r="A16" s="24" t="s">
        <v>91</v>
      </c>
      <c r="B16" s="25">
        <v>14</v>
      </c>
      <c r="C16" s="84" t="s">
        <v>85</v>
      </c>
      <c r="D16" s="50" t="s">
        <v>36</v>
      </c>
      <c r="E16" s="88">
        <v>12</v>
      </c>
      <c r="F16" s="88"/>
      <c r="G16" s="88">
        <v>7</v>
      </c>
      <c r="H16" s="88">
        <v>4</v>
      </c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50" t="s">
        <v>36</v>
      </c>
      <c r="U16" s="88">
        <v>6</v>
      </c>
      <c r="V16" s="88">
        <v>1</v>
      </c>
      <c r="W16" s="88">
        <v>8</v>
      </c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50"/>
      <c r="AK16" s="93"/>
      <c r="AL16" s="33"/>
      <c r="AM16" s="33"/>
      <c r="AN16" s="27"/>
      <c r="AO16" s="27"/>
      <c r="AP16" s="27"/>
      <c r="AQ16" s="27"/>
      <c r="AR16" s="28"/>
      <c r="AS16" s="26"/>
      <c r="AT16" s="26"/>
      <c r="AU16" s="26"/>
      <c r="AV16" s="26"/>
      <c r="AW16" s="26"/>
      <c r="AX16" s="26"/>
      <c r="AY16" s="26"/>
      <c r="AZ16" s="29">
        <f t="shared" si="31"/>
        <v>2</v>
      </c>
      <c r="BA16" s="30">
        <f t="shared" si="0"/>
        <v>18</v>
      </c>
      <c r="BB16" s="31">
        <f t="shared" si="0"/>
        <v>1</v>
      </c>
      <c r="BC16" s="31">
        <f t="shared" si="32"/>
        <v>19</v>
      </c>
      <c r="BD16" s="31">
        <f t="shared" si="1"/>
        <v>15</v>
      </c>
      <c r="BE16" s="31">
        <f t="shared" si="33"/>
        <v>34</v>
      </c>
      <c r="BF16" s="31">
        <f t="shared" si="2"/>
        <v>4</v>
      </c>
      <c r="BG16" s="31">
        <f t="shared" si="34"/>
        <v>38</v>
      </c>
      <c r="BH16" s="31">
        <f t="shared" si="3"/>
        <v>0</v>
      </c>
      <c r="BI16" s="31">
        <f t="shared" si="3"/>
        <v>0</v>
      </c>
      <c r="BJ16" s="31">
        <f t="shared" si="3"/>
        <v>0</v>
      </c>
      <c r="BK16" s="31">
        <f t="shared" si="35"/>
        <v>0</v>
      </c>
      <c r="BL16" s="31">
        <f t="shared" si="35"/>
        <v>0</v>
      </c>
      <c r="BM16" s="31">
        <f t="shared" si="36"/>
        <v>0</v>
      </c>
      <c r="BN16" s="31">
        <f t="shared" si="4"/>
        <v>0</v>
      </c>
      <c r="BO16" s="31">
        <f t="shared" si="4"/>
        <v>0</v>
      </c>
      <c r="BP16" s="31">
        <f t="shared" si="37"/>
        <v>0</v>
      </c>
      <c r="BQ16" s="31">
        <f t="shared" si="38"/>
        <v>0</v>
      </c>
      <c r="BR16" s="31">
        <f t="shared" si="38"/>
        <v>0</v>
      </c>
      <c r="BS16" s="31">
        <f t="shared" si="39"/>
        <v>0</v>
      </c>
      <c r="BT16" s="31">
        <f t="shared" si="5"/>
        <v>0</v>
      </c>
      <c r="BU16" s="32">
        <f t="shared" si="5"/>
        <v>0</v>
      </c>
      <c r="BV16" s="32">
        <f t="shared" si="40"/>
        <v>0</v>
      </c>
      <c r="BX16" s="30">
        <f t="shared" si="41"/>
        <v>2940</v>
      </c>
      <c r="BY16" s="31">
        <f t="shared" si="42"/>
        <v>0</v>
      </c>
      <c r="BZ16" s="31">
        <f t="shared" si="43"/>
        <v>0</v>
      </c>
      <c r="CA16" s="31">
        <f t="shared" si="44"/>
        <v>0</v>
      </c>
      <c r="CB16" s="31">
        <f t="shared" si="45"/>
        <v>0</v>
      </c>
      <c r="CC16" s="32">
        <f t="shared" si="46"/>
        <v>2940</v>
      </c>
      <c r="CD16" s="176">
        <f t="shared" si="6"/>
        <v>2793.3333333333335</v>
      </c>
      <c r="CE16" s="24">
        <f t="shared" si="47"/>
        <v>3</v>
      </c>
      <c r="CF16" s="176">
        <f t="shared" si="7"/>
        <v>2753.3333333333335</v>
      </c>
      <c r="CG16" s="24">
        <f t="shared" si="48"/>
        <v>4</v>
      </c>
      <c r="CH16" s="176">
        <f t="shared" si="8"/>
        <v>2700</v>
      </c>
      <c r="CI16" s="24">
        <f t="shared" si="49"/>
        <v>5</v>
      </c>
      <c r="CJ16" s="24">
        <f t="shared" si="9"/>
        <v>22.781867493219682</v>
      </c>
      <c r="CK16" s="24">
        <f t="shared" si="10"/>
        <v>22.781867493219682</v>
      </c>
      <c r="CM16" s="24">
        <f t="shared" si="11"/>
        <v>64.285714285714278</v>
      </c>
      <c r="CN16" s="24">
        <f t="shared" si="12"/>
        <v>2.5</v>
      </c>
      <c r="CO16" s="24">
        <f t="shared" si="13"/>
        <v>18.072289156626507</v>
      </c>
      <c r="CP16" s="24">
        <f t="shared" si="14"/>
        <v>9.5238095238095237</v>
      </c>
      <c r="CQ16" s="24">
        <f t="shared" si="15"/>
        <v>0</v>
      </c>
      <c r="CR16" s="24">
        <f t="shared" si="16"/>
        <v>0</v>
      </c>
      <c r="CS16" s="24">
        <f t="shared" si="17"/>
        <v>0</v>
      </c>
      <c r="CT16" s="24" t="e">
        <f t="shared" si="18"/>
        <v>#DIV/0!</v>
      </c>
      <c r="CU16" s="24" t="e">
        <f t="shared" si="19"/>
        <v>#DIV/0!</v>
      </c>
      <c r="CV16" s="24" t="e">
        <f t="shared" si="20"/>
        <v>#DIV/0!</v>
      </c>
      <c r="CW16" s="24" t="e">
        <f t="shared" si="21"/>
        <v>#DIV/0!</v>
      </c>
      <c r="CX16" s="24" t="e">
        <f t="shared" si="22"/>
        <v>#DIV/0!</v>
      </c>
      <c r="CY16" s="24" t="e">
        <f t="shared" si="23"/>
        <v>#DIV/0!</v>
      </c>
      <c r="CZ16" s="24">
        <f t="shared" si="24"/>
        <v>0</v>
      </c>
      <c r="DA16" s="24" t="e">
        <f t="shared" si="25"/>
        <v>#DIV/0!</v>
      </c>
      <c r="DB16" s="24">
        <f t="shared" si="26"/>
        <v>0</v>
      </c>
      <c r="DC16" s="24">
        <f t="shared" si="27"/>
        <v>0</v>
      </c>
      <c r="DE16" s="24">
        <f t="shared" si="50"/>
        <v>1</v>
      </c>
      <c r="DF16" s="24">
        <f t="shared" si="50"/>
        <v>1</v>
      </c>
      <c r="DG16" s="24">
        <f t="shared" si="51"/>
        <v>1</v>
      </c>
      <c r="DH16" s="24">
        <f t="shared" si="52"/>
        <v>1</v>
      </c>
      <c r="DI16" s="24">
        <f t="shared" si="28"/>
        <v>0</v>
      </c>
      <c r="DJ16" s="24">
        <f t="shared" si="28"/>
        <v>0</v>
      </c>
      <c r="DK16" s="24">
        <f t="shared" si="28"/>
        <v>0</v>
      </c>
      <c r="DL16" s="24">
        <f t="shared" si="28"/>
        <v>0</v>
      </c>
      <c r="DM16" s="24">
        <f t="shared" si="28"/>
        <v>0</v>
      </c>
      <c r="DN16" s="24">
        <f t="shared" si="29"/>
        <v>0</v>
      </c>
      <c r="DO16" s="24">
        <f t="shared" si="53"/>
        <v>0</v>
      </c>
      <c r="DP16" s="24">
        <f t="shared" si="53"/>
        <v>0</v>
      </c>
      <c r="DQ16" s="24">
        <f t="shared" si="53"/>
        <v>0</v>
      </c>
      <c r="DR16" s="24">
        <f t="shared" si="54"/>
        <v>0</v>
      </c>
      <c r="DS16" s="24">
        <f t="shared" si="55"/>
        <v>0</v>
      </c>
    </row>
    <row r="17" spans="1:123" ht="16.5" thickBot="1">
      <c r="A17" s="24" t="s">
        <v>91</v>
      </c>
      <c r="B17" s="25">
        <v>15</v>
      </c>
      <c r="C17" s="84" t="s">
        <v>86</v>
      </c>
      <c r="D17" s="50" t="s">
        <v>36</v>
      </c>
      <c r="E17" s="88">
        <v>1</v>
      </c>
      <c r="F17" s="88">
        <v>4</v>
      </c>
      <c r="G17" s="88">
        <v>3</v>
      </c>
      <c r="H17" s="88">
        <v>2</v>
      </c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50" t="s">
        <v>36</v>
      </c>
      <c r="U17" s="88">
        <v>3</v>
      </c>
      <c r="V17" s="88">
        <v>2</v>
      </c>
      <c r="W17" s="88">
        <v>2</v>
      </c>
      <c r="X17" s="88">
        <v>1</v>
      </c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50"/>
      <c r="AK17" s="93"/>
      <c r="AL17" s="33"/>
      <c r="AM17" s="33"/>
      <c r="AN17" s="36"/>
      <c r="AO17" s="36"/>
      <c r="AP17" s="36"/>
      <c r="AQ17" s="36"/>
      <c r="AR17" s="37"/>
      <c r="AS17" s="33"/>
      <c r="AT17" s="33"/>
      <c r="AU17" s="33"/>
      <c r="AV17" s="33"/>
      <c r="AW17" s="33"/>
      <c r="AX17" s="33"/>
      <c r="AY17" s="33"/>
      <c r="AZ17" s="38">
        <f t="shared" si="31"/>
        <v>2</v>
      </c>
      <c r="BA17" s="39">
        <f t="shared" si="0"/>
        <v>4</v>
      </c>
      <c r="BB17" s="40">
        <f t="shared" si="0"/>
        <v>6</v>
      </c>
      <c r="BC17" s="31">
        <f t="shared" si="32"/>
        <v>10</v>
      </c>
      <c r="BD17" s="40">
        <f t="shared" si="1"/>
        <v>5</v>
      </c>
      <c r="BE17" s="31">
        <f t="shared" si="33"/>
        <v>15</v>
      </c>
      <c r="BF17" s="40">
        <f t="shared" si="2"/>
        <v>3</v>
      </c>
      <c r="BG17" s="31">
        <f t="shared" si="34"/>
        <v>18</v>
      </c>
      <c r="BH17" s="40">
        <f t="shared" si="3"/>
        <v>0</v>
      </c>
      <c r="BI17" s="40">
        <f t="shared" si="3"/>
        <v>0</v>
      </c>
      <c r="BJ17" s="40">
        <f t="shared" si="3"/>
        <v>0</v>
      </c>
      <c r="BK17" s="40">
        <f t="shared" si="35"/>
        <v>0</v>
      </c>
      <c r="BL17" s="40">
        <f t="shared" si="35"/>
        <v>0</v>
      </c>
      <c r="BM17" s="31">
        <f t="shared" si="36"/>
        <v>0</v>
      </c>
      <c r="BN17" s="40">
        <f t="shared" si="4"/>
        <v>0</v>
      </c>
      <c r="BO17" s="40">
        <f t="shared" si="4"/>
        <v>0</v>
      </c>
      <c r="BP17" s="40">
        <f t="shared" si="37"/>
        <v>0</v>
      </c>
      <c r="BQ17" s="40">
        <f t="shared" si="38"/>
        <v>0</v>
      </c>
      <c r="BR17" s="40">
        <f t="shared" si="38"/>
        <v>0</v>
      </c>
      <c r="BS17" s="31">
        <f t="shared" si="39"/>
        <v>0</v>
      </c>
      <c r="BT17" s="40">
        <f t="shared" si="5"/>
        <v>0</v>
      </c>
      <c r="BU17" s="41">
        <f t="shared" si="5"/>
        <v>0</v>
      </c>
      <c r="BV17" s="41">
        <f t="shared" si="40"/>
        <v>0</v>
      </c>
      <c r="BW17" s="42"/>
      <c r="BX17" s="39">
        <f t="shared" si="41"/>
        <v>1300</v>
      </c>
      <c r="BY17" s="40">
        <f t="shared" si="42"/>
        <v>0</v>
      </c>
      <c r="BZ17" s="40">
        <f t="shared" si="43"/>
        <v>0</v>
      </c>
      <c r="CA17" s="40">
        <f t="shared" si="44"/>
        <v>0</v>
      </c>
      <c r="CB17" s="40">
        <f t="shared" si="45"/>
        <v>0</v>
      </c>
      <c r="CC17" s="32">
        <f t="shared" si="46"/>
        <v>1300</v>
      </c>
      <c r="CD17" s="176">
        <f t="shared" si="6"/>
        <v>1153.3333333333333</v>
      </c>
      <c r="CE17" s="24">
        <f t="shared" si="47"/>
        <v>3</v>
      </c>
      <c r="CF17" s="176">
        <f t="shared" si="7"/>
        <v>1113.3333333333333</v>
      </c>
      <c r="CG17" s="24">
        <f t="shared" si="48"/>
        <v>4</v>
      </c>
      <c r="CH17" s="176">
        <f t="shared" si="8"/>
        <v>1060</v>
      </c>
      <c r="CI17" s="24">
        <f t="shared" si="49"/>
        <v>5</v>
      </c>
      <c r="CJ17">
        <f t="shared" si="9"/>
        <v>10.073614877954281</v>
      </c>
      <c r="CK17">
        <f t="shared" si="10"/>
        <v>10.073614877954281</v>
      </c>
      <c r="CM17">
        <f t="shared" si="11"/>
        <v>14.285714285714285</v>
      </c>
      <c r="CN17">
        <f t="shared" si="12"/>
        <v>15</v>
      </c>
      <c r="CO17">
        <f t="shared" si="13"/>
        <v>6.024096385542169</v>
      </c>
      <c r="CP17">
        <f t="shared" si="14"/>
        <v>7.1428571428571432</v>
      </c>
      <c r="CQ17">
        <f t="shared" si="15"/>
        <v>0</v>
      </c>
      <c r="CR17">
        <f t="shared" si="16"/>
        <v>0</v>
      </c>
      <c r="CS17">
        <f t="shared" si="17"/>
        <v>0</v>
      </c>
      <c r="CT17" t="e">
        <f t="shared" si="18"/>
        <v>#DIV/0!</v>
      </c>
      <c r="CU17" t="e">
        <f t="shared" si="19"/>
        <v>#DIV/0!</v>
      </c>
      <c r="CV17" t="e">
        <f t="shared" si="20"/>
        <v>#DIV/0!</v>
      </c>
      <c r="CW17" t="e">
        <f t="shared" si="21"/>
        <v>#DIV/0!</v>
      </c>
      <c r="CX17" t="e">
        <f t="shared" si="22"/>
        <v>#DIV/0!</v>
      </c>
      <c r="CY17" t="e">
        <f t="shared" si="23"/>
        <v>#DIV/0!</v>
      </c>
      <c r="CZ17">
        <f t="shared" si="24"/>
        <v>0</v>
      </c>
      <c r="DA17" t="e">
        <f t="shared" si="25"/>
        <v>#DIV/0!</v>
      </c>
      <c r="DB17">
        <f t="shared" si="26"/>
        <v>0</v>
      </c>
      <c r="DC17">
        <f t="shared" si="27"/>
        <v>0</v>
      </c>
      <c r="DE17" s="24">
        <f t="shared" si="50"/>
        <v>1</v>
      </c>
      <c r="DF17" s="24">
        <f t="shared" si="50"/>
        <v>1</v>
      </c>
      <c r="DG17" s="24">
        <f t="shared" si="51"/>
        <v>1</v>
      </c>
      <c r="DH17" s="24">
        <f t="shared" si="52"/>
        <v>1</v>
      </c>
      <c r="DI17" s="24">
        <f t="shared" si="28"/>
        <v>0</v>
      </c>
      <c r="DJ17" s="24">
        <f t="shared" si="28"/>
        <v>0</v>
      </c>
      <c r="DK17" s="24">
        <f t="shared" si="28"/>
        <v>0</v>
      </c>
      <c r="DL17" s="24">
        <f t="shared" si="28"/>
        <v>0</v>
      </c>
      <c r="DM17" s="24">
        <f t="shared" si="28"/>
        <v>0</v>
      </c>
      <c r="DN17" s="24">
        <f t="shared" si="29"/>
        <v>0</v>
      </c>
      <c r="DO17" s="24">
        <f t="shared" si="53"/>
        <v>0</v>
      </c>
      <c r="DP17" s="24">
        <f t="shared" si="53"/>
        <v>0</v>
      </c>
      <c r="DQ17" s="24">
        <f t="shared" si="53"/>
        <v>0</v>
      </c>
      <c r="DR17" s="24">
        <f t="shared" si="54"/>
        <v>0</v>
      </c>
      <c r="DS17" s="24">
        <f t="shared" si="55"/>
        <v>0</v>
      </c>
    </row>
    <row r="18" spans="1:123" ht="16.5" thickBot="1">
      <c r="A18" s="24" t="s">
        <v>91</v>
      </c>
      <c r="B18" s="25">
        <v>16</v>
      </c>
      <c r="C18" s="84" t="s">
        <v>87</v>
      </c>
      <c r="D18" s="50" t="s">
        <v>76</v>
      </c>
      <c r="E18" s="33"/>
      <c r="F18" s="88"/>
      <c r="G18" s="33"/>
      <c r="H18" s="33"/>
      <c r="I18" s="33"/>
      <c r="J18" s="33"/>
      <c r="K18" s="33"/>
      <c r="L18" s="33"/>
      <c r="M18" s="33"/>
      <c r="N18" s="33"/>
      <c r="O18" s="33"/>
      <c r="P18" s="43"/>
      <c r="Q18" s="33"/>
      <c r="R18" s="33"/>
      <c r="S18" s="33"/>
      <c r="T18" s="91" t="s">
        <v>36</v>
      </c>
      <c r="U18" s="33"/>
      <c r="V18" s="88">
        <v>2</v>
      </c>
      <c r="W18" s="88">
        <v>1</v>
      </c>
      <c r="X18" s="88">
        <v>4</v>
      </c>
      <c r="Y18" s="88"/>
      <c r="Z18" s="88">
        <v>1</v>
      </c>
      <c r="AA18" s="33"/>
      <c r="AB18" s="33"/>
      <c r="AC18" s="33"/>
      <c r="AD18" s="33"/>
      <c r="AE18" s="33"/>
      <c r="AF18" s="33"/>
      <c r="AG18" s="33"/>
      <c r="AH18" s="33"/>
      <c r="AI18" s="33"/>
      <c r="AJ18" s="91"/>
      <c r="AK18" s="93"/>
      <c r="AL18" s="33"/>
      <c r="AM18" s="33"/>
      <c r="AN18" s="36"/>
      <c r="AO18" s="36"/>
      <c r="AP18" s="36"/>
      <c r="AQ18" s="36"/>
      <c r="AR18" s="37"/>
      <c r="AS18" s="33"/>
      <c r="AT18" s="33"/>
      <c r="AU18" s="33"/>
      <c r="AV18" s="33"/>
      <c r="AW18" s="33"/>
      <c r="AX18" s="33"/>
      <c r="AY18" s="33"/>
      <c r="AZ18" s="38">
        <f t="shared" si="31"/>
        <v>1</v>
      </c>
      <c r="BA18" s="39">
        <f t="shared" si="0"/>
        <v>0</v>
      </c>
      <c r="BB18" s="40">
        <f t="shared" si="0"/>
        <v>2</v>
      </c>
      <c r="BC18" s="31">
        <f t="shared" si="32"/>
        <v>2</v>
      </c>
      <c r="BD18" s="40">
        <f t="shared" si="1"/>
        <v>1</v>
      </c>
      <c r="BE18" s="31">
        <f t="shared" si="33"/>
        <v>3</v>
      </c>
      <c r="BF18" s="40">
        <f t="shared" si="2"/>
        <v>4</v>
      </c>
      <c r="BG18" s="31">
        <f t="shared" si="34"/>
        <v>7</v>
      </c>
      <c r="BH18" s="40">
        <f t="shared" si="3"/>
        <v>0</v>
      </c>
      <c r="BI18" s="40">
        <f t="shared" si="3"/>
        <v>1</v>
      </c>
      <c r="BJ18" s="40">
        <f t="shared" si="3"/>
        <v>0</v>
      </c>
      <c r="BK18" s="40">
        <f t="shared" si="35"/>
        <v>0</v>
      </c>
      <c r="BL18" s="40">
        <f t="shared" si="35"/>
        <v>0</v>
      </c>
      <c r="BM18" s="31">
        <f t="shared" si="36"/>
        <v>0</v>
      </c>
      <c r="BN18" s="40">
        <f t="shared" si="4"/>
        <v>0</v>
      </c>
      <c r="BO18" s="40">
        <f t="shared" si="4"/>
        <v>0</v>
      </c>
      <c r="BP18" s="40">
        <f t="shared" si="37"/>
        <v>0</v>
      </c>
      <c r="BQ18" s="40">
        <f t="shared" si="38"/>
        <v>0</v>
      </c>
      <c r="BR18" s="40">
        <f t="shared" si="38"/>
        <v>0</v>
      </c>
      <c r="BS18" s="31">
        <f t="shared" si="39"/>
        <v>0</v>
      </c>
      <c r="BT18" s="40">
        <f t="shared" si="5"/>
        <v>0</v>
      </c>
      <c r="BU18" s="41">
        <f t="shared" si="5"/>
        <v>0</v>
      </c>
      <c r="BV18" s="41">
        <f t="shared" si="40"/>
        <v>0</v>
      </c>
      <c r="BW18" s="42"/>
      <c r="BX18" s="39">
        <f t="shared" si="41"/>
        <v>380</v>
      </c>
      <c r="BY18" s="40">
        <f t="shared" si="42"/>
        <v>10</v>
      </c>
      <c r="BZ18" s="40">
        <f t="shared" si="43"/>
        <v>0</v>
      </c>
      <c r="CA18" s="40">
        <f t="shared" si="44"/>
        <v>0</v>
      </c>
      <c r="CB18" s="40">
        <f t="shared" si="45"/>
        <v>0</v>
      </c>
      <c r="CC18" s="32">
        <f t="shared" si="46"/>
        <v>390</v>
      </c>
      <c r="CD18" s="176">
        <f t="shared" si="6"/>
        <v>316.66666666666669</v>
      </c>
      <c r="CE18" s="24">
        <f t="shared" si="47"/>
        <v>3</v>
      </c>
      <c r="CF18" s="176">
        <f t="shared" si="7"/>
        <v>296.66666666666669</v>
      </c>
      <c r="CG18" s="24">
        <f t="shared" si="48"/>
        <v>4</v>
      </c>
      <c r="CH18" s="176">
        <f t="shared" si="8"/>
        <v>270</v>
      </c>
      <c r="CI18" s="24">
        <f t="shared" si="49"/>
        <v>5</v>
      </c>
      <c r="CJ18">
        <f t="shared" si="9"/>
        <v>3.0220844633862844</v>
      </c>
      <c r="CK18">
        <f t="shared" si="10"/>
        <v>3.0220844633862844</v>
      </c>
      <c r="CM18">
        <f t="shared" si="11"/>
        <v>0</v>
      </c>
      <c r="CN18">
        <f t="shared" si="12"/>
        <v>5</v>
      </c>
      <c r="CO18">
        <f t="shared" si="13"/>
        <v>1.2048192771084338</v>
      </c>
      <c r="CP18">
        <f t="shared" si="14"/>
        <v>9.5238095238095237</v>
      </c>
      <c r="CQ18">
        <f t="shared" si="15"/>
        <v>0</v>
      </c>
      <c r="CR18">
        <f t="shared" si="16"/>
        <v>9.0909090909090917</v>
      </c>
      <c r="CS18">
        <f t="shared" si="17"/>
        <v>0</v>
      </c>
      <c r="CT18" t="e">
        <f t="shared" si="18"/>
        <v>#DIV/0!</v>
      </c>
      <c r="CU18" t="e">
        <f t="shared" si="19"/>
        <v>#DIV/0!</v>
      </c>
      <c r="CV18" t="e">
        <f t="shared" si="20"/>
        <v>#DIV/0!</v>
      </c>
      <c r="CW18" t="e">
        <f t="shared" si="21"/>
        <v>#DIV/0!</v>
      </c>
      <c r="CX18" t="e">
        <f t="shared" si="22"/>
        <v>#DIV/0!</v>
      </c>
      <c r="CY18" t="e">
        <f t="shared" si="23"/>
        <v>#DIV/0!</v>
      </c>
      <c r="CZ18">
        <f t="shared" si="24"/>
        <v>0</v>
      </c>
      <c r="DA18" t="e">
        <f t="shared" si="25"/>
        <v>#DIV/0!</v>
      </c>
      <c r="DB18">
        <f t="shared" si="26"/>
        <v>0</v>
      </c>
      <c r="DC18">
        <f t="shared" si="27"/>
        <v>0</v>
      </c>
      <c r="DE18" s="24">
        <f t="shared" si="50"/>
        <v>0</v>
      </c>
      <c r="DF18" s="24">
        <f t="shared" si="50"/>
        <v>1</v>
      </c>
      <c r="DG18" s="24">
        <f t="shared" si="51"/>
        <v>1</v>
      </c>
      <c r="DH18" s="24">
        <f t="shared" si="52"/>
        <v>1</v>
      </c>
      <c r="DI18" s="24">
        <f t="shared" si="28"/>
        <v>0</v>
      </c>
      <c r="DJ18" s="24">
        <f t="shared" si="28"/>
        <v>1</v>
      </c>
      <c r="DK18" s="24">
        <f t="shared" si="28"/>
        <v>0</v>
      </c>
      <c r="DL18" s="24">
        <f t="shared" si="28"/>
        <v>0</v>
      </c>
      <c r="DM18" s="24">
        <f t="shared" si="28"/>
        <v>0</v>
      </c>
      <c r="DN18" s="24">
        <f t="shared" si="29"/>
        <v>0</v>
      </c>
      <c r="DO18" s="24">
        <f t="shared" si="53"/>
        <v>0</v>
      </c>
      <c r="DP18" s="24">
        <f t="shared" si="53"/>
        <v>0</v>
      </c>
      <c r="DQ18" s="24">
        <f t="shared" si="53"/>
        <v>0</v>
      </c>
      <c r="DR18" s="24">
        <f t="shared" si="54"/>
        <v>0</v>
      </c>
      <c r="DS18" s="24">
        <f t="shared" si="55"/>
        <v>0</v>
      </c>
    </row>
    <row r="19" spans="1:123" ht="16.5" thickBot="1">
      <c r="A19" s="24" t="s">
        <v>91</v>
      </c>
      <c r="B19" s="25">
        <v>17</v>
      </c>
      <c r="C19" s="84" t="s">
        <v>88</v>
      </c>
      <c r="D19" s="50" t="s">
        <v>36</v>
      </c>
      <c r="E19" s="33"/>
      <c r="F19" s="33"/>
      <c r="G19" s="88">
        <v>1</v>
      </c>
      <c r="H19" s="88"/>
      <c r="I19" s="88"/>
      <c r="J19" s="88"/>
      <c r="K19" s="88">
        <v>1</v>
      </c>
      <c r="L19" s="33"/>
      <c r="M19" s="33"/>
      <c r="N19" s="33"/>
      <c r="O19" s="33"/>
      <c r="P19" s="33"/>
      <c r="Q19" s="33"/>
      <c r="R19" s="33"/>
      <c r="S19" s="33"/>
      <c r="T19" s="50" t="s">
        <v>36</v>
      </c>
      <c r="U19" s="33"/>
      <c r="V19" s="33"/>
      <c r="W19" s="88">
        <v>2</v>
      </c>
      <c r="X19" s="90">
        <v>1</v>
      </c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50"/>
      <c r="AK19" s="93"/>
      <c r="AL19" s="33"/>
      <c r="AM19" s="33"/>
      <c r="AN19" s="36"/>
      <c r="AO19" s="36"/>
      <c r="AP19" s="36"/>
      <c r="AQ19" s="36"/>
      <c r="AR19" s="37"/>
      <c r="AS19" s="33"/>
      <c r="AT19" s="33"/>
      <c r="AU19" s="33"/>
      <c r="AV19" s="33"/>
      <c r="AW19" s="33"/>
      <c r="AX19" s="33"/>
      <c r="AY19" s="33"/>
      <c r="AZ19" s="38">
        <f t="shared" si="31"/>
        <v>2</v>
      </c>
      <c r="BA19" s="39">
        <f t="shared" ref="BA19:BB21" si="56">SUM(E19,U19,AK19)</f>
        <v>0</v>
      </c>
      <c r="BB19" s="40">
        <f t="shared" si="56"/>
        <v>0</v>
      </c>
      <c r="BC19" s="31">
        <f t="shared" si="32"/>
        <v>0</v>
      </c>
      <c r="BD19" s="40">
        <f t="shared" si="1"/>
        <v>3</v>
      </c>
      <c r="BE19" s="31">
        <f t="shared" si="33"/>
        <v>3</v>
      </c>
      <c r="BF19" s="40">
        <f t="shared" si="2"/>
        <v>1</v>
      </c>
      <c r="BG19" s="31">
        <f t="shared" si="34"/>
        <v>4</v>
      </c>
      <c r="BH19" s="40">
        <f t="shared" si="3"/>
        <v>0</v>
      </c>
      <c r="BI19" s="40">
        <f t="shared" si="3"/>
        <v>0</v>
      </c>
      <c r="BJ19" s="40">
        <f t="shared" si="3"/>
        <v>1</v>
      </c>
      <c r="BK19" s="40">
        <f t="shared" si="35"/>
        <v>0</v>
      </c>
      <c r="BL19" s="40">
        <f t="shared" si="35"/>
        <v>0</v>
      </c>
      <c r="BM19" s="31">
        <f t="shared" si="36"/>
        <v>0</v>
      </c>
      <c r="BN19" s="40">
        <f t="shared" si="4"/>
        <v>0</v>
      </c>
      <c r="BO19" s="40">
        <f t="shared" si="4"/>
        <v>0</v>
      </c>
      <c r="BP19" s="40">
        <f t="shared" si="37"/>
        <v>0</v>
      </c>
      <c r="BQ19" s="40">
        <f t="shared" si="38"/>
        <v>0</v>
      </c>
      <c r="BR19" s="40">
        <f t="shared" si="38"/>
        <v>0</v>
      </c>
      <c r="BS19" s="31">
        <f t="shared" si="39"/>
        <v>0</v>
      </c>
      <c r="BT19" s="40">
        <f t="shared" si="5"/>
        <v>0</v>
      </c>
      <c r="BU19" s="41">
        <f t="shared" si="5"/>
        <v>0</v>
      </c>
      <c r="BV19" s="41">
        <f t="shared" si="40"/>
        <v>0</v>
      </c>
      <c r="BW19" s="42"/>
      <c r="BX19" s="39">
        <f t="shared" si="41"/>
        <v>220</v>
      </c>
      <c r="BY19" s="40">
        <f t="shared" si="42"/>
        <v>0</v>
      </c>
      <c r="BZ19" s="40">
        <f t="shared" si="43"/>
        <v>5</v>
      </c>
      <c r="CA19" s="40">
        <f t="shared" si="44"/>
        <v>0</v>
      </c>
      <c r="CB19" s="40">
        <f t="shared" si="45"/>
        <v>0</v>
      </c>
      <c r="CC19" s="32">
        <f t="shared" si="46"/>
        <v>225</v>
      </c>
      <c r="CD19" s="176">
        <f t="shared" si="6"/>
        <v>78.333333333333343</v>
      </c>
      <c r="CE19" s="24">
        <f t="shared" si="47"/>
        <v>3</v>
      </c>
      <c r="CF19" s="176">
        <f t="shared" si="7"/>
        <v>38.333333333333343</v>
      </c>
      <c r="CG19" s="24">
        <f t="shared" si="48"/>
        <v>4</v>
      </c>
      <c r="CH19" s="176">
        <f t="shared" si="8"/>
        <v>-15</v>
      </c>
      <c r="CI19" s="24" t="str">
        <f t="shared" si="49"/>
        <v>NAO</v>
      </c>
      <c r="CJ19">
        <f t="shared" si="9"/>
        <v>1.743510267338241</v>
      </c>
      <c r="CK19">
        <f t="shared" si="10"/>
        <v>1.743510267338241</v>
      </c>
      <c r="CM19">
        <f t="shared" si="11"/>
        <v>0</v>
      </c>
      <c r="CN19">
        <f t="shared" si="12"/>
        <v>0</v>
      </c>
      <c r="CO19">
        <f t="shared" si="13"/>
        <v>3.6144578313253013</v>
      </c>
      <c r="CP19">
        <f t="shared" si="14"/>
        <v>2.3809523809523809</v>
      </c>
      <c r="CQ19">
        <f t="shared" si="15"/>
        <v>0</v>
      </c>
      <c r="CR19">
        <f t="shared" si="16"/>
        <v>0</v>
      </c>
      <c r="CS19">
        <f t="shared" si="17"/>
        <v>33.333333333333336</v>
      </c>
      <c r="CT19" t="e">
        <f t="shared" si="18"/>
        <v>#DIV/0!</v>
      </c>
      <c r="CU19" t="e">
        <f t="shared" si="19"/>
        <v>#DIV/0!</v>
      </c>
      <c r="CV19" t="e">
        <f t="shared" si="20"/>
        <v>#DIV/0!</v>
      </c>
      <c r="CW19" t="e">
        <f t="shared" si="21"/>
        <v>#DIV/0!</v>
      </c>
      <c r="CX19" t="e">
        <f t="shared" si="22"/>
        <v>#DIV/0!</v>
      </c>
      <c r="CY19" t="e">
        <f t="shared" si="23"/>
        <v>#DIV/0!</v>
      </c>
      <c r="CZ19">
        <f t="shared" si="24"/>
        <v>0</v>
      </c>
      <c r="DA19" t="e">
        <f t="shared" si="25"/>
        <v>#DIV/0!</v>
      </c>
      <c r="DB19">
        <f t="shared" si="26"/>
        <v>0</v>
      </c>
      <c r="DC19">
        <f t="shared" si="27"/>
        <v>0</v>
      </c>
      <c r="DE19" s="24">
        <f t="shared" si="50"/>
        <v>0</v>
      </c>
      <c r="DF19" s="24">
        <f t="shared" si="50"/>
        <v>0</v>
      </c>
      <c r="DG19" s="24">
        <f t="shared" si="51"/>
        <v>1</v>
      </c>
      <c r="DH19" s="24">
        <f t="shared" si="52"/>
        <v>1</v>
      </c>
      <c r="DI19" s="24">
        <f t="shared" ref="DI19:DM21" si="57">COUNTIF(BH19,"&lt;&gt;0")</f>
        <v>0</v>
      </c>
      <c r="DJ19" s="24">
        <f t="shared" si="57"/>
        <v>0</v>
      </c>
      <c r="DK19" s="24">
        <f t="shared" si="57"/>
        <v>1</v>
      </c>
      <c r="DL19" s="24">
        <f t="shared" si="57"/>
        <v>0</v>
      </c>
      <c r="DM19" s="24">
        <f t="shared" si="57"/>
        <v>0</v>
      </c>
      <c r="DN19" s="24">
        <f t="shared" si="29"/>
        <v>0</v>
      </c>
      <c r="DO19" s="24">
        <f t="shared" si="53"/>
        <v>0</v>
      </c>
      <c r="DP19" s="24">
        <f t="shared" si="53"/>
        <v>0</v>
      </c>
      <c r="DQ19" s="24">
        <f t="shared" si="53"/>
        <v>0</v>
      </c>
      <c r="DR19" s="24">
        <f t="shared" si="54"/>
        <v>0</v>
      </c>
      <c r="DS19" s="24">
        <f t="shared" si="55"/>
        <v>0</v>
      </c>
    </row>
    <row r="20" spans="1:123" ht="16.5" thickBot="1">
      <c r="A20" s="24" t="s">
        <v>91</v>
      </c>
      <c r="B20" s="25">
        <v>18</v>
      </c>
      <c r="C20" s="84" t="s">
        <v>89</v>
      </c>
      <c r="D20" s="50" t="s">
        <v>36</v>
      </c>
      <c r="E20" s="33"/>
      <c r="F20" s="88">
        <v>5</v>
      </c>
      <c r="G20" s="88">
        <v>6</v>
      </c>
      <c r="H20" s="88">
        <v>3</v>
      </c>
      <c r="I20" s="88">
        <v>1</v>
      </c>
      <c r="J20" s="88">
        <v>1</v>
      </c>
      <c r="K20" s="33"/>
      <c r="L20" s="33"/>
      <c r="M20" s="33"/>
      <c r="N20" s="33"/>
      <c r="O20" s="33"/>
      <c r="P20" s="33"/>
      <c r="Q20" s="33"/>
      <c r="R20" s="33"/>
      <c r="S20" s="33"/>
      <c r="T20" s="50" t="s">
        <v>36</v>
      </c>
      <c r="U20" s="88">
        <v>2</v>
      </c>
      <c r="V20" s="88">
        <v>4</v>
      </c>
      <c r="W20" s="88">
        <v>4</v>
      </c>
      <c r="X20" s="88">
        <v>1</v>
      </c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50"/>
      <c r="AK20" s="93"/>
      <c r="AL20" s="33"/>
      <c r="AM20" s="33"/>
      <c r="AN20" s="36"/>
      <c r="AO20" s="36"/>
      <c r="AP20" s="36"/>
      <c r="AQ20" s="36"/>
      <c r="AR20" s="37"/>
      <c r="AS20" s="33"/>
      <c r="AT20" s="33"/>
      <c r="AU20" s="33"/>
      <c r="AV20" s="33"/>
      <c r="AW20" s="33"/>
      <c r="AX20" s="33"/>
      <c r="AY20" s="33"/>
      <c r="AZ20" s="38">
        <f t="shared" si="31"/>
        <v>2</v>
      </c>
      <c r="BA20" s="39">
        <f t="shared" si="56"/>
        <v>2</v>
      </c>
      <c r="BB20" s="40">
        <f t="shared" si="56"/>
        <v>9</v>
      </c>
      <c r="BC20" s="31">
        <f t="shared" si="32"/>
        <v>11</v>
      </c>
      <c r="BD20" s="40">
        <f t="shared" si="1"/>
        <v>10</v>
      </c>
      <c r="BE20" s="31">
        <f t="shared" si="33"/>
        <v>21</v>
      </c>
      <c r="BF20" s="40">
        <f t="shared" si="2"/>
        <v>4</v>
      </c>
      <c r="BG20" s="31">
        <f t="shared" si="34"/>
        <v>25</v>
      </c>
      <c r="BH20" s="40">
        <f t="shared" si="3"/>
        <v>1</v>
      </c>
      <c r="BI20" s="40">
        <f t="shared" si="3"/>
        <v>1</v>
      </c>
      <c r="BJ20" s="40">
        <f t="shared" si="3"/>
        <v>0</v>
      </c>
      <c r="BK20" s="40">
        <f t="shared" si="35"/>
        <v>0</v>
      </c>
      <c r="BL20" s="40">
        <f t="shared" si="35"/>
        <v>0</v>
      </c>
      <c r="BM20" s="31">
        <f t="shared" si="36"/>
        <v>0</v>
      </c>
      <c r="BN20" s="40">
        <f t="shared" si="4"/>
        <v>0</v>
      </c>
      <c r="BO20" s="40">
        <f t="shared" si="4"/>
        <v>0</v>
      </c>
      <c r="BP20" s="40">
        <f t="shared" si="37"/>
        <v>0</v>
      </c>
      <c r="BQ20" s="40">
        <f t="shared" si="38"/>
        <v>0</v>
      </c>
      <c r="BR20" s="40">
        <f t="shared" si="38"/>
        <v>0</v>
      </c>
      <c r="BS20" s="31">
        <f t="shared" si="39"/>
        <v>0</v>
      </c>
      <c r="BT20" s="40">
        <f t="shared" si="5"/>
        <v>0</v>
      </c>
      <c r="BU20" s="41">
        <f t="shared" si="5"/>
        <v>0</v>
      </c>
      <c r="BV20" s="41">
        <f t="shared" si="40"/>
        <v>0</v>
      </c>
      <c r="BW20" s="42"/>
      <c r="BX20" s="39">
        <f t="shared" si="41"/>
        <v>1700</v>
      </c>
      <c r="BY20" s="40">
        <f t="shared" si="42"/>
        <v>10</v>
      </c>
      <c r="BZ20" s="40">
        <f t="shared" si="43"/>
        <v>0</v>
      </c>
      <c r="CA20" s="40">
        <f t="shared" si="44"/>
        <v>0</v>
      </c>
      <c r="CB20" s="40">
        <f t="shared" si="45"/>
        <v>0</v>
      </c>
      <c r="CC20" s="32">
        <f t="shared" si="46"/>
        <v>1710</v>
      </c>
      <c r="CD20" s="176">
        <f t="shared" si="6"/>
        <v>1563.3333333333333</v>
      </c>
      <c r="CE20" s="24">
        <f t="shared" si="47"/>
        <v>3</v>
      </c>
      <c r="CF20" s="176">
        <f t="shared" si="7"/>
        <v>1523.3333333333333</v>
      </c>
      <c r="CG20" s="24">
        <f t="shared" si="48"/>
        <v>4</v>
      </c>
      <c r="CH20" s="176">
        <f t="shared" si="8"/>
        <v>1470</v>
      </c>
      <c r="CI20" s="24">
        <f t="shared" si="49"/>
        <v>5</v>
      </c>
      <c r="CJ20">
        <f t="shared" si="9"/>
        <v>13.250678031770633</v>
      </c>
      <c r="CK20">
        <f t="shared" si="10"/>
        <v>13.250678031770633</v>
      </c>
      <c r="CM20">
        <f t="shared" si="11"/>
        <v>7.1428571428571423</v>
      </c>
      <c r="CN20">
        <f t="shared" si="12"/>
        <v>22.5</v>
      </c>
      <c r="CO20">
        <f t="shared" si="13"/>
        <v>12.048192771084338</v>
      </c>
      <c r="CP20">
        <f t="shared" si="14"/>
        <v>9.5238095238095237</v>
      </c>
      <c r="CQ20">
        <f t="shared" si="15"/>
        <v>33.333333333333336</v>
      </c>
      <c r="CR20">
        <f t="shared" si="16"/>
        <v>9.0909090909090917</v>
      </c>
      <c r="CS20">
        <f t="shared" si="17"/>
        <v>0</v>
      </c>
      <c r="CT20" t="e">
        <f t="shared" si="18"/>
        <v>#DIV/0!</v>
      </c>
      <c r="CU20" t="e">
        <f t="shared" si="19"/>
        <v>#DIV/0!</v>
      </c>
      <c r="CV20" t="e">
        <f t="shared" si="20"/>
        <v>#DIV/0!</v>
      </c>
      <c r="CW20" t="e">
        <f t="shared" si="21"/>
        <v>#DIV/0!</v>
      </c>
      <c r="CX20" t="e">
        <f t="shared" si="22"/>
        <v>#DIV/0!</v>
      </c>
      <c r="CY20" t="e">
        <f t="shared" si="23"/>
        <v>#DIV/0!</v>
      </c>
      <c r="CZ20">
        <f t="shared" si="24"/>
        <v>0</v>
      </c>
      <c r="DA20" t="e">
        <f t="shared" si="25"/>
        <v>#DIV/0!</v>
      </c>
      <c r="DB20">
        <f t="shared" si="26"/>
        <v>0</v>
      </c>
      <c r="DC20">
        <f t="shared" si="27"/>
        <v>0</v>
      </c>
      <c r="DE20" s="24">
        <f t="shared" si="50"/>
        <v>1</v>
      </c>
      <c r="DF20" s="24">
        <f t="shared" si="50"/>
        <v>1</v>
      </c>
      <c r="DG20" s="24">
        <f t="shared" si="51"/>
        <v>1</v>
      </c>
      <c r="DH20" s="24">
        <f t="shared" si="52"/>
        <v>1</v>
      </c>
      <c r="DI20" s="24">
        <f t="shared" si="57"/>
        <v>1</v>
      </c>
      <c r="DJ20" s="24">
        <f t="shared" si="57"/>
        <v>1</v>
      </c>
      <c r="DK20" s="24">
        <f t="shared" si="57"/>
        <v>0</v>
      </c>
      <c r="DL20" s="24">
        <f t="shared" si="57"/>
        <v>0</v>
      </c>
      <c r="DM20" s="24">
        <f t="shared" si="57"/>
        <v>0</v>
      </c>
      <c r="DN20" s="24">
        <f t="shared" si="29"/>
        <v>0</v>
      </c>
      <c r="DO20" s="24">
        <f t="shared" si="53"/>
        <v>0</v>
      </c>
      <c r="DP20" s="24">
        <f t="shared" si="53"/>
        <v>0</v>
      </c>
      <c r="DQ20" s="24">
        <f t="shared" si="53"/>
        <v>0</v>
      </c>
      <c r="DR20" s="24">
        <f t="shared" si="54"/>
        <v>0</v>
      </c>
      <c r="DS20" s="24">
        <f t="shared" si="55"/>
        <v>0</v>
      </c>
    </row>
    <row r="21" spans="1:123" ht="16.5" thickBot="1">
      <c r="A21" s="24" t="s">
        <v>91</v>
      </c>
      <c r="B21" s="25">
        <v>19</v>
      </c>
      <c r="C21" s="84" t="s">
        <v>90</v>
      </c>
      <c r="D21" s="50" t="s">
        <v>36</v>
      </c>
      <c r="E21" s="33"/>
      <c r="F21" s="88">
        <v>3</v>
      </c>
      <c r="G21" s="88">
        <v>1</v>
      </c>
      <c r="H21" s="88"/>
      <c r="I21" s="88"/>
      <c r="J21" s="88">
        <v>2</v>
      </c>
      <c r="K21" s="33"/>
      <c r="L21" s="33"/>
      <c r="M21" s="33"/>
      <c r="N21" s="33"/>
      <c r="O21" s="33"/>
      <c r="P21" s="33"/>
      <c r="Q21" s="33"/>
      <c r="R21" s="33"/>
      <c r="S21" s="33"/>
      <c r="T21" s="50" t="s">
        <v>36</v>
      </c>
      <c r="U21" s="33"/>
      <c r="V21" s="88">
        <v>5</v>
      </c>
      <c r="W21" s="88">
        <v>6</v>
      </c>
      <c r="X21" s="88">
        <v>4</v>
      </c>
      <c r="Y21" s="88"/>
      <c r="Z21" s="88">
        <v>1</v>
      </c>
      <c r="AA21" s="33"/>
      <c r="AB21" s="33"/>
      <c r="AC21" s="33"/>
      <c r="AD21" s="33"/>
      <c r="AE21" s="33"/>
      <c r="AF21" s="33"/>
      <c r="AG21" s="33"/>
      <c r="AH21" s="33"/>
      <c r="AI21" s="33"/>
      <c r="AJ21" s="50"/>
      <c r="AK21" s="93"/>
      <c r="AL21" s="33"/>
      <c r="AM21" s="33"/>
      <c r="AN21" s="36"/>
      <c r="AO21" s="36"/>
      <c r="AP21" s="36"/>
      <c r="AQ21" s="36"/>
      <c r="AR21" s="37"/>
      <c r="AS21" s="33"/>
      <c r="AT21" s="33"/>
      <c r="AU21" s="33"/>
      <c r="AV21" s="33"/>
      <c r="AW21" s="33"/>
      <c r="AX21" s="33"/>
      <c r="AY21" s="33"/>
      <c r="AZ21" s="38">
        <f t="shared" si="31"/>
        <v>2</v>
      </c>
      <c r="BA21" s="39">
        <f t="shared" si="56"/>
        <v>0</v>
      </c>
      <c r="BB21" s="40">
        <f t="shared" si="56"/>
        <v>8</v>
      </c>
      <c r="BC21" s="31">
        <f t="shared" si="32"/>
        <v>8</v>
      </c>
      <c r="BD21" s="40">
        <f t="shared" si="1"/>
        <v>7</v>
      </c>
      <c r="BE21" s="31">
        <f t="shared" si="33"/>
        <v>15</v>
      </c>
      <c r="BF21" s="40">
        <f t="shared" si="2"/>
        <v>4</v>
      </c>
      <c r="BG21" s="31">
        <f t="shared" si="34"/>
        <v>19</v>
      </c>
      <c r="BH21" s="40">
        <f t="shared" si="3"/>
        <v>0</v>
      </c>
      <c r="BI21" s="40">
        <f t="shared" si="3"/>
        <v>3</v>
      </c>
      <c r="BJ21" s="40">
        <f t="shared" si="3"/>
        <v>0</v>
      </c>
      <c r="BK21" s="40">
        <f t="shared" si="35"/>
        <v>0</v>
      </c>
      <c r="BL21" s="40">
        <f t="shared" si="35"/>
        <v>0</v>
      </c>
      <c r="BM21" s="31">
        <f t="shared" si="36"/>
        <v>0</v>
      </c>
      <c r="BN21" s="40">
        <f t="shared" si="4"/>
        <v>0</v>
      </c>
      <c r="BO21" s="40">
        <f t="shared" si="4"/>
        <v>0</v>
      </c>
      <c r="BP21" s="40">
        <f t="shared" si="37"/>
        <v>0</v>
      </c>
      <c r="BQ21" s="40">
        <f t="shared" si="38"/>
        <v>0</v>
      </c>
      <c r="BR21" s="40">
        <f t="shared" si="38"/>
        <v>0</v>
      </c>
      <c r="BS21" s="31">
        <f t="shared" si="39"/>
        <v>0</v>
      </c>
      <c r="BT21" s="40">
        <f t="shared" si="5"/>
        <v>0</v>
      </c>
      <c r="BU21" s="41">
        <f t="shared" si="5"/>
        <v>0</v>
      </c>
      <c r="BV21" s="41">
        <f t="shared" si="40"/>
        <v>0</v>
      </c>
      <c r="BW21" s="42"/>
      <c r="BX21" s="39">
        <f t="shared" si="41"/>
        <v>1220</v>
      </c>
      <c r="BY21" s="40">
        <f t="shared" si="42"/>
        <v>30</v>
      </c>
      <c r="BZ21" s="40">
        <f t="shared" si="43"/>
        <v>0</v>
      </c>
      <c r="CA21" s="40">
        <f t="shared" si="44"/>
        <v>0</v>
      </c>
      <c r="CB21" s="40">
        <f t="shared" si="45"/>
        <v>0</v>
      </c>
      <c r="CC21" s="32">
        <f t="shared" si="46"/>
        <v>1250</v>
      </c>
      <c r="CD21" s="176">
        <f t="shared" si="6"/>
        <v>1103.3333333333333</v>
      </c>
      <c r="CE21" s="24">
        <f t="shared" si="47"/>
        <v>3</v>
      </c>
      <c r="CF21" s="176">
        <f t="shared" si="7"/>
        <v>1063.3333333333333</v>
      </c>
      <c r="CG21" s="24">
        <f t="shared" si="48"/>
        <v>4</v>
      </c>
      <c r="CH21" s="176">
        <f t="shared" si="8"/>
        <v>1010</v>
      </c>
      <c r="CI21" s="24">
        <f t="shared" si="49"/>
        <v>5</v>
      </c>
      <c r="CJ21">
        <f t="shared" si="9"/>
        <v>9.6861681518791176</v>
      </c>
      <c r="CK21">
        <f t="shared" si="10"/>
        <v>9.6861681518791176</v>
      </c>
      <c r="CM21">
        <f t="shared" si="11"/>
        <v>0</v>
      </c>
      <c r="CN21">
        <f t="shared" si="12"/>
        <v>20</v>
      </c>
      <c r="CO21">
        <f t="shared" si="13"/>
        <v>8.4337349397590362</v>
      </c>
      <c r="CP21">
        <f t="shared" si="14"/>
        <v>9.5238095238095237</v>
      </c>
      <c r="CQ21">
        <f t="shared" si="15"/>
        <v>0</v>
      </c>
      <c r="CR21">
        <f t="shared" si="16"/>
        <v>27.272727272727273</v>
      </c>
      <c r="CS21">
        <f t="shared" si="17"/>
        <v>0</v>
      </c>
      <c r="CT21" t="e">
        <f t="shared" si="18"/>
        <v>#DIV/0!</v>
      </c>
      <c r="CU21" t="e">
        <f t="shared" si="19"/>
        <v>#DIV/0!</v>
      </c>
      <c r="CV21" t="e">
        <f t="shared" si="20"/>
        <v>#DIV/0!</v>
      </c>
      <c r="CW21" t="e">
        <f t="shared" si="21"/>
        <v>#DIV/0!</v>
      </c>
      <c r="CX21" t="e">
        <f t="shared" si="22"/>
        <v>#DIV/0!</v>
      </c>
      <c r="CY21" t="e">
        <f t="shared" si="23"/>
        <v>#DIV/0!</v>
      </c>
      <c r="CZ21">
        <f t="shared" si="24"/>
        <v>0</v>
      </c>
      <c r="DA21" t="e">
        <f t="shared" si="25"/>
        <v>#DIV/0!</v>
      </c>
      <c r="DB21">
        <f t="shared" si="26"/>
        <v>0</v>
      </c>
      <c r="DC21">
        <f t="shared" si="27"/>
        <v>0</v>
      </c>
      <c r="DE21" s="24">
        <f t="shared" si="50"/>
        <v>0</v>
      </c>
      <c r="DF21" s="24">
        <f t="shared" si="50"/>
        <v>1</v>
      </c>
      <c r="DG21" s="24">
        <f t="shared" si="51"/>
        <v>1</v>
      </c>
      <c r="DH21" s="24">
        <f t="shared" si="52"/>
        <v>1</v>
      </c>
      <c r="DI21" s="24">
        <f t="shared" si="57"/>
        <v>0</v>
      </c>
      <c r="DJ21" s="24">
        <f t="shared" si="57"/>
        <v>1</v>
      </c>
      <c r="DK21" s="24">
        <f t="shared" si="57"/>
        <v>0</v>
      </c>
      <c r="DL21" s="24">
        <f t="shared" si="57"/>
        <v>0</v>
      </c>
      <c r="DM21" s="24">
        <f t="shared" si="57"/>
        <v>0</v>
      </c>
      <c r="DN21" s="24">
        <f t="shared" si="29"/>
        <v>0</v>
      </c>
      <c r="DO21" s="24">
        <f t="shared" si="53"/>
        <v>0</v>
      </c>
      <c r="DP21" s="24">
        <f t="shared" si="53"/>
        <v>0</v>
      </c>
      <c r="DQ21" s="24">
        <f t="shared" si="53"/>
        <v>0</v>
      </c>
      <c r="DR21" s="24">
        <f t="shared" si="54"/>
        <v>0</v>
      </c>
      <c r="DS21" s="24">
        <f t="shared" si="55"/>
        <v>0</v>
      </c>
    </row>
    <row r="22" spans="1:123" ht="15.75" thickBot="1">
      <c r="A22" s="44"/>
      <c r="B22" s="45"/>
      <c r="C22" s="46"/>
      <c r="D22" s="47"/>
      <c r="E22" s="48"/>
      <c r="F22" s="49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50"/>
      <c r="U22" s="49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50"/>
      <c r="AK22" s="49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50">
        <f>SUM(AZ3:AZ21)</f>
        <v>34</v>
      </c>
      <c r="BA22" s="51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52"/>
      <c r="BW22" s="44"/>
      <c r="BX22" s="45"/>
      <c r="BY22" s="45"/>
      <c r="BZ22" s="45"/>
      <c r="CA22" s="45"/>
      <c r="CB22" s="45"/>
      <c r="CC22" s="45"/>
      <c r="CD22" s="44"/>
      <c r="CE22" s="44"/>
      <c r="CF22" s="44"/>
      <c r="CG22" s="44"/>
      <c r="CH22" s="44"/>
      <c r="CI22" s="44"/>
    </row>
    <row r="23" spans="1:123" ht="15.75" thickBot="1">
      <c r="C23" s="8" t="s">
        <v>38</v>
      </c>
      <c r="D23" s="8"/>
      <c r="E23" s="92">
        <v>1</v>
      </c>
      <c r="F23" s="92">
        <v>3</v>
      </c>
      <c r="G23" s="92">
        <v>8</v>
      </c>
      <c r="H23" s="92">
        <v>4</v>
      </c>
      <c r="I23" s="92"/>
      <c r="J23" s="92">
        <v>1</v>
      </c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>
        <v>2</v>
      </c>
      <c r="V23" s="92">
        <v>4</v>
      </c>
      <c r="W23" s="92">
        <v>12</v>
      </c>
      <c r="X23" s="92">
        <v>4</v>
      </c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8">
        <f>AZ22/2</f>
        <v>17</v>
      </c>
      <c r="BA23" s="1">
        <f>SUM(E23,U23,AK23)</f>
        <v>3</v>
      </c>
      <c r="BB23" s="54">
        <f>SUM(F23,V23,AL23)</f>
        <v>7</v>
      </c>
      <c r="BC23" s="54"/>
      <c r="BD23" s="54">
        <f>SUM(G23,W23,AM23)</f>
        <v>20</v>
      </c>
      <c r="BE23" s="54"/>
      <c r="BF23" s="54">
        <f>SUM(H23,X23,AN23)</f>
        <v>8</v>
      </c>
      <c r="BG23" s="54"/>
      <c r="BH23" s="54">
        <f>SUM(I23,Y23,AO23)</f>
        <v>0</v>
      </c>
      <c r="BI23" s="54">
        <f>SUM(J23,Z23,AP23)</f>
        <v>1</v>
      </c>
      <c r="BJ23" s="54">
        <f>SUM(K23,AA23,AQ23)</f>
        <v>0</v>
      </c>
      <c r="BK23" s="55">
        <f>SUM(AR23,AB23,L23)</f>
        <v>0</v>
      </c>
      <c r="BL23" s="55">
        <f>SUM(AS23,AC23,M23)</f>
        <v>0</v>
      </c>
      <c r="BM23" s="55"/>
      <c r="BN23" s="55">
        <f>SUM(AT23,AD23,N23)</f>
        <v>0</v>
      </c>
      <c r="BO23" s="55"/>
      <c r="BP23" s="55">
        <f>SUM(AU23,AE23,O23)</f>
        <v>0</v>
      </c>
      <c r="BQ23" s="55">
        <f>SUM(AV23,AF23,P23)</f>
        <v>0</v>
      </c>
      <c r="BR23" s="55">
        <f>SUM(AW23,AG23,Q23)</f>
        <v>0</v>
      </c>
      <c r="BS23" s="55"/>
      <c r="BT23" s="55">
        <f>SUM(AX23,AH23,R23)</f>
        <v>0</v>
      </c>
      <c r="BU23" s="55"/>
      <c r="BV23" s="56">
        <f>SUM(AY23,AI23,S23)</f>
        <v>0</v>
      </c>
      <c r="CA23" s="57"/>
      <c r="CB23" s="57"/>
      <c r="CC23">
        <f>SUM(CC3:CC21)</f>
        <v>12905</v>
      </c>
    </row>
    <row r="24" spans="1:123">
      <c r="BI24" s="22"/>
      <c r="BY24" s="22"/>
      <c r="CJ24">
        <f>SUM(CJ3:CJ21)</f>
        <v>99.999999999999986</v>
      </c>
      <c r="CK24">
        <f>SUM(CK3:CK21)</f>
        <v>99.999999999999986</v>
      </c>
      <c r="CM24">
        <f t="shared" ref="CM24:DC24" si="58">SUM(CM3:CM21)</f>
        <v>99.999999999999972</v>
      </c>
      <c r="CN24">
        <f t="shared" si="58"/>
        <v>100</v>
      </c>
      <c r="CO24">
        <f t="shared" si="58"/>
        <v>100</v>
      </c>
      <c r="CP24">
        <f t="shared" si="58"/>
        <v>99.999999999999986</v>
      </c>
      <c r="CQ24">
        <f t="shared" si="58"/>
        <v>100</v>
      </c>
      <c r="CR24">
        <f t="shared" si="58"/>
        <v>100</v>
      </c>
      <c r="CS24">
        <f t="shared" si="58"/>
        <v>100</v>
      </c>
      <c r="CT24" t="e">
        <f t="shared" si="58"/>
        <v>#DIV/0!</v>
      </c>
      <c r="CU24" t="e">
        <f t="shared" si="58"/>
        <v>#DIV/0!</v>
      </c>
      <c r="CV24" t="e">
        <f t="shared" si="58"/>
        <v>#DIV/0!</v>
      </c>
      <c r="CW24" t="e">
        <f t="shared" si="58"/>
        <v>#DIV/0!</v>
      </c>
      <c r="CX24" t="e">
        <f t="shared" si="58"/>
        <v>#DIV/0!</v>
      </c>
      <c r="CY24" t="e">
        <f t="shared" si="58"/>
        <v>#DIV/0!</v>
      </c>
      <c r="CZ24">
        <f t="shared" si="58"/>
        <v>100</v>
      </c>
      <c r="DA24" t="e">
        <f t="shared" si="58"/>
        <v>#DIV/0!</v>
      </c>
      <c r="DB24">
        <f t="shared" si="58"/>
        <v>100</v>
      </c>
      <c r="DC24">
        <f t="shared" si="58"/>
        <v>100</v>
      </c>
    </row>
    <row r="25" spans="1:123" ht="15.75" thickBot="1"/>
    <row r="26" spans="1:123" ht="15.75" thickBot="1">
      <c r="D26" t="s">
        <v>39</v>
      </c>
      <c r="E26" t="s">
        <v>40</v>
      </c>
      <c r="F26" t="s">
        <v>41</v>
      </c>
      <c r="U26" s="57"/>
      <c r="BA26" s="18" t="s">
        <v>8</v>
      </c>
      <c r="BB26" s="19" t="s">
        <v>9</v>
      </c>
      <c r="BC26" s="19"/>
      <c r="BD26" s="19" t="s">
        <v>10</v>
      </c>
      <c r="BE26" s="19"/>
      <c r="BF26" s="19" t="s">
        <v>11</v>
      </c>
      <c r="BG26" s="19"/>
      <c r="BH26" s="19" t="s">
        <v>12</v>
      </c>
      <c r="BI26" s="19" t="s">
        <v>13</v>
      </c>
      <c r="BJ26" s="19" t="s">
        <v>14</v>
      </c>
      <c r="BK26" s="19" t="s">
        <v>15</v>
      </c>
      <c r="BL26" s="19" t="s">
        <v>16</v>
      </c>
      <c r="BM26" s="19"/>
      <c r="BN26" s="19" t="s">
        <v>17</v>
      </c>
      <c r="BO26" s="19"/>
      <c r="BP26" s="19" t="s">
        <v>27</v>
      </c>
      <c r="BQ26" s="19" t="s">
        <v>19</v>
      </c>
      <c r="BR26" s="19" t="s">
        <v>20</v>
      </c>
      <c r="BS26" s="19"/>
      <c r="BT26" s="19" t="s">
        <v>21</v>
      </c>
      <c r="BU26" s="19"/>
      <c r="BV26" s="21" t="s">
        <v>22</v>
      </c>
      <c r="BW26" s="295" t="s">
        <v>42</v>
      </c>
      <c r="BX26" s="296"/>
      <c r="BY26" s="296"/>
      <c r="BZ26" s="296"/>
      <c r="CA26" s="297"/>
      <c r="CB26" s="290" t="s">
        <v>483</v>
      </c>
      <c r="CC26" s="291"/>
    </row>
    <row r="27" spans="1:123" ht="15.75" thickBot="1">
      <c r="D27">
        <v>2010</v>
      </c>
      <c r="E27">
        <v>2011</v>
      </c>
      <c r="F27">
        <v>2012</v>
      </c>
      <c r="G27" t="s">
        <v>43</v>
      </c>
      <c r="AY27" s="292" t="s">
        <v>44</v>
      </c>
      <c r="AZ27" s="282"/>
      <c r="BA27" s="282"/>
      <c r="BB27" s="282"/>
      <c r="BC27" s="282"/>
      <c r="BD27" s="282"/>
      <c r="BE27" s="282"/>
      <c r="BF27" s="282"/>
      <c r="BG27" s="282"/>
      <c r="BH27" s="282"/>
      <c r="BI27" s="282"/>
      <c r="BJ27" s="282"/>
      <c r="BK27" s="282"/>
      <c r="BL27" s="282"/>
      <c r="BM27" s="282"/>
      <c r="BN27" s="282"/>
      <c r="BO27" s="282"/>
      <c r="BP27" s="282"/>
      <c r="BQ27" s="282"/>
      <c r="BR27" s="282"/>
      <c r="BS27" s="282"/>
      <c r="BT27" s="282"/>
      <c r="BU27" s="282"/>
      <c r="BV27" s="282"/>
      <c r="BW27" s="293" t="s">
        <v>45</v>
      </c>
      <c r="BX27" s="294"/>
      <c r="BY27" s="58"/>
      <c r="BZ27" s="58"/>
      <c r="CA27" s="59">
        <f>SUM(BA29:BV29)</f>
        <v>173</v>
      </c>
      <c r="CB27" s="221">
        <v>0.8</v>
      </c>
      <c r="CC27" s="62">
        <f>PERCENTILE($CC$1:$CC21,0.8)</f>
        <v>1106</v>
      </c>
    </row>
    <row r="28" spans="1:123" ht="15.75" thickBot="1">
      <c r="C28" t="s">
        <v>46</v>
      </c>
      <c r="D28">
        <f>COUNTIF(D3:D21,"P")</f>
        <v>17</v>
      </c>
      <c r="E28">
        <f>COUNTIF(T3:T21,"P")</f>
        <v>17</v>
      </c>
      <c r="G28">
        <f>AVERAGE(D28:F28)</f>
        <v>17</v>
      </c>
      <c r="AP28" s="57"/>
      <c r="AQ28" s="57"/>
      <c r="AR28" s="57"/>
      <c r="AS28" s="57"/>
      <c r="AT28" s="57"/>
      <c r="AU28" s="57"/>
      <c r="AV28" s="57"/>
      <c r="AW28" s="57"/>
      <c r="AX28" s="57"/>
      <c r="AY28" s="1" t="s">
        <v>47</v>
      </c>
      <c r="AZ28" s="60"/>
      <c r="BA28" s="61">
        <f>SUM(BA3:BA21)</f>
        <v>28</v>
      </c>
      <c r="BB28" s="61">
        <f>SUM(BB3:BB21)</f>
        <v>40</v>
      </c>
      <c r="BC28" s="61"/>
      <c r="BD28" s="61">
        <f>SUM(BD3:BD21)</f>
        <v>83</v>
      </c>
      <c r="BE28" s="61"/>
      <c r="BF28" s="61">
        <f>SUM(BF3:BF21)</f>
        <v>42</v>
      </c>
      <c r="BG28" s="61"/>
      <c r="BH28" s="61">
        <f>SUM(BH3:BH21)</f>
        <v>3</v>
      </c>
      <c r="BI28" s="61">
        <f>SUM(BI3:BI21)</f>
        <v>11</v>
      </c>
      <c r="BJ28" s="61">
        <f>SUM(BJ3:BJ21)</f>
        <v>3</v>
      </c>
      <c r="BK28" s="61">
        <f>SUM(BK3:BK21)</f>
        <v>0</v>
      </c>
      <c r="BL28" s="61">
        <f>SUM(BL3:BL21)</f>
        <v>0</v>
      </c>
      <c r="BM28" s="61"/>
      <c r="BN28" s="61">
        <f>SUM(BN3:BN21)</f>
        <v>0</v>
      </c>
      <c r="BO28" s="61">
        <f>SUM(BO3:BO21)</f>
        <v>0</v>
      </c>
      <c r="BP28" s="61">
        <f>SUM(BP3:BP21)</f>
        <v>0</v>
      </c>
      <c r="BQ28" s="61">
        <f>SUM(BQ3:BQ21)</f>
        <v>0</v>
      </c>
      <c r="BR28" s="61">
        <f>SUM(BR3:BR21)</f>
        <v>1</v>
      </c>
      <c r="BS28" s="61"/>
      <c r="BT28" s="61">
        <f>SUM(BT3:BT21)</f>
        <v>0</v>
      </c>
      <c r="BU28" s="61">
        <f>SUM(BU3:BU21)</f>
        <v>1</v>
      </c>
      <c r="BV28" s="61">
        <f>SUM(BV3:BV21)</f>
        <v>1</v>
      </c>
      <c r="BW28" s="298" t="s">
        <v>29</v>
      </c>
      <c r="BX28" s="299"/>
      <c r="BY28" s="62"/>
      <c r="BZ28" s="62"/>
      <c r="CA28" s="63">
        <f>SUM(BA29:BJ29)</f>
        <v>171</v>
      </c>
      <c r="CB28" s="221">
        <v>0.75</v>
      </c>
      <c r="CC28" s="62">
        <f>PERCENTILE($CC$1:$CC22,0.75)</f>
        <v>885</v>
      </c>
    </row>
    <row r="29" spans="1:123" ht="15.75" thickBot="1">
      <c r="C29" t="s">
        <v>48</v>
      </c>
      <c r="D29">
        <f>COUNTIF(D3:D21,"C")</f>
        <v>2</v>
      </c>
      <c r="E29">
        <f>COUNTIF(T3:T21,"C")</f>
        <v>2</v>
      </c>
      <c r="F29">
        <f>COUNTIF(A3:AJ21,"C")</f>
        <v>4</v>
      </c>
      <c r="G29">
        <f>AVERAGE(D29:F29)</f>
        <v>2.6666666666666665</v>
      </c>
      <c r="AP29" s="57"/>
      <c r="AQ29" s="57"/>
      <c r="AR29" s="57"/>
      <c r="AS29" s="57"/>
      <c r="AT29" s="57"/>
      <c r="AU29" s="57"/>
      <c r="AV29" s="57"/>
      <c r="AW29" s="57"/>
      <c r="AX29" s="57"/>
      <c r="AY29" s="1" t="s">
        <v>49</v>
      </c>
      <c r="AZ29" s="60"/>
      <c r="BA29" s="54">
        <f>BA28-BA23</f>
        <v>25</v>
      </c>
      <c r="BB29" s="54">
        <f t="shared" ref="BB29:BV29" si="59">BB28-BB23</f>
        <v>33</v>
      </c>
      <c r="BC29" s="54"/>
      <c r="BD29" s="54">
        <f t="shared" si="59"/>
        <v>63</v>
      </c>
      <c r="BE29" s="54"/>
      <c r="BF29" s="54">
        <f t="shared" si="59"/>
        <v>34</v>
      </c>
      <c r="BG29" s="54"/>
      <c r="BH29" s="54">
        <f t="shared" si="59"/>
        <v>3</v>
      </c>
      <c r="BI29" s="54">
        <f t="shared" si="59"/>
        <v>10</v>
      </c>
      <c r="BJ29" s="54">
        <f t="shared" si="59"/>
        <v>3</v>
      </c>
      <c r="BK29" s="54">
        <f t="shared" si="59"/>
        <v>0</v>
      </c>
      <c r="BL29" s="54">
        <f t="shared" si="59"/>
        <v>0</v>
      </c>
      <c r="BM29" s="54"/>
      <c r="BN29" s="54">
        <f t="shared" si="59"/>
        <v>0</v>
      </c>
      <c r="BO29" s="54"/>
      <c r="BP29" s="54">
        <f t="shared" si="59"/>
        <v>0</v>
      </c>
      <c r="BQ29" s="54">
        <f t="shared" si="59"/>
        <v>0</v>
      </c>
      <c r="BR29" s="54">
        <f t="shared" si="59"/>
        <v>1</v>
      </c>
      <c r="BS29" s="54"/>
      <c r="BT29" s="54">
        <f t="shared" si="59"/>
        <v>0</v>
      </c>
      <c r="BU29" s="54"/>
      <c r="BV29" s="54">
        <f t="shared" si="59"/>
        <v>1</v>
      </c>
      <c r="BW29" s="298" t="s">
        <v>50</v>
      </c>
      <c r="BX29" s="299"/>
      <c r="BY29" s="62"/>
      <c r="BZ29" s="62"/>
      <c r="CA29" s="63">
        <f>SUM(BK29:BP29)</f>
        <v>0</v>
      </c>
      <c r="CB29" s="221">
        <v>0.7</v>
      </c>
      <c r="CC29" s="62">
        <f>PERCENTILE($CC$1:$CC21,0.7)</f>
        <v>720</v>
      </c>
    </row>
    <row r="30" spans="1:123" ht="15.75" thickBot="1">
      <c r="C30" t="s">
        <v>51</v>
      </c>
      <c r="D30">
        <f>COUNTIF(D3:D21,"V")</f>
        <v>0</v>
      </c>
      <c r="E30">
        <f>COUNTIF(T3:T21,"V")</f>
        <v>0</v>
      </c>
      <c r="F30">
        <f>COUNTIF(AJ3:AJ21,"V")</f>
        <v>0</v>
      </c>
      <c r="G30">
        <f>AVERAGE(D30:F30)</f>
        <v>0</v>
      </c>
      <c r="AP30" s="57"/>
      <c r="AQ30" s="57"/>
      <c r="AR30" s="57"/>
      <c r="AS30" s="57"/>
      <c r="AT30" s="57"/>
      <c r="AU30" s="57"/>
      <c r="AV30" s="57"/>
      <c r="AW30" s="57"/>
      <c r="AX30" s="57"/>
      <c r="AY30" s="1" t="s">
        <v>52</v>
      </c>
      <c r="AZ30" s="60"/>
      <c r="BA30" s="60">
        <f>BA29*100</f>
        <v>2500</v>
      </c>
      <c r="BB30" s="6">
        <f>BB29*80</f>
        <v>2640</v>
      </c>
      <c r="BC30" s="6"/>
      <c r="BD30" s="6">
        <f>BD29*60</f>
        <v>3780</v>
      </c>
      <c r="BE30" s="6"/>
      <c r="BF30" s="6">
        <f>BF29*40</f>
        <v>1360</v>
      </c>
      <c r="BG30" s="6"/>
      <c r="BH30" s="6">
        <f>BH29*20</f>
        <v>60</v>
      </c>
      <c r="BI30" s="6">
        <f>BI29*10</f>
        <v>100</v>
      </c>
      <c r="BJ30" s="6">
        <f>BJ29*5</f>
        <v>15</v>
      </c>
      <c r="BK30" s="6">
        <f>BK29*200</f>
        <v>0</v>
      </c>
      <c r="BL30" s="6">
        <f>BL29*100</f>
        <v>0</v>
      </c>
      <c r="BM30" s="6"/>
      <c r="BN30" s="6">
        <f>BN29*50</f>
        <v>0</v>
      </c>
      <c r="BO30" s="6"/>
      <c r="BP30" s="6">
        <f>BP29*25</f>
        <v>0</v>
      </c>
      <c r="BQ30" s="6">
        <f>BQ29*100</f>
        <v>0</v>
      </c>
      <c r="BR30" s="6">
        <f>BR29*50</f>
        <v>50</v>
      </c>
      <c r="BS30" s="6"/>
      <c r="BT30" s="6">
        <f>BT29*25</f>
        <v>0</v>
      </c>
      <c r="BU30" s="6"/>
      <c r="BV30" s="1">
        <f>BV29*10</f>
        <v>10</v>
      </c>
      <c r="BW30" s="300" t="s">
        <v>53</v>
      </c>
      <c r="BX30" s="301"/>
      <c r="BY30" s="64"/>
      <c r="BZ30" s="64"/>
      <c r="CA30" s="65">
        <f>SUM(BQ29:BV29)</f>
        <v>2</v>
      </c>
      <c r="CB30" s="221">
        <v>0.6</v>
      </c>
      <c r="CC30" s="62">
        <f>PERCENTILE($CC$1:$CC21,0.6)</f>
        <v>445.99999999999994</v>
      </c>
    </row>
    <row r="31" spans="1:123" ht="15.75" thickBot="1">
      <c r="C31" t="s">
        <v>34</v>
      </c>
      <c r="D31">
        <f>SUM(D28:D30)</f>
        <v>19</v>
      </c>
      <c r="E31">
        <f>SUM(E28:E30)</f>
        <v>19</v>
      </c>
      <c r="G31">
        <f>AVERAGE(D31:F31)</f>
        <v>19</v>
      </c>
      <c r="AY31" s="66" t="s">
        <v>54</v>
      </c>
      <c r="AZ31" s="67"/>
      <c r="BA31" s="60">
        <f>SUM(BA30:BV30)</f>
        <v>10515</v>
      </c>
      <c r="BB31" s="68">
        <f>BA31/AZ23</f>
        <v>618.52941176470586</v>
      </c>
      <c r="BC31" s="34"/>
      <c r="BW31" s="302" t="s">
        <v>52</v>
      </c>
      <c r="BX31" s="69" t="s">
        <v>55</v>
      </c>
      <c r="BY31" s="58"/>
      <c r="BZ31" s="58"/>
      <c r="CA31" s="70">
        <f>AVERAGE(CC3:CC21)</f>
        <v>679.21052631578948</v>
      </c>
      <c r="CB31" s="221">
        <v>0.5</v>
      </c>
      <c r="CC31" s="62">
        <f>PERCENTILE($CC$1:$CC21,0.5)</f>
        <v>380</v>
      </c>
    </row>
    <row r="32" spans="1:123" ht="15.75" thickBot="1">
      <c r="AY32" s="7"/>
      <c r="AZ32" s="9"/>
      <c r="BA32" s="6">
        <f>(SUM($AZ$3:$AZ$21))*($CE$2/3)</f>
        <v>2493.333333333333</v>
      </c>
      <c r="BB32" s="278" t="str">
        <f>IF(BA31&gt;BA32,"ATINGE CONCEITO 3","NAO")</f>
        <v>ATINGE CONCEITO 3</v>
      </c>
      <c r="BC32" s="279"/>
      <c r="BD32" s="279"/>
      <c r="BE32" s="279"/>
      <c r="BF32" s="279"/>
      <c r="BG32" s="279"/>
      <c r="BH32" s="279"/>
      <c r="BW32" s="303"/>
      <c r="BX32" s="71" t="s">
        <v>56</v>
      </c>
      <c r="BY32" s="62"/>
      <c r="BZ32" s="62"/>
      <c r="CA32" s="63">
        <f>QUARTILE(CC3:CC21,1)</f>
        <v>262.5</v>
      </c>
      <c r="CB32" s="221">
        <v>0.4</v>
      </c>
      <c r="CC32" s="62">
        <f>PERCENTILE($CC$1:$CC21,0.4)</f>
        <v>364</v>
      </c>
    </row>
    <row r="33" spans="51:81" ht="15.75" thickBot="1">
      <c r="AY33" s="72" t="s">
        <v>57</v>
      </c>
      <c r="AZ33" s="73"/>
      <c r="BA33" s="6">
        <f>(SUM($AZ$3:$AZ$21))*($CG$2/3)</f>
        <v>3173.333333333333</v>
      </c>
      <c r="BB33" s="278" t="str">
        <f>IF(BA31&gt;=BA33,"ATINGE CONCEITO 4","NAO")</f>
        <v>ATINGE CONCEITO 4</v>
      </c>
      <c r="BC33" s="279"/>
      <c r="BD33" s="279"/>
      <c r="BE33" s="279"/>
      <c r="BF33" s="279"/>
      <c r="BG33" s="279"/>
      <c r="BH33" s="279"/>
      <c r="BW33" s="303"/>
      <c r="BX33" s="71" t="s">
        <v>58</v>
      </c>
      <c r="BY33" s="62"/>
      <c r="BZ33" s="62"/>
      <c r="CA33" s="74">
        <f>MEDIAN(CC3:CC21)</f>
        <v>380</v>
      </c>
      <c r="CB33" s="221">
        <v>0.35</v>
      </c>
      <c r="CC33" s="62">
        <f>PERCENTILE($CC$1:$CC20,0.35)</f>
        <v>347.49999999999994</v>
      </c>
    </row>
    <row r="34" spans="51:81" ht="15.75" thickBot="1">
      <c r="AY34" s="66"/>
      <c r="AZ34" s="67"/>
      <c r="BA34" s="6">
        <f>(SUM($AZ$3:$AZ$21))*($CI$2/3)</f>
        <v>4080</v>
      </c>
      <c r="BB34" s="278" t="str">
        <f>IF(BA31&gt;=BA34,"ATINGE CONCEITO 5","NAO")</f>
        <v>ATINGE CONCEITO 5</v>
      </c>
      <c r="BC34" s="279"/>
      <c r="BD34" s="279"/>
      <c r="BE34" s="279"/>
      <c r="BF34" s="279"/>
      <c r="BG34" s="279"/>
      <c r="BH34" s="279"/>
      <c r="BW34" s="303"/>
      <c r="BX34" s="71" t="s">
        <v>59</v>
      </c>
      <c r="BY34" s="62"/>
      <c r="BZ34" s="62"/>
      <c r="CA34" s="63">
        <f>QUARTILE(CC3:CC21,3)</f>
        <v>885</v>
      </c>
      <c r="CB34" s="221">
        <v>0.3</v>
      </c>
      <c r="CC34" s="62">
        <f>PERCENTILE($CC$1:$CC21,0.3)</f>
        <v>320</v>
      </c>
    </row>
    <row r="35" spans="51:81" ht="15.75" thickBot="1">
      <c r="BW35" s="304"/>
      <c r="BX35" s="75" t="s">
        <v>60</v>
      </c>
      <c r="BY35" s="64"/>
      <c r="BZ35" s="64"/>
      <c r="CA35" s="65">
        <f>QUARTILE(CC3:CC21,4)</f>
        <v>2940</v>
      </c>
    </row>
    <row r="36" spans="51:81" ht="15.75" thickBot="1"/>
    <row r="37" spans="51:81" ht="15.75" thickBot="1">
      <c r="AY37" s="292" t="s">
        <v>61</v>
      </c>
      <c r="AZ37" s="282"/>
      <c r="BA37" s="282"/>
      <c r="BB37" s="282"/>
      <c r="BC37" s="282"/>
      <c r="BD37" s="282"/>
      <c r="BE37" s="282"/>
      <c r="BF37" s="282"/>
      <c r="BG37" s="282"/>
      <c r="BH37" s="282"/>
      <c r="BI37" s="282"/>
      <c r="BJ37" s="282"/>
      <c r="BK37" s="282"/>
      <c r="BL37" s="282"/>
      <c r="BM37" s="282"/>
      <c r="BN37" s="282"/>
      <c r="BO37" s="282"/>
      <c r="BP37" s="282"/>
      <c r="BQ37" s="282"/>
      <c r="BR37" s="282"/>
      <c r="BS37" s="282"/>
      <c r="BT37" s="282"/>
      <c r="BU37" s="282"/>
      <c r="BV37" s="283"/>
    </row>
    <row r="38" spans="51:81" ht="15.75" thickBot="1">
      <c r="AY38" s="76"/>
      <c r="AZ38" s="60"/>
      <c r="BA38" s="1" t="s">
        <v>62</v>
      </c>
      <c r="BB38" s="54"/>
      <c r="BC38" s="54"/>
      <c r="BD38" s="54" t="s">
        <v>63</v>
      </c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60"/>
    </row>
    <row r="39" spans="51:81" ht="15.75" thickBot="1">
      <c r="AY39" s="1" t="s">
        <v>64</v>
      </c>
      <c r="AZ39" s="60"/>
      <c r="BA39" s="309">
        <f>AZ23-COUNTIF(CE3:CE21,"=NAO")</f>
        <v>15</v>
      </c>
      <c r="BB39" s="281"/>
      <c r="BC39" s="77"/>
      <c r="BD39" s="310">
        <f>(BA39/G28)*100</f>
        <v>88.235294117647058</v>
      </c>
      <c r="BE39" s="311"/>
      <c r="BF39" s="312"/>
      <c r="BG39" s="78"/>
      <c r="BH39" s="54" t="str">
        <f>IF(BD39&gt;=80,"ATINGEM CONCEITO 3","NAO")</f>
        <v>ATINGEM CONCEITO 3</v>
      </c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60"/>
    </row>
    <row r="40" spans="51:81" ht="15.75" thickBot="1">
      <c r="AY40" s="1" t="s">
        <v>65</v>
      </c>
      <c r="AZ40" s="60"/>
      <c r="BA40" s="309">
        <f>AZ23-COUNTIF(CG3:CG21,"=NAO")</f>
        <v>15</v>
      </c>
      <c r="BB40" s="281"/>
      <c r="BC40" s="77"/>
      <c r="BD40" s="310">
        <f>(BA40/G28)*100</f>
        <v>88.235294117647058</v>
      </c>
      <c r="BE40" s="311"/>
      <c r="BF40" s="312"/>
      <c r="BG40" s="78"/>
      <c r="BH40" s="54" t="str">
        <f>IF(BD40&gt;=80," ATINGEM CONCEITO 4","NAO")</f>
        <v xml:space="preserve"> ATINGEM CONCEITO 4</v>
      </c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60"/>
    </row>
    <row r="41" spans="51:81" ht="15.75" thickBot="1">
      <c r="AY41" s="313" t="s">
        <v>66</v>
      </c>
      <c r="AZ41" s="314"/>
      <c r="BA41" s="309">
        <f>AZ23-COUNTIF(CI3:CI21,"=NAO")</f>
        <v>13</v>
      </c>
      <c r="BB41" s="281"/>
      <c r="BC41" s="77"/>
      <c r="BD41" s="310">
        <f>(BA41/G28)*100</f>
        <v>76.470588235294116</v>
      </c>
      <c r="BE41" s="311"/>
      <c r="BF41" s="312"/>
      <c r="BG41" s="78"/>
      <c r="BH41" s="54" t="str">
        <f>IF(BD41&gt;=80,"ATINGEM CONCEITO 5","NAO")</f>
        <v>NAO</v>
      </c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60"/>
    </row>
    <row r="43" spans="51:81" ht="15.75" thickBot="1"/>
    <row r="44" spans="51:81" ht="15.75" thickBot="1">
      <c r="AY44" s="292" t="s">
        <v>67</v>
      </c>
      <c r="AZ44" s="282"/>
      <c r="BA44" s="282"/>
      <c r="BB44" s="282"/>
      <c r="BC44" s="282"/>
      <c r="BD44" s="282"/>
      <c r="BE44" s="282"/>
      <c r="BF44" s="282"/>
      <c r="BG44" s="282"/>
      <c r="BH44" s="282"/>
      <c r="BI44" s="282"/>
      <c r="BJ44" s="282"/>
      <c r="BK44" s="282"/>
      <c r="BL44" s="282"/>
      <c r="BM44" s="282"/>
      <c r="BN44" s="282"/>
      <c r="BO44" s="282"/>
      <c r="BP44" s="282"/>
      <c r="BQ44" s="282"/>
      <c r="BR44" s="282"/>
      <c r="BS44" s="282"/>
      <c r="BT44" s="282"/>
      <c r="BU44" s="282"/>
      <c r="BV44" s="283"/>
    </row>
    <row r="45" spans="51:81" ht="15.75" thickBot="1">
      <c r="AY45" t="s">
        <v>43</v>
      </c>
      <c r="AZ45">
        <f>G28</f>
        <v>17</v>
      </c>
      <c r="BA45" s="79" t="s">
        <v>8</v>
      </c>
      <c r="BB45" s="80" t="s">
        <v>9</v>
      </c>
      <c r="BC45" s="80"/>
      <c r="BD45" s="80" t="s">
        <v>10</v>
      </c>
      <c r="BE45" s="80"/>
      <c r="BF45" s="80" t="s">
        <v>11</v>
      </c>
      <c r="BG45" s="80"/>
      <c r="BH45" s="80" t="s">
        <v>12</v>
      </c>
      <c r="BI45" s="80" t="s">
        <v>13</v>
      </c>
      <c r="BJ45" s="80" t="s">
        <v>14</v>
      </c>
      <c r="BK45" s="80" t="s">
        <v>15</v>
      </c>
      <c r="BL45" s="80" t="s">
        <v>16</v>
      </c>
      <c r="BM45" s="80"/>
      <c r="BN45" s="80" t="s">
        <v>17</v>
      </c>
      <c r="BO45" s="80"/>
      <c r="BP45" s="80" t="s">
        <v>27</v>
      </c>
      <c r="BQ45" s="80" t="s">
        <v>19</v>
      </c>
      <c r="BR45" s="80" t="s">
        <v>20</v>
      </c>
      <c r="BS45" s="80"/>
      <c r="BT45" s="80" t="s">
        <v>21</v>
      </c>
      <c r="BU45" s="80"/>
      <c r="BV45" s="81" t="s">
        <v>22</v>
      </c>
    </row>
    <row r="46" spans="51:81">
      <c r="AY46" t="s">
        <v>68</v>
      </c>
      <c r="BA46">
        <f>COUNTIF(BA3:BA21,"&gt;0")</f>
        <v>5</v>
      </c>
      <c r="BB46">
        <f>COUNTIF(BB3:BB21,"&gt;0")</f>
        <v>12</v>
      </c>
      <c r="BD46">
        <f>COUNTIF(BD3:BD21,"&gt;0")</f>
        <v>17</v>
      </c>
      <c r="BF46">
        <f>COUNTIF(BF3:BF21,"&gt;0")</f>
        <v>16</v>
      </c>
      <c r="BH46">
        <f t="shared" ref="BH46:BV46" si="60">COUNTIF(BH3:BH21,"&gt;0")</f>
        <v>2</v>
      </c>
      <c r="BI46">
        <f t="shared" si="60"/>
        <v>7</v>
      </c>
      <c r="BJ46">
        <f t="shared" si="60"/>
        <v>2</v>
      </c>
      <c r="BK46">
        <f t="shared" si="60"/>
        <v>0</v>
      </c>
      <c r="BL46">
        <f t="shared" si="60"/>
        <v>0</v>
      </c>
      <c r="BM46">
        <f t="shared" si="60"/>
        <v>0</v>
      </c>
      <c r="BN46">
        <f t="shared" si="60"/>
        <v>0</v>
      </c>
      <c r="BO46">
        <f t="shared" si="60"/>
        <v>0</v>
      </c>
      <c r="BP46">
        <f t="shared" si="60"/>
        <v>0</v>
      </c>
      <c r="BQ46">
        <f t="shared" si="60"/>
        <v>0</v>
      </c>
      <c r="BR46">
        <f t="shared" si="60"/>
        <v>1</v>
      </c>
      <c r="BS46">
        <f t="shared" si="60"/>
        <v>1</v>
      </c>
      <c r="BT46">
        <f t="shared" si="60"/>
        <v>0</v>
      </c>
      <c r="BU46">
        <f t="shared" si="60"/>
        <v>1</v>
      </c>
      <c r="BV46">
        <f t="shared" si="60"/>
        <v>1</v>
      </c>
    </row>
    <row r="47" spans="51:81">
      <c r="AY47" t="s">
        <v>69</v>
      </c>
      <c r="BA47" s="82">
        <f>BA46/$AZ$45*100</f>
        <v>29.411764705882355</v>
      </c>
      <c r="BB47" s="82">
        <f t="shared" ref="BB47:BV47" si="61">BB46/$AZ$45*100</f>
        <v>70.588235294117652</v>
      </c>
      <c r="BC47" s="82"/>
      <c r="BD47" s="82">
        <f t="shared" si="61"/>
        <v>100</v>
      </c>
      <c r="BE47" s="82"/>
      <c r="BF47" s="82">
        <f t="shared" si="61"/>
        <v>94.117647058823522</v>
      </c>
      <c r="BG47" s="82"/>
      <c r="BH47" s="82">
        <f t="shared" si="61"/>
        <v>11.76470588235294</v>
      </c>
      <c r="BI47" s="82">
        <f t="shared" si="61"/>
        <v>41.17647058823529</v>
      </c>
      <c r="BJ47" s="82">
        <f t="shared" si="61"/>
        <v>11.76470588235294</v>
      </c>
      <c r="BK47" s="82">
        <f t="shared" si="61"/>
        <v>0</v>
      </c>
      <c r="BL47" s="82">
        <f t="shared" si="61"/>
        <v>0</v>
      </c>
      <c r="BM47" s="82">
        <f t="shared" si="61"/>
        <v>0</v>
      </c>
      <c r="BN47" s="82">
        <f t="shared" si="61"/>
        <v>0</v>
      </c>
      <c r="BO47" s="82">
        <f t="shared" si="61"/>
        <v>0</v>
      </c>
      <c r="BP47" s="82">
        <f t="shared" si="61"/>
        <v>0</v>
      </c>
      <c r="BQ47" s="82">
        <f t="shared" si="61"/>
        <v>0</v>
      </c>
      <c r="BR47" s="82">
        <f t="shared" si="61"/>
        <v>5.8823529411764701</v>
      </c>
      <c r="BS47" s="82">
        <f t="shared" si="61"/>
        <v>5.8823529411764701</v>
      </c>
      <c r="BT47" s="82">
        <f t="shared" si="61"/>
        <v>0</v>
      </c>
      <c r="BU47" s="82">
        <f t="shared" si="61"/>
        <v>5.8823529411764701</v>
      </c>
      <c r="BV47" s="82">
        <f t="shared" si="61"/>
        <v>5.8823529411764701</v>
      </c>
    </row>
    <row r="48" spans="51:81" ht="15.75" thickBot="1">
      <c r="BA48" t="s">
        <v>29</v>
      </c>
      <c r="BK48" t="s">
        <v>50</v>
      </c>
      <c r="BQ48" t="s">
        <v>53</v>
      </c>
    </row>
    <row r="49" spans="50:71" ht="15.75" thickBot="1">
      <c r="AY49" t="s">
        <v>23</v>
      </c>
      <c r="BA49" s="288">
        <f>COUNTIF(BC3:BC21,"&gt;0")/$AZ$45*100</f>
        <v>70.588235294117652</v>
      </c>
      <c r="BB49" s="289"/>
      <c r="BC49" s="83"/>
      <c r="BJ49" t="s">
        <v>26</v>
      </c>
      <c r="BK49" s="288">
        <f>COUNTIF(BM3:BM21,"&gt;0")/$AZ$45*100</f>
        <v>0</v>
      </c>
      <c r="BL49" s="289"/>
      <c r="BM49" s="83"/>
      <c r="BP49" t="s">
        <v>28</v>
      </c>
      <c r="BQ49" s="288">
        <f>COUNTIF(BS3:BS21,"&gt;0")/$AZ$45*100</f>
        <v>5.8823529411764701</v>
      </c>
      <c r="BR49" s="289"/>
      <c r="BS49" s="83"/>
    </row>
    <row r="50" spans="50:71" ht="15.75" thickBot="1">
      <c r="AY50" t="s">
        <v>24</v>
      </c>
      <c r="BA50" s="305">
        <f>COUNTIF(BE3:BE113,"&gt;0")/$AZ$45*100</f>
        <v>105.88235294117648</v>
      </c>
      <c r="BB50" s="306"/>
      <c r="BC50" s="306"/>
      <c r="BD50" s="307"/>
      <c r="BE50" s="83"/>
    </row>
    <row r="51" spans="50:71" ht="15.75" thickBot="1">
      <c r="AY51" t="s">
        <v>70</v>
      </c>
      <c r="BA51" s="288">
        <f>COUNTIF(BG3:BG21,"&gt;0")/$AZ$45*100</f>
        <v>105.88235294117648</v>
      </c>
      <c r="BB51" s="308"/>
      <c r="BC51" s="308"/>
      <c r="BD51" s="308"/>
      <c r="BE51" s="308"/>
      <c r="BF51" s="289"/>
      <c r="BG51" s="57"/>
    </row>
    <row r="52" spans="50:71" ht="15.75" thickBot="1"/>
    <row r="53" spans="50:71" ht="15.75" thickBot="1">
      <c r="AX53" t="s">
        <v>599</v>
      </c>
      <c r="AY53" t="s">
        <v>23</v>
      </c>
      <c r="BA53" s="288">
        <f>COUNTIF(BC3:BC21,"&gt;1")/$AZ$45*100</f>
        <v>58.82352941176471</v>
      </c>
      <c r="BB53" s="289"/>
    </row>
    <row r="54" spans="50:71">
      <c r="AY54" t="s">
        <v>24</v>
      </c>
    </row>
    <row r="55" spans="50:71">
      <c r="AY55" t="s">
        <v>70</v>
      </c>
    </row>
  </sheetData>
  <protectedRanges>
    <protectedRange password="E804" sqref="T102:AI102" name="Dados da produção"/>
  </protectedRanges>
  <mergeCells count="30">
    <mergeCell ref="AY41:AZ41"/>
    <mergeCell ref="BA41:BB41"/>
    <mergeCell ref="BD41:BF41"/>
    <mergeCell ref="AY44:BV44"/>
    <mergeCell ref="BA49:BB49"/>
    <mergeCell ref="BK49:BL49"/>
    <mergeCell ref="BQ49:BR49"/>
    <mergeCell ref="BA50:BD50"/>
    <mergeCell ref="BA51:BF51"/>
    <mergeCell ref="AY37:BV37"/>
    <mergeCell ref="BA39:BB39"/>
    <mergeCell ref="BD39:BF39"/>
    <mergeCell ref="BA40:BB40"/>
    <mergeCell ref="BD40:BF40"/>
    <mergeCell ref="BA53:BB53"/>
    <mergeCell ref="CB26:CC26"/>
    <mergeCell ref="AY27:BV27"/>
    <mergeCell ref="BW27:BX27"/>
    <mergeCell ref="BW26:CA26"/>
    <mergeCell ref="BW28:BX28"/>
    <mergeCell ref="BW29:BX29"/>
    <mergeCell ref="BW30:BX30"/>
    <mergeCell ref="BW31:BW35"/>
    <mergeCell ref="BB32:BH32"/>
    <mergeCell ref="BB33:BH33"/>
    <mergeCell ref="BB34:BH34"/>
    <mergeCell ref="E1:S1"/>
    <mergeCell ref="U1:AI1"/>
    <mergeCell ref="AK1:AY1"/>
    <mergeCell ref="BA1:BV1"/>
  </mergeCells>
  <phoneticPr fontId="0" type="noConversion"/>
  <pageMargins left="0.511811024" right="0.511811024" top="0.78740157499999996" bottom="0.78740157499999996" header="0.31496062000000002" footer="0.31496062000000002"/>
  <pageSetup orientation="portrait" verticalDpi="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S50"/>
  <sheetViews>
    <sheetView topLeftCell="AS15" workbookViewId="0">
      <selection activeCell="BA50" sqref="BA50:BB50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5.75" thickBot="1">
      <c r="A3" s="24" t="s">
        <v>250</v>
      </c>
      <c r="B3" s="25">
        <v>1</v>
      </c>
      <c r="C3" s="128" t="s">
        <v>251</v>
      </c>
      <c r="D3" s="85" t="s">
        <v>252</v>
      </c>
      <c r="E3" s="129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1"/>
      <c r="T3" s="50" t="s">
        <v>252</v>
      </c>
      <c r="U3" s="132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4"/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0</v>
      </c>
      <c r="BA3" s="30">
        <f t="shared" ref="BA3:BB18" si="0">SUM(E3,U3,AK3)</f>
        <v>0</v>
      </c>
      <c r="BB3" s="31">
        <f t="shared" si="0"/>
        <v>0</v>
      </c>
      <c r="BC3" s="31">
        <f>SUM(BA3:BB3)</f>
        <v>0</v>
      </c>
      <c r="BD3" s="31">
        <f t="shared" ref="BD3:BD18" si="1">SUM(G3,W3,AM3)</f>
        <v>0</v>
      </c>
      <c r="BE3" s="31">
        <f>SUM(BC3:BD3)</f>
        <v>0</v>
      </c>
      <c r="BF3" s="31">
        <f t="shared" ref="BF3:BF18" si="2">SUM(H3,X3,AN3)</f>
        <v>0</v>
      </c>
      <c r="BG3" s="31">
        <f>BA3+BB3+BD3+BF3</f>
        <v>0</v>
      </c>
      <c r="BH3" s="31">
        <f t="shared" ref="BH3:BJ18" si="3">SUM(I3,Y3,AO3)</f>
        <v>0</v>
      </c>
      <c r="BI3" s="31">
        <f t="shared" si="3"/>
        <v>0</v>
      </c>
      <c r="BJ3" s="31">
        <f t="shared" si="3"/>
        <v>0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18" si="4">SUM(AT3,AD3,N3)</f>
        <v>0</v>
      </c>
      <c r="BO3" s="31">
        <f t="shared" si="4"/>
        <v>0</v>
      </c>
      <c r="BP3" s="31">
        <f>IF(BO3&gt;=3,3,BO3)</f>
        <v>0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18" si="5">SUM(AX3,AH3,R3)</f>
        <v>0</v>
      </c>
      <c r="BU3" s="32">
        <f t="shared" si="5"/>
        <v>0</v>
      </c>
      <c r="BV3" s="32">
        <f>IF(BU3&gt;=3,3,BU3)</f>
        <v>0</v>
      </c>
      <c r="BX3" s="30">
        <f>(BA3*100)+(BB3*80)+(BD3*60)+(BF3*40)+(BH3*20)</f>
        <v>0</v>
      </c>
      <c r="BY3" s="31">
        <f>IF(BI3&gt;3,30,BI3*10)</f>
        <v>0</v>
      </c>
      <c r="BZ3" s="31">
        <f>IF(BJ3&gt;3,15,BJ3*5)</f>
        <v>0</v>
      </c>
      <c r="CA3" s="31">
        <f>(BK3*200)+(BL3*100)+(BN3*50)+(BP3*20)</f>
        <v>0</v>
      </c>
      <c r="CB3" s="31">
        <f>(BQ3*100)+(BR3*50)+(BT3*25)+(BV3*10)</f>
        <v>0</v>
      </c>
      <c r="CC3" s="32" t="str">
        <f>IF(AZ3&gt;0,SUM(BX3:CB3),"")</f>
        <v/>
      </c>
      <c r="CD3" s="176" t="e">
        <f t="shared" ref="CD3:CD18" si="6">$CC3-(($CE$2/3)*$AZ3)</f>
        <v>#VALUE!</v>
      </c>
      <c r="CE3" s="24" t="str">
        <f>IF(AZ3=0," ",IF(CD3&gt;=0,3,"NAO"))</f>
        <v xml:space="preserve"> </v>
      </c>
      <c r="CF3" s="176" t="e">
        <f t="shared" ref="CF3:CF18" si="7">$CC3-(($CG$2/3)*$AZ3)</f>
        <v>#VALUE!</v>
      </c>
      <c r="CG3" s="24" t="str">
        <f>IF(AZ3=0," ",IF(CF3&gt;=0,4,"NAO"))</f>
        <v xml:space="preserve"> </v>
      </c>
      <c r="CH3" s="176" t="e">
        <f t="shared" ref="CH3:CH18" si="8">$CC3-(($CI$2/3)*$AZ3)</f>
        <v>#VALUE!</v>
      </c>
      <c r="CI3" s="24" t="str">
        <f>IF(AZ3=0," ",IF(CH3&gt;=0,5,"NAO"))</f>
        <v xml:space="preserve"> </v>
      </c>
      <c r="CK3" s="24" t="e">
        <f t="shared" ref="CK3:CK18" si="9">(CC3/(SUM($CC$3:$CC$18))*100)</f>
        <v>#VALUE!</v>
      </c>
      <c r="CM3" s="24">
        <f t="shared" ref="CM3:CM18" si="10">BA3/(SUM(BA$3:BA$18)/100)</f>
        <v>0</v>
      </c>
      <c r="CN3" s="24">
        <f t="shared" ref="CN3:CN18" si="11">BB3/(SUM(BB$3:BB$18)/100)</f>
        <v>0</v>
      </c>
      <c r="CO3" s="24">
        <f t="shared" ref="CO3:CO18" si="12">BD3/(SUM(BD$3:BD$18)/100)</f>
        <v>0</v>
      </c>
      <c r="CP3" s="24">
        <f t="shared" ref="CP3:CP18" si="13">BF3/(SUM(BF$3:BF$18)/100)</f>
        <v>0</v>
      </c>
      <c r="CQ3" s="24">
        <f t="shared" ref="CQ3:CQ18" si="14">BH3/(SUM(BH$3:BH$18)/100)</f>
        <v>0</v>
      </c>
      <c r="CR3" s="24">
        <f t="shared" ref="CR3:CR18" si="15">BI3/(SUM(BI$3:BI$18)/100)</f>
        <v>0</v>
      </c>
      <c r="CS3" s="24" t="e">
        <f t="shared" ref="CS3:CS18" si="16">BJ3/(SUM(BJ$3:BJ$18)/100)</f>
        <v>#DIV/0!</v>
      </c>
      <c r="CT3" s="24" t="e">
        <f t="shared" ref="CT3:CT18" si="17">BK3/(SUM(BK$3:BK$18)/100)</f>
        <v>#DIV/0!</v>
      </c>
      <c r="CU3" s="24" t="e">
        <f t="shared" ref="CU3:CU18" si="18">BL3/(SUM(BL$3:BL$18)/100)</f>
        <v>#DIV/0!</v>
      </c>
      <c r="CV3" s="24" t="e">
        <f t="shared" ref="CV3:CV18" si="19">BN3/(SUM(BN$3:BN$18)/100)</f>
        <v>#DIV/0!</v>
      </c>
      <c r="CW3" s="24" t="e">
        <f t="shared" ref="CW3:CW18" si="20">BO3/(SUM(BO$3:BO$18)/100)</f>
        <v>#DIV/0!</v>
      </c>
      <c r="CX3" s="24" t="e">
        <f t="shared" ref="CX3:CX18" si="21">BP3/(SUM(BP$3:BP$18)/100)</f>
        <v>#DIV/0!</v>
      </c>
      <c r="CY3" s="24" t="e">
        <f t="shared" ref="CY3:CY18" si="22">BQ3/(SUM(BQ$3:BQ$18)/100)</f>
        <v>#DIV/0!</v>
      </c>
      <c r="CZ3" s="24" t="e">
        <f t="shared" ref="CZ3:CZ18" si="23">BR3/(SUM(BR$3:BR$18)/100)</f>
        <v>#DIV/0!</v>
      </c>
      <c r="DA3" s="24">
        <f t="shared" ref="DA3:DA18" si="24">BT3/(SUM(BT$3:BT$18)/100)</f>
        <v>0</v>
      </c>
      <c r="DB3" s="24" t="e">
        <f t="shared" ref="DB3:DB18" si="25">BU3/(SUM(BU$3:BU$18)/100)</f>
        <v>#DIV/0!</v>
      </c>
      <c r="DC3" s="24" t="e">
        <f t="shared" ref="DC3:DC18" si="26">BV3/(SUM(BV$3:BV$18)/100)</f>
        <v>#DIV/0!</v>
      </c>
      <c r="DE3" s="24">
        <f>COUNTIF(BA3,"&lt;&gt;0")</f>
        <v>0</v>
      </c>
      <c r="DF3" s="24">
        <f>COUNTIF(BB3,"&lt;&gt;0")</f>
        <v>0</v>
      </c>
      <c r="DG3" s="24">
        <f>COUNTIF(BD3,"&lt;&gt;0")</f>
        <v>0</v>
      </c>
      <c r="DH3" s="24">
        <f>COUNTIF(BF3,"&lt;&gt;0")</f>
        <v>0</v>
      </c>
      <c r="DI3" s="24">
        <f t="shared" ref="DI3:DM18" si="27">COUNTIF(BH3,"&lt;&gt;0")</f>
        <v>0</v>
      </c>
      <c r="DJ3" s="24">
        <f t="shared" si="27"/>
        <v>0</v>
      </c>
      <c r="DK3" s="24">
        <f t="shared" si="27"/>
        <v>0</v>
      </c>
      <c r="DL3" s="24">
        <f t="shared" si="27"/>
        <v>0</v>
      </c>
      <c r="DM3" s="24">
        <f t="shared" si="27"/>
        <v>0</v>
      </c>
      <c r="DN3" s="24">
        <f t="shared" ref="DN3:DN18" si="28">COUNTIF(BN3,"&lt;&gt;0")</f>
        <v>0</v>
      </c>
      <c r="DO3" s="24">
        <f>COUNTIF(BP3,"&lt;&gt;0")</f>
        <v>0</v>
      </c>
      <c r="DP3" s="24">
        <f>COUNTIF(BQ3,"&lt;&gt;0")</f>
        <v>0</v>
      </c>
      <c r="DQ3" s="24">
        <f>COUNTIF(BR3,"&lt;&gt;0")</f>
        <v>0</v>
      </c>
      <c r="DR3" s="24">
        <f>COUNTIF(BT3,"&lt;&gt;0")</f>
        <v>0</v>
      </c>
      <c r="DS3" s="24">
        <f>COUNTIF(BV3,"&lt;&gt;0")</f>
        <v>0</v>
      </c>
    </row>
    <row r="4" spans="1:123" s="24" customFormat="1" ht="15.75" thickBot="1">
      <c r="A4" s="24" t="s">
        <v>250</v>
      </c>
      <c r="B4" s="25">
        <v>2</v>
      </c>
      <c r="C4" s="135" t="s">
        <v>253</v>
      </c>
      <c r="D4" s="136" t="s">
        <v>254</v>
      </c>
      <c r="E4" s="137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224"/>
      <c r="Q4" s="138"/>
      <c r="R4" s="138"/>
      <c r="S4" s="140"/>
      <c r="T4" s="34" t="s">
        <v>254</v>
      </c>
      <c r="U4" s="141"/>
      <c r="V4" s="105"/>
      <c r="W4" s="105"/>
      <c r="X4" s="105"/>
      <c r="Y4" s="105"/>
      <c r="Z4" s="142"/>
      <c r="AA4" s="105"/>
      <c r="AB4" s="105"/>
      <c r="AC4" s="105"/>
      <c r="AD4" s="105"/>
      <c r="AE4" s="105"/>
      <c r="AF4" s="105"/>
      <c r="AG4" s="105"/>
      <c r="AH4" s="139">
        <v>1</v>
      </c>
      <c r="AI4" s="143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18" si="29">COUNTIF(D4:AY4,"P")</f>
        <v>2</v>
      </c>
      <c r="BA4" s="30">
        <f t="shared" si="0"/>
        <v>0</v>
      </c>
      <c r="BB4" s="31">
        <f t="shared" si="0"/>
        <v>0</v>
      </c>
      <c r="BC4" s="31">
        <f t="shared" ref="BC4:BC18" si="30">SUM(BA4:BB4)</f>
        <v>0</v>
      </c>
      <c r="BD4" s="31">
        <f t="shared" si="1"/>
        <v>0</v>
      </c>
      <c r="BE4" s="31">
        <f t="shared" ref="BE4:BE18" si="31">SUM(BC4:BD4)</f>
        <v>0</v>
      </c>
      <c r="BF4" s="31">
        <f t="shared" si="2"/>
        <v>0</v>
      </c>
      <c r="BG4" s="31">
        <f t="shared" ref="BG4:BG18" si="32">BA4+BB4+BD4+BF4</f>
        <v>0</v>
      </c>
      <c r="BH4" s="31">
        <f t="shared" si="3"/>
        <v>0</v>
      </c>
      <c r="BI4" s="31">
        <f t="shared" si="3"/>
        <v>0</v>
      </c>
      <c r="BJ4" s="31">
        <f t="shared" si="3"/>
        <v>0</v>
      </c>
      <c r="BK4" s="31">
        <f t="shared" ref="BK4:BL18" si="33">SUM(AR4,AB4,L4)</f>
        <v>0</v>
      </c>
      <c r="BL4" s="31">
        <f t="shared" si="33"/>
        <v>0</v>
      </c>
      <c r="BM4" s="31">
        <f t="shared" ref="BM4:BM18" si="34">SUM(BK4:BL4)</f>
        <v>0</v>
      </c>
      <c r="BN4" s="31">
        <f t="shared" si="4"/>
        <v>0</v>
      </c>
      <c r="BO4" s="31">
        <f t="shared" si="4"/>
        <v>0</v>
      </c>
      <c r="BP4" s="31">
        <f t="shared" ref="BP4:BP18" si="35">IF(BO4&gt;=3,3,BO4)</f>
        <v>0</v>
      </c>
      <c r="BQ4" s="31">
        <f t="shared" ref="BQ4:BR18" si="36">SUM(AV4,AF4,P4)</f>
        <v>0</v>
      </c>
      <c r="BR4" s="31">
        <f t="shared" si="36"/>
        <v>0</v>
      </c>
      <c r="BS4" s="31">
        <f t="shared" ref="BS4:BS18" si="37">SUM(BQ4:BR4)</f>
        <v>0</v>
      </c>
      <c r="BT4" s="31">
        <f t="shared" si="5"/>
        <v>1</v>
      </c>
      <c r="BU4" s="32">
        <f t="shared" si="5"/>
        <v>0</v>
      </c>
      <c r="BV4" s="32">
        <f t="shared" ref="BV4:BV18" si="38">IF(BU4&gt;=3,3,BU4)</f>
        <v>0</v>
      </c>
      <c r="BX4" s="30">
        <f t="shared" ref="BX4:BX18" si="39">(BA4*100)+(BB4*80)+(BD4*60)+(BF4*40)+(BH4*20)</f>
        <v>0</v>
      </c>
      <c r="BY4" s="31">
        <f t="shared" ref="BY4:BY18" si="40">IF(BI4&gt;3,30,BI4*10)</f>
        <v>0</v>
      </c>
      <c r="BZ4" s="31">
        <f t="shared" ref="BZ4:BZ18" si="41">IF(BJ4&gt;3,15,BJ4*5)</f>
        <v>0</v>
      </c>
      <c r="CA4" s="31">
        <f t="shared" ref="CA4:CA18" si="42">(BK4*200)+(BL4*100)+(BN4*50)+(BP4*20)</f>
        <v>0</v>
      </c>
      <c r="CB4" s="31">
        <f t="shared" ref="CB4:CB18" si="43">(BQ4*100)+(BR4*50)+(BT4*25)+(BV4*10)</f>
        <v>25</v>
      </c>
      <c r="CC4" s="32">
        <f t="shared" ref="CC4:CC18" si="44">SUM(BX4:CB4)</f>
        <v>25</v>
      </c>
      <c r="CD4" s="176">
        <f t="shared" si="6"/>
        <v>-121.66666666666666</v>
      </c>
      <c r="CE4" s="24" t="str">
        <f t="shared" ref="CE4:CE18" si="45">IF(AZ4=0," ",IF(CD4&gt;=0,3,"NAO"))</f>
        <v>NAO</v>
      </c>
      <c r="CF4" s="176">
        <f t="shared" si="7"/>
        <v>-161.66666666666666</v>
      </c>
      <c r="CG4" s="24" t="str">
        <f t="shared" ref="CG4:CG18" si="46">IF(AZ4=0," ",IF(CF4&gt;=0,4,"NAO"))</f>
        <v>NAO</v>
      </c>
      <c r="CH4" s="176">
        <f t="shared" si="8"/>
        <v>-215</v>
      </c>
      <c r="CI4" s="24" t="str">
        <f t="shared" ref="CI4:CI18" si="47">IF(AZ4=0," ",IF(CH4&gt;=0,5,"NAO"))</f>
        <v>NAO</v>
      </c>
      <c r="CK4" s="24">
        <f t="shared" si="9"/>
        <v>0.49212598425196852</v>
      </c>
      <c r="CM4" s="24">
        <f t="shared" si="10"/>
        <v>0</v>
      </c>
      <c r="CN4" s="24">
        <f t="shared" si="11"/>
        <v>0</v>
      </c>
      <c r="CO4" s="24">
        <f t="shared" si="12"/>
        <v>0</v>
      </c>
      <c r="CP4" s="24">
        <f t="shared" si="13"/>
        <v>0</v>
      </c>
      <c r="CQ4" s="24">
        <f t="shared" si="14"/>
        <v>0</v>
      </c>
      <c r="CR4" s="24">
        <f t="shared" si="15"/>
        <v>0</v>
      </c>
      <c r="CS4" s="24" t="e">
        <f t="shared" si="16"/>
        <v>#DIV/0!</v>
      </c>
      <c r="CT4" s="24" t="e">
        <f t="shared" si="17"/>
        <v>#DIV/0!</v>
      </c>
      <c r="CU4" s="24" t="e">
        <f t="shared" si="18"/>
        <v>#DIV/0!</v>
      </c>
      <c r="CV4" s="24" t="e">
        <f t="shared" si="19"/>
        <v>#DIV/0!</v>
      </c>
      <c r="CW4" s="24" t="e">
        <f t="shared" si="20"/>
        <v>#DIV/0!</v>
      </c>
      <c r="CX4" s="24" t="e">
        <f t="shared" si="21"/>
        <v>#DIV/0!</v>
      </c>
      <c r="CY4" s="24" t="e">
        <f t="shared" si="22"/>
        <v>#DIV/0!</v>
      </c>
      <c r="CZ4" s="24" t="e">
        <f t="shared" si="23"/>
        <v>#DIV/0!</v>
      </c>
      <c r="DA4" s="24">
        <f t="shared" si="24"/>
        <v>25</v>
      </c>
      <c r="DB4" s="24" t="e">
        <f t="shared" si="25"/>
        <v>#DIV/0!</v>
      </c>
      <c r="DC4" s="24" t="e">
        <f t="shared" si="26"/>
        <v>#DIV/0!</v>
      </c>
      <c r="DE4" s="24">
        <f t="shared" ref="DE4:DF18" si="48">COUNTIF(BA4,"&lt;&gt;0")</f>
        <v>0</v>
      </c>
      <c r="DF4" s="24">
        <f t="shared" si="48"/>
        <v>0</v>
      </c>
      <c r="DG4" s="24">
        <f t="shared" ref="DG4:DG18" si="49">COUNTIF(BD4,"&lt;&gt;0")</f>
        <v>0</v>
      </c>
      <c r="DH4" s="24">
        <f t="shared" ref="DH4:DH18" si="50">COUNTIF(BF4,"&lt;&gt;0")</f>
        <v>0</v>
      </c>
      <c r="DI4" s="24">
        <f t="shared" si="27"/>
        <v>0</v>
      </c>
      <c r="DJ4" s="24">
        <f t="shared" si="27"/>
        <v>0</v>
      </c>
      <c r="DK4" s="24">
        <f t="shared" si="27"/>
        <v>0</v>
      </c>
      <c r="DL4" s="24">
        <f t="shared" si="27"/>
        <v>0</v>
      </c>
      <c r="DM4" s="24">
        <f t="shared" si="27"/>
        <v>0</v>
      </c>
      <c r="DN4" s="24">
        <f t="shared" si="28"/>
        <v>0</v>
      </c>
      <c r="DO4" s="24">
        <f t="shared" ref="DO4:DQ18" si="51">COUNTIF(BP4,"&lt;&gt;0")</f>
        <v>0</v>
      </c>
      <c r="DP4" s="24">
        <f t="shared" si="51"/>
        <v>0</v>
      </c>
      <c r="DQ4" s="24">
        <f t="shared" si="51"/>
        <v>0</v>
      </c>
      <c r="DR4" s="24">
        <f t="shared" ref="DR4:DR18" si="52">COUNTIF(BT4,"&lt;&gt;0")</f>
        <v>1</v>
      </c>
      <c r="DS4" s="24">
        <f t="shared" ref="DS4:DS18" si="53">COUNTIF(BV4,"&lt;&gt;0")</f>
        <v>0</v>
      </c>
    </row>
    <row r="5" spans="1:123" s="24" customFormat="1" ht="15.75" thickBot="1">
      <c r="A5" s="24" t="s">
        <v>250</v>
      </c>
      <c r="B5" s="25">
        <v>3</v>
      </c>
      <c r="C5" s="128" t="s">
        <v>255</v>
      </c>
      <c r="D5" s="85" t="s">
        <v>252</v>
      </c>
      <c r="E5" s="144"/>
      <c r="F5" s="145"/>
      <c r="G5" s="146"/>
      <c r="H5" s="145"/>
      <c r="I5" s="145"/>
      <c r="J5" s="145"/>
      <c r="K5" s="145"/>
      <c r="L5" s="145"/>
      <c r="M5" s="145"/>
      <c r="N5" s="145"/>
      <c r="O5" s="145"/>
      <c r="P5" s="147"/>
      <c r="Q5" s="145"/>
      <c r="R5" s="145"/>
      <c r="S5" s="148"/>
      <c r="T5" s="50" t="s">
        <v>252</v>
      </c>
      <c r="U5" s="149"/>
      <c r="V5" s="127"/>
      <c r="W5" s="150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51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29"/>
        <v>0</v>
      </c>
      <c r="BA5" s="30">
        <f t="shared" si="0"/>
        <v>0</v>
      </c>
      <c r="BB5" s="31">
        <f t="shared" si="0"/>
        <v>0</v>
      </c>
      <c r="BC5" s="31">
        <f t="shared" si="30"/>
        <v>0</v>
      </c>
      <c r="BD5" s="31">
        <f t="shared" si="1"/>
        <v>0</v>
      </c>
      <c r="BE5" s="31">
        <f t="shared" si="31"/>
        <v>0</v>
      </c>
      <c r="BF5" s="31">
        <f t="shared" si="2"/>
        <v>0</v>
      </c>
      <c r="BG5" s="31">
        <f t="shared" si="32"/>
        <v>0</v>
      </c>
      <c r="BH5" s="31">
        <f t="shared" si="3"/>
        <v>0</v>
      </c>
      <c r="BI5" s="31">
        <f t="shared" si="3"/>
        <v>0</v>
      </c>
      <c r="BJ5" s="31">
        <f t="shared" si="3"/>
        <v>0</v>
      </c>
      <c r="BK5" s="31">
        <f t="shared" si="33"/>
        <v>0</v>
      </c>
      <c r="BL5" s="31">
        <f t="shared" si="33"/>
        <v>0</v>
      </c>
      <c r="BM5" s="31">
        <f t="shared" si="34"/>
        <v>0</v>
      </c>
      <c r="BN5" s="31">
        <f t="shared" si="4"/>
        <v>0</v>
      </c>
      <c r="BO5" s="31">
        <f t="shared" si="4"/>
        <v>0</v>
      </c>
      <c r="BP5" s="31">
        <f t="shared" si="35"/>
        <v>0</v>
      </c>
      <c r="BQ5" s="31">
        <f t="shared" si="36"/>
        <v>0</v>
      </c>
      <c r="BR5" s="31">
        <f t="shared" si="36"/>
        <v>0</v>
      </c>
      <c r="BS5" s="31">
        <f t="shared" si="37"/>
        <v>0</v>
      </c>
      <c r="BT5" s="31">
        <f t="shared" si="5"/>
        <v>0</v>
      </c>
      <c r="BU5" s="32">
        <f t="shared" si="5"/>
        <v>0</v>
      </c>
      <c r="BV5" s="32">
        <f t="shared" si="38"/>
        <v>0</v>
      </c>
      <c r="BX5" s="30">
        <f t="shared" si="39"/>
        <v>0</v>
      </c>
      <c r="BY5" s="31">
        <f t="shared" si="40"/>
        <v>0</v>
      </c>
      <c r="BZ5" s="31">
        <f t="shared" si="41"/>
        <v>0</v>
      </c>
      <c r="CA5" s="31">
        <f t="shared" si="42"/>
        <v>0</v>
      </c>
      <c r="CB5" s="31">
        <f t="shared" si="43"/>
        <v>0</v>
      </c>
      <c r="CC5" s="32">
        <f t="shared" si="44"/>
        <v>0</v>
      </c>
      <c r="CD5" s="176">
        <f t="shared" si="6"/>
        <v>0</v>
      </c>
      <c r="CE5" s="24" t="str">
        <f t="shared" si="45"/>
        <v xml:space="preserve"> </v>
      </c>
      <c r="CF5" s="176">
        <f t="shared" si="7"/>
        <v>0</v>
      </c>
      <c r="CG5" s="24" t="str">
        <f t="shared" si="46"/>
        <v xml:space="preserve"> </v>
      </c>
      <c r="CH5" s="176">
        <f t="shared" si="8"/>
        <v>0</v>
      </c>
      <c r="CI5" s="24" t="str">
        <f t="shared" si="47"/>
        <v xml:space="preserve"> </v>
      </c>
      <c r="CK5" s="24">
        <f t="shared" si="9"/>
        <v>0</v>
      </c>
      <c r="CM5" s="24">
        <f t="shared" si="10"/>
        <v>0</v>
      </c>
      <c r="CN5" s="24">
        <f t="shared" si="11"/>
        <v>0</v>
      </c>
      <c r="CO5" s="24">
        <f t="shared" si="12"/>
        <v>0</v>
      </c>
      <c r="CP5" s="24">
        <f t="shared" si="13"/>
        <v>0</v>
      </c>
      <c r="CQ5" s="24">
        <f t="shared" si="14"/>
        <v>0</v>
      </c>
      <c r="CR5" s="24">
        <f t="shared" si="15"/>
        <v>0</v>
      </c>
      <c r="CS5" s="24" t="e">
        <f t="shared" si="16"/>
        <v>#DIV/0!</v>
      </c>
      <c r="CT5" s="24" t="e">
        <f t="shared" si="17"/>
        <v>#DIV/0!</v>
      </c>
      <c r="CU5" s="24" t="e">
        <f t="shared" si="18"/>
        <v>#DIV/0!</v>
      </c>
      <c r="CV5" s="24" t="e">
        <f t="shared" si="19"/>
        <v>#DIV/0!</v>
      </c>
      <c r="CW5" s="24" t="e">
        <f t="shared" si="20"/>
        <v>#DIV/0!</v>
      </c>
      <c r="CX5" s="24" t="e">
        <f t="shared" si="21"/>
        <v>#DIV/0!</v>
      </c>
      <c r="CY5" s="24" t="e">
        <f t="shared" si="22"/>
        <v>#DIV/0!</v>
      </c>
      <c r="CZ5" s="24" t="e">
        <f t="shared" si="23"/>
        <v>#DIV/0!</v>
      </c>
      <c r="DA5" s="24">
        <f t="shared" si="24"/>
        <v>0</v>
      </c>
      <c r="DB5" s="24" t="e">
        <f t="shared" si="25"/>
        <v>#DIV/0!</v>
      </c>
      <c r="DC5" s="24" t="e">
        <f t="shared" si="26"/>
        <v>#DIV/0!</v>
      </c>
      <c r="DE5" s="24">
        <f t="shared" si="48"/>
        <v>0</v>
      </c>
      <c r="DF5" s="24">
        <f t="shared" si="48"/>
        <v>0</v>
      </c>
      <c r="DG5" s="24">
        <f t="shared" si="49"/>
        <v>0</v>
      </c>
      <c r="DH5" s="24">
        <f t="shared" si="50"/>
        <v>0</v>
      </c>
      <c r="DI5" s="24">
        <f t="shared" si="27"/>
        <v>0</v>
      </c>
      <c r="DJ5" s="24">
        <f t="shared" si="27"/>
        <v>0</v>
      </c>
      <c r="DK5" s="24">
        <f t="shared" si="27"/>
        <v>0</v>
      </c>
      <c r="DL5" s="24">
        <f t="shared" si="27"/>
        <v>0</v>
      </c>
      <c r="DM5" s="24">
        <f t="shared" si="27"/>
        <v>0</v>
      </c>
      <c r="DN5" s="24">
        <f t="shared" si="28"/>
        <v>0</v>
      </c>
      <c r="DO5" s="24">
        <f t="shared" si="51"/>
        <v>0</v>
      </c>
      <c r="DP5" s="24">
        <f t="shared" si="51"/>
        <v>0</v>
      </c>
      <c r="DQ5" s="24">
        <f t="shared" si="51"/>
        <v>0</v>
      </c>
      <c r="DR5" s="24">
        <f t="shared" si="52"/>
        <v>0</v>
      </c>
      <c r="DS5" s="24">
        <f t="shared" si="53"/>
        <v>0</v>
      </c>
    </row>
    <row r="6" spans="1:123" s="24" customFormat="1" ht="15.75" thickBot="1">
      <c r="A6" s="24" t="s">
        <v>250</v>
      </c>
      <c r="B6" s="25">
        <v>4</v>
      </c>
      <c r="C6" s="135" t="s">
        <v>256</v>
      </c>
      <c r="D6" s="136" t="s">
        <v>254</v>
      </c>
      <c r="E6" s="137"/>
      <c r="F6" s="138"/>
      <c r="G6" s="138"/>
      <c r="H6" s="138">
        <v>1</v>
      </c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40"/>
      <c r="T6" s="34" t="s">
        <v>254</v>
      </c>
      <c r="U6" s="141"/>
      <c r="V6" s="105"/>
      <c r="W6" s="152">
        <v>1</v>
      </c>
      <c r="X6" s="152">
        <v>3</v>
      </c>
      <c r="Y6" s="152"/>
      <c r="Z6" s="105"/>
      <c r="AA6" s="105"/>
      <c r="AB6" s="105"/>
      <c r="AC6" s="105"/>
      <c r="AD6" s="105"/>
      <c r="AE6" s="105"/>
      <c r="AF6" s="105"/>
      <c r="AG6" s="105"/>
      <c r="AH6" s="105"/>
      <c r="AI6" s="143"/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29"/>
        <v>2</v>
      </c>
      <c r="BA6" s="30">
        <f t="shared" si="0"/>
        <v>0</v>
      </c>
      <c r="BB6" s="31">
        <f t="shared" si="0"/>
        <v>0</v>
      </c>
      <c r="BC6" s="31">
        <f t="shared" si="30"/>
        <v>0</v>
      </c>
      <c r="BD6" s="31">
        <f t="shared" si="1"/>
        <v>1</v>
      </c>
      <c r="BE6" s="31">
        <f t="shared" si="31"/>
        <v>1</v>
      </c>
      <c r="BF6" s="31">
        <f t="shared" si="2"/>
        <v>4</v>
      </c>
      <c r="BG6" s="31">
        <f t="shared" si="32"/>
        <v>5</v>
      </c>
      <c r="BH6" s="31">
        <f t="shared" si="3"/>
        <v>0</v>
      </c>
      <c r="BI6" s="31">
        <f t="shared" si="3"/>
        <v>0</v>
      </c>
      <c r="BJ6" s="31">
        <f t="shared" si="3"/>
        <v>0</v>
      </c>
      <c r="BK6" s="31">
        <f t="shared" si="33"/>
        <v>0</v>
      </c>
      <c r="BL6" s="31">
        <f t="shared" si="33"/>
        <v>0</v>
      </c>
      <c r="BM6" s="31">
        <f t="shared" si="34"/>
        <v>0</v>
      </c>
      <c r="BN6" s="31">
        <f t="shared" si="4"/>
        <v>0</v>
      </c>
      <c r="BO6" s="31">
        <f t="shared" si="4"/>
        <v>0</v>
      </c>
      <c r="BP6" s="31">
        <f t="shared" si="35"/>
        <v>0</v>
      </c>
      <c r="BQ6" s="31">
        <f t="shared" si="36"/>
        <v>0</v>
      </c>
      <c r="BR6" s="31">
        <f t="shared" si="36"/>
        <v>0</v>
      </c>
      <c r="BS6" s="31">
        <f t="shared" si="37"/>
        <v>0</v>
      </c>
      <c r="BT6" s="31">
        <f t="shared" si="5"/>
        <v>0</v>
      </c>
      <c r="BU6" s="32">
        <f t="shared" si="5"/>
        <v>0</v>
      </c>
      <c r="BV6" s="32">
        <f t="shared" si="38"/>
        <v>0</v>
      </c>
      <c r="BX6" s="30">
        <f t="shared" si="39"/>
        <v>220</v>
      </c>
      <c r="BY6" s="31">
        <f t="shared" si="40"/>
        <v>0</v>
      </c>
      <c r="BZ6" s="31">
        <f t="shared" si="41"/>
        <v>0</v>
      </c>
      <c r="CA6" s="31">
        <f t="shared" si="42"/>
        <v>0</v>
      </c>
      <c r="CB6" s="31">
        <f t="shared" si="43"/>
        <v>0</v>
      </c>
      <c r="CC6" s="32">
        <f t="shared" si="44"/>
        <v>220</v>
      </c>
      <c r="CD6" s="176">
        <f t="shared" si="6"/>
        <v>73.333333333333343</v>
      </c>
      <c r="CE6" s="24">
        <f t="shared" si="45"/>
        <v>3</v>
      </c>
      <c r="CF6" s="176">
        <f t="shared" si="7"/>
        <v>33.333333333333343</v>
      </c>
      <c r="CG6" s="24">
        <f t="shared" si="46"/>
        <v>4</v>
      </c>
      <c r="CH6" s="176">
        <f t="shared" si="8"/>
        <v>-20</v>
      </c>
      <c r="CI6" s="24" t="str">
        <f t="shared" si="47"/>
        <v>NAO</v>
      </c>
      <c r="CK6" s="24">
        <f t="shared" si="9"/>
        <v>4.3307086614173231</v>
      </c>
      <c r="CM6" s="24">
        <f t="shared" si="10"/>
        <v>0</v>
      </c>
      <c r="CN6" s="24">
        <f t="shared" si="11"/>
        <v>0</v>
      </c>
      <c r="CO6" s="24">
        <f t="shared" si="12"/>
        <v>4.7619047619047619</v>
      </c>
      <c r="CP6" s="24">
        <f t="shared" si="13"/>
        <v>40</v>
      </c>
      <c r="CQ6" s="24">
        <f t="shared" si="14"/>
        <v>0</v>
      </c>
      <c r="CR6" s="24">
        <f t="shared" si="15"/>
        <v>0</v>
      </c>
      <c r="CS6" s="24" t="e">
        <f t="shared" si="16"/>
        <v>#DIV/0!</v>
      </c>
      <c r="CT6" s="24" t="e">
        <f t="shared" si="17"/>
        <v>#DIV/0!</v>
      </c>
      <c r="CU6" s="24" t="e">
        <f t="shared" si="18"/>
        <v>#DIV/0!</v>
      </c>
      <c r="CV6" s="24" t="e">
        <f t="shared" si="19"/>
        <v>#DIV/0!</v>
      </c>
      <c r="CW6" s="24" t="e">
        <f t="shared" si="20"/>
        <v>#DIV/0!</v>
      </c>
      <c r="CX6" s="24" t="e">
        <f t="shared" si="21"/>
        <v>#DIV/0!</v>
      </c>
      <c r="CY6" s="24" t="e">
        <f t="shared" si="22"/>
        <v>#DIV/0!</v>
      </c>
      <c r="CZ6" s="24" t="e">
        <f t="shared" si="23"/>
        <v>#DIV/0!</v>
      </c>
      <c r="DA6" s="24">
        <f t="shared" si="24"/>
        <v>0</v>
      </c>
      <c r="DB6" s="24" t="e">
        <f t="shared" si="25"/>
        <v>#DIV/0!</v>
      </c>
      <c r="DC6" s="24" t="e">
        <f t="shared" si="26"/>
        <v>#DIV/0!</v>
      </c>
      <c r="DE6" s="24">
        <f t="shared" si="48"/>
        <v>0</v>
      </c>
      <c r="DF6" s="24">
        <f t="shared" si="48"/>
        <v>0</v>
      </c>
      <c r="DG6" s="24">
        <f t="shared" si="49"/>
        <v>1</v>
      </c>
      <c r="DH6" s="24">
        <f t="shared" si="50"/>
        <v>1</v>
      </c>
      <c r="DI6" s="24">
        <f t="shared" si="27"/>
        <v>0</v>
      </c>
      <c r="DJ6" s="24">
        <f t="shared" si="27"/>
        <v>0</v>
      </c>
      <c r="DK6" s="24">
        <f t="shared" si="27"/>
        <v>0</v>
      </c>
      <c r="DL6" s="24">
        <f t="shared" si="27"/>
        <v>0</v>
      </c>
      <c r="DM6" s="24">
        <f t="shared" si="27"/>
        <v>0</v>
      </c>
      <c r="DN6" s="24">
        <f t="shared" si="28"/>
        <v>0</v>
      </c>
      <c r="DO6" s="24">
        <f t="shared" si="51"/>
        <v>0</v>
      </c>
      <c r="DP6" s="24">
        <f t="shared" si="51"/>
        <v>0</v>
      </c>
      <c r="DQ6" s="24">
        <f t="shared" si="51"/>
        <v>0</v>
      </c>
      <c r="DR6" s="24">
        <f t="shared" si="52"/>
        <v>0</v>
      </c>
      <c r="DS6" s="24">
        <f t="shared" si="53"/>
        <v>0</v>
      </c>
    </row>
    <row r="7" spans="1:123" s="24" customFormat="1" ht="15.75" thickBot="1">
      <c r="A7" s="24" t="s">
        <v>250</v>
      </c>
      <c r="B7" s="25">
        <v>5</v>
      </c>
      <c r="C7" s="135" t="s">
        <v>257</v>
      </c>
      <c r="D7" s="136" t="s">
        <v>254</v>
      </c>
      <c r="E7" s="137"/>
      <c r="F7" s="138">
        <v>1</v>
      </c>
      <c r="G7" s="138"/>
      <c r="H7" s="138">
        <v>2</v>
      </c>
      <c r="I7" s="138"/>
      <c r="J7" s="138"/>
      <c r="K7" s="138"/>
      <c r="L7" s="138"/>
      <c r="M7" s="138"/>
      <c r="N7" s="138"/>
      <c r="O7" s="138"/>
      <c r="P7" s="224"/>
      <c r="Q7" s="224"/>
      <c r="R7" s="223">
        <v>2</v>
      </c>
      <c r="S7" s="140"/>
      <c r="T7" s="34" t="s">
        <v>254</v>
      </c>
      <c r="U7" s="141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43"/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29"/>
        <v>2</v>
      </c>
      <c r="BA7" s="30">
        <f t="shared" si="0"/>
        <v>0</v>
      </c>
      <c r="BB7" s="31">
        <f t="shared" si="0"/>
        <v>1</v>
      </c>
      <c r="BC7" s="31">
        <f t="shared" si="30"/>
        <v>1</v>
      </c>
      <c r="BD7" s="31">
        <f t="shared" si="1"/>
        <v>0</v>
      </c>
      <c r="BE7" s="31">
        <f t="shared" si="31"/>
        <v>1</v>
      </c>
      <c r="BF7" s="31">
        <f t="shared" si="2"/>
        <v>2</v>
      </c>
      <c r="BG7" s="31">
        <f t="shared" si="32"/>
        <v>3</v>
      </c>
      <c r="BH7" s="31">
        <f t="shared" si="3"/>
        <v>0</v>
      </c>
      <c r="BI7" s="31">
        <f t="shared" si="3"/>
        <v>0</v>
      </c>
      <c r="BJ7" s="31">
        <f t="shared" si="3"/>
        <v>0</v>
      </c>
      <c r="BK7" s="31">
        <f t="shared" si="33"/>
        <v>0</v>
      </c>
      <c r="BL7" s="31">
        <f t="shared" si="33"/>
        <v>0</v>
      </c>
      <c r="BM7" s="31">
        <f t="shared" si="34"/>
        <v>0</v>
      </c>
      <c r="BN7" s="31">
        <f t="shared" si="4"/>
        <v>0</v>
      </c>
      <c r="BO7" s="31">
        <f t="shared" si="4"/>
        <v>0</v>
      </c>
      <c r="BP7" s="31">
        <f t="shared" si="35"/>
        <v>0</v>
      </c>
      <c r="BQ7" s="31">
        <f t="shared" si="36"/>
        <v>0</v>
      </c>
      <c r="BR7" s="31">
        <f t="shared" si="36"/>
        <v>0</v>
      </c>
      <c r="BS7" s="31">
        <f t="shared" si="37"/>
        <v>0</v>
      </c>
      <c r="BT7" s="31">
        <f t="shared" si="5"/>
        <v>2</v>
      </c>
      <c r="BU7" s="32">
        <f t="shared" si="5"/>
        <v>0</v>
      </c>
      <c r="BV7" s="32">
        <f t="shared" si="38"/>
        <v>0</v>
      </c>
      <c r="BX7" s="30">
        <f t="shared" si="39"/>
        <v>160</v>
      </c>
      <c r="BY7" s="31">
        <f t="shared" si="40"/>
        <v>0</v>
      </c>
      <c r="BZ7" s="31">
        <f t="shared" si="41"/>
        <v>0</v>
      </c>
      <c r="CA7" s="31">
        <f t="shared" si="42"/>
        <v>0</v>
      </c>
      <c r="CB7" s="31">
        <f t="shared" si="43"/>
        <v>50</v>
      </c>
      <c r="CC7" s="32">
        <f t="shared" si="44"/>
        <v>210</v>
      </c>
      <c r="CD7" s="176">
        <f t="shared" si="6"/>
        <v>63.333333333333343</v>
      </c>
      <c r="CE7" s="24">
        <f t="shared" si="45"/>
        <v>3</v>
      </c>
      <c r="CF7" s="176">
        <f t="shared" si="7"/>
        <v>23.333333333333343</v>
      </c>
      <c r="CG7" s="24">
        <f t="shared" si="46"/>
        <v>4</v>
      </c>
      <c r="CH7" s="176">
        <f t="shared" si="8"/>
        <v>-30</v>
      </c>
      <c r="CI7" s="24" t="str">
        <f t="shared" si="47"/>
        <v>NAO</v>
      </c>
      <c r="CK7" s="24">
        <f t="shared" si="9"/>
        <v>4.1338582677165361</v>
      </c>
      <c r="CM7" s="24">
        <f t="shared" si="10"/>
        <v>0</v>
      </c>
      <c r="CN7" s="24">
        <f t="shared" si="11"/>
        <v>5.5555555555555554</v>
      </c>
      <c r="CO7" s="24">
        <f t="shared" si="12"/>
        <v>0</v>
      </c>
      <c r="CP7" s="24">
        <f t="shared" si="13"/>
        <v>20</v>
      </c>
      <c r="CQ7" s="24">
        <f t="shared" si="14"/>
        <v>0</v>
      </c>
      <c r="CR7" s="24">
        <f t="shared" si="15"/>
        <v>0</v>
      </c>
      <c r="CS7" s="24" t="e">
        <f t="shared" si="16"/>
        <v>#DIV/0!</v>
      </c>
      <c r="CT7" s="24" t="e">
        <f t="shared" si="17"/>
        <v>#DIV/0!</v>
      </c>
      <c r="CU7" s="24" t="e">
        <f t="shared" si="18"/>
        <v>#DIV/0!</v>
      </c>
      <c r="CV7" s="24" t="e">
        <f t="shared" si="19"/>
        <v>#DIV/0!</v>
      </c>
      <c r="CW7" s="24" t="e">
        <f t="shared" si="20"/>
        <v>#DIV/0!</v>
      </c>
      <c r="CX7" s="24" t="e">
        <f t="shared" si="21"/>
        <v>#DIV/0!</v>
      </c>
      <c r="CY7" s="24" t="e">
        <f t="shared" si="22"/>
        <v>#DIV/0!</v>
      </c>
      <c r="CZ7" s="24" t="e">
        <f t="shared" si="23"/>
        <v>#DIV/0!</v>
      </c>
      <c r="DA7" s="24">
        <f t="shared" si="24"/>
        <v>50</v>
      </c>
      <c r="DB7" s="24" t="e">
        <f t="shared" si="25"/>
        <v>#DIV/0!</v>
      </c>
      <c r="DC7" s="24" t="e">
        <f t="shared" si="26"/>
        <v>#DIV/0!</v>
      </c>
      <c r="DE7" s="24">
        <f t="shared" si="48"/>
        <v>0</v>
      </c>
      <c r="DF7" s="24">
        <f t="shared" si="48"/>
        <v>1</v>
      </c>
      <c r="DG7" s="24">
        <f t="shared" si="49"/>
        <v>0</v>
      </c>
      <c r="DH7" s="24">
        <f t="shared" si="50"/>
        <v>1</v>
      </c>
      <c r="DI7" s="24">
        <f t="shared" si="27"/>
        <v>0</v>
      </c>
      <c r="DJ7" s="24">
        <f t="shared" si="27"/>
        <v>0</v>
      </c>
      <c r="DK7" s="24">
        <f t="shared" si="27"/>
        <v>0</v>
      </c>
      <c r="DL7" s="24">
        <f t="shared" si="27"/>
        <v>0</v>
      </c>
      <c r="DM7" s="24">
        <f t="shared" si="27"/>
        <v>0</v>
      </c>
      <c r="DN7" s="24">
        <f t="shared" si="28"/>
        <v>0</v>
      </c>
      <c r="DO7" s="24">
        <f t="shared" si="51"/>
        <v>0</v>
      </c>
      <c r="DP7" s="24">
        <f t="shared" si="51"/>
        <v>0</v>
      </c>
      <c r="DQ7" s="24">
        <f t="shared" si="51"/>
        <v>0</v>
      </c>
      <c r="DR7" s="24">
        <f t="shared" si="52"/>
        <v>1</v>
      </c>
      <c r="DS7" s="24">
        <f t="shared" si="53"/>
        <v>0</v>
      </c>
    </row>
    <row r="8" spans="1:123" s="24" customFormat="1" ht="15.75" thickBot="1">
      <c r="A8" s="24" t="s">
        <v>250</v>
      </c>
      <c r="B8" s="25">
        <v>6</v>
      </c>
      <c r="C8" s="135" t="s">
        <v>258</v>
      </c>
      <c r="D8" s="136" t="s">
        <v>254</v>
      </c>
      <c r="E8" s="137"/>
      <c r="F8" s="138">
        <v>1</v>
      </c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9"/>
      <c r="R8" s="223">
        <v>1</v>
      </c>
      <c r="S8" s="231"/>
      <c r="T8" s="34" t="s">
        <v>254</v>
      </c>
      <c r="U8" s="141"/>
      <c r="V8" s="152">
        <v>1</v>
      </c>
      <c r="W8" s="105"/>
      <c r="X8" s="152">
        <v>3</v>
      </c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43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29"/>
        <v>2</v>
      </c>
      <c r="BA8" s="30">
        <f t="shared" si="0"/>
        <v>0</v>
      </c>
      <c r="BB8" s="31">
        <f t="shared" si="0"/>
        <v>2</v>
      </c>
      <c r="BC8" s="31">
        <f t="shared" si="30"/>
        <v>2</v>
      </c>
      <c r="BD8" s="31">
        <f t="shared" si="1"/>
        <v>0</v>
      </c>
      <c r="BE8" s="31">
        <f t="shared" si="31"/>
        <v>2</v>
      </c>
      <c r="BF8" s="31">
        <f t="shared" si="2"/>
        <v>3</v>
      </c>
      <c r="BG8" s="31">
        <f t="shared" si="32"/>
        <v>5</v>
      </c>
      <c r="BH8" s="31">
        <f t="shared" si="3"/>
        <v>0</v>
      </c>
      <c r="BI8" s="31">
        <f t="shared" si="3"/>
        <v>0</v>
      </c>
      <c r="BJ8" s="31">
        <f t="shared" si="3"/>
        <v>0</v>
      </c>
      <c r="BK8" s="31">
        <f t="shared" si="33"/>
        <v>0</v>
      </c>
      <c r="BL8" s="31">
        <f t="shared" si="33"/>
        <v>0</v>
      </c>
      <c r="BM8" s="31">
        <f t="shared" si="34"/>
        <v>0</v>
      </c>
      <c r="BN8" s="31">
        <f t="shared" si="4"/>
        <v>0</v>
      </c>
      <c r="BO8" s="31">
        <f t="shared" si="4"/>
        <v>0</v>
      </c>
      <c r="BP8" s="31">
        <f t="shared" si="35"/>
        <v>0</v>
      </c>
      <c r="BQ8" s="31">
        <f t="shared" si="36"/>
        <v>0</v>
      </c>
      <c r="BR8" s="31">
        <f t="shared" si="36"/>
        <v>0</v>
      </c>
      <c r="BS8" s="31">
        <f t="shared" si="37"/>
        <v>0</v>
      </c>
      <c r="BT8" s="31">
        <f t="shared" si="5"/>
        <v>1</v>
      </c>
      <c r="BU8" s="32">
        <f t="shared" si="5"/>
        <v>0</v>
      </c>
      <c r="BV8" s="32">
        <f t="shared" si="38"/>
        <v>0</v>
      </c>
      <c r="BX8" s="30">
        <f t="shared" si="39"/>
        <v>280</v>
      </c>
      <c r="BY8" s="31">
        <f t="shared" si="40"/>
        <v>0</v>
      </c>
      <c r="BZ8" s="31">
        <f t="shared" si="41"/>
        <v>0</v>
      </c>
      <c r="CA8" s="31">
        <f t="shared" si="42"/>
        <v>0</v>
      </c>
      <c r="CB8" s="31">
        <f t="shared" si="43"/>
        <v>25</v>
      </c>
      <c r="CC8" s="32">
        <f t="shared" si="44"/>
        <v>305</v>
      </c>
      <c r="CD8" s="176">
        <f t="shared" si="6"/>
        <v>158.33333333333334</v>
      </c>
      <c r="CE8" s="24">
        <f t="shared" si="45"/>
        <v>3</v>
      </c>
      <c r="CF8" s="176">
        <f t="shared" si="7"/>
        <v>118.33333333333334</v>
      </c>
      <c r="CG8" s="24">
        <f t="shared" si="46"/>
        <v>4</v>
      </c>
      <c r="CH8" s="176">
        <f t="shared" si="8"/>
        <v>65</v>
      </c>
      <c r="CI8" s="24">
        <f t="shared" si="47"/>
        <v>5</v>
      </c>
      <c r="CK8" s="24">
        <f t="shared" si="9"/>
        <v>6.0039370078740157</v>
      </c>
      <c r="CM8" s="24">
        <f t="shared" si="10"/>
        <v>0</v>
      </c>
      <c r="CN8" s="24">
        <f t="shared" si="11"/>
        <v>11.111111111111111</v>
      </c>
      <c r="CO8" s="24">
        <f t="shared" si="12"/>
        <v>0</v>
      </c>
      <c r="CP8" s="24">
        <f t="shared" si="13"/>
        <v>30</v>
      </c>
      <c r="CQ8" s="24">
        <f t="shared" si="14"/>
        <v>0</v>
      </c>
      <c r="CR8" s="24">
        <f t="shared" si="15"/>
        <v>0</v>
      </c>
      <c r="CS8" s="24" t="e">
        <f t="shared" si="16"/>
        <v>#DIV/0!</v>
      </c>
      <c r="CT8" s="24" t="e">
        <f t="shared" si="17"/>
        <v>#DIV/0!</v>
      </c>
      <c r="CU8" s="24" t="e">
        <f t="shared" si="18"/>
        <v>#DIV/0!</v>
      </c>
      <c r="CV8" s="24" t="e">
        <f t="shared" si="19"/>
        <v>#DIV/0!</v>
      </c>
      <c r="CW8" s="24" t="e">
        <f t="shared" si="20"/>
        <v>#DIV/0!</v>
      </c>
      <c r="CX8" s="24" t="e">
        <f t="shared" si="21"/>
        <v>#DIV/0!</v>
      </c>
      <c r="CY8" s="24" t="e">
        <f t="shared" si="22"/>
        <v>#DIV/0!</v>
      </c>
      <c r="CZ8" s="24" t="e">
        <f t="shared" si="23"/>
        <v>#DIV/0!</v>
      </c>
      <c r="DA8" s="24">
        <f t="shared" si="24"/>
        <v>25</v>
      </c>
      <c r="DB8" s="24" t="e">
        <f t="shared" si="25"/>
        <v>#DIV/0!</v>
      </c>
      <c r="DC8" s="24" t="e">
        <f t="shared" si="26"/>
        <v>#DIV/0!</v>
      </c>
      <c r="DE8" s="24">
        <f t="shared" si="48"/>
        <v>0</v>
      </c>
      <c r="DF8" s="24">
        <f t="shared" si="48"/>
        <v>1</v>
      </c>
      <c r="DG8" s="24">
        <f t="shared" si="49"/>
        <v>0</v>
      </c>
      <c r="DH8" s="24">
        <f t="shared" si="50"/>
        <v>1</v>
      </c>
      <c r="DI8" s="24">
        <f t="shared" si="27"/>
        <v>0</v>
      </c>
      <c r="DJ8" s="24">
        <f t="shared" si="27"/>
        <v>0</v>
      </c>
      <c r="DK8" s="24">
        <f t="shared" si="27"/>
        <v>0</v>
      </c>
      <c r="DL8" s="24">
        <f t="shared" si="27"/>
        <v>0</v>
      </c>
      <c r="DM8" s="24">
        <f t="shared" si="27"/>
        <v>0</v>
      </c>
      <c r="DN8" s="24">
        <f t="shared" si="28"/>
        <v>0</v>
      </c>
      <c r="DO8" s="24">
        <f t="shared" si="51"/>
        <v>0</v>
      </c>
      <c r="DP8" s="24">
        <f t="shared" si="51"/>
        <v>0</v>
      </c>
      <c r="DQ8" s="24">
        <f t="shared" si="51"/>
        <v>0</v>
      </c>
      <c r="DR8" s="24">
        <f t="shared" si="52"/>
        <v>1</v>
      </c>
      <c r="DS8" s="24">
        <f t="shared" si="53"/>
        <v>0</v>
      </c>
    </row>
    <row r="9" spans="1:123" s="24" customFormat="1" ht="15.75" thickBot="1">
      <c r="A9" s="24" t="s">
        <v>250</v>
      </c>
      <c r="B9" s="25">
        <v>7</v>
      </c>
      <c r="C9" s="135" t="s">
        <v>259</v>
      </c>
      <c r="D9" s="136" t="s">
        <v>254</v>
      </c>
      <c r="E9" s="137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224"/>
      <c r="Q9" s="138"/>
      <c r="R9" s="138"/>
      <c r="S9" s="140"/>
      <c r="T9" s="34" t="s">
        <v>254</v>
      </c>
      <c r="U9" s="141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43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29"/>
        <v>2</v>
      </c>
      <c r="BA9" s="30">
        <f t="shared" si="0"/>
        <v>0</v>
      </c>
      <c r="BB9" s="31">
        <f t="shared" si="0"/>
        <v>0</v>
      </c>
      <c r="BC9" s="31">
        <f t="shared" si="30"/>
        <v>0</v>
      </c>
      <c r="BD9" s="31">
        <f t="shared" si="1"/>
        <v>0</v>
      </c>
      <c r="BE9" s="31">
        <f t="shared" si="31"/>
        <v>0</v>
      </c>
      <c r="BF9" s="31">
        <f t="shared" si="2"/>
        <v>0</v>
      </c>
      <c r="BG9" s="31">
        <f t="shared" si="32"/>
        <v>0</v>
      </c>
      <c r="BH9" s="31">
        <f t="shared" si="3"/>
        <v>0</v>
      </c>
      <c r="BI9" s="31">
        <f t="shared" si="3"/>
        <v>0</v>
      </c>
      <c r="BJ9" s="31">
        <f t="shared" si="3"/>
        <v>0</v>
      </c>
      <c r="BK9" s="31">
        <f t="shared" si="33"/>
        <v>0</v>
      </c>
      <c r="BL9" s="31">
        <f t="shared" si="33"/>
        <v>0</v>
      </c>
      <c r="BM9" s="31">
        <f t="shared" si="34"/>
        <v>0</v>
      </c>
      <c r="BN9" s="31">
        <f t="shared" si="4"/>
        <v>0</v>
      </c>
      <c r="BO9" s="31">
        <f t="shared" si="4"/>
        <v>0</v>
      </c>
      <c r="BP9" s="31">
        <f t="shared" si="35"/>
        <v>0</v>
      </c>
      <c r="BQ9" s="31">
        <f t="shared" si="36"/>
        <v>0</v>
      </c>
      <c r="BR9" s="31">
        <f t="shared" si="36"/>
        <v>0</v>
      </c>
      <c r="BS9" s="31">
        <f t="shared" si="37"/>
        <v>0</v>
      </c>
      <c r="BT9" s="31">
        <f t="shared" si="5"/>
        <v>0</v>
      </c>
      <c r="BU9" s="32">
        <f t="shared" si="5"/>
        <v>0</v>
      </c>
      <c r="BV9" s="32">
        <f t="shared" si="38"/>
        <v>0</v>
      </c>
      <c r="BX9" s="30">
        <f t="shared" si="39"/>
        <v>0</v>
      </c>
      <c r="BY9" s="31">
        <f t="shared" si="40"/>
        <v>0</v>
      </c>
      <c r="BZ9" s="31">
        <f t="shared" si="41"/>
        <v>0</v>
      </c>
      <c r="CA9" s="31">
        <f t="shared" si="42"/>
        <v>0</v>
      </c>
      <c r="CB9" s="31">
        <f t="shared" si="43"/>
        <v>0</v>
      </c>
      <c r="CC9" s="32">
        <f t="shared" si="44"/>
        <v>0</v>
      </c>
      <c r="CD9" s="176">
        <f t="shared" si="6"/>
        <v>-146.66666666666666</v>
      </c>
      <c r="CE9" s="24" t="str">
        <f t="shared" si="45"/>
        <v>NAO</v>
      </c>
      <c r="CF9" s="176">
        <f t="shared" si="7"/>
        <v>-186.66666666666666</v>
      </c>
      <c r="CG9" s="24" t="str">
        <f t="shared" si="46"/>
        <v>NAO</v>
      </c>
      <c r="CH9" s="176">
        <f t="shared" si="8"/>
        <v>-240</v>
      </c>
      <c r="CI9" s="24" t="str">
        <f t="shared" si="47"/>
        <v>NAO</v>
      </c>
      <c r="CK9" s="24">
        <f t="shared" si="9"/>
        <v>0</v>
      </c>
      <c r="CM9" s="24">
        <f t="shared" si="10"/>
        <v>0</v>
      </c>
      <c r="CN9" s="24">
        <f t="shared" si="11"/>
        <v>0</v>
      </c>
      <c r="CO9" s="24">
        <f t="shared" si="12"/>
        <v>0</v>
      </c>
      <c r="CP9" s="24">
        <f t="shared" si="13"/>
        <v>0</v>
      </c>
      <c r="CQ9" s="24">
        <f t="shared" si="14"/>
        <v>0</v>
      </c>
      <c r="CR9" s="24">
        <f t="shared" si="15"/>
        <v>0</v>
      </c>
      <c r="CS9" s="24" t="e">
        <f t="shared" si="16"/>
        <v>#DIV/0!</v>
      </c>
      <c r="CT9" s="24" t="e">
        <f t="shared" si="17"/>
        <v>#DIV/0!</v>
      </c>
      <c r="CU9" s="24" t="e">
        <f t="shared" si="18"/>
        <v>#DIV/0!</v>
      </c>
      <c r="CV9" s="24" t="e">
        <f t="shared" si="19"/>
        <v>#DIV/0!</v>
      </c>
      <c r="CW9" s="24" t="e">
        <f t="shared" si="20"/>
        <v>#DIV/0!</v>
      </c>
      <c r="CX9" s="24" t="e">
        <f t="shared" si="21"/>
        <v>#DIV/0!</v>
      </c>
      <c r="CY9" s="24" t="e">
        <f t="shared" si="22"/>
        <v>#DIV/0!</v>
      </c>
      <c r="CZ9" s="24" t="e">
        <f t="shared" si="23"/>
        <v>#DIV/0!</v>
      </c>
      <c r="DA9" s="24">
        <f t="shared" si="24"/>
        <v>0</v>
      </c>
      <c r="DB9" s="24" t="e">
        <f t="shared" si="25"/>
        <v>#DIV/0!</v>
      </c>
      <c r="DC9" s="24" t="e">
        <f t="shared" si="26"/>
        <v>#DIV/0!</v>
      </c>
      <c r="DE9" s="24">
        <f t="shared" si="48"/>
        <v>0</v>
      </c>
      <c r="DF9" s="24">
        <f t="shared" si="48"/>
        <v>0</v>
      </c>
      <c r="DG9" s="24">
        <f t="shared" si="49"/>
        <v>0</v>
      </c>
      <c r="DH9" s="24">
        <f t="shared" si="50"/>
        <v>0</v>
      </c>
      <c r="DI9" s="24">
        <f t="shared" si="27"/>
        <v>0</v>
      </c>
      <c r="DJ9" s="24">
        <f t="shared" si="27"/>
        <v>0</v>
      </c>
      <c r="DK9" s="24">
        <f t="shared" si="27"/>
        <v>0</v>
      </c>
      <c r="DL9" s="24">
        <f t="shared" si="27"/>
        <v>0</v>
      </c>
      <c r="DM9" s="24">
        <f t="shared" si="27"/>
        <v>0</v>
      </c>
      <c r="DN9" s="24">
        <f t="shared" si="28"/>
        <v>0</v>
      </c>
      <c r="DO9" s="24">
        <f t="shared" si="51"/>
        <v>0</v>
      </c>
      <c r="DP9" s="24">
        <f t="shared" si="51"/>
        <v>0</v>
      </c>
      <c r="DQ9" s="24">
        <f t="shared" si="51"/>
        <v>0</v>
      </c>
      <c r="DR9" s="24">
        <f t="shared" si="52"/>
        <v>0</v>
      </c>
      <c r="DS9" s="24">
        <f t="shared" si="53"/>
        <v>0</v>
      </c>
    </row>
    <row r="10" spans="1:123" s="24" customFormat="1" ht="15.75" customHeight="1" thickBot="1">
      <c r="A10" s="24" t="s">
        <v>250</v>
      </c>
      <c r="B10" s="25">
        <v>8</v>
      </c>
      <c r="C10" s="153" t="s">
        <v>260</v>
      </c>
      <c r="D10" s="136" t="s">
        <v>254</v>
      </c>
      <c r="E10" s="137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224"/>
      <c r="Q10" s="138"/>
      <c r="R10" s="138"/>
      <c r="S10" s="140"/>
      <c r="T10" s="34" t="s">
        <v>254</v>
      </c>
      <c r="U10" s="141"/>
      <c r="V10" s="152">
        <v>2</v>
      </c>
      <c r="W10" s="152">
        <v>1</v>
      </c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43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29"/>
        <v>2</v>
      </c>
      <c r="BA10" s="30">
        <f t="shared" si="0"/>
        <v>0</v>
      </c>
      <c r="BB10" s="31">
        <f t="shared" si="0"/>
        <v>2</v>
      </c>
      <c r="BC10" s="31">
        <f t="shared" si="30"/>
        <v>2</v>
      </c>
      <c r="BD10" s="31">
        <f t="shared" si="1"/>
        <v>1</v>
      </c>
      <c r="BE10" s="31">
        <f t="shared" si="31"/>
        <v>3</v>
      </c>
      <c r="BF10" s="31">
        <f t="shared" si="2"/>
        <v>0</v>
      </c>
      <c r="BG10" s="31">
        <f t="shared" si="32"/>
        <v>3</v>
      </c>
      <c r="BH10" s="31">
        <f t="shared" si="3"/>
        <v>0</v>
      </c>
      <c r="BI10" s="31">
        <f t="shared" si="3"/>
        <v>0</v>
      </c>
      <c r="BJ10" s="31">
        <f t="shared" si="3"/>
        <v>0</v>
      </c>
      <c r="BK10" s="31">
        <f t="shared" si="33"/>
        <v>0</v>
      </c>
      <c r="BL10" s="31">
        <f t="shared" si="33"/>
        <v>0</v>
      </c>
      <c r="BM10" s="31">
        <f t="shared" si="34"/>
        <v>0</v>
      </c>
      <c r="BN10" s="31">
        <f t="shared" si="4"/>
        <v>0</v>
      </c>
      <c r="BO10" s="31">
        <f t="shared" si="4"/>
        <v>0</v>
      </c>
      <c r="BP10" s="31">
        <f t="shared" si="35"/>
        <v>0</v>
      </c>
      <c r="BQ10" s="31">
        <f t="shared" si="36"/>
        <v>0</v>
      </c>
      <c r="BR10" s="31">
        <f t="shared" si="36"/>
        <v>0</v>
      </c>
      <c r="BS10" s="31">
        <f t="shared" si="37"/>
        <v>0</v>
      </c>
      <c r="BT10" s="31">
        <f t="shared" si="5"/>
        <v>0</v>
      </c>
      <c r="BU10" s="32">
        <f t="shared" si="5"/>
        <v>0</v>
      </c>
      <c r="BV10" s="32">
        <f t="shared" si="38"/>
        <v>0</v>
      </c>
      <c r="BX10" s="30">
        <f t="shared" si="39"/>
        <v>220</v>
      </c>
      <c r="BY10" s="31">
        <f t="shared" si="40"/>
        <v>0</v>
      </c>
      <c r="BZ10" s="31">
        <f t="shared" si="41"/>
        <v>0</v>
      </c>
      <c r="CA10" s="31">
        <f t="shared" si="42"/>
        <v>0</v>
      </c>
      <c r="CB10" s="31">
        <f t="shared" si="43"/>
        <v>0</v>
      </c>
      <c r="CC10" s="32">
        <f t="shared" si="44"/>
        <v>220</v>
      </c>
      <c r="CD10" s="176">
        <f t="shared" si="6"/>
        <v>73.333333333333343</v>
      </c>
      <c r="CE10" s="24">
        <f t="shared" si="45"/>
        <v>3</v>
      </c>
      <c r="CF10" s="176">
        <f t="shared" si="7"/>
        <v>33.333333333333343</v>
      </c>
      <c r="CG10" s="24">
        <f t="shared" si="46"/>
        <v>4</v>
      </c>
      <c r="CH10" s="176">
        <f t="shared" si="8"/>
        <v>-20</v>
      </c>
      <c r="CI10" s="24" t="str">
        <f t="shared" si="47"/>
        <v>NAO</v>
      </c>
      <c r="CK10" s="24">
        <f t="shared" si="9"/>
        <v>4.3307086614173231</v>
      </c>
      <c r="CM10" s="24">
        <f t="shared" si="10"/>
        <v>0</v>
      </c>
      <c r="CN10" s="24">
        <f t="shared" si="11"/>
        <v>11.111111111111111</v>
      </c>
      <c r="CO10" s="24">
        <f t="shared" si="12"/>
        <v>4.7619047619047619</v>
      </c>
      <c r="CP10" s="24">
        <f t="shared" si="13"/>
        <v>0</v>
      </c>
      <c r="CQ10" s="24">
        <f t="shared" si="14"/>
        <v>0</v>
      </c>
      <c r="CR10" s="24">
        <f t="shared" si="15"/>
        <v>0</v>
      </c>
      <c r="CS10" s="24" t="e">
        <f t="shared" si="16"/>
        <v>#DIV/0!</v>
      </c>
      <c r="CT10" s="24" t="e">
        <f t="shared" si="17"/>
        <v>#DIV/0!</v>
      </c>
      <c r="CU10" s="24" t="e">
        <f t="shared" si="18"/>
        <v>#DIV/0!</v>
      </c>
      <c r="CV10" s="24" t="e">
        <f t="shared" si="19"/>
        <v>#DIV/0!</v>
      </c>
      <c r="CW10" s="24" t="e">
        <f t="shared" si="20"/>
        <v>#DIV/0!</v>
      </c>
      <c r="CX10" s="24" t="e">
        <f t="shared" si="21"/>
        <v>#DIV/0!</v>
      </c>
      <c r="CY10" s="24" t="e">
        <f t="shared" si="22"/>
        <v>#DIV/0!</v>
      </c>
      <c r="CZ10" s="24" t="e">
        <f t="shared" si="23"/>
        <v>#DIV/0!</v>
      </c>
      <c r="DA10" s="24">
        <f t="shared" si="24"/>
        <v>0</v>
      </c>
      <c r="DB10" s="24" t="e">
        <f t="shared" si="25"/>
        <v>#DIV/0!</v>
      </c>
      <c r="DC10" s="24" t="e">
        <f t="shared" si="26"/>
        <v>#DIV/0!</v>
      </c>
      <c r="DE10" s="24">
        <f t="shared" si="48"/>
        <v>0</v>
      </c>
      <c r="DF10" s="24">
        <f t="shared" si="48"/>
        <v>1</v>
      </c>
      <c r="DG10" s="24">
        <f t="shared" si="49"/>
        <v>1</v>
      </c>
      <c r="DH10" s="24">
        <f t="shared" si="50"/>
        <v>0</v>
      </c>
      <c r="DI10" s="24">
        <f t="shared" si="27"/>
        <v>0</v>
      </c>
      <c r="DJ10" s="24">
        <f t="shared" si="27"/>
        <v>0</v>
      </c>
      <c r="DK10" s="24">
        <f t="shared" si="27"/>
        <v>0</v>
      </c>
      <c r="DL10" s="24">
        <f t="shared" si="27"/>
        <v>0</v>
      </c>
      <c r="DM10" s="24">
        <f t="shared" si="27"/>
        <v>0</v>
      </c>
      <c r="DN10" s="24">
        <f t="shared" si="28"/>
        <v>0</v>
      </c>
      <c r="DO10" s="24">
        <f t="shared" si="51"/>
        <v>0</v>
      </c>
      <c r="DP10" s="24">
        <f t="shared" si="51"/>
        <v>0</v>
      </c>
      <c r="DQ10" s="24">
        <f t="shared" si="51"/>
        <v>0</v>
      </c>
      <c r="DR10" s="24">
        <f t="shared" si="52"/>
        <v>0</v>
      </c>
      <c r="DS10" s="24">
        <f t="shared" si="53"/>
        <v>0</v>
      </c>
    </row>
    <row r="11" spans="1:123" s="24" customFormat="1" ht="15.75" thickBot="1">
      <c r="A11" s="24" t="s">
        <v>250</v>
      </c>
      <c r="B11" s="25">
        <v>9</v>
      </c>
      <c r="C11" s="135" t="s">
        <v>261</v>
      </c>
      <c r="D11" s="136" t="s">
        <v>254</v>
      </c>
      <c r="E11" s="137"/>
      <c r="F11" s="138"/>
      <c r="G11" s="154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40"/>
      <c r="T11" s="34" t="s">
        <v>254</v>
      </c>
      <c r="U11" s="155"/>
      <c r="V11" s="156"/>
      <c r="W11" s="152">
        <v>3</v>
      </c>
      <c r="X11" s="105"/>
      <c r="Y11" s="152"/>
      <c r="Z11" s="105"/>
      <c r="AA11" s="105"/>
      <c r="AB11" s="105"/>
      <c r="AC11" s="105"/>
      <c r="AD11" s="105"/>
      <c r="AE11" s="105"/>
      <c r="AF11" s="105"/>
      <c r="AG11" s="105"/>
      <c r="AH11" s="105"/>
      <c r="AI11" s="143"/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29"/>
        <v>2</v>
      </c>
      <c r="BA11" s="30">
        <f t="shared" si="0"/>
        <v>0</v>
      </c>
      <c r="BB11" s="31">
        <f t="shared" si="0"/>
        <v>0</v>
      </c>
      <c r="BC11" s="31">
        <f t="shared" si="30"/>
        <v>0</v>
      </c>
      <c r="BD11" s="31">
        <f t="shared" si="1"/>
        <v>3</v>
      </c>
      <c r="BE11" s="31">
        <f t="shared" si="31"/>
        <v>3</v>
      </c>
      <c r="BF11" s="31">
        <f t="shared" si="2"/>
        <v>0</v>
      </c>
      <c r="BG11" s="31">
        <f t="shared" si="32"/>
        <v>3</v>
      </c>
      <c r="BH11" s="31">
        <f t="shared" si="3"/>
        <v>0</v>
      </c>
      <c r="BI11" s="31">
        <f t="shared" si="3"/>
        <v>0</v>
      </c>
      <c r="BJ11" s="31">
        <f t="shared" si="3"/>
        <v>0</v>
      </c>
      <c r="BK11" s="31">
        <f t="shared" si="33"/>
        <v>0</v>
      </c>
      <c r="BL11" s="31">
        <f t="shared" si="33"/>
        <v>0</v>
      </c>
      <c r="BM11" s="31">
        <f t="shared" si="34"/>
        <v>0</v>
      </c>
      <c r="BN11" s="31">
        <f t="shared" si="4"/>
        <v>0</v>
      </c>
      <c r="BO11" s="31">
        <f t="shared" si="4"/>
        <v>0</v>
      </c>
      <c r="BP11" s="31">
        <f t="shared" si="35"/>
        <v>0</v>
      </c>
      <c r="BQ11" s="31">
        <f t="shared" si="36"/>
        <v>0</v>
      </c>
      <c r="BR11" s="31">
        <f t="shared" si="36"/>
        <v>0</v>
      </c>
      <c r="BS11" s="31">
        <f t="shared" si="37"/>
        <v>0</v>
      </c>
      <c r="BT11" s="31">
        <f t="shared" si="5"/>
        <v>0</v>
      </c>
      <c r="BU11" s="32">
        <f t="shared" si="5"/>
        <v>0</v>
      </c>
      <c r="BV11" s="32">
        <f t="shared" si="38"/>
        <v>0</v>
      </c>
      <c r="BX11" s="30">
        <f t="shared" si="39"/>
        <v>180</v>
      </c>
      <c r="BY11" s="31">
        <f t="shared" si="40"/>
        <v>0</v>
      </c>
      <c r="BZ11" s="31">
        <f t="shared" si="41"/>
        <v>0</v>
      </c>
      <c r="CA11" s="31">
        <f t="shared" si="42"/>
        <v>0</v>
      </c>
      <c r="CB11" s="31">
        <f t="shared" si="43"/>
        <v>0</v>
      </c>
      <c r="CC11" s="32">
        <f t="shared" si="44"/>
        <v>180</v>
      </c>
      <c r="CD11" s="176">
        <f t="shared" si="6"/>
        <v>33.333333333333343</v>
      </c>
      <c r="CE11" s="24">
        <f t="shared" si="45"/>
        <v>3</v>
      </c>
      <c r="CF11" s="176">
        <f t="shared" si="7"/>
        <v>-6.6666666666666572</v>
      </c>
      <c r="CG11" s="24" t="str">
        <f t="shared" si="46"/>
        <v>NAO</v>
      </c>
      <c r="CH11" s="176">
        <f t="shared" si="8"/>
        <v>-60</v>
      </c>
      <c r="CI11" s="24" t="str">
        <f t="shared" si="47"/>
        <v>NAO</v>
      </c>
      <c r="CK11" s="24">
        <f t="shared" si="9"/>
        <v>3.5433070866141732</v>
      </c>
      <c r="CM11" s="24">
        <f t="shared" si="10"/>
        <v>0</v>
      </c>
      <c r="CN11" s="24">
        <f t="shared" si="11"/>
        <v>0</v>
      </c>
      <c r="CO11" s="24">
        <f t="shared" si="12"/>
        <v>14.285714285714286</v>
      </c>
      <c r="CP11" s="24">
        <f t="shared" si="13"/>
        <v>0</v>
      </c>
      <c r="CQ11" s="24">
        <f t="shared" si="14"/>
        <v>0</v>
      </c>
      <c r="CR11" s="24">
        <f t="shared" si="15"/>
        <v>0</v>
      </c>
      <c r="CS11" s="24" t="e">
        <f t="shared" si="16"/>
        <v>#DIV/0!</v>
      </c>
      <c r="CT11" s="24" t="e">
        <f t="shared" si="17"/>
        <v>#DIV/0!</v>
      </c>
      <c r="CU11" s="24" t="e">
        <f t="shared" si="18"/>
        <v>#DIV/0!</v>
      </c>
      <c r="CV11" s="24" t="e">
        <f t="shared" si="19"/>
        <v>#DIV/0!</v>
      </c>
      <c r="CW11" s="24" t="e">
        <f t="shared" si="20"/>
        <v>#DIV/0!</v>
      </c>
      <c r="CX11" s="24" t="e">
        <f t="shared" si="21"/>
        <v>#DIV/0!</v>
      </c>
      <c r="CY11" s="24" t="e">
        <f t="shared" si="22"/>
        <v>#DIV/0!</v>
      </c>
      <c r="CZ11" s="24" t="e">
        <f t="shared" si="23"/>
        <v>#DIV/0!</v>
      </c>
      <c r="DA11" s="24">
        <f t="shared" si="24"/>
        <v>0</v>
      </c>
      <c r="DB11" s="24" t="e">
        <f t="shared" si="25"/>
        <v>#DIV/0!</v>
      </c>
      <c r="DC11" s="24" t="e">
        <f t="shared" si="26"/>
        <v>#DIV/0!</v>
      </c>
      <c r="DE11" s="24">
        <f t="shared" si="48"/>
        <v>0</v>
      </c>
      <c r="DF11" s="24">
        <f t="shared" si="48"/>
        <v>0</v>
      </c>
      <c r="DG11" s="24">
        <f t="shared" si="49"/>
        <v>1</v>
      </c>
      <c r="DH11" s="24">
        <f t="shared" si="50"/>
        <v>0</v>
      </c>
      <c r="DI11" s="24">
        <f t="shared" si="27"/>
        <v>0</v>
      </c>
      <c r="DJ11" s="24">
        <f t="shared" si="27"/>
        <v>0</v>
      </c>
      <c r="DK11" s="24">
        <f t="shared" si="27"/>
        <v>0</v>
      </c>
      <c r="DL11" s="24">
        <f t="shared" si="27"/>
        <v>0</v>
      </c>
      <c r="DM11" s="24">
        <f t="shared" si="27"/>
        <v>0</v>
      </c>
      <c r="DN11" s="24">
        <f t="shared" si="28"/>
        <v>0</v>
      </c>
      <c r="DO11" s="24">
        <f t="shared" si="51"/>
        <v>0</v>
      </c>
      <c r="DP11" s="24">
        <f t="shared" si="51"/>
        <v>0</v>
      </c>
      <c r="DQ11" s="24">
        <f t="shared" si="51"/>
        <v>0</v>
      </c>
      <c r="DR11" s="24">
        <f t="shared" si="52"/>
        <v>0</v>
      </c>
      <c r="DS11" s="24">
        <f t="shared" si="53"/>
        <v>0</v>
      </c>
    </row>
    <row r="12" spans="1:123" s="24" customFormat="1" ht="15.75" thickBot="1">
      <c r="A12" s="24" t="s">
        <v>250</v>
      </c>
      <c r="B12" s="25">
        <v>10</v>
      </c>
      <c r="C12" s="128" t="s">
        <v>262</v>
      </c>
      <c r="D12" s="85" t="s">
        <v>252</v>
      </c>
      <c r="E12" s="144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8"/>
      <c r="T12" s="50" t="s">
        <v>252</v>
      </c>
      <c r="U12" s="149"/>
      <c r="V12" s="224"/>
      <c r="W12" s="150"/>
      <c r="X12" s="127"/>
      <c r="Y12" s="127"/>
      <c r="Z12" s="127"/>
      <c r="AA12" s="127"/>
      <c r="AB12" s="127"/>
      <c r="AC12" s="127"/>
      <c r="AD12" s="127"/>
      <c r="AE12" s="127"/>
      <c r="AF12" s="127"/>
      <c r="AG12" s="127"/>
      <c r="AH12" s="127"/>
      <c r="AI12" s="151"/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29"/>
        <v>0</v>
      </c>
      <c r="BA12" s="30">
        <f t="shared" si="0"/>
        <v>0</v>
      </c>
      <c r="BB12" s="31">
        <f t="shared" si="0"/>
        <v>0</v>
      </c>
      <c r="BC12" s="31">
        <f t="shared" si="30"/>
        <v>0</v>
      </c>
      <c r="BD12" s="31">
        <f t="shared" si="1"/>
        <v>0</v>
      </c>
      <c r="BE12" s="31">
        <f t="shared" si="31"/>
        <v>0</v>
      </c>
      <c r="BF12" s="31">
        <f t="shared" si="2"/>
        <v>0</v>
      </c>
      <c r="BG12" s="31">
        <f t="shared" si="32"/>
        <v>0</v>
      </c>
      <c r="BH12" s="31">
        <f t="shared" si="3"/>
        <v>0</v>
      </c>
      <c r="BI12" s="31">
        <f t="shared" si="3"/>
        <v>0</v>
      </c>
      <c r="BJ12" s="31">
        <f t="shared" si="3"/>
        <v>0</v>
      </c>
      <c r="BK12" s="31">
        <f t="shared" si="33"/>
        <v>0</v>
      </c>
      <c r="BL12" s="31">
        <f t="shared" si="33"/>
        <v>0</v>
      </c>
      <c r="BM12" s="31">
        <f t="shared" si="34"/>
        <v>0</v>
      </c>
      <c r="BN12" s="31">
        <f t="shared" si="4"/>
        <v>0</v>
      </c>
      <c r="BO12" s="31">
        <f t="shared" si="4"/>
        <v>0</v>
      </c>
      <c r="BP12" s="31">
        <f t="shared" si="35"/>
        <v>0</v>
      </c>
      <c r="BQ12" s="31">
        <f t="shared" si="36"/>
        <v>0</v>
      </c>
      <c r="BR12" s="31">
        <f t="shared" si="36"/>
        <v>0</v>
      </c>
      <c r="BS12" s="31">
        <f t="shared" si="37"/>
        <v>0</v>
      </c>
      <c r="BT12" s="31">
        <f t="shared" si="5"/>
        <v>0</v>
      </c>
      <c r="BU12" s="32">
        <f t="shared" si="5"/>
        <v>0</v>
      </c>
      <c r="BV12" s="32">
        <f t="shared" si="38"/>
        <v>0</v>
      </c>
      <c r="BX12" s="30">
        <f t="shared" si="39"/>
        <v>0</v>
      </c>
      <c r="BY12" s="31">
        <f t="shared" si="40"/>
        <v>0</v>
      </c>
      <c r="BZ12" s="31">
        <f t="shared" si="41"/>
        <v>0</v>
      </c>
      <c r="CA12" s="31">
        <f t="shared" si="42"/>
        <v>0</v>
      </c>
      <c r="CB12" s="31">
        <f t="shared" si="43"/>
        <v>0</v>
      </c>
      <c r="CC12" s="32">
        <f t="shared" si="44"/>
        <v>0</v>
      </c>
      <c r="CD12" s="176">
        <f t="shared" si="6"/>
        <v>0</v>
      </c>
      <c r="CE12" s="24" t="str">
        <f t="shared" si="45"/>
        <v xml:space="preserve"> </v>
      </c>
      <c r="CF12" s="176">
        <f t="shared" si="7"/>
        <v>0</v>
      </c>
      <c r="CG12" s="24" t="str">
        <f t="shared" si="46"/>
        <v xml:space="preserve"> </v>
      </c>
      <c r="CH12" s="176">
        <f t="shared" si="8"/>
        <v>0</v>
      </c>
      <c r="CI12" s="24" t="str">
        <f t="shared" si="47"/>
        <v xml:space="preserve"> </v>
      </c>
      <c r="CK12" s="24">
        <f t="shared" si="9"/>
        <v>0</v>
      </c>
      <c r="CM12" s="24">
        <f t="shared" si="10"/>
        <v>0</v>
      </c>
      <c r="CN12" s="24">
        <f t="shared" si="11"/>
        <v>0</v>
      </c>
      <c r="CO12" s="24">
        <f t="shared" si="12"/>
        <v>0</v>
      </c>
      <c r="CP12" s="24">
        <f t="shared" si="13"/>
        <v>0</v>
      </c>
      <c r="CQ12" s="24">
        <f t="shared" si="14"/>
        <v>0</v>
      </c>
      <c r="CR12" s="24">
        <f t="shared" si="15"/>
        <v>0</v>
      </c>
      <c r="CS12" s="24" t="e">
        <f t="shared" si="16"/>
        <v>#DIV/0!</v>
      </c>
      <c r="CT12" s="24" t="e">
        <f t="shared" si="17"/>
        <v>#DIV/0!</v>
      </c>
      <c r="CU12" s="24" t="e">
        <f t="shared" si="18"/>
        <v>#DIV/0!</v>
      </c>
      <c r="CV12" s="24" t="e">
        <f t="shared" si="19"/>
        <v>#DIV/0!</v>
      </c>
      <c r="CW12" s="24" t="e">
        <f t="shared" si="20"/>
        <v>#DIV/0!</v>
      </c>
      <c r="CX12" s="24" t="e">
        <f t="shared" si="21"/>
        <v>#DIV/0!</v>
      </c>
      <c r="CY12" s="24" t="e">
        <f t="shared" si="22"/>
        <v>#DIV/0!</v>
      </c>
      <c r="CZ12" s="24" t="e">
        <f t="shared" si="23"/>
        <v>#DIV/0!</v>
      </c>
      <c r="DA12" s="24">
        <f t="shared" si="24"/>
        <v>0</v>
      </c>
      <c r="DB12" s="24" t="e">
        <f t="shared" si="25"/>
        <v>#DIV/0!</v>
      </c>
      <c r="DC12" s="24" t="e">
        <f t="shared" si="26"/>
        <v>#DIV/0!</v>
      </c>
      <c r="DE12" s="24">
        <f t="shared" si="48"/>
        <v>0</v>
      </c>
      <c r="DF12" s="24">
        <f t="shared" si="48"/>
        <v>0</v>
      </c>
      <c r="DG12" s="24">
        <f t="shared" si="49"/>
        <v>0</v>
      </c>
      <c r="DH12" s="24">
        <f t="shared" si="50"/>
        <v>0</v>
      </c>
      <c r="DI12" s="24">
        <f t="shared" si="27"/>
        <v>0</v>
      </c>
      <c r="DJ12" s="24">
        <f t="shared" si="27"/>
        <v>0</v>
      </c>
      <c r="DK12" s="24">
        <f t="shared" si="27"/>
        <v>0</v>
      </c>
      <c r="DL12" s="24">
        <f t="shared" si="27"/>
        <v>0</v>
      </c>
      <c r="DM12" s="24">
        <f t="shared" si="27"/>
        <v>0</v>
      </c>
      <c r="DN12" s="24">
        <f t="shared" si="28"/>
        <v>0</v>
      </c>
      <c r="DO12" s="24">
        <f t="shared" si="51"/>
        <v>0</v>
      </c>
      <c r="DP12" s="24">
        <f t="shared" si="51"/>
        <v>0</v>
      </c>
      <c r="DQ12" s="24">
        <f t="shared" si="51"/>
        <v>0</v>
      </c>
      <c r="DR12" s="24">
        <f t="shared" si="52"/>
        <v>0</v>
      </c>
      <c r="DS12" s="24">
        <f t="shared" si="53"/>
        <v>0</v>
      </c>
    </row>
    <row r="13" spans="1:123" s="24" customFormat="1" ht="15.75" thickBot="1">
      <c r="A13" s="24" t="s">
        <v>250</v>
      </c>
      <c r="B13" s="25">
        <v>11</v>
      </c>
      <c r="C13" s="128" t="s">
        <v>263</v>
      </c>
      <c r="D13" s="85" t="s">
        <v>252</v>
      </c>
      <c r="E13" s="144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8"/>
      <c r="T13" s="50" t="s">
        <v>252</v>
      </c>
      <c r="U13" s="149"/>
      <c r="V13" s="224"/>
      <c r="W13" s="224"/>
      <c r="X13" s="127"/>
      <c r="Y13" s="127"/>
      <c r="Z13" s="150"/>
      <c r="AA13" s="127"/>
      <c r="AB13" s="127"/>
      <c r="AC13" s="127"/>
      <c r="AD13" s="127"/>
      <c r="AE13" s="127"/>
      <c r="AF13" s="127"/>
      <c r="AG13" s="127"/>
      <c r="AH13" s="127"/>
      <c r="AI13" s="151"/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29"/>
        <v>0</v>
      </c>
      <c r="BA13" s="30">
        <f t="shared" si="0"/>
        <v>0</v>
      </c>
      <c r="BB13" s="31">
        <f t="shared" si="0"/>
        <v>0</v>
      </c>
      <c r="BC13" s="31">
        <f t="shared" si="30"/>
        <v>0</v>
      </c>
      <c r="BD13" s="31">
        <f t="shared" si="1"/>
        <v>0</v>
      </c>
      <c r="BE13" s="31">
        <f t="shared" si="31"/>
        <v>0</v>
      </c>
      <c r="BF13" s="31">
        <f t="shared" si="2"/>
        <v>0</v>
      </c>
      <c r="BG13" s="31">
        <f t="shared" si="32"/>
        <v>0</v>
      </c>
      <c r="BH13" s="31">
        <f t="shared" si="3"/>
        <v>0</v>
      </c>
      <c r="BI13" s="31">
        <f t="shared" si="3"/>
        <v>0</v>
      </c>
      <c r="BJ13" s="31">
        <f t="shared" si="3"/>
        <v>0</v>
      </c>
      <c r="BK13" s="31">
        <f t="shared" si="33"/>
        <v>0</v>
      </c>
      <c r="BL13" s="31">
        <f t="shared" si="33"/>
        <v>0</v>
      </c>
      <c r="BM13" s="31">
        <f t="shared" si="34"/>
        <v>0</v>
      </c>
      <c r="BN13" s="31">
        <f t="shared" si="4"/>
        <v>0</v>
      </c>
      <c r="BO13" s="31">
        <f t="shared" si="4"/>
        <v>0</v>
      </c>
      <c r="BP13" s="31">
        <f t="shared" si="35"/>
        <v>0</v>
      </c>
      <c r="BQ13" s="31">
        <f t="shared" si="36"/>
        <v>0</v>
      </c>
      <c r="BR13" s="31">
        <f t="shared" si="36"/>
        <v>0</v>
      </c>
      <c r="BS13" s="31">
        <f t="shared" si="37"/>
        <v>0</v>
      </c>
      <c r="BT13" s="31">
        <f t="shared" si="5"/>
        <v>0</v>
      </c>
      <c r="BU13" s="32">
        <f t="shared" si="5"/>
        <v>0</v>
      </c>
      <c r="BV13" s="32">
        <f t="shared" si="38"/>
        <v>0</v>
      </c>
      <c r="BX13" s="30">
        <f t="shared" si="39"/>
        <v>0</v>
      </c>
      <c r="BY13" s="31">
        <f t="shared" si="40"/>
        <v>0</v>
      </c>
      <c r="BZ13" s="31">
        <f t="shared" si="41"/>
        <v>0</v>
      </c>
      <c r="CA13" s="31">
        <f t="shared" si="42"/>
        <v>0</v>
      </c>
      <c r="CB13" s="31">
        <f t="shared" si="43"/>
        <v>0</v>
      </c>
      <c r="CC13" s="32">
        <f t="shared" si="44"/>
        <v>0</v>
      </c>
      <c r="CD13" s="176">
        <f t="shared" si="6"/>
        <v>0</v>
      </c>
      <c r="CE13" s="24" t="str">
        <f t="shared" si="45"/>
        <v xml:space="preserve"> </v>
      </c>
      <c r="CF13" s="176">
        <f t="shared" si="7"/>
        <v>0</v>
      </c>
      <c r="CG13" s="24" t="str">
        <f t="shared" si="46"/>
        <v xml:space="preserve"> </v>
      </c>
      <c r="CH13" s="176">
        <f t="shared" si="8"/>
        <v>0</v>
      </c>
      <c r="CI13" s="24" t="str">
        <f t="shared" si="47"/>
        <v xml:space="preserve"> </v>
      </c>
      <c r="CK13" s="24">
        <f t="shared" si="9"/>
        <v>0</v>
      </c>
      <c r="CM13" s="24">
        <f t="shared" si="10"/>
        <v>0</v>
      </c>
      <c r="CN13" s="24">
        <f t="shared" si="11"/>
        <v>0</v>
      </c>
      <c r="CO13" s="24">
        <f t="shared" si="12"/>
        <v>0</v>
      </c>
      <c r="CP13" s="24">
        <f t="shared" si="13"/>
        <v>0</v>
      </c>
      <c r="CQ13" s="24">
        <f t="shared" si="14"/>
        <v>0</v>
      </c>
      <c r="CR13" s="24">
        <f t="shared" si="15"/>
        <v>0</v>
      </c>
      <c r="CS13" s="24" t="e">
        <f t="shared" si="16"/>
        <v>#DIV/0!</v>
      </c>
      <c r="CT13" s="24" t="e">
        <f t="shared" si="17"/>
        <v>#DIV/0!</v>
      </c>
      <c r="CU13" s="24" t="e">
        <f t="shared" si="18"/>
        <v>#DIV/0!</v>
      </c>
      <c r="CV13" s="24" t="e">
        <f t="shared" si="19"/>
        <v>#DIV/0!</v>
      </c>
      <c r="CW13" s="24" t="e">
        <f t="shared" si="20"/>
        <v>#DIV/0!</v>
      </c>
      <c r="CX13" s="24" t="e">
        <f t="shared" si="21"/>
        <v>#DIV/0!</v>
      </c>
      <c r="CY13" s="24" t="e">
        <f t="shared" si="22"/>
        <v>#DIV/0!</v>
      </c>
      <c r="CZ13" s="24" t="e">
        <f t="shared" si="23"/>
        <v>#DIV/0!</v>
      </c>
      <c r="DA13" s="24">
        <f t="shared" si="24"/>
        <v>0</v>
      </c>
      <c r="DB13" s="24" t="e">
        <f t="shared" si="25"/>
        <v>#DIV/0!</v>
      </c>
      <c r="DC13" s="24" t="e">
        <f t="shared" si="26"/>
        <v>#DIV/0!</v>
      </c>
      <c r="DE13" s="24">
        <f t="shared" si="48"/>
        <v>0</v>
      </c>
      <c r="DF13" s="24">
        <f t="shared" si="48"/>
        <v>0</v>
      </c>
      <c r="DG13" s="24">
        <f t="shared" si="49"/>
        <v>0</v>
      </c>
      <c r="DH13" s="24">
        <f t="shared" si="50"/>
        <v>0</v>
      </c>
      <c r="DI13" s="24">
        <f t="shared" si="27"/>
        <v>0</v>
      </c>
      <c r="DJ13" s="24">
        <f t="shared" si="27"/>
        <v>0</v>
      </c>
      <c r="DK13" s="24">
        <f t="shared" si="27"/>
        <v>0</v>
      </c>
      <c r="DL13" s="24">
        <f t="shared" si="27"/>
        <v>0</v>
      </c>
      <c r="DM13" s="24">
        <f t="shared" si="27"/>
        <v>0</v>
      </c>
      <c r="DN13" s="24">
        <f t="shared" si="28"/>
        <v>0</v>
      </c>
      <c r="DO13" s="24">
        <f t="shared" si="51"/>
        <v>0</v>
      </c>
      <c r="DP13" s="24">
        <f t="shared" si="51"/>
        <v>0</v>
      </c>
      <c r="DQ13" s="24">
        <f t="shared" si="51"/>
        <v>0</v>
      </c>
      <c r="DR13" s="24">
        <f t="shared" si="52"/>
        <v>0</v>
      </c>
      <c r="DS13" s="24">
        <f t="shared" si="53"/>
        <v>0</v>
      </c>
    </row>
    <row r="14" spans="1:123" s="24" customFormat="1" ht="15.75" thickBot="1">
      <c r="A14" s="24" t="s">
        <v>250</v>
      </c>
      <c r="B14" s="25">
        <v>12</v>
      </c>
      <c r="C14" s="157" t="s">
        <v>264</v>
      </c>
      <c r="D14" s="136" t="s">
        <v>254</v>
      </c>
      <c r="E14" s="158">
        <v>5</v>
      </c>
      <c r="F14" s="159">
        <v>4</v>
      </c>
      <c r="G14" s="154">
        <v>4</v>
      </c>
      <c r="H14" s="154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40"/>
      <c r="T14" s="34" t="s">
        <v>254</v>
      </c>
      <c r="U14" s="141">
        <v>3</v>
      </c>
      <c r="V14" s="107">
        <v>4</v>
      </c>
      <c r="W14" s="156">
        <v>1</v>
      </c>
      <c r="X14" s="105"/>
      <c r="Y14" s="105">
        <v>1</v>
      </c>
      <c r="Z14" s="105"/>
      <c r="AA14" s="105"/>
      <c r="AB14" s="105"/>
      <c r="AC14" s="105"/>
      <c r="AD14" s="105"/>
      <c r="AE14" s="105"/>
      <c r="AF14" s="105"/>
      <c r="AG14" s="105"/>
      <c r="AH14" s="105"/>
      <c r="AI14" s="143"/>
      <c r="AJ14" s="50"/>
      <c r="AK14" s="9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 t="shared" si="29"/>
        <v>2</v>
      </c>
      <c r="BA14" s="30">
        <f t="shared" si="0"/>
        <v>8</v>
      </c>
      <c r="BB14" s="31">
        <f t="shared" si="0"/>
        <v>8</v>
      </c>
      <c r="BC14" s="31">
        <f t="shared" si="30"/>
        <v>16</v>
      </c>
      <c r="BD14" s="31">
        <f t="shared" si="1"/>
        <v>5</v>
      </c>
      <c r="BE14" s="31">
        <f t="shared" si="31"/>
        <v>21</v>
      </c>
      <c r="BF14" s="31">
        <f t="shared" si="2"/>
        <v>0</v>
      </c>
      <c r="BG14" s="31">
        <f t="shared" si="32"/>
        <v>21</v>
      </c>
      <c r="BH14" s="31">
        <f t="shared" si="3"/>
        <v>1</v>
      </c>
      <c r="BI14" s="31">
        <f t="shared" si="3"/>
        <v>0</v>
      </c>
      <c r="BJ14" s="31">
        <f t="shared" si="3"/>
        <v>0</v>
      </c>
      <c r="BK14" s="31">
        <f t="shared" si="33"/>
        <v>0</v>
      </c>
      <c r="BL14" s="31">
        <f t="shared" si="33"/>
        <v>0</v>
      </c>
      <c r="BM14" s="31">
        <f t="shared" si="34"/>
        <v>0</v>
      </c>
      <c r="BN14" s="31">
        <f t="shared" si="4"/>
        <v>0</v>
      </c>
      <c r="BO14" s="31">
        <f t="shared" si="4"/>
        <v>0</v>
      </c>
      <c r="BP14" s="31">
        <f t="shared" si="35"/>
        <v>0</v>
      </c>
      <c r="BQ14" s="31">
        <f t="shared" si="36"/>
        <v>0</v>
      </c>
      <c r="BR14" s="31">
        <f t="shared" si="36"/>
        <v>0</v>
      </c>
      <c r="BS14" s="31">
        <f t="shared" si="37"/>
        <v>0</v>
      </c>
      <c r="BT14" s="31">
        <f t="shared" si="5"/>
        <v>0</v>
      </c>
      <c r="BU14" s="32">
        <f t="shared" si="5"/>
        <v>0</v>
      </c>
      <c r="BV14" s="32">
        <f t="shared" si="38"/>
        <v>0</v>
      </c>
      <c r="BX14" s="30">
        <f t="shared" si="39"/>
        <v>1760</v>
      </c>
      <c r="BY14" s="31">
        <f t="shared" si="40"/>
        <v>0</v>
      </c>
      <c r="BZ14" s="31">
        <f t="shared" si="41"/>
        <v>0</v>
      </c>
      <c r="CA14" s="31">
        <f t="shared" si="42"/>
        <v>0</v>
      </c>
      <c r="CB14" s="31">
        <f t="shared" si="43"/>
        <v>0</v>
      </c>
      <c r="CC14" s="32">
        <f t="shared" si="44"/>
        <v>1760</v>
      </c>
      <c r="CD14" s="176">
        <f t="shared" si="6"/>
        <v>1613.3333333333333</v>
      </c>
      <c r="CE14" s="24">
        <f t="shared" si="45"/>
        <v>3</v>
      </c>
      <c r="CF14" s="176">
        <f t="shared" si="7"/>
        <v>1573.3333333333333</v>
      </c>
      <c r="CG14" s="24">
        <f t="shared" si="46"/>
        <v>4</v>
      </c>
      <c r="CH14" s="176">
        <f t="shared" si="8"/>
        <v>1520</v>
      </c>
      <c r="CI14" s="24">
        <f t="shared" si="47"/>
        <v>5</v>
      </c>
      <c r="CK14" s="24">
        <f t="shared" si="9"/>
        <v>34.645669291338585</v>
      </c>
      <c r="CM14" s="24">
        <f t="shared" si="10"/>
        <v>44.444444444444443</v>
      </c>
      <c r="CN14" s="24">
        <f t="shared" si="11"/>
        <v>44.444444444444443</v>
      </c>
      <c r="CO14" s="24">
        <f t="shared" si="12"/>
        <v>23.80952380952381</v>
      </c>
      <c r="CP14" s="24">
        <f t="shared" si="13"/>
        <v>0</v>
      </c>
      <c r="CQ14" s="24">
        <f t="shared" si="14"/>
        <v>33.333333333333336</v>
      </c>
      <c r="CR14" s="24">
        <f t="shared" si="15"/>
        <v>0</v>
      </c>
      <c r="CS14" s="24" t="e">
        <f t="shared" si="16"/>
        <v>#DIV/0!</v>
      </c>
      <c r="CT14" s="24" t="e">
        <f t="shared" si="17"/>
        <v>#DIV/0!</v>
      </c>
      <c r="CU14" s="24" t="e">
        <f t="shared" si="18"/>
        <v>#DIV/0!</v>
      </c>
      <c r="CV14" s="24" t="e">
        <f t="shared" si="19"/>
        <v>#DIV/0!</v>
      </c>
      <c r="CW14" s="24" t="e">
        <f t="shared" si="20"/>
        <v>#DIV/0!</v>
      </c>
      <c r="CX14" s="24" t="e">
        <f t="shared" si="21"/>
        <v>#DIV/0!</v>
      </c>
      <c r="CY14" s="24" t="e">
        <f t="shared" si="22"/>
        <v>#DIV/0!</v>
      </c>
      <c r="CZ14" s="24" t="e">
        <f t="shared" si="23"/>
        <v>#DIV/0!</v>
      </c>
      <c r="DA14" s="24">
        <f t="shared" si="24"/>
        <v>0</v>
      </c>
      <c r="DB14" s="24" t="e">
        <f t="shared" si="25"/>
        <v>#DIV/0!</v>
      </c>
      <c r="DC14" s="24" t="e">
        <f t="shared" si="26"/>
        <v>#DIV/0!</v>
      </c>
      <c r="DE14" s="24">
        <f t="shared" si="48"/>
        <v>1</v>
      </c>
      <c r="DF14" s="24">
        <f t="shared" si="48"/>
        <v>1</v>
      </c>
      <c r="DG14" s="24">
        <f t="shared" si="49"/>
        <v>1</v>
      </c>
      <c r="DH14" s="24">
        <f t="shared" si="50"/>
        <v>0</v>
      </c>
      <c r="DI14" s="24">
        <f t="shared" si="27"/>
        <v>1</v>
      </c>
      <c r="DJ14" s="24">
        <f t="shared" si="27"/>
        <v>0</v>
      </c>
      <c r="DK14" s="24">
        <f t="shared" si="27"/>
        <v>0</v>
      </c>
      <c r="DL14" s="24">
        <f t="shared" si="27"/>
        <v>0</v>
      </c>
      <c r="DM14" s="24">
        <f t="shared" si="27"/>
        <v>0</v>
      </c>
      <c r="DN14" s="24">
        <f t="shared" si="28"/>
        <v>0</v>
      </c>
      <c r="DO14" s="24">
        <f t="shared" si="51"/>
        <v>0</v>
      </c>
      <c r="DP14" s="24">
        <f t="shared" si="51"/>
        <v>0</v>
      </c>
      <c r="DQ14" s="24">
        <f t="shared" si="51"/>
        <v>0</v>
      </c>
      <c r="DR14" s="24">
        <f t="shared" si="52"/>
        <v>0</v>
      </c>
      <c r="DS14" s="24">
        <f t="shared" si="53"/>
        <v>0</v>
      </c>
    </row>
    <row r="15" spans="1:123" s="24" customFormat="1" ht="15.75" thickBot="1">
      <c r="A15" s="24" t="s">
        <v>250</v>
      </c>
      <c r="B15" s="25">
        <v>13</v>
      </c>
      <c r="C15" s="157" t="s">
        <v>265</v>
      </c>
      <c r="D15" s="136" t="s">
        <v>254</v>
      </c>
      <c r="E15" s="158">
        <v>1</v>
      </c>
      <c r="F15" s="159">
        <v>2</v>
      </c>
      <c r="G15" s="154">
        <v>4</v>
      </c>
      <c r="H15" s="154"/>
      <c r="I15" s="138">
        <v>1</v>
      </c>
      <c r="J15" s="138">
        <v>2</v>
      </c>
      <c r="K15" s="138"/>
      <c r="L15" s="138"/>
      <c r="M15" s="138"/>
      <c r="N15" s="138"/>
      <c r="O15" s="138"/>
      <c r="P15" s="138"/>
      <c r="Q15" s="138"/>
      <c r="R15" s="138"/>
      <c r="S15" s="140"/>
      <c r="T15" s="34" t="s">
        <v>254</v>
      </c>
      <c r="U15" s="141">
        <v>3</v>
      </c>
      <c r="V15" s="107">
        <v>1</v>
      </c>
      <c r="W15" s="156">
        <v>1</v>
      </c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43"/>
      <c r="AJ15" s="50"/>
      <c r="AK15" s="93"/>
      <c r="AL15" s="33"/>
      <c r="AM15" s="33"/>
      <c r="AN15" s="27"/>
      <c r="AO15" s="27"/>
      <c r="AP15" s="27"/>
      <c r="AQ15" s="27"/>
      <c r="AR15" s="28"/>
      <c r="AS15" s="26"/>
      <c r="AT15" s="26"/>
      <c r="AU15" s="26"/>
      <c r="AV15" s="26"/>
      <c r="AW15" s="26"/>
      <c r="AX15" s="26"/>
      <c r="AY15" s="26"/>
      <c r="AZ15" s="29">
        <f t="shared" si="29"/>
        <v>2</v>
      </c>
      <c r="BA15" s="30">
        <f t="shared" si="0"/>
        <v>4</v>
      </c>
      <c r="BB15" s="31">
        <f t="shared" si="0"/>
        <v>3</v>
      </c>
      <c r="BC15" s="31">
        <f t="shared" si="30"/>
        <v>7</v>
      </c>
      <c r="BD15" s="31">
        <f t="shared" si="1"/>
        <v>5</v>
      </c>
      <c r="BE15" s="31">
        <f t="shared" si="31"/>
        <v>12</v>
      </c>
      <c r="BF15" s="31">
        <f t="shared" si="2"/>
        <v>0</v>
      </c>
      <c r="BG15" s="31">
        <f t="shared" si="32"/>
        <v>12</v>
      </c>
      <c r="BH15" s="31">
        <f t="shared" si="3"/>
        <v>1</v>
      </c>
      <c r="BI15" s="31">
        <f t="shared" si="3"/>
        <v>2</v>
      </c>
      <c r="BJ15" s="31">
        <f t="shared" si="3"/>
        <v>0</v>
      </c>
      <c r="BK15" s="31">
        <f t="shared" si="33"/>
        <v>0</v>
      </c>
      <c r="BL15" s="31">
        <f t="shared" si="33"/>
        <v>0</v>
      </c>
      <c r="BM15" s="31">
        <f t="shared" si="34"/>
        <v>0</v>
      </c>
      <c r="BN15" s="31">
        <f t="shared" si="4"/>
        <v>0</v>
      </c>
      <c r="BO15" s="31">
        <f t="shared" si="4"/>
        <v>0</v>
      </c>
      <c r="BP15" s="31">
        <f t="shared" si="35"/>
        <v>0</v>
      </c>
      <c r="BQ15" s="31">
        <f t="shared" si="36"/>
        <v>0</v>
      </c>
      <c r="BR15" s="31">
        <f t="shared" si="36"/>
        <v>0</v>
      </c>
      <c r="BS15" s="31">
        <f t="shared" si="37"/>
        <v>0</v>
      </c>
      <c r="BT15" s="31">
        <f t="shared" si="5"/>
        <v>0</v>
      </c>
      <c r="BU15" s="32">
        <f t="shared" si="5"/>
        <v>0</v>
      </c>
      <c r="BV15" s="32">
        <f t="shared" si="38"/>
        <v>0</v>
      </c>
      <c r="BX15" s="30">
        <f t="shared" si="39"/>
        <v>960</v>
      </c>
      <c r="BY15" s="31">
        <f t="shared" si="40"/>
        <v>20</v>
      </c>
      <c r="BZ15" s="31">
        <f t="shared" si="41"/>
        <v>0</v>
      </c>
      <c r="CA15" s="31">
        <f t="shared" si="42"/>
        <v>0</v>
      </c>
      <c r="CB15" s="31">
        <f t="shared" si="43"/>
        <v>0</v>
      </c>
      <c r="CC15" s="32">
        <f t="shared" si="44"/>
        <v>980</v>
      </c>
      <c r="CD15" s="176">
        <f t="shared" si="6"/>
        <v>833.33333333333337</v>
      </c>
      <c r="CE15" s="24">
        <f t="shared" si="45"/>
        <v>3</v>
      </c>
      <c r="CF15" s="176">
        <f t="shared" si="7"/>
        <v>793.33333333333337</v>
      </c>
      <c r="CG15" s="24">
        <f t="shared" si="46"/>
        <v>4</v>
      </c>
      <c r="CH15" s="176">
        <f t="shared" si="8"/>
        <v>740</v>
      </c>
      <c r="CI15" s="24">
        <f t="shared" si="47"/>
        <v>5</v>
      </c>
      <c r="CK15" s="24">
        <f t="shared" si="9"/>
        <v>19.291338582677163</v>
      </c>
      <c r="CM15" s="24">
        <f t="shared" si="10"/>
        <v>22.222222222222221</v>
      </c>
      <c r="CN15" s="24">
        <f t="shared" si="11"/>
        <v>16.666666666666668</v>
      </c>
      <c r="CO15" s="24">
        <f t="shared" si="12"/>
        <v>23.80952380952381</v>
      </c>
      <c r="CP15" s="24">
        <f t="shared" si="13"/>
        <v>0</v>
      </c>
      <c r="CQ15" s="24">
        <f t="shared" si="14"/>
        <v>33.333333333333336</v>
      </c>
      <c r="CR15" s="24">
        <f t="shared" si="15"/>
        <v>100</v>
      </c>
      <c r="CS15" s="24" t="e">
        <f t="shared" si="16"/>
        <v>#DIV/0!</v>
      </c>
      <c r="CT15" s="24" t="e">
        <f t="shared" si="17"/>
        <v>#DIV/0!</v>
      </c>
      <c r="CU15" s="24" t="e">
        <f t="shared" si="18"/>
        <v>#DIV/0!</v>
      </c>
      <c r="CV15" s="24" t="e">
        <f t="shared" si="19"/>
        <v>#DIV/0!</v>
      </c>
      <c r="CW15" s="24" t="e">
        <f t="shared" si="20"/>
        <v>#DIV/0!</v>
      </c>
      <c r="CX15" s="24" t="e">
        <f t="shared" si="21"/>
        <v>#DIV/0!</v>
      </c>
      <c r="CY15" s="24" t="e">
        <f t="shared" si="22"/>
        <v>#DIV/0!</v>
      </c>
      <c r="CZ15" s="24" t="e">
        <f t="shared" si="23"/>
        <v>#DIV/0!</v>
      </c>
      <c r="DA15" s="24">
        <f t="shared" si="24"/>
        <v>0</v>
      </c>
      <c r="DB15" s="24" t="e">
        <f t="shared" si="25"/>
        <v>#DIV/0!</v>
      </c>
      <c r="DC15" s="24" t="e">
        <f t="shared" si="26"/>
        <v>#DIV/0!</v>
      </c>
      <c r="DE15" s="24">
        <f t="shared" si="48"/>
        <v>1</v>
      </c>
      <c r="DF15" s="24">
        <f t="shared" si="48"/>
        <v>1</v>
      </c>
      <c r="DG15" s="24">
        <f t="shared" si="49"/>
        <v>1</v>
      </c>
      <c r="DH15" s="24">
        <f t="shared" si="50"/>
        <v>0</v>
      </c>
      <c r="DI15" s="24">
        <f t="shared" si="27"/>
        <v>1</v>
      </c>
      <c r="DJ15" s="24">
        <f t="shared" si="27"/>
        <v>1</v>
      </c>
      <c r="DK15" s="24">
        <f t="shared" si="27"/>
        <v>0</v>
      </c>
      <c r="DL15" s="24">
        <f t="shared" si="27"/>
        <v>0</v>
      </c>
      <c r="DM15" s="24">
        <f t="shared" si="27"/>
        <v>0</v>
      </c>
      <c r="DN15" s="24">
        <f t="shared" si="28"/>
        <v>0</v>
      </c>
      <c r="DO15" s="24">
        <f t="shared" si="51"/>
        <v>0</v>
      </c>
      <c r="DP15" s="24">
        <f t="shared" si="51"/>
        <v>0</v>
      </c>
      <c r="DQ15" s="24">
        <f t="shared" si="51"/>
        <v>0</v>
      </c>
      <c r="DR15" s="24">
        <f t="shared" si="52"/>
        <v>0</v>
      </c>
      <c r="DS15" s="24">
        <f t="shared" si="53"/>
        <v>0</v>
      </c>
    </row>
    <row r="16" spans="1:123" s="24" customFormat="1" ht="15.75" thickBot="1">
      <c r="A16" s="24" t="s">
        <v>250</v>
      </c>
      <c r="B16" s="25">
        <v>14</v>
      </c>
      <c r="C16" s="157" t="s">
        <v>266</v>
      </c>
      <c r="D16" s="136" t="s">
        <v>254</v>
      </c>
      <c r="E16" s="158">
        <v>1</v>
      </c>
      <c r="F16" s="159">
        <v>1</v>
      </c>
      <c r="G16" s="154">
        <v>1</v>
      </c>
      <c r="H16" s="154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40"/>
      <c r="T16" s="34" t="s">
        <v>254</v>
      </c>
      <c r="U16" s="141">
        <v>3</v>
      </c>
      <c r="V16" s="107"/>
      <c r="W16" s="156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43"/>
      <c r="AJ16" s="50"/>
      <c r="AK16" s="93"/>
      <c r="AL16" s="33"/>
      <c r="AM16" s="33"/>
      <c r="AN16" s="27"/>
      <c r="AO16" s="27"/>
      <c r="AP16" s="27"/>
      <c r="AQ16" s="27"/>
      <c r="AR16" s="28"/>
      <c r="AS16" s="26"/>
      <c r="AT16" s="26"/>
      <c r="AU16" s="26"/>
      <c r="AV16" s="26"/>
      <c r="AW16" s="26"/>
      <c r="AX16" s="26"/>
      <c r="AY16" s="26"/>
      <c r="AZ16" s="29">
        <f t="shared" si="29"/>
        <v>2</v>
      </c>
      <c r="BA16" s="30">
        <f t="shared" si="0"/>
        <v>4</v>
      </c>
      <c r="BB16" s="31">
        <f t="shared" si="0"/>
        <v>1</v>
      </c>
      <c r="BC16" s="31">
        <f t="shared" si="30"/>
        <v>5</v>
      </c>
      <c r="BD16" s="31">
        <f t="shared" si="1"/>
        <v>1</v>
      </c>
      <c r="BE16" s="31">
        <f t="shared" si="31"/>
        <v>6</v>
      </c>
      <c r="BF16" s="31">
        <f t="shared" si="2"/>
        <v>0</v>
      </c>
      <c r="BG16" s="31">
        <f t="shared" si="32"/>
        <v>6</v>
      </c>
      <c r="BH16" s="31">
        <f t="shared" si="3"/>
        <v>0</v>
      </c>
      <c r="BI16" s="31">
        <f t="shared" si="3"/>
        <v>0</v>
      </c>
      <c r="BJ16" s="31">
        <f t="shared" si="3"/>
        <v>0</v>
      </c>
      <c r="BK16" s="31">
        <f t="shared" si="33"/>
        <v>0</v>
      </c>
      <c r="BL16" s="31">
        <f t="shared" si="33"/>
        <v>0</v>
      </c>
      <c r="BM16" s="31">
        <f t="shared" si="34"/>
        <v>0</v>
      </c>
      <c r="BN16" s="31">
        <f t="shared" si="4"/>
        <v>0</v>
      </c>
      <c r="BO16" s="31">
        <f t="shared" si="4"/>
        <v>0</v>
      </c>
      <c r="BP16" s="31">
        <f t="shared" si="35"/>
        <v>0</v>
      </c>
      <c r="BQ16" s="31">
        <f t="shared" si="36"/>
        <v>0</v>
      </c>
      <c r="BR16" s="31">
        <f t="shared" si="36"/>
        <v>0</v>
      </c>
      <c r="BS16" s="31">
        <f t="shared" si="37"/>
        <v>0</v>
      </c>
      <c r="BT16" s="31">
        <f t="shared" si="5"/>
        <v>0</v>
      </c>
      <c r="BU16" s="32">
        <f t="shared" si="5"/>
        <v>0</v>
      </c>
      <c r="BV16" s="32">
        <f t="shared" si="38"/>
        <v>0</v>
      </c>
      <c r="BX16" s="30">
        <f t="shared" si="39"/>
        <v>540</v>
      </c>
      <c r="BY16" s="31">
        <f t="shared" si="40"/>
        <v>0</v>
      </c>
      <c r="BZ16" s="31">
        <f t="shared" si="41"/>
        <v>0</v>
      </c>
      <c r="CA16" s="31">
        <f t="shared" si="42"/>
        <v>0</v>
      </c>
      <c r="CB16" s="31">
        <f t="shared" si="43"/>
        <v>0</v>
      </c>
      <c r="CC16" s="32">
        <f t="shared" si="44"/>
        <v>540</v>
      </c>
      <c r="CD16" s="176">
        <f t="shared" si="6"/>
        <v>393.33333333333337</v>
      </c>
      <c r="CE16" s="24">
        <f t="shared" si="45"/>
        <v>3</v>
      </c>
      <c r="CF16" s="176">
        <f t="shared" si="7"/>
        <v>353.33333333333337</v>
      </c>
      <c r="CG16" s="24">
        <f t="shared" si="46"/>
        <v>4</v>
      </c>
      <c r="CH16" s="176">
        <f t="shared" si="8"/>
        <v>300</v>
      </c>
      <c r="CI16" s="24">
        <f t="shared" si="47"/>
        <v>5</v>
      </c>
      <c r="CK16" s="24">
        <f t="shared" si="9"/>
        <v>10.62992125984252</v>
      </c>
      <c r="CM16" s="24">
        <f t="shared" si="10"/>
        <v>22.222222222222221</v>
      </c>
      <c r="CN16" s="24">
        <f t="shared" si="11"/>
        <v>5.5555555555555554</v>
      </c>
      <c r="CO16" s="24">
        <f t="shared" si="12"/>
        <v>4.7619047619047619</v>
      </c>
      <c r="CP16" s="24">
        <f t="shared" si="13"/>
        <v>0</v>
      </c>
      <c r="CQ16" s="24">
        <f t="shared" si="14"/>
        <v>0</v>
      </c>
      <c r="CR16" s="24">
        <f t="shared" si="15"/>
        <v>0</v>
      </c>
      <c r="CS16" s="24" t="e">
        <f t="shared" si="16"/>
        <v>#DIV/0!</v>
      </c>
      <c r="CT16" s="24" t="e">
        <f t="shared" si="17"/>
        <v>#DIV/0!</v>
      </c>
      <c r="CU16" s="24" t="e">
        <f t="shared" si="18"/>
        <v>#DIV/0!</v>
      </c>
      <c r="CV16" s="24" t="e">
        <f t="shared" si="19"/>
        <v>#DIV/0!</v>
      </c>
      <c r="CW16" s="24" t="e">
        <f t="shared" si="20"/>
        <v>#DIV/0!</v>
      </c>
      <c r="CX16" s="24" t="e">
        <f t="shared" si="21"/>
        <v>#DIV/0!</v>
      </c>
      <c r="CY16" s="24" t="e">
        <f t="shared" si="22"/>
        <v>#DIV/0!</v>
      </c>
      <c r="CZ16" s="24" t="e">
        <f t="shared" si="23"/>
        <v>#DIV/0!</v>
      </c>
      <c r="DA16" s="24">
        <f t="shared" si="24"/>
        <v>0</v>
      </c>
      <c r="DB16" s="24" t="e">
        <f t="shared" si="25"/>
        <v>#DIV/0!</v>
      </c>
      <c r="DC16" s="24" t="e">
        <f t="shared" si="26"/>
        <v>#DIV/0!</v>
      </c>
      <c r="DE16" s="24">
        <f t="shared" si="48"/>
        <v>1</v>
      </c>
      <c r="DF16" s="24">
        <f t="shared" si="48"/>
        <v>1</v>
      </c>
      <c r="DG16" s="24">
        <f t="shared" si="49"/>
        <v>1</v>
      </c>
      <c r="DH16" s="24">
        <f t="shared" si="50"/>
        <v>0</v>
      </c>
      <c r="DI16" s="24">
        <f t="shared" si="27"/>
        <v>0</v>
      </c>
      <c r="DJ16" s="24">
        <f t="shared" si="27"/>
        <v>0</v>
      </c>
      <c r="DK16" s="24">
        <f t="shared" si="27"/>
        <v>0</v>
      </c>
      <c r="DL16" s="24">
        <f t="shared" si="27"/>
        <v>0</v>
      </c>
      <c r="DM16" s="24">
        <f t="shared" si="27"/>
        <v>0</v>
      </c>
      <c r="DN16" s="24">
        <f t="shared" si="28"/>
        <v>0</v>
      </c>
      <c r="DO16" s="24">
        <f t="shared" si="51"/>
        <v>0</v>
      </c>
      <c r="DP16" s="24">
        <f t="shared" si="51"/>
        <v>0</v>
      </c>
      <c r="DQ16" s="24">
        <f t="shared" si="51"/>
        <v>0</v>
      </c>
      <c r="DR16" s="24">
        <f t="shared" si="52"/>
        <v>0</v>
      </c>
      <c r="DS16" s="24">
        <f t="shared" si="53"/>
        <v>0</v>
      </c>
    </row>
    <row r="17" spans="1:123" ht="15.75" thickBot="1">
      <c r="A17" s="24" t="s">
        <v>250</v>
      </c>
      <c r="B17" s="25">
        <v>15</v>
      </c>
      <c r="C17" s="135" t="s">
        <v>267</v>
      </c>
      <c r="D17" s="34" t="s">
        <v>254</v>
      </c>
      <c r="E17" s="137"/>
      <c r="F17" s="138"/>
      <c r="G17" s="159">
        <v>1</v>
      </c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40"/>
      <c r="T17" s="34" t="s">
        <v>254</v>
      </c>
      <c r="U17" s="141"/>
      <c r="V17" s="105"/>
      <c r="W17" s="152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43"/>
      <c r="AJ17" s="50"/>
      <c r="AK17" s="93"/>
      <c r="AL17" s="33"/>
      <c r="AM17" s="33"/>
      <c r="AN17" s="36"/>
      <c r="AO17" s="36"/>
      <c r="AP17" s="36"/>
      <c r="AQ17" s="36"/>
      <c r="AR17" s="37"/>
      <c r="AS17" s="33"/>
      <c r="AT17" s="33"/>
      <c r="AU17" s="33"/>
      <c r="AV17" s="33"/>
      <c r="AW17" s="33"/>
      <c r="AX17" s="33"/>
      <c r="AY17" s="33"/>
      <c r="AZ17" s="38">
        <f t="shared" si="29"/>
        <v>2</v>
      </c>
      <c r="BA17" s="39">
        <f t="shared" si="0"/>
        <v>0</v>
      </c>
      <c r="BB17" s="40">
        <f t="shared" si="0"/>
        <v>0</v>
      </c>
      <c r="BC17" s="31">
        <f t="shared" si="30"/>
        <v>0</v>
      </c>
      <c r="BD17" s="40">
        <f t="shared" si="1"/>
        <v>1</v>
      </c>
      <c r="BE17" s="31">
        <f t="shared" si="31"/>
        <v>1</v>
      </c>
      <c r="BF17" s="40">
        <f t="shared" si="2"/>
        <v>0</v>
      </c>
      <c r="BG17" s="31">
        <f t="shared" si="32"/>
        <v>1</v>
      </c>
      <c r="BH17" s="40">
        <f t="shared" si="3"/>
        <v>0</v>
      </c>
      <c r="BI17" s="40">
        <f t="shared" si="3"/>
        <v>0</v>
      </c>
      <c r="BJ17" s="40">
        <f t="shared" si="3"/>
        <v>0</v>
      </c>
      <c r="BK17" s="40">
        <f t="shared" si="33"/>
        <v>0</v>
      </c>
      <c r="BL17" s="40">
        <f t="shared" si="33"/>
        <v>0</v>
      </c>
      <c r="BM17" s="31">
        <f t="shared" si="34"/>
        <v>0</v>
      </c>
      <c r="BN17" s="40">
        <f t="shared" si="4"/>
        <v>0</v>
      </c>
      <c r="BO17" s="40">
        <f t="shared" si="4"/>
        <v>0</v>
      </c>
      <c r="BP17" s="40">
        <f t="shared" si="35"/>
        <v>0</v>
      </c>
      <c r="BQ17" s="40">
        <f t="shared" si="36"/>
        <v>0</v>
      </c>
      <c r="BR17" s="40">
        <f t="shared" si="36"/>
        <v>0</v>
      </c>
      <c r="BS17" s="31">
        <f t="shared" si="37"/>
        <v>0</v>
      </c>
      <c r="BT17" s="40">
        <f t="shared" si="5"/>
        <v>0</v>
      </c>
      <c r="BU17" s="41">
        <f t="shared" si="5"/>
        <v>0</v>
      </c>
      <c r="BV17" s="41">
        <f t="shared" si="38"/>
        <v>0</v>
      </c>
      <c r="BW17" s="42"/>
      <c r="BX17" s="39">
        <f t="shared" si="39"/>
        <v>60</v>
      </c>
      <c r="BY17" s="40">
        <f t="shared" si="40"/>
        <v>0</v>
      </c>
      <c r="BZ17" s="40">
        <f t="shared" si="41"/>
        <v>0</v>
      </c>
      <c r="CA17" s="40">
        <f t="shared" si="42"/>
        <v>0</v>
      </c>
      <c r="CB17" s="40">
        <f t="shared" si="43"/>
        <v>0</v>
      </c>
      <c r="CC17" s="41">
        <f t="shared" si="44"/>
        <v>60</v>
      </c>
      <c r="CD17" s="176">
        <f t="shared" si="6"/>
        <v>-86.666666666666657</v>
      </c>
      <c r="CE17" s="24" t="str">
        <f t="shared" si="45"/>
        <v>NAO</v>
      </c>
      <c r="CF17" s="176">
        <f t="shared" si="7"/>
        <v>-126.66666666666666</v>
      </c>
      <c r="CG17" s="24" t="str">
        <f t="shared" si="46"/>
        <v>NAO</v>
      </c>
      <c r="CH17" s="176">
        <f t="shared" si="8"/>
        <v>-180</v>
      </c>
      <c r="CI17" s="24" t="str">
        <f t="shared" si="47"/>
        <v>NAO</v>
      </c>
      <c r="CK17">
        <f t="shared" si="9"/>
        <v>1.1811023622047243</v>
      </c>
      <c r="CM17">
        <f t="shared" si="10"/>
        <v>0</v>
      </c>
      <c r="CN17">
        <f t="shared" si="11"/>
        <v>0</v>
      </c>
      <c r="CO17">
        <f t="shared" si="12"/>
        <v>4.7619047619047619</v>
      </c>
      <c r="CP17">
        <f t="shared" si="13"/>
        <v>0</v>
      </c>
      <c r="CQ17">
        <f t="shared" si="14"/>
        <v>0</v>
      </c>
      <c r="CR17">
        <f t="shared" si="15"/>
        <v>0</v>
      </c>
      <c r="CS17" t="e">
        <f t="shared" si="16"/>
        <v>#DIV/0!</v>
      </c>
      <c r="CT17" t="e">
        <f t="shared" si="17"/>
        <v>#DIV/0!</v>
      </c>
      <c r="CU17" t="e">
        <f t="shared" si="18"/>
        <v>#DIV/0!</v>
      </c>
      <c r="CV17" t="e">
        <f t="shared" si="19"/>
        <v>#DIV/0!</v>
      </c>
      <c r="CW17" t="e">
        <f t="shared" si="20"/>
        <v>#DIV/0!</v>
      </c>
      <c r="CX17" t="e">
        <f t="shared" si="21"/>
        <v>#DIV/0!</v>
      </c>
      <c r="CY17" t="e">
        <f t="shared" si="22"/>
        <v>#DIV/0!</v>
      </c>
      <c r="CZ17" t="e">
        <f t="shared" si="23"/>
        <v>#DIV/0!</v>
      </c>
      <c r="DA17">
        <f t="shared" si="24"/>
        <v>0</v>
      </c>
      <c r="DB17" t="e">
        <f t="shared" si="25"/>
        <v>#DIV/0!</v>
      </c>
      <c r="DC17" t="e">
        <f t="shared" si="26"/>
        <v>#DIV/0!</v>
      </c>
      <c r="DE17" s="24">
        <f t="shared" si="48"/>
        <v>0</v>
      </c>
      <c r="DF17" s="24">
        <f t="shared" si="48"/>
        <v>0</v>
      </c>
      <c r="DG17" s="24">
        <f t="shared" si="49"/>
        <v>1</v>
      </c>
      <c r="DH17" s="24">
        <f t="shared" si="50"/>
        <v>0</v>
      </c>
      <c r="DI17" s="24">
        <f t="shared" si="27"/>
        <v>0</v>
      </c>
      <c r="DJ17" s="24">
        <f t="shared" si="27"/>
        <v>0</v>
      </c>
      <c r="DK17" s="24">
        <f t="shared" si="27"/>
        <v>0</v>
      </c>
      <c r="DL17" s="24">
        <f t="shared" si="27"/>
        <v>0</v>
      </c>
      <c r="DM17" s="24">
        <f t="shared" si="27"/>
        <v>0</v>
      </c>
      <c r="DN17" s="24">
        <f t="shared" si="28"/>
        <v>0</v>
      </c>
      <c r="DO17" s="24">
        <f t="shared" si="51"/>
        <v>0</v>
      </c>
      <c r="DP17" s="24">
        <f t="shared" si="51"/>
        <v>0</v>
      </c>
      <c r="DQ17" s="24">
        <f t="shared" si="51"/>
        <v>0</v>
      </c>
      <c r="DR17" s="24">
        <f t="shared" si="52"/>
        <v>0</v>
      </c>
      <c r="DS17" s="24">
        <f t="shared" si="53"/>
        <v>0</v>
      </c>
    </row>
    <row r="18" spans="1:123" ht="15.75" thickBot="1">
      <c r="A18" s="24" t="s">
        <v>250</v>
      </c>
      <c r="B18" s="25">
        <v>16</v>
      </c>
      <c r="C18" s="135" t="s">
        <v>268</v>
      </c>
      <c r="D18" s="34" t="s">
        <v>254</v>
      </c>
      <c r="E18" s="137">
        <v>1</v>
      </c>
      <c r="F18" s="138"/>
      <c r="G18" s="138">
        <v>4</v>
      </c>
      <c r="H18" s="138">
        <v>1</v>
      </c>
      <c r="I18" s="138">
        <v>1</v>
      </c>
      <c r="J18" s="138"/>
      <c r="K18" s="159"/>
      <c r="L18" s="138"/>
      <c r="M18" s="138"/>
      <c r="N18" s="138"/>
      <c r="O18" s="138"/>
      <c r="P18" s="138"/>
      <c r="Q18" s="138"/>
      <c r="R18" s="138"/>
      <c r="S18" s="140"/>
      <c r="T18" s="34" t="s">
        <v>254</v>
      </c>
      <c r="U18" s="141">
        <v>1</v>
      </c>
      <c r="V18" s="105">
        <v>1</v>
      </c>
      <c r="W18" s="152"/>
      <c r="X18" s="152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43"/>
      <c r="AJ18" s="91"/>
      <c r="AK18" s="93"/>
      <c r="AL18" s="33"/>
      <c r="AM18" s="33"/>
      <c r="AN18" s="36"/>
      <c r="AO18" s="36"/>
      <c r="AP18" s="36"/>
      <c r="AQ18" s="36"/>
      <c r="AR18" s="37"/>
      <c r="AS18" s="33"/>
      <c r="AT18" s="33"/>
      <c r="AU18" s="33"/>
      <c r="AV18" s="33"/>
      <c r="AW18" s="33"/>
      <c r="AX18" s="33"/>
      <c r="AY18" s="33"/>
      <c r="AZ18" s="38">
        <f t="shared" si="29"/>
        <v>2</v>
      </c>
      <c r="BA18" s="39">
        <f t="shared" si="0"/>
        <v>2</v>
      </c>
      <c r="BB18" s="40">
        <f t="shared" si="0"/>
        <v>1</v>
      </c>
      <c r="BC18" s="31">
        <f t="shared" si="30"/>
        <v>3</v>
      </c>
      <c r="BD18" s="40">
        <f t="shared" si="1"/>
        <v>4</v>
      </c>
      <c r="BE18" s="31">
        <f t="shared" si="31"/>
        <v>7</v>
      </c>
      <c r="BF18" s="40">
        <f t="shared" si="2"/>
        <v>1</v>
      </c>
      <c r="BG18" s="31">
        <f t="shared" si="32"/>
        <v>8</v>
      </c>
      <c r="BH18" s="40">
        <f t="shared" si="3"/>
        <v>1</v>
      </c>
      <c r="BI18" s="40">
        <f t="shared" si="3"/>
        <v>0</v>
      </c>
      <c r="BJ18" s="40">
        <f t="shared" si="3"/>
        <v>0</v>
      </c>
      <c r="BK18" s="40">
        <f t="shared" si="33"/>
        <v>0</v>
      </c>
      <c r="BL18" s="40">
        <f t="shared" si="33"/>
        <v>0</v>
      </c>
      <c r="BM18" s="31">
        <f t="shared" si="34"/>
        <v>0</v>
      </c>
      <c r="BN18" s="40">
        <f t="shared" si="4"/>
        <v>0</v>
      </c>
      <c r="BO18" s="40">
        <f t="shared" si="4"/>
        <v>0</v>
      </c>
      <c r="BP18" s="40">
        <f t="shared" si="35"/>
        <v>0</v>
      </c>
      <c r="BQ18" s="40">
        <f t="shared" si="36"/>
        <v>0</v>
      </c>
      <c r="BR18" s="40">
        <f t="shared" si="36"/>
        <v>0</v>
      </c>
      <c r="BS18" s="31">
        <f t="shared" si="37"/>
        <v>0</v>
      </c>
      <c r="BT18" s="40">
        <f t="shared" si="5"/>
        <v>0</v>
      </c>
      <c r="BU18" s="41">
        <f t="shared" si="5"/>
        <v>0</v>
      </c>
      <c r="BV18" s="41">
        <f t="shared" si="38"/>
        <v>0</v>
      </c>
      <c r="BW18" s="42"/>
      <c r="BX18" s="39">
        <f t="shared" si="39"/>
        <v>580</v>
      </c>
      <c r="BY18" s="40">
        <f t="shared" si="40"/>
        <v>0</v>
      </c>
      <c r="BZ18" s="40">
        <f t="shared" si="41"/>
        <v>0</v>
      </c>
      <c r="CA18" s="40">
        <f t="shared" si="42"/>
        <v>0</v>
      </c>
      <c r="CB18" s="40">
        <f t="shared" si="43"/>
        <v>0</v>
      </c>
      <c r="CC18" s="41">
        <f t="shared" si="44"/>
        <v>580</v>
      </c>
      <c r="CD18" s="176">
        <f t="shared" si="6"/>
        <v>433.33333333333337</v>
      </c>
      <c r="CE18" s="24">
        <f t="shared" si="45"/>
        <v>3</v>
      </c>
      <c r="CF18" s="176">
        <f t="shared" si="7"/>
        <v>393.33333333333337</v>
      </c>
      <c r="CG18" s="24">
        <f t="shared" si="46"/>
        <v>4</v>
      </c>
      <c r="CH18" s="176">
        <f t="shared" si="8"/>
        <v>340</v>
      </c>
      <c r="CI18" s="24">
        <f t="shared" si="47"/>
        <v>5</v>
      </c>
      <c r="CK18">
        <f t="shared" si="9"/>
        <v>11.41732283464567</v>
      </c>
      <c r="CM18">
        <f t="shared" si="10"/>
        <v>11.111111111111111</v>
      </c>
      <c r="CN18">
        <f t="shared" si="11"/>
        <v>5.5555555555555554</v>
      </c>
      <c r="CO18">
        <f t="shared" si="12"/>
        <v>19.047619047619047</v>
      </c>
      <c r="CP18">
        <f t="shared" si="13"/>
        <v>10</v>
      </c>
      <c r="CQ18">
        <f t="shared" si="14"/>
        <v>33.333333333333336</v>
      </c>
      <c r="CR18">
        <f t="shared" si="15"/>
        <v>0</v>
      </c>
      <c r="CS18" t="e">
        <f t="shared" si="16"/>
        <v>#DIV/0!</v>
      </c>
      <c r="CT18" t="e">
        <f t="shared" si="17"/>
        <v>#DIV/0!</v>
      </c>
      <c r="CU18" t="e">
        <f t="shared" si="18"/>
        <v>#DIV/0!</v>
      </c>
      <c r="CV18" t="e">
        <f t="shared" si="19"/>
        <v>#DIV/0!</v>
      </c>
      <c r="CW18" t="e">
        <f t="shared" si="20"/>
        <v>#DIV/0!</v>
      </c>
      <c r="CX18" t="e">
        <f t="shared" si="21"/>
        <v>#DIV/0!</v>
      </c>
      <c r="CY18" t="e">
        <f t="shared" si="22"/>
        <v>#DIV/0!</v>
      </c>
      <c r="CZ18" t="e">
        <f t="shared" si="23"/>
        <v>#DIV/0!</v>
      </c>
      <c r="DA18">
        <f t="shared" si="24"/>
        <v>0</v>
      </c>
      <c r="DB18" t="e">
        <f t="shared" si="25"/>
        <v>#DIV/0!</v>
      </c>
      <c r="DC18" t="e">
        <f t="shared" si="26"/>
        <v>#DIV/0!</v>
      </c>
      <c r="DE18" s="24">
        <f t="shared" si="48"/>
        <v>1</v>
      </c>
      <c r="DF18" s="24">
        <f t="shared" si="48"/>
        <v>1</v>
      </c>
      <c r="DG18" s="24">
        <f t="shared" si="49"/>
        <v>1</v>
      </c>
      <c r="DH18" s="24">
        <f t="shared" si="50"/>
        <v>1</v>
      </c>
      <c r="DI18" s="24">
        <f t="shared" si="27"/>
        <v>1</v>
      </c>
      <c r="DJ18" s="24">
        <f t="shared" si="27"/>
        <v>0</v>
      </c>
      <c r="DK18" s="24">
        <f t="shared" si="27"/>
        <v>0</v>
      </c>
      <c r="DL18" s="24">
        <f t="shared" si="27"/>
        <v>0</v>
      </c>
      <c r="DM18" s="24">
        <f t="shared" si="27"/>
        <v>0</v>
      </c>
      <c r="DN18" s="24">
        <f t="shared" si="28"/>
        <v>0</v>
      </c>
      <c r="DO18" s="24">
        <f t="shared" si="51"/>
        <v>0</v>
      </c>
      <c r="DP18" s="24">
        <f t="shared" si="51"/>
        <v>0</v>
      </c>
      <c r="DQ18" s="24">
        <f t="shared" si="51"/>
        <v>0</v>
      </c>
      <c r="DR18" s="24">
        <f t="shared" si="52"/>
        <v>0</v>
      </c>
      <c r="DS18" s="24">
        <f t="shared" si="53"/>
        <v>0</v>
      </c>
    </row>
    <row r="19" spans="1:123" ht="15.75" thickBot="1">
      <c r="A19" s="44"/>
      <c r="B19" s="45"/>
      <c r="C19" s="46"/>
      <c r="D19" s="47"/>
      <c r="E19" s="48"/>
      <c r="F19" s="49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50"/>
      <c r="U19" s="49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50"/>
      <c r="AK19" s="49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50">
        <f>SUM(AZ3:AZ18)</f>
        <v>24</v>
      </c>
      <c r="BA19" s="51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52"/>
      <c r="BW19" s="44"/>
      <c r="BX19" s="45"/>
      <c r="BY19" s="45"/>
      <c r="BZ19" s="45"/>
      <c r="CA19" s="45"/>
      <c r="CB19" s="45"/>
      <c r="CC19" s="45"/>
      <c r="CD19" s="44"/>
      <c r="CE19" s="44"/>
      <c r="CF19" s="44"/>
      <c r="CG19" s="44"/>
      <c r="CH19" s="44"/>
      <c r="CI19" s="44"/>
    </row>
    <row r="20" spans="1:123" ht="15.75" thickBot="1">
      <c r="C20" s="8" t="s">
        <v>38</v>
      </c>
      <c r="D20" s="8"/>
      <c r="E20" s="53">
        <v>1</v>
      </c>
      <c r="F20" s="53">
        <v>1</v>
      </c>
      <c r="G20" s="53">
        <v>3</v>
      </c>
      <c r="H20" s="53"/>
      <c r="I20" s="53"/>
      <c r="J20" s="53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53">
        <v>1</v>
      </c>
      <c r="V20" s="53"/>
      <c r="W20" s="113">
        <v>3</v>
      </c>
      <c r="X20" s="53"/>
      <c r="Y20" s="53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8">
        <f>AZ19/2</f>
        <v>12</v>
      </c>
      <c r="BA20" s="1">
        <f>SUM(E20,U20,AK20)</f>
        <v>2</v>
      </c>
      <c r="BB20" s="54">
        <f>SUM(F20,V20,AL20)</f>
        <v>1</v>
      </c>
      <c r="BC20" s="54"/>
      <c r="BD20" s="54">
        <f>SUM(G20,W20,AM20)</f>
        <v>6</v>
      </c>
      <c r="BE20" s="54"/>
      <c r="BF20" s="54">
        <f>SUM(H20,X20,AN20)</f>
        <v>0</v>
      </c>
      <c r="BG20" s="54"/>
      <c r="BH20" s="54">
        <f>SUM(I20,Y20,AO20)</f>
        <v>0</v>
      </c>
      <c r="BI20" s="54">
        <f>SUM(J20,Z20,AP20)</f>
        <v>0</v>
      </c>
      <c r="BJ20" s="54">
        <f>SUM(K20,AA20,AQ20)</f>
        <v>0</v>
      </c>
      <c r="BK20" s="55">
        <f>SUM(AR20,AB20,L20)</f>
        <v>0</v>
      </c>
      <c r="BL20" s="55">
        <f>SUM(AS20,AC20,M20)</f>
        <v>0</v>
      </c>
      <c r="BM20" s="55"/>
      <c r="BN20" s="55">
        <f>SUM(AT20,AD20,N20)</f>
        <v>0</v>
      </c>
      <c r="BO20" s="55"/>
      <c r="BP20" s="55">
        <f>SUM(AU20,AE20,O20)</f>
        <v>0</v>
      </c>
      <c r="BQ20" s="55">
        <f>SUM(AV20,AF20,P20)</f>
        <v>0</v>
      </c>
      <c r="BR20" s="55">
        <f>SUM(AW20,AG20,Q20)</f>
        <v>0</v>
      </c>
      <c r="BS20" s="55"/>
      <c r="BT20" s="55">
        <f>SUM(AX20,AH20,R20)</f>
        <v>0</v>
      </c>
      <c r="BU20" s="55"/>
      <c r="BV20" s="56">
        <f>SUM(AY20,AI20,S20)</f>
        <v>0</v>
      </c>
      <c r="CA20" s="57"/>
      <c r="CB20" s="57"/>
      <c r="CC20">
        <f>SUM(CC3:CC18)</f>
        <v>5080</v>
      </c>
    </row>
    <row r="21" spans="1:123">
      <c r="BI21" s="22"/>
      <c r="BY21" s="22"/>
      <c r="CJ21">
        <f>SUM(CJ3:CJ18)</f>
        <v>0</v>
      </c>
      <c r="CK21" t="e">
        <f>SUM(CK3:CK18)</f>
        <v>#VALUE!</v>
      </c>
      <c r="CM21">
        <f t="shared" ref="CM21:DC21" si="54">SUM(CM3:CM18)</f>
        <v>100</v>
      </c>
      <c r="CN21">
        <f t="shared" si="54"/>
        <v>100</v>
      </c>
      <c r="CO21">
        <f t="shared" si="54"/>
        <v>100</v>
      </c>
      <c r="CP21">
        <f t="shared" si="54"/>
        <v>100</v>
      </c>
      <c r="CQ21">
        <f t="shared" si="54"/>
        <v>100</v>
      </c>
      <c r="CR21">
        <f t="shared" si="54"/>
        <v>100</v>
      </c>
      <c r="CS21" t="e">
        <f t="shared" si="54"/>
        <v>#DIV/0!</v>
      </c>
      <c r="CT21" t="e">
        <f t="shared" si="54"/>
        <v>#DIV/0!</v>
      </c>
      <c r="CU21" t="e">
        <f t="shared" si="54"/>
        <v>#DIV/0!</v>
      </c>
      <c r="CV21" t="e">
        <f t="shared" si="54"/>
        <v>#DIV/0!</v>
      </c>
      <c r="CW21" t="e">
        <f t="shared" si="54"/>
        <v>#DIV/0!</v>
      </c>
      <c r="CX21" t="e">
        <f t="shared" si="54"/>
        <v>#DIV/0!</v>
      </c>
      <c r="CY21" t="e">
        <f t="shared" si="54"/>
        <v>#DIV/0!</v>
      </c>
      <c r="CZ21" t="e">
        <f t="shared" si="54"/>
        <v>#DIV/0!</v>
      </c>
      <c r="DA21">
        <f t="shared" si="54"/>
        <v>100</v>
      </c>
      <c r="DB21" t="e">
        <f t="shared" si="54"/>
        <v>#DIV/0!</v>
      </c>
      <c r="DC21" t="e">
        <f t="shared" si="54"/>
        <v>#DIV/0!</v>
      </c>
    </row>
    <row r="22" spans="1:123" ht="15.75" thickBot="1"/>
    <row r="23" spans="1:123" ht="15.75" thickBot="1">
      <c r="D23" t="s">
        <v>39</v>
      </c>
      <c r="E23" t="s">
        <v>40</v>
      </c>
      <c r="F23" t="s">
        <v>41</v>
      </c>
      <c r="U23" s="57"/>
      <c r="BA23" s="18" t="s">
        <v>8</v>
      </c>
      <c r="BB23" s="19" t="s">
        <v>9</v>
      </c>
      <c r="BC23" s="19"/>
      <c r="BD23" s="19" t="s">
        <v>10</v>
      </c>
      <c r="BE23" s="19"/>
      <c r="BF23" s="19" t="s">
        <v>11</v>
      </c>
      <c r="BG23" s="19"/>
      <c r="BH23" s="19" t="s">
        <v>12</v>
      </c>
      <c r="BI23" s="19" t="s">
        <v>13</v>
      </c>
      <c r="BJ23" s="19" t="s">
        <v>14</v>
      </c>
      <c r="BK23" s="19" t="s">
        <v>15</v>
      </c>
      <c r="BL23" s="19" t="s">
        <v>16</v>
      </c>
      <c r="BM23" s="19"/>
      <c r="BN23" s="19" t="s">
        <v>17</v>
      </c>
      <c r="BO23" s="19"/>
      <c r="BP23" s="19" t="s">
        <v>27</v>
      </c>
      <c r="BQ23" s="19" t="s">
        <v>19</v>
      </c>
      <c r="BR23" s="19" t="s">
        <v>20</v>
      </c>
      <c r="BS23" s="19"/>
      <c r="BT23" s="19" t="s">
        <v>21</v>
      </c>
      <c r="BU23" s="19"/>
      <c r="BV23" s="21" t="s">
        <v>22</v>
      </c>
      <c r="BW23" s="295" t="s">
        <v>42</v>
      </c>
      <c r="BX23" s="296"/>
      <c r="BY23" s="296"/>
      <c r="BZ23" s="296"/>
      <c r="CA23" s="297"/>
      <c r="CB23" s="290" t="s">
        <v>483</v>
      </c>
      <c r="CC23" s="291"/>
    </row>
    <row r="24" spans="1:123" ht="15.75" thickBot="1">
      <c r="D24">
        <v>2007</v>
      </c>
      <c r="E24">
        <v>2008</v>
      </c>
      <c r="F24">
        <v>2009</v>
      </c>
      <c r="G24" t="s">
        <v>43</v>
      </c>
      <c r="AY24" s="292" t="s">
        <v>44</v>
      </c>
      <c r="AZ24" s="282"/>
      <c r="BA24" s="282"/>
      <c r="BB24" s="282"/>
      <c r="BC24" s="282"/>
      <c r="BD24" s="282"/>
      <c r="BE24" s="282"/>
      <c r="BF24" s="282"/>
      <c r="BG24" s="282"/>
      <c r="BH24" s="282"/>
      <c r="BI24" s="282"/>
      <c r="BJ24" s="282"/>
      <c r="BK24" s="282"/>
      <c r="BL24" s="282"/>
      <c r="BM24" s="282"/>
      <c r="BN24" s="282"/>
      <c r="BO24" s="282"/>
      <c r="BP24" s="282"/>
      <c r="BQ24" s="282"/>
      <c r="BR24" s="282"/>
      <c r="BS24" s="282"/>
      <c r="BT24" s="282"/>
      <c r="BU24" s="282"/>
      <c r="BV24" s="282"/>
      <c r="BW24" s="293" t="s">
        <v>45</v>
      </c>
      <c r="BX24" s="294"/>
      <c r="BY24" s="58"/>
      <c r="BZ24" s="58"/>
      <c r="CA24" s="59">
        <f>SUM(BA26:BV26)</f>
        <v>67</v>
      </c>
      <c r="CB24" s="221">
        <v>0.8</v>
      </c>
      <c r="CC24" s="62">
        <f>PERCENTILE($CC$1:$CC18,0.8)</f>
        <v>548</v>
      </c>
    </row>
    <row r="25" spans="1:123" ht="15.75" thickBot="1">
      <c r="C25" t="s">
        <v>46</v>
      </c>
      <c r="D25">
        <f>COUNTIF(D3:D18,"P")</f>
        <v>12</v>
      </c>
      <c r="E25">
        <f>COUNTIF(T3:T18,"P")</f>
        <v>12</v>
      </c>
      <c r="G25">
        <f>AVERAGE(D25:F25)</f>
        <v>12</v>
      </c>
      <c r="AP25" s="57"/>
      <c r="AQ25" s="57"/>
      <c r="AR25" s="57"/>
      <c r="AS25" s="57"/>
      <c r="AT25" s="57"/>
      <c r="AU25" s="57"/>
      <c r="AV25" s="57"/>
      <c r="AW25" s="57"/>
      <c r="AX25" s="57"/>
      <c r="AY25" s="1" t="s">
        <v>47</v>
      </c>
      <c r="AZ25" s="60"/>
      <c r="BA25" s="61">
        <f>SUM(BA3:BA18)</f>
        <v>18</v>
      </c>
      <c r="BB25" s="61">
        <f>SUM(BB3:BB18)</f>
        <v>18</v>
      </c>
      <c r="BC25" s="61"/>
      <c r="BD25" s="61">
        <f>SUM(BD3:BD18)</f>
        <v>21</v>
      </c>
      <c r="BE25" s="61"/>
      <c r="BF25" s="61">
        <f>SUM(BF3:BF18)</f>
        <v>10</v>
      </c>
      <c r="BG25" s="61"/>
      <c r="BH25" s="61">
        <f>SUM(BH3:BH18)</f>
        <v>3</v>
      </c>
      <c r="BI25" s="61">
        <f>SUM(BI3:BI18)</f>
        <v>2</v>
      </c>
      <c r="BJ25" s="61">
        <f>SUM(BJ3:BJ18)</f>
        <v>0</v>
      </c>
      <c r="BK25" s="61">
        <f>SUM(BK3:BK18)</f>
        <v>0</v>
      </c>
      <c r="BL25" s="61">
        <f>SUM(BL3:BL18)</f>
        <v>0</v>
      </c>
      <c r="BM25" s="61"/>
      <c r="BN25" s="61">
        <f>SUM(BN3:BN18)</f>
        <v>0</v>
      </c>
      <c r="BO25" s="61">
        <f>SUM(BO3:BO18)</f>
        <v>0</v>
      </c>
      <c r="BP25" s="61">
        <f>SUM(BP3:BP18)</f>
        <v>0</v>
      </c>
      <c r="BQ25" s="61">
        <f>SUM(BQ3:BQ18)</f>
        <v>0</v>
      </c>
      <c r="BR25" s="61">
        <f>SUM(BR3:BR18)</f>
        <v>0</v>
      </c>
      <c r="BS25" s="61"/>
      <c r="BT25" s="61">
        <f>SUM(BT3:BT18)</f>
        <v>4</v>
      </c>
      <c r="BU25" s="61">
        <f>SUM(BU3:BU18)</f>
        <v>0</v>
      </c>
      <c r="BV25" s="61">
        <f>SUM(BV3:BV18)</f>
        <v>0</v>
      </c>
      <c r="BW25" s="298" t="s">
        <v>29</v>
      </c>
      <c r="BX25" s="299"/>
      <c r="BY25" s="62"/>
      <c r="BZ25" s="62"/>
      <c r="CA25" s="63">
        <f>SUM(BA26:BJ26)</f>
        <v>63</v>
      </c>
      <c r="CB25" s="221">
        <v>0.75</v>
      </c>
      <c r="CC25" s="62">
        <f>PERCENTILE($CC$1:$CC19,0.75)</f>
        <v>422.5</v>
      </c>
    </row>
    <row r="26" spans="1:123" ht="15.75" thickBot="1">
      <c r="C26" t="s">
        <v>48</v>
      </c>
      <c r="D26">
        <f>COUNTIF(D3:D18,"C")</f>
        <v>4</v>
      </c>
      <c r="E26">
        <f>COUNTIF(T3:T18,"C")</f>
        <v>4</v>
      </c>
      <c r="F26">
        <f>COUNTIF(A3:AJ18,"C")</f>
        <v>8</v>
      </c>
      <c r="G26">
        <f>AVERAGE(D26:F26)</f>
        <v>5.333333333333333</v>
      </c>
      <c r="AP26" s="57"/>
      <c r="AQ26" s="57"/>
      <c r="AR26" s="57"/>
      <c r="AS26" s="57"/>
      <c r="AT26" s="57"/>
      <c r="AU26" s="57"/>
      <c r="AV26" s="57"/>
      <c r="AW26" s="57"/>
      <c r="AX26" s="57"/>
      <c r="AY26" s="1" t="s">
        <v>49</v>
      </c>
      <c r="AZ26" s="60"/>
      <c r="BA26" s="54">
        <f>BA25-BA20</f>
        <v>16</v>
      </c>
      <c r="BB26" s="54">
        <f t="shared" ref="BB26:BV26" si="55">BB25-BB20</f>
        <v>17</v>
      </c>
      <c r="BC26" s="54"/>
      <c r="BD26" s="54">
        <f t="shared" si="55"/>
        <v>15</v>
      </c>
      <c r="BE26" s="54"/>
      <c r="BF26" s="54">
        <f t="shared" si="55"/>
        <v>10</v>
      </c>
      <c r="BG26" s="54"/>
      <c r="BH26" s="54">
        <f t="shared" si="55"/>
        <v>3</v>
      </c>
      <c r="BI26" s="54">
        <f t="shared" si="55"/>
        <v>2</v>
      </c>
      <c r="BJ26" s="54">
        <f t="shared" si="55"/>
        <v>0</v>
      </c>
      <c r="BK26" s="54">
        <f t="shared" si="55"/>
        <v>0</v>
      </c>
      <c r="BL26" s="54">
        <f t="shared" si="55"/>
        <v>0</v>
      </c>
      <c r="BM26" s="54"/>
      <c r="BN26" s="54">
        <f t="shared" si="55"/>
        <v>0</v>
      </c>
      <c r="BO26" s="54"/>
      <c r="BP26" s="54">
        <f t="shared" si="55"/>
        <v>0</v>
      </c>
      <c r="BQ26" s="54">
        <f t="shared" si="55"/>
        <v>0</v>
      </c>
      <c r="BR26" s="54">
        <f t="shared" si="55"/>
        <v>0</v>
      </c>
      <c r="BS26" s="54"/>
      <c r="BT26" s="54">
        <f t="shared" si="55"/>
        <v>4</v>
      </c>
      <c r="BU26" s="54"/>
      <c r="BV26" s="54">
        <f t="shared" si="55"/>
        <v>0</v>
      </c>
      <c r="BW26" s="298" t="s">
        <v>50</v>
      </c>
      <c r="BX26" s="299"/>
      <c r="BY26" s="62"/>
      <c r="BZ26" s="62"/>
      <c r="CA26" s="63">
        <f>SUM(BK26:BP26)</f>
        <v>0</v>
      </c>
      <c r="CB26" s="221">
        <v>0.7</v>
      </c>
      <c r="CC26" s="62">
        <f>PERCENTILE($CC$1:$CC18,0.7)</f>
        <v>287.99999999999989</v>
      </c>
    </row>
    <row r="27" spans="1:123" ht="15.75" thickBot="1">
      <c r="C27" t="s">
        <v>51</v>
      </c>
      <c r="D27">
        <f>COUNTIF(D3:D18,"V")</f>
        <v>0</v>
      </c>
      <c r="E27">
        <f>COUNTIF(T3:T18,"V")</f>
        <v>0</v>
      </c>
      <c r="F27">
        <f>COUNTIF(AJ3:AJ18,"V")</f>
        <v>0</v>
      </c>
      <c r="G27">
        <f>AVERAGE(D27:F27)</f>
        <v>0</v>
      </c>
      <c r="AP27" s="57"/>
      <c r="AQ27" s="57"/>
      <c r="AR27" s="57"/>
      <c r="AS27" s="57"/>
      <c r="AT27" s="57"/>
      <c r="AU27" s="57"/>
      <c r="AV27" s="57"/>
      <c r="AW27" s="57"/>
      <c r="AX27" s="57"/>
      <c r="AY27" s="1" t="s">
        <v>52</v>
      </c>
      <c r="AZ27" s="60"/>
      <c r="BA27" s="60">
        <f>BA26*100</f>
        <v>1600</v>
      </c>
      <c r="BB27" s="6">
        <f>BB26*80</f>
        <v>1360</v>
      </c>
      <c r="BC27" s="6"/>
      <c r="BD27" s="6">
        <f>BD26*60</f>
        <v>900</v>
      </c>
      <c r="BE27" s="6"/>
      <c r="BF27" s="6">
        <f>BF26*40</f>
        <v>400</v>
      </c>
      <c r="BG27" s="6"/>
      <c r="BH27" s="6">
        <f>BH26*20</f>
        <v>60</v>
      </c>
      <c r="BI27" s="6">
        <f>BI26*10</f>
        <v>20</v>
      </c>
      <c r="BJ27" s="6">
        <f>BJ26*5</f>
        <v>0</v>
      </c>
      <c r="BK27" s="6">
        <f>BK26*200</f>
        <v>0</v>
      </c>
      <c r="BL27" s="6">
        <f>BL26*100</f>
        <v>0</v>
      </c>
      <c r="BM27" s="6"/>
      <c r="BN27" s="6">
        <f>BN26*50</f>
        <v>0</v>
      </c>
      <c r="BO27" s="6"/>
      <c r="BP27" s="6">
        <f>BP26*25</f>
        <v>0</v>
      </c>
      <c r="BQ27" s="6">
        <f>BQ26*100</f>
        <v>0</v>
      </c>
      <c r="BR27" s="6">
        <f>BR26*50</f>
        <v>0</v>
      </c>
      <c r="BS27" s="6"/>
      <c r="BT27" s="6">
        <f>BT26*25</f>
        <v>100</v>
      </c>
      <c r="BU27" s="6"/>
      <c r="BV27" s="1">
        <f>BV26*10</f>
        <v>0</v>
      </c>
      <c r="BW27" s="300" t="s">
        <v>53</v>
      </c>
      <c r="BX27" s="301"/>
      <c r="BY27" s="64"/>
      <c r="BZ27" s="64"/>
      <c r="CA27" s="65">
        <f>SUM(BQ26:BV26)</f>
        <v>4</v>
      </c>
      <c r="CB27" s="221">
        <v>0.6</v>
      </c>
      <c r="CC27" s="62">
        <f>PERCENTILE($CC$1:$CC18,0.6)</f>
        <v>220</v>
      </c>
    </row>
    <row r="28" spans="1:123" ht="15.75" thickBot="1">
      <c r="C28" t="s">
        <v>34</v>
      </c>
      <c r="D28">
        <f>SUM(D25:D27)</f>
        <v>16</v>
      </c>
      <c r="E28">
        <f>SUM(E25:E27)</f>
        <v>16</v>
      </c>
      <c r="G28">
        <f>AVERAGE(D28:F28)</f>
        <v>16</v>
      </c>
      <c r="AY28" s="66" t="s">
        <v>54</v>
      </c>
      <c r="AZ28" s="67"/>
      <c r="BA28" s="60">
        <f>SUM(BA27:BV27)</f>
        <v>4440</v>
      </c>
      <c r="BB28" s="68">
        <f>BA28/AZ20</f>
        <v>370</v>
      </c>
      <c r="BC28" s="34"/>
      <c r="BW28" s="302" t="s">
        <v>52</v>
      </c>
      <c r="BX28" s="69" t="s">
        <v>55</v>
      </c>
      <c r="BY28" s="58"/>
      <c r="BZ28" s="58"/>
      <c r="CA28" s="70">
        <f>AVERAGE(CC3:CC18)</f>
        <v>338.66666666666669</v>
      </c>
      <c r="CB28" s="221">
        <v>0.5</v>
      </c>
      <c r="CC28" s="62">
        <f>PERCENTILE($CC$1:$CC18,0.5)</f>
        <v>210</v>
      </c>
    </row>
    <row r="29" spans="1:123" ht="15.75" thickBot="1">
      <c r="AY29" s="7"/>
      <c r="AZ29" s="9"/>
      <c r="BA29" s="6">
        <f>(SUM($AZ$3:$AZ$18))*($CE$2/3)</f>
        <v>1760</v>
      </c>
      <c r="BB29" s="278" t="str">
        <f>IF(BA28&gt;BA29,"ATINGE CONCEITO 3","NAO")</f>
        <v>ATINGE CONCEITO 3</v>
      </c>
      <c r="BC29" s="279"/>
      <c r="BD29" s="279"/>
      <c r="BE29" s="279"/>
      <c r="BF29" s="279"/>
      <c r="BG29" s="279"/>
      <c r="BH29" s="279"/>
      <c r="BW29" s="303"/>
      <c r="BX29" s="71" t="s">
        <v>56</v>
      </c>
      <c r="BY29" s="62"/>
      <c r="BZ29" s="62"/>
      <c r="CA29" s="63">
        <f>QUARTILE(CC3:CC18,1)</f>
        <v>12.5</v>
      </c>
      <c r="CB29" s="221">
        <v>0.4</v>
      </c>
      <c r="CC29" s="62">
        <f>PERCENTILE($CC$1:$CC18,0.4)</f>
        <v>132.00000000000006</v>
      </c>
    </row>
    <row r="30" spans="1:123" ht="15.75" thickBot="1">
      <c r="AY30" s="72" t="s">
        <v>57</v>
      </c>
      <c r="AZ30" s="73"/>
      <c r="BA30" s="6">
        <f>(SUM($AZ$3:$AZ$18))*($CG$2/3)</f>
        <v>2240</v>
      </c>
      <c r="BB30" s="278" t="str">
        <f>IF(BA28&gt;=BA30,"ATINGE CONCEITO 4","NAO")</f>
        <v>ATINGE CONCEITO 4</v>
      </c>
      <c r="BC30" s="279"/>
      <c r="BD30" s="279"/>
      <c r="BE30" s="279"/>
      <c r="BF30" s="279"/>
      <c r="BG30" s="279"/>
      <c r="BH30" s="279"/>
      <c r="BW30" s="303"/>
      <c r="BX30" s="71" t="s">
        <v>58</v>
      </c>
      <c r="BY30" s="62"/>
      <c r="BZ30" s="62"/>
      <c r="CA30" s="74">
        <f>MEDIAN(CC3:CC18)</f>
        <v>210</v>
      </c>
      <c r="CB30" s="221">
        <v>0.35</v>
      </c>
      <c r="CC30" s="62">
        <f>PERCENTILE($CC$1:$CC17,0.35)</f>
        <v>44.249999999999993</v>
      </c>
    </row>
    <row r="31" spans="1:123" ht="15.75" thickBot="1">
      <c r="AY31" s="66"/>
      <c r="AZ31" s="67"/>
      <c r="BA31" s="6">
        <f>(SUM($AZ$3:$AZ$18))*($CI$2/3)</f>
        <v>2880</v>
      </c>
      <c r="BB31" s="278" t="str">
        <f>IF(BA28&gt;=BA31,"ATINGE CONCEITO 5","NAO")</f>
        <v>ATINGE CONCEITO 5</v>
      </c>
      <c r="BC31" s="279"/>
      <c r="BD31" s="279"/>
      <c r="BE31" s="279"/>
      <c r="BF31" s="279"/>
      <c r="BG31" s="279"/>
      <c r="BH31" s="279"/>
      <c r="BW31" s="303"/>
      <c r="BX31" s="71" t="s">
        <v>59</v>
      </c>
      <c r="BY31" s="62"/>
      <c r="BZ31" s="62"/>
      <c r="CA31" s="63">
        <f>QUARTILE(CC3:CC18,3)</f>
        <v>422.5</v>
      </c>
      <c r="CB31" s="221">
        <v>0.3</v>
      </c>
      <c r="CC31" s="62">
        <f>PERCENTILE($CC$1:$CC18,0.3)</f>
        <v>32.000000000000007</v>
      </c>
    </row>
    <row r="32" spans="1:123" ht="15.75" thickBot="1">
      <c r="BW32" s="304"/>
      <c r="BX32" s="75" t="s">
        <v>60</v>
      </c>
      <c r="BY32" s="64"/>
      <c r="BZ32" s="64"/>
      <c r="CA32" s="65">
        <f>QUARTILE(CC3:CC18,4)</f>
        <v>1760</v>
      </c>
    </row>
    <row r="33" spans="51:74" ht="15.75" thickBot="1"/>
    <row r="34" spans="51:74" ht="15.75" thickBot="1">
      <c r="AY34" s="292" t="s">
        <v>61</v>
      </c>
      <c r="AZ34" s="282"/>
      <c r="BA34" s="282"/>
      <c r="BB34" s="282"/>
      <c r="BC34" s="282"/>
      <c r="BD34" s="282"/>
      <c r="BE34" s="282"/>
      <c r="BF34" s="282"/>
      <c r="BG34" s="282"/>
      <c r="BH34" s="282"/>
      <c r="BI34" s="282"/>
      <c r="BJ34" s="282"/>
      <c r="BK34" s="282"/>
      <c r="BL34" s="282"/>
      <c r="BM34" s="282"/>
      <c r="BN34" s="282"/>
      <c r="BO34" s="282"/>
      <c r="BP34" s="282"/>
      <c r="BQ34" s="282"/>
      <c r="BR34" s="282"/>
      <c r="BS34" s="282"/>
      <c r="BT34" s="282"/>
      <c r="BU34" s="282"/>
      <c r="BV34" s="283"/>
    </row>
    <row r="35" spans="51:74" ht="15.75" thickBot="1">
      <c r="AY35" s="76"/>
      <c r="AZ35" s="60"/>
      <c r="BA35" s="1" t="s">
        <v>62</v>
      </c>
      <c r="BB35" s="54"/>
      <c r="BC35" s="54"/>
      <c r="BD35" s="54" t="s">
        <v>63</v>
      </c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60"/>
    </row>
    <row r="36" spans="51:74" ht="15.75" thickBot="1">
      <c r="AY36" s="1" t="s">
        <v>64</v>
      </c>
      <c r="AZ36" s="60"/>
      <c r="BA36" s="309">
        <f>AZ20-COUNTIF(CE3:CE18,"=NAO")</f>
        <v>9</v>
      </c>
      <c r="BB36" s="281"/>
      <c r="BC36" s="77"/>
      <c r="BD36" s="310">
        <f>(BA36/G25)*100</f>
        <v>75</v>
      </c>
      <c r="BE36" s="311"/>
      <c r="BF36" s="312"/>
      <c r="BG36" s="78"/>
      <c r="BH36" s="54" t="str">
        <f>IF(BD36&gt;=80,"ATINGEM CONCEITO 3","NAO")</f>
        <v>NAO</v>
      </c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60"/>
    </row>
    <row r="37" spans="51:74" ht="15.75" thickBot="1">
      <c r="AY37" s="1" t="s">
        <v>65</v>
      </c>
      <c r="AZ37" s="60"/>
      <c r="BA37" s="309">
        <f>AZ20-COUNTIF(CG3:CG18,"=NAO")</f>
        <v>8</v>
      </c>
      <c r="BB37" s="281"/>
      <c r="BC37" s="77"/>
      <c r="BD37" s="310">
        <f>(BA37/G25)*100</f>
        <v>66.666666666666657</v>
      </c>
      <c r="BE37" s="311"/>
      <c r="BF37" s="312"/>
      <c r="BG37" s="78"/>
      <c r="BH37" s="54" t="str">
        <f>IF(BD37&gt;=80," ATINGEM CONCEITO 4","NAO")</f>
        <v>NAO</v>
      </c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60"/>
    </row>
    <row r="38" spans="51:74" ht="15.75" thickBot="1">
      <c r="AY38" s="313" t="s">
        <v>66</v>
      </c>
      <c r="AZ38" s="314"/>
      <c r="BA38" s="309">
        <f>AZ20-COUNTIF(CI3:CI18,"=NAO")</f>
        <v>5</v>
      </c>
      <c r="BB38" s="281"/>
      <c r="BC38" s="77"/>
      <c r="BD38" s="310">
        <f>(BA38/G25)*100</f>
        <v>41.666666666666671</v>
      </c>
      <c r="BE38" s="311"/>
      <c r="BF38" s="312"/>
      <c r="BG38" s="78"/>
      <c r="BH38" s="54" t="str">
        <f>IF(BD38&gt;=80,"ATINGEM CONCEITO 5","NAO")</f>
        <v>NAO</v>
      </c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60"/>
    </row>
    <row r="40" spans="51:74" ht="15.75" thickBot="1"/>
    <row r="41" spans="51:74" ht="15.75" thickBot="1">
      <c r="AY41" s="292" t="s">
        <v>67</v>
      </c>
      <c r="AZ41" s="282"/>
      <c r="BA41" s="282"/>
      <c r="BB41" s="282"/>
      <c r="BC41" s="282"/>
      <c r="BD41" s="282"/>
      <c r="BE41" s="282"/>
      <c r="BF41" s="282"/>
      <c r="BG41" s="282"/>
      <c r="BH41" s="282"/>
      <c r="BI41" s="282"/>
      <c r="BJ41" s="282"/>
      <c r="BK41" s="282"/>
      <c r="BL41" s="282"/>
      <c r="BM41" s="282"/>
      <c r="BN41" s="282"/>
      <c r="BO41" s="282"/>
      <c r="BP41" s="282"/>
      <c r="BQ41" s="282"/>
      <c r="BR41" s="282"/>
      <c r="BS41" s="282"/>
      <c r="BT41" s="282"/>
      <c r="BU41" s="282"/>
      <c r="BV41" s="283"/>
    </row>
    <row r="42" spans="51:74" ht="15.75" thickBot="1">
      <c r="AY42" t="s">
        <v>43</v>
      </c>
      <c r="AZ42">
        <f>G25</f>
        <v>12</v>
      </c>
      <c r="BA42" s="79" t="s">
        <v>8</v>
      </c>
      <c r="BB42" s="80" t="s">
        <v>9</v>
      </c>
      <c r="BC42" s="80"/>
      <c r="BD42" s="80" t="s">
        <v>10</v>
      </c>
      <c r="BE42" s="80"/>
      <c r="BF42" s="80" t="s">
        <v>11</v>
      </c>
      <c r="BG42" s="80"/>
      <c r="BH42" s="80" t="s">
        <v>12</v>
      </c>
      <c r="BI42" s="80" t="s">
        <v>13</v>
      </c>
      <c r="BJ42" s="80" t="s">
        <v>14</v>
      </c>
      <c r="BK42" s="80" t="s">
        <v>15</v>
      </c>
      <c r="BL42" s="80" t="s">
        <v>16</v>
      </c>
      <c r="BM42" s="80"/>
      <c r="BN42" s="80" t="s">
        <v>17</v>
      </c>
      <c r="BO42" s="80"/>
      <c r="BP42" s="80" t="s">
        <v>27</v>
      </c>
      <c r="BQ42" s="80" t="s">
        <v>19</v>
      </c>
      <c r="BR42" s="80" t="s">
        <v>20</v>
      </c>
      <c r="BS42" s="80"/>
      <c r="BT42" s="80" t="s">
        <v>21</v>
      </c>
      <c r="BU42" s="80"/>
      <c r="BV42" s="81" t="s">
        <v>22</v>
      </c>
    </row>
    <row r="43" spans="51:74">
      <c r="AY43" t="s">
        <v>68</v>
      </c>
      <c r="BA43">
        <f>COUNTIF(BA3:BA18,"&gt;0")</f>
        <v>4</v>
      </c>
      <c r="BB43">
        <f>COUNTIF(BB3:BB18,"&gt;0")</f>
        <v>7</v>
      </c>
      <c r="BD43">
        <f>COUNTIF(BD3:BD18,"&gt;0")</f>
        <v>8</v>
      </c>
      <c r="BF43">
        <f>COUNTIF(BF3:BF18,"&gt;0")</f>
        <v>4</v>
      </c>
      <c r="BH43">
        <f t="shared" ref="BH43:BV43" si="56">COUNTIF(BH3:BH18,"&gt;0")</f>
        <v>3</v>
      </c>
      <c r="BI43">
        <f t="shared" si="56"/>
        <v>1</v>
      </c>
      <c r="BJ43">
        <f t="shared" si="56"/>
        <v>0</v>
      </c>
      <c r="BK43">
        <f t="shared" si="56"/>
        <v>0</v>
      </c>
      <c r="BL43">
        <f t="shared" si="56"/>
        <v>0</v>
      </c>
      <c r="BM43">
        <f t="shared" si="56"/>
        <v>0</v>
      </c>
      <c r="BN43">
        <f t="shared" si="56"/>
        <v>0</v>
      </c>
      <c r="BO43">
        <f t="shared" si="56"/>
        <v>0</v>
      </c>
      <c r="BP43">
        <f t="shared" si="56"/>
        <v>0</v>
      </c>
      <c r="BQ43">
        <f t="shared" si="56"/>
        <v>0</v>
      </c>
      <c r="BR43">
        <f t="shared" si="56"/>
        <v>0</v>
      </c>
      <c r="BS43">
        <f t="shared" si="56"/>
        <v>0</v>
      </c>
      <c r="BT43">
        <f t="shared" si="56"/>
        <v>3</v>
      </c>
      <c r="BU43">
        <f t="shared" si="56"/>
        <v>0</v>
      </c>
      <c r="BV43">
        <f t="shared" si="56"/>
        <v>0</v>
      </c>
    </row>
    <row r="44" spans="51:74">
      <c r="AY44" t="s">
        <v>69</v>
      </c>
      <c r="BA44" s="82">
        <f>BA43/$AZ$42*100</f>
        <v>33.333333333333329</v>
      </c>
      <c r="BB44" s="82">
        <f t="shared" ref="BB44:BV44" si="57">BB43/$AZ$42*100</f>
        <v>58.333333333333336</v>
      </c>
      <c r="BC44" s="82"/>
      <c r="BD44" s="82">
        <f t="shared" si="57"/>
        <v>66.666666666666657</v>
      </c>
      <c r="BE44" s="82"/>
      <c r="BF44" s="82">
        <f t="shared" si="57"/>
        <v>33.333333333333329</v>
      </c>
      <c r="BG44" s="82"/>
      <c r="BH44" s="82">
        <f t="shared" si="57"/>
        <v>25</v>
      </c>
      <c r="BI44" s="82">
        <f t="shared" si="57"/>
        <v>8.3333333333333321</v>
      </c>
      <c r="BJ44" s="82">
        <f t="shared" si="57"/>
        <v>0</v>
      </c>
      <c r="BK44" s="82">
        <f t="shared" si="57"/>
        <v>0</v>
      </c>
      <c r="BL44" s="82">
        <f t="shared" si="57"/>
        <v>0</v>
      </c>
      <c r="BM44" s="82">
        <f t="shared" si="57"/>
        <v>0</v>
      </c>
      <c r="BN44" s="82">
        <f t="shared" si="57"/>
        <v>0</v>
      </c>
      <c r="BO44" s="82">
        <f t="shared" si="57"/>
        <v>0</v>
      </c>
      <c r="BP44" s="82">
        <f t="shared" si="57"/>
        <v>0</v>
      </c>
      <c r="BQ44" s="82">
        <f t="shared" si="57"/>
        <v>0</v>
      </c>
      <c r="BR44" s="82">
        <f t="shared" si="57"/>
        <v>0</v>
      </c>
      <c r="BS44" s="82">
        <f t="shared" si="57"/>
        <v>0</v>
      </c>
      <c r="BT44" s="82">
        <f t="shared" si="57"/>
        <v>25</v>
      </c>
      <c r="BU44" s="82">
        <f t="shared" si="57"/>
        <v>0</v>
      </c>
      <c r="BV44" s="82">
        <f t="shared" si="57"/>
        <v>0</v>
      </c>
    </row>
    <row r="45" spans="51:74" ht="15.75" thickBot="1">
      <c r="BA45" t="s">
        <v>29</v>
      </c>
      <c r="BK45" t="s">
        <v>50</v>
      </c>
      <c r="BQ45" t="s">
        <v>53</v>
      </c>
    </row>
    <row r="46" spans="51:74" ht="15.75" thickBot="1">
      <c r="AY46" t="s">
        <v>23</v>
      </c>
      <c r="BA46" s="288">
        <f>COUNTIF(BC3:BC18,"&gt;0")/$AZ$42*100</f>
        <v>58.333333333333336</v>
      </c>
      <c r="BB46" s="289"/>
      <c r="BC46" s="83"/>
      <c r="BJ46" t="s">
        <v>26</v>
      </c>
      <c r="BK46" s="288">
        <f>COUNTIF(BM3:BM18,"&gt;0")/$AZ$42*100</f>
        <v>0</v>
      </c>
      <c r="BL46" s="289"/>
      <c r="BM46" s="83"/>
      <c r="BP46" t="s">
        <v>28</v>
      </c>
      <c r="BQ46" s="288">
        <f>COUNTIF(BS3:BS18,"&gt;0")/$AZ$42*100</f>
        <v>0</v>
      </c>
      <c r="BR46" s="289"/>
      <c r="BS46" s="83"/>
    </row>
    <row r="47" spans="51:74" ht="15.75" thickBot="1">
      <c r="AY47" t="s">
        <v>24</v>
      </c>
      <c r="BA47" s="305">
        <f>COUNTIF(BE3:BE110,"&gt;0")/$AZ$42*100</f>
        <v>83.333333333333343</v>
      </c>
      <c r="BB47" s="306"/>
      <c r="BC47" s="306"/>
      <c r="BD47" s="307"/>
      <c r="BE47" s="83"/>
    </row>
    <row r="48" spans="51:74" ht="15.75" thickBot="1">
      <c r="AY48" t="s">
        <v>70</v>
      </c>
      <c r="BA48" s="288">
        <f>COUNTIF(BG3:BG18,"&gt;0")/$AZ$42*100</f>
        <v>83.333333333333343</v>
      </c>
      <c r="BB48" s="308"/>
      <c r="BC48" s="308"/>
      <c r="BD48" s="308"/>
      <c r="BE48" s="308"/>
      <c r="BF48" s="289"/>
      <c r="BG48" s="57"/>
    </row>
    <row r="49" spans="51:54" ht="15.75" thickBot="1"/>
    <row r="50" spans="51:54" ht="15.75" thickBot="1">
      <c r="AY50" t="s">
        <v>23</v>
      </c>
      <c r="BA50" s="288">
        <f>COUNTIF(BC3:BC18,"&gt;1")/$AZ$42*100</f>
        <v>50</v>
      </c>
      <c r="BB50" s="289"/>
    </row>
  </sheetData>
  <protectedRanges>
    <protectedRange password="E804" sqref="T99:AI99" name="Dados da produção_1"/>
  </protectedRanges>
  <mergeCells count="30">
    <mergeCell ref="AY38:AZ38"/>
    <mergeCell ref="BA38:BB38"/>
    <mergeCell ref="BD38:BF38"/>
    <mergeCell ref="AY41:BV41"/>
    <mergeCell ref="BA46:BB46"/>
    <mergeCell ref="BK46:BL46"/>
    <mergeCell ref="BQ46:BR46"/>
    <mergeCell ref="BA47:BD47"/>
    <mergeCell ref="BA48:BF48"/>
    <mergeCell ref="AY34:BV34"/>
    <mergeCell ref="BA36:BB36"/>
    <mergeCell ref="BD36:BF36"/>
    <mergeCell ref="BA37:BB37"/>
    <mergeCell ref="BD37:BF37"/>
    <mergeCell ref="BA50:BB50"/>
    <mergeCell ref="CB23:CC23"/>
    <mergeCell ref="AY24:BV24"/>
    <mergeCell ref="BW24:BX24"/>
    <mergeCell ref="BW23:CA23"/>
    <mergeCell ref="BW25:BX25"/>
    <mergeCell ref="BW26:BX26"/>
    <mergeCell ref="BW27:BX27"/>
    <mergeCell ref="BW28:BW32"/>
    <mergeCell ref="BB29:BH29"/>
    <mergeCell ref="BB30:BH30"/>
    <mergeCell ref="BB31:BH31"/>
    <mergeCell ref="E1:S1"/>
    <mergeCell ref="U1:AI1"/>
    <mergeCell ref="AK1:AY1"/>
    <mergeCell ref="BA1:BV1"/>
  </mergeCells>
  <phoneticPr fontId="0" type="noConversion"/>
  <pageMargins left="0.511811024" right="0.511811024" top="0.78740157499999996" bottom="0.78740157499999996" header="0.31496062000000002" footer="0.31496062000000002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S53"/>
  <sheetViews>
    <sheetView topLeftCell="AX16" workbookViewId="0">
      <selection activeCell="BA53" sqref="BA53:BB53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6.5" thickBot="1">
      <c r="A3" s="24" t="s">
        <v>334</v>
      </c>
      <c r="B3" s="30">
        <v>1</v>
      </c>
      <c r="C3" s="160" t="s">
        <v>269</v>
      </c>
      <c r="D3" s="85"/>
      <c r="E3" s="86"/>
      <c r="F3" s="86"/>
      <c r="G3" s="86"/>
      <c r="H3" s="86"/>
      <c r="I3" s="86"/>
      <c r="J3" s="86"/>
      <c r="K3" s="86"/>
      <c r="L3" s="86"/>
      <c r="M3" s="169"/>
      <c r="N3" s="86"/>
      <c r="O3" s="86"/>
      <c r="P3" s="86"/>
      <c r="Q3" s="86"/>
      <c r="R3" s="86"/>
      <c r="S3" s="86"/>
      <c r="T3" s="50" t="s">
        <v>36</v>
      </c>
      <c r="U3" s="86"/>
      <c r="V3" s="86"/>
      <c r="W3" s="86"/>
      <c r="X3" s="86">
        <v>3</v>
      </c>
      <c r="Y3" s="86"/>
      <c r="Z3" s="86"/>
      <c r="AA3" s="86"/>
      <c r="AB3" s="86"/>
      <c r="AC3" s="170"/>
      <c r="AD3" s="86">
        <v>1</v>
      </c>
      <c r="AE3" s="86"/>
      <c r="AF3" s="86"/>
      <c r="AG3" s="86"/>
      <c r="AH3" s="86"/>
      <c r="AI3" s="86"/>
      <c r="AJ3" s="86"/>
      <c r="AK3" s="86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1</v>
      </c>
      <c r="BA3" s="30">
        <f t="shared" ref="BA3:BB18" si="0">SUM(E3,U3,AK3)</f>
        <v>0</v>
      </c>
      <c r="BB3" s="31">
        <f t="shared" si="0"/>
        <v>0</v>
      </c>
      <c r="BC3" s="31">
        <f>SUM(BA3:BB3)</f>
        <v>0</v>
      </c>
      <c r="BD3" s="31">
        <f t="shared" ref="BD3:BD21" si="1">SUM(G3,W3,AM3)</f>
        <v>0</v>
      </c>
      <c r="BE3" s="31">
        <f>SUM(BC3:BD3)</f>
        <v>0</v>
      </c>
      <c r="BF3" s="31">
        <f t="shared" ref="BF3:BF21" si="2">SUM(H3,X3,AN3)</f>
        <v>3</v>
      </c>
      <c r="BG3" s="31">
        <f>BA3+BB3+BD3+BF3</f>
        <v>3</v>
      </c>
      <c r="BH3" s="31">
        <f t="shared" ref="BH3:BJ21" si="3">SUM(I3,Y3,AO3)</f>
        <v>0</v>
      </c>
      <c r="BI3" s="31">
        <f t="shared" si="3"/>
        <v>0</v>
      </c>
      <c r="BJ3" s="31">
        <f t="shared" si="3"/>
        <v>0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21" si="4">SUM(AT3,AD3,N3)</f>
        <v>1</v>
      </c>
      <c r="BO3" s="31">
        <f t="shared" si="4"/>
        <v>0</v>
      </c>
      <c r="BP3" s="31">
        <f>IF(BO3&gt;=3,3,BO3)</f>
        <v>0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21" si="5">SUM(AX3,AH3,R3)</f>
        <v>0</v>
      </c>
      <c r="BU3" s="32">
        <f t="shared" si="5"/>
        <v>0</v>
      </c>
      <c r="BV3" s="32">
        <f>IF(BU3&gt;=3,3,BU3)</f>
        <v>0</v>
      </c>
      <c r="BX3" s="30">
        <f>(BA3*100)+(BB3*80)+(BD3*60)+(BF3*40)+(BH3*20)</f>
        <v>120</v>
      </c>
      <c r="BY3" s="31">
        <f>IF(BI3&gt;3,30,BI3*10)</f>
        <v>0</v>
      </c>
      <c r="BZ3" s="31">
        <f>IF(BJ3&gt;3,15,BJ3*5)</f>
        <v>0</v>
      </c>
      <c r="CA3" s="31">
        <f>(BK3*200)+(BL3*100)+(BN3*50)+(BP3*20)</f>
        <v>50</v>
      </c>
      <c r="CB3" s="31">
        <f>(BQ3*100)+(BR3*50)+(BT3*25)+(BV3*10)</f>
        <v>0</v>
      </c>
      <c r="CC3" s="32">
        <f>IF(AZ3&gt;0,SUM(BX3:CB3),"")</f>
        <v>170</v>
      </c>
      <c r="CD3" s="176">
        <f t="shared" ref="CD3:CD21" si="6">$CC3-(($CE$2/3)*$AZ3)</f>
        <v>96.666666666666671</v>
      </c>
      <c r="CE3" s="24">
        <f>IF(AZ3=0," ",IF(CD3&gt;=0,3,"NAO"))</f>
        <v>3</v>
      </c>
      <c r="CF3" s="176">
        <f t="shared" ref="CF3:CF21" si="7">$CC3-(($CG$2/3)*$AZ3)</f>
        <v>76.666666666666671</v>
      </c>
      <c r="CG3" s="24">
        <f>IF(AZ3=0," ",IF(CF3&gt;=0,4,"NAO"))</f>
        <v>4</v>
      </c>
      <c r="CH3" s="176">
        <f t="shared" ref="CH3:CH21" si="8">$CC3-(($CI$2/3)*$AZ3)</f>
        <v>50</v>
      </c>
      <c r="CI3" s="24">
        <f>IF(AZ3=0," ",IF(CH3&gt;=0,5,"NAO"))</f>
        <v>5</v>
      </c>
      <c r="CJ3" s="24">
        <f t="shared" ref="CJ3:CJ21" si="9">(CC3)/(SUM($CC$3:$CC$21))*100</f>
        <v>2.7732463295269167</v>
      </c>
      <c r="CK3" s="24">
        <f t="shared" ref="CK3:CK21" si="10">(CC3/(SUM($CC$3:$CC$21))*100)</f>
        <v>2.7732463295269167</v>
      </c>
      <c r="CM3" s="24">
        <f t="shared" ref="CM3:CM21" si="11">BA3/(SUM(BA$3:BA$21)/100)</f>
        <v>0</v>
      </c>
      <c r="CN3" s="24">
        <f t="shared" ref="CN3:CN21" si="12">BB3/(SUM(BB$3:BB$21)/100)</f>
        <v>0</v>
      </c>
      <c r="CO3" s="24">
        <f t="shared" ref="CO3:CO21" si="13">BD3/(SUM(BD$3:BD$21)/100)</f>
        <v>0</v>
      </c>
      <c r="CP3" s="24">
        <f t="shared" ref="CP3:CP21" si="14">BF3/(SUM(BF$3:BF$21)/100)</f>
        <v>9.375</v>
      </c>
      <c r="CQ3" s="24">
        <f t="shared" ref="CQ3:CU21" si="15">BH3/(SUM(BH$3:BH$21)/100)</f>
        <v>0</v>
      </c>
      <c r="CR3" s="24">
        <f t="shared" si="15"/>
        <v>0</v>
      </c>
      <c r="CS3" s="24">
        <f t="shared" si="15"/>
        <v>0</v>
      </c>
      <c r="CT3" s="24" t="e">
        <f t="shared" si="15"/>
        <v>#DIV/0!</v>
      </c>
      <c r="CU3" s="24" t="e">
        <f t="shared" si="15"/>
        <v>#DIV/0!</v>
      </c>
      <c r="CV3" s="24">
        <f t="shared" ref="CV3:CZ21" si="16">BN3/(SUM(BN$3:BN$21)/100)</f>
        <v>7.6923076923076916</v>
      </c>
      <c r="CW3" s="24">
        <f t="shared" si="16"/>
        <v>0</v>
      </c>
      <c r="CX3" s="24">
        <f t="shared" si="16"/>
        <v>0</v>
      </c>
      <c r="CY3" s="24" t="e">
        <f t="shared" si="16"/>
        <v>#DIV/0!</v>
      </c>
      <c r="CZ3" s="24" t="e">
        <f t="shared" si="16"/>
        <v>#DIV/0!</v>
      </c>
      <c r="DA3" s="24" t="e">
        <f t="shared" ref="DA3:DC21" si="17">BT3/(SUM(BT$3:BT$21)/100)</f>
        <v>#DIV/0!</v>
      </c>
      <c r="DB3" s="24">
        <f t="shared" si="17"/>
        <v>0</v>
      </c>
      <c r="DC3" s="24">
        <f t="shared" si="17"/>
        <v>0</v>
      </c>
      <c r="DE3" s="24">
        <f>COUNTIF(BA3,"&lt;&gt;0")</f>
        <v>0</v>
      </c>
      <c r="DF3" s="24">
        <f>COUNTIF(BB3,"&lt;&gt;0")</f>
        <v>0</v>
      </c>
      <c r="DG3" s="24">
        <f>COUNTIF(BD3,"&lt;&gt;0")</f>
        <v>0</v>
      </c>
      <c r="DH3" s="24">
        <f>COUNTIF(BF3,"&lt;&gt;0")</f>
        <v>1</v>
      </c>
      <c r="DI3" s="24">
        <f t="shared" ref="DI3:DM18" si="18">COUNTIF(BH3,"&lt;&gt;0")</f>
        <v>0</v>
      </c>
      <c r="DJ3" s="24">
        <f t="shared" si="18"/>
        <v>0</v>
      </c>
      <c r="DK3" s="24">
        <f t="shared" si="18"/>
        <v>0</v>
      </c>
      <c r="DL3" s="24">
        <f t="shared" si="18"/>
        <v>0</v>
      </c>
      <c r="DM3" s="24">
        <f t="shared" si="18"/>
        <v>0</v>
      </c>
      <c r="DN3" s="24">
        <f t="shared" ref="DN3:DN21" si="19">COUNTIF(BN3,"&lt;&gt;0")</f>
        <v>1</v>
      </c>
      <c r="DO3" s="24">
        <f>COUNTIF(BP3,"&lt;&gt;0")</f>
        <v>0</v>
      </c>
      <c r="DP3" s="24">
        <f>COUNTIF(BQ3,"&lt;&gt;0")</f>
        <v>0</v>
      </c>
      <c r="DQ3" s="24">
        <f>COUNTIF(BR3,"&lt;&gt;0")</f>
        <v>0</v>
      </c>
      <c r="DR3" s="24">
        <f>COUNTIF(BT3,"&lt;&gt;0")</f>
        <v>0</v>
      </c>
      <c r="DS3" s="24">
        <f>COUNTIF(BV3,"&lt;&gt;0")</f>
        <v>0</v>
      </c>
    </row>
    <row r="4" spans="1:123" s="24" customFormat="1" ht="16.5" thickBot="1">
      <c r="A4" s="24" t="s">
        <v>334</v>
      </c>
      <c r="B4" s="30">
        <v>2</v>
      </c>
      <c r="C4" s="160" t="s">
        <v>270</v>
      </c>
      <c r="D4" s="85" t="s">
        <v>36</v>
      </c>
      <c r="E4" s="33">
        <v>5</v>
      </c>
      <c r="F4" s="33">
        <v>2</v>
      </c>
      <c r="G4" s="33">
        <v>6</v>
      </c>
      <c r="H4" s="33">
        <v>3</v>
      </c>
      <c r="I4" s="33"/>
      <c r="J4" s="33"/>
      <c r="K4" s="33"/>
      <c r="L4" s="33"/>
      <c r="M4" s="170"/>
      <c r="N4" s="33"/>
      <c r="O4" s="33"/>
      <c r="P4" s="33"/>
      <c r="Q4" s="33"/>
      <c r="R4" s="33"/>
      <c r="S4" s="33"/>
      <c r="T4" s="50" t="s">
        <v>36</v>
      </c>
      <c r="U4" s="33">
        <v>4</v>
      </c>
      <c r="V4" s="33">
        <v>1</v>
      </c>
      <c r="W4" s="33">
        <v>5</v>
      </c>
      <c r="X4" s="33">
        <v>1</v>
      </c>
      <c r="Y4" s="33"/>
      <c r="Z4" s="33"/>
      <c r="AA4" s="33"/>
      <c r="AB4" s="33"/>
      <c r="AC4" s="170"/>
      <c r="AD4" s="33">
        <v>1</v>
      </c>
      <c r="AE4" s="33"/>
      <c r="AF4" s="33"/>
      <c r="AG4" s="33"/>
      <c r="AH4" s="33"/>
      <c r="AI4" s="33"/>
      <c r="AJ4" s="33"/>
      <c r="AK4" s="3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21" si="20">COUNTIF(D4:AY4,"P")</f>
        <v>2</v>
      </c>
      <c r="BA4" s="30">
        <f t="shared" si="0"/>
        <v>9</v>
      </c>
      <c r="BB4" s="31">
        <f t="shared" si="0"/>
        <v>3</v>
      </c>
      <c r="BC4" s="31">
        <f t="shared" ref="BC4:BC21" si="21">SUM(BA4:BB4)</f>
        <v>12</v>
      </c>
      <c r="BD4" s="31">
        <f t="shared" si="1"/>
        <v>11</v>
      </c>
      <c r="BE4" s="31">
        <f t="shared" ref="BE4:BE21" si="22">SUM(BC4:BD4)</f>
        <v>23</v>
      </c>
      <c r="BF4" s="31">
        <f t="shared" si="2"/>
        <v>4</v>
      </c>
      <c r="BG4" s="31">
        <f t="shared" ref="BG4:BG21" si="23">BA4+BB4+BD4+BF4</f>
        <v>27</v>
      </c>
      <c r="BH4" s="31">
        <f t="shared" si="3"/>
        <v>0</v>
      </c>
      <c r="BI4" s="31">
        <f t="shared" si="3"/>
        <v>0</v>
      </c>
      <c r="BJ4" s="31">
        <f t="shared" si="3"/>
        <v>0</v>
      </c>
      <c r="BK4" s="31">
        <f t="shared" ref="BK4:BL21" si="24">SUM(AR4,AB4,L4)</f>
        <v>0</v>
      </c>
      <c r="BL4" s="31">
        <f t="shared" si="24"/>
        <v>0</v>
      </c>
      <c r="BM4" s="31">
        <f t="shared" ref="BM4:BM21" si="25">SUM(BK4:BL4)</f>
        <v>0</v>
      </c>
      <c r="BN4" s="31">
        <f t="shared" si="4"/>
        <v>1</v>
      </c>
      <c r="BO4" s="31">
        <f t="shared" si="4"/>
        <v>0</v>
      </c>
      <c r="BP4" s="31">
        <f t="shared" ref="BP4:BP21" si="26">IF(BO4&gt;=3,3,BO4)</f>
        <v>0</v>
      </c>
      <c r="BQ4" s="31">
        <f t="shared" ref="BQ4:BR21" si="27">SUM(AV4,AF4,P4)</f>
        <v>0</v>
      </c>
      <c r="BR4" s="31">
        <f t="shared" si="27"/>
        <v>0</v>
      </c>
      <c r="BS4" s="31">
        <f t="shared" ref="BS4:BS21" si="28">SUM(BQ4:BR4)</f>
        <v>0</v>
      </c>
      <c r="BT4" s="31">
        <f t="shared" si="5"/>
        <v>0</v>
      </c>
      <c r="BU4" s="32">
        <f t="shared" si="5"/>
        <v>0</v>
      </c>
      <c r="BV4" s="32">
        <f t="shared" ref="BV4:BV21" si="29">IF(BU4&gt;=3,3,BU4)</f>
        <v>0</v>
      </c>
      <c r="BX4" s="30">
        <f t="shared" ref="BX4:BX21" si="30">(BA4*100)+(BB4*80)+(BD4*60)+(BF4*40)+(BH4*20)</f>
        <v>1960</v>
      </c>
      <c r="BY4" s="31">
        <f t="shared" ref="BY4:BY21" si="31">IF(BI4&gt;3,30,BI4*10)</f>
        <v>0</v>
      </c>
      <c r="BZ4" s="31">
        <f t="shared" ref="BZ4:BZ21" si="32">IF(BJ4&gt;3,15,BJ4*5)</f>
        <v>0</v>
      </c>
      <c r="CA4" s="31">
        <f t="shared" ref="CA4:CA21" si="33">(BK4*200)+(BL4*100)+(BN4*50)+(BP4*20)</f>
        <v>50</v>
      </c>
      <c r="CB4" s="31">
        <f t="shared" ref="CB4:CB21" si="34">(BQ4*100)+(BR4*50)+(BT4*25)+(BV4*10)</f>
        <v>0</v>
      </c>
      <c r="CC4" s="32">
        <f t="shared" ref="CC4:CC21" si="35">IF(AZ4&gt;0,SUM(BX4:CB4),"")</f>
        <v>2010</v>
      </c>
      <c r="CD4" s="176">
        <f t="shared" si="6"/>
        <v>1863.3333333333333</v>
      </c>
      <c r="CE4" s="24">
        <f t="shared" ref="CE4:CE21" si="36">IF(AZ4=0," ",IF(CD4&gt;=0,3,"NAO"))</f>
        <v>3</v>
      </c>
      <c r="CF4" s="176">
        <f t="shared" si="7"/>
        <v>1823.3333333333333</v>
      </c>
      <c r="CG4" s="24">
        <f t="shared" ref="CG4:CG21" si="37">IF(AZ4=0," ",IF(CF4&gt;=0,4,"NAO"))</f>
        <v>4</v>
      </c>
      <c r="CH4" s="176">
        <f t="shared" si="8"/>
        <v>1770</v>
      </c>
      <c r="CI4" s="24">
        <f t="shared" ref="CI4:CI21" si="38">IF(AZ4=0," ",IF(CH4&gt;=0,5,"NAO"))</f>
        <v>5</v>
      </c>
      <c r="CJ4" s="24">
        <f t="shared" si="9"/>
        <v>32.78955954323002</v>
      </c>
      <c r="CK4" s="24">
        <f t="shared" si="10"/>
        <v>32.78955954323002</v>
      </c>
      <c r="CM4" s="24">
        <f t="shared" si="11"/>
        <v>81.818181818181813</v>
      </c>
      <c r="CN4" s="24">
        <f t="shared" si="12"/>
        <v>25</v>
      </c>
      <c r="CO4" s="24">
        <f t="shared" si="13"/>
        <v>34.375</v>
      </c>
      <c r="CP4" s="24">
        <f t="shared" si="14"/>
        <v>12.5</v>
      </c>
      <c r="CQ4" s="24">
        <f t="shared" si="15"/>
        <v>0</v>
      </c>
      <c r="CR4" s="24">
        <f t="shared" si="15"/>
        <v>0</v>
      </c>
      <c r="CS4" s="24">
        <f t="shared" si="15"/>
        <v>0</v>
      </c>
      <c r="CT4" s="24" t="e">
        <f t="shared" si="15"/>
        <v>#DIV/0!</v>
      </c>
      <c r="CU4" s="24" t="e">
        <f t="shared" si="15"/>
        <v>#DIV/0!</v>
      </c>
      <c r="CV4" s="24">
        <f t="shared" si="16"/>
        <v>7.6923076923076916</v>
      </c>
      <c r="CW4" s="24">
        <f t="shared" si="16"/>
        <v>0</v>
      </c>
      <c r="CX4" s="24">
        <f t="shared" si="16"/>
        <v>0</v>
      </c>
      <c r="CY4" s="24" t="e">
        <f t="shared" si="16"/>
        <v>#DIV/0!</v>
      </c>
      <c r="CZ4" s="24" t="e">
        <f t="shared" si="16"/>
        <v>#DIV/0!</v>
      </c>
      <c r="DA4" s="24" t="e">
        <f t="shared" si="17"/>
        <v>#DIV/0!</v>
      </c>
      <c r="DB4" s="24">
        <f t="shared" si="17"/>
        <v>0</v>
      </c>
      <c r="DC4" s="24">
        <f t="shared" si="17"/>
        <v>0</v>
      </c>
      <c r="DE4" s="24">
        <f t="shared" ref="DE4:DF21" si="39">COUNTIF(BA4,"&lt;&gt;0")</f>
        <v>1</v>
      </c>
      <c r="DF4" s="24">
        <f t="shared" si="39"/>
        <v>1</v>
      </c>
      <c r="DG4" s="24">
        <f t="shared" ref="DG4:DG21" si="40">COUNTIF(BD4,"&lt;&gt;0")</f>
        <v>1</v>
      </c>
      <c r="DH4" s="24">
        <f t="shared" ref="DH4:DH21" si="41">COUNTIF(BF4,"&lt;&gt;0")</f>
        <v>1</v>
      </c>
      <c r="DI4" s="24">
        <f t="shared" si="18"/>
        <v>0</v>
      </c>
      <c r="DJ4" s="24">
        <f t="shared" si="18"/>
        <v>0</v>
      </c>
      <c r="DK4" s="24">
        <f t="shared" si="18"/>
        <v>0</v>
      </c>
      <c r="DL4" s="24">
        <f t="shared" si="18"/>
        <v>0</v>
      </c>
      <c r="DM4" s="24">
        <f t="shared" si="18"/>
        <v>0</v>
      </c>
      <c r="DN4" s="24">
        <f t="shared" si="19"/>
        <v>1</v>
      </c>
      <c r="DO4" s="24">
        <f t="shared" ref="DO4:DQ21" si="42">COUNTIF(BP4,"&lt;&gt;0")</f>
        <v>0</v>
      </c>
      <c r="DP4" s="24">
        <f t="shared" si="42"/>
        <v>0</v>
      </c>
      <c r="DQ4" s="24">
        <f t="shared" si="42"/>
        <v>0</v>
      </c>
      <c r="DR4" s="24">
        <f t="shared" ref="DR4:DR21" si="43">COUNTIF(BT4,"&lt;&gt;0")</f>
        <v>0</v>
      </c>
      <c r="DS4" s="24">
        <f t="shared" ref="DS4:DS21" si="44">COUNTIF(BV4,"&lt;&gt;0")</f>
        <v>0</v>
      </c>
    </row>
    <row r="5" spans="1:123" s="24" customFormat="1" ht="16.5" thickBot="1">
      <c r="A5" s="24" t="s">
        <v>334</v>
      </c>
      <c r="B5" s="30">
        <v>3</v>
      </c>
      <c r="C5" s="160" t="s">
        <v>271</v>
      </c>
      <c r="D5" s="85" t="s">
        <v>36</v>
      </c>
      <c r="E5" s="33"/>
      <c r="F5" s="33"/>
      <c r="G5" s="33">
        <v>1</v>
      </c>
      <c r="H5" s="33">
        <v>3</v>
      </c>
      <c r="I5" s="33"/>
      <c r="J5" s="33">
        <v>1</v>
      </c>
      <c r="K5" s="33"/>
      <c r="L5" s="33"/>
      <c r="M5" s="170"/>
      <c r="N5" s="33"/>
      <c r="O5" s="33"/>
      <c r="P5" s="33"/>
      <c r="Q5" s="33"/>
      <c r="R5" s="33"/>
      <c r="S5" s="33"/>
      <c r="T5" s="50" t="s">
        <v>36</v>
      </c>
      <c r="U5" s="62"/>
      <c r="V5" s="62">
        <v>1</v>
      </c>
      <c r="W5" s="62">
        <v>2</v>
      </c>
      <c r="X5" s="62">
        <v>1</v>
      </c>
      <c r="Y5" s="33"/>
      <c r="Z5" s="33"/>
      <c r="AA5" s="33"/>
      <c r="AB5" s="33"/>
      <c r="AC5" s="170"/>
      <c r="AD5" s="33">
        <v>1</v>
      </c>
      <c r="AE5" s="33"/>
      <c r="AF5" s="33"/>
      <c r="AG5" s="33"/>
      <c r="AH5" s="33"/>
      <c r="AI5" s="33"/>
      <c r="AJ5" s="33"/>
      <c r="AK5" s="33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20"/>
        <v>2</v>
      </c>
      <c r="BA5" s="30">
        <f t="shared" si="0"/>
        <v>0</v>
      </c>
      <c r="BB5" s="31">
        <f t="shared" si="0"/>
        <v>1</v>
      </c>
      <c r="BC5" s="31">
        <f t="shared" si="21"/>
        <v>1</v>
      </c>
      <c r="BD5" s="31">
        <f t="shared" si="1"/>
        <v>3</v>
      </c>
      <c r="BE5" s="31">
        <f t="shared" si="22"/>
        <v>4</v>
      </c>
      <c r="BF5" s="31">
        <f t="shared" si="2"/>
        <v>4</v>
      </c>
      <c r="BG5" s="31">
        <f t="shared" si="23"/>
        <v>8</v>
      </c>
      <c r="BH5" s="31">
        <f t="shared" si="3"/>
        <v>0</v>
      </c>
      <c r="BI5" s="31">
        <f t="shared" si="3"/>
        <v>1</v>
      </c>
      <c r="BJ5" s="31">
        <f t="shared" si="3"/>
        <v>0</v>
      </c>
      <c r="BK5" s="31">
        <f t="shared" si="24"/>
        <v>0</v>
      </c>
      <c r="BL5" s="31">
        <f t="shared" si="24"/>
        <v>0</v>
      </c>
      <c r="BM5" s="31">
        <f t="shared" si="25"/>
        <v>0</v>
      </c>
      <c r="BN5" s="31">
        <f t="shared" si="4"/>
        <v>1</v>
      </c>
      <c r="BO5" s="31">
        <f t="shared" si="4"/>
        <v>0</v>
      </c>
      <c r="BP5" s="31">
        <f t="shared" si="26"/>
        <v>0</v>
      </c>
      <c r="BQ5" s="31">
        <f t="shared" si="27"/>
        <v>0</v>
      </c>
      <c r="BR5" s="31">
        <f t="shared" si="27"/>
        <v>0</v>
      </c>
      <c r="BS5" s="31">
        <f t="shared" si="28"/>
        <v>0</v>
      </c>
      <c r="BT5" s="31">
        <f t="shared" si="5"/>
        <v>0</v>
      </c>
      <c r="BU5" s="32">
        <f t="shared" si="5"/>
        <v>0</v>
      </c>
      <c r="BV5" s="32">
        <f t="shared" si="29"/>
        <v>0</v>
      </c>
      <c r="BX5" s="30">
        <f t="shared" si="30"/>
        <v>420</v>
      </c>
      <c r="BY5" s="31">
        <f t="shared" si="31"/>
        <v>10</v>
      </c>
      <c r="BZ5" s="31">
        <f t="shared" si="32"/>
        <v>0</v>
      </c>
      <c r="CA5" s="31">
        <f t="shared" si="33"/>
        <v>50</v>
      </c>
      <c r="CB5" s="31">
        <f t="shared" si="34"/>
        <v>0</v>
      </c>
      <c r="CC5" s="32">
        <f t="shared" si="35"/>
        <v>480</v>
      </c>
      <c r="CD5" s="176">
        <f t="shared" si="6"/>
        <v>333.33333333333337</v>
      </c>
      <c r="CE5" s="24">
        <f t="shared" si="36"/>
        <v>3</v>
      </c>
      <c r="CF5" s="176">
        <f t="shared" si="7"/>
        <v>293.33333333333337</v>
      </c>
      <c r="CG5" s="24">
        <f t="shared" si="37"/>
        <v>4</v>
      </c>
      <c r="CH5" s="176">
        <f t="shared" si="8"/>
        <v>240</v>
      </c>
      <c r="CI5" s="24">
        <f t="shared" si="38"/>
        <v>5</v>
      </c>
      <c r="CJ5" s="24">
        <f t="shared" si="9"/>
        <v>7.8303425774877642</v>
      </c>
      <c r="CK5" s="24">
        <f t="shared" si="10"/>
        <v>7.8303425774877642</v>
      </c>
      <c r="CM5" s="24">
        <f t="shared" si="11"/>
        <v>0</v>
      </c>
      <c r="CN5" s="24">
        <f t="shared" si="12"/>
        <v>8.3333333333333339</v>
      </c>
      <c r="CO5" s="24">
        <f t="shared" si="13"/>
        <v>9.375</v>
      </c>
      <c r="CP5" s="24">
        <f t="shared" si="14"/>
        <v>12.5</v>
      </c>
      <c r="CQ5" s="24">
        <f t="shared" si="15"/>
        <v>0</v>
      </c>
      <c r="CR5" s="24">
        <f t="shared" si="15"/>
        <v>7.1428571428571423</v>
      </c>
      <c r="CS5" s="24">
        <f t="shared" si="15"/>
        <v>0</v>
      </c>
      <c r="CT5" s="24" t="e">
        <f t="shared" si="15"/>
        <v>#DIV/0!</v>
      </c>
      <c r="CU5" s="24" t="e">
        <f t="shared" si="15"/>
        <v>#DIV/0!</v>
      </c>
      <c r="CV5" s="24">
        <f t="shared" si="16"/>
        <v>7.6923076923076916</v>
      </c>
      <c r="CW5" s="24">
        <f t="shared" si="16"/>
        <v>0</v>
      </c>
      <c r="CX5" s="24">
        <f t="shared" si="16"/>
        <v>0</v>
      </c>
      <c r="CY5" s="24" t="e">
        <f t="shared" si="16"/>
        <v>#DIV/0!</v>
      </c>
      <c r="CZ5" s="24" t="e">
        <f t="shared" si="16"/>
        <v>#DIV/0!</v>
      </c>
      <c r="DA5" s="24" t="e">
        <f t="shared" si="17"/>
        <v>#DIV/0!</v>
      </c>
      <c r="DB5" s="24">
        <f t="shared" si="17"/>
        <v>0</v>
      </c>
      <c r="DC5" s="24">
        <f t="shared" si="17"/>
        <v>0</v>
      </c>
      <c r="DE5" s="24">
        <f t="shared" si="39"/>
        <v>0</v>
      </c>
      <c r="DF5" s="24">
        <f t="shared" si="39"/>
        <v>1</v>
      </c>
      <c r="DG5" s="24">
        <f t="shared" si="40"/>
        <v>1</v>
      </c>
      <c r="DH5" s="24">
        <f t="shared" si="41"/>
        <v>1</v>
      </c>
      <c r="DI5" s="24">
        <f t="shared" si="18"/>
        <v>0</v>
      </c>
      <c r="DJ5" s="24">
        <f t="shared" si="18"/>
        <v>1</v>
      </c>
      <c r="DK5" s="24">
        <f t="shared" si="18"/>
        <v>0</v>
      </c>
      <c r="DL5" s="24">
        <f t="shared" si="18"/>
        <v>0</v>
      </c>
      <c r="DM5" s="24">
        <f t="shared" si="18"/>
        <v>0</v>
      </c>
      <c r="DN5" s="24">
        <f t="shared" si="19"/>
        <v>1</v>
      </c>
      <c r="DO5" s="24">
        <f t="shared" si="42"/>
        <v>0</v>
      </c>
      <c r="DP5" s="24">
        <f t="shared" si="42"/>
        <v>0</v>
      </c>
      <c r="DQ5" s="24">
        <f t="shared" si="42"/>
        <v>0</v>
      </c>
      <c r="DR5" s="24">
        <f t="shared" si="43"/>
        <v>0</v>
      </c>
      <c r="DS5" s="24">
        <f t="shared" si="44"/>
        <v>0</v>
      </c>
    </row>
    <row r="6" spans="1:123" s="24" customFormat="1" ht="16.5" thickBot="1">
      <c r="A6" s="24" t="s">
        <v>334</v>
      </c>
      <c r="B6" s="30">
        <v>4</v>
      </c>
      <c r="C6" s="160" t="s">
        <v>272</v>
      </c>
      <c r="D6" s="85" t="s">
        <v>36</v>
      </c>
      <c r="E6" s="33">
        <v>1</v>
      </c>
      <c r="F6" s="33"/>
      <c r="G6" s="33">
        <v>6</v>
      </c>
      <c r="H6" s="33">
        <v>3</v>
      </c>
      <c r="I6" s="33"/>
      <c r="J6" s="33"/>
      <c r="K6" s="33"/>
      <c r="L6" s="33"/>
      <c r="M6" s="170"/>
      <c r="N6" s="33"/>
      <c r="O6" s="33"/>
      <c r="P6" s="33"/>
      <c r="Q6" s="33"/>
      <c r="R6" s="33"/>
      <c r="S6" s="33"/>
      <c r="T6" s="50" t="s">
        <v>36</v>
      </c>
      <c r="U6" s="33"/>
      <c r="V6" s="33"/>
      <c r="W6" s="33">
        <v>1</v>
      </c>
      <c r="X6" s="33">
        <v>2</v>
      </c>
      <c r="Y6" s="33"/>
      <c r="Z6" s="33"/>
      <c r="AA6" s="33"/>
      <c r="AB6" s="33"/>
      <c r="AC6" s="170"/>
      <c r="AD6" s="33">
        <v>1</v>
      </c>
      <c r="AE6" s="33"/>
      <c r="AF6" s="33"/>
      <c r="AG6" s="33"/>
      <c r="AH6" s="33"/>
      <c r="AI6" s="33"/>
      <c r="AJ6" s="33"/>
      <c r="AK6" s="3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20"/>
        <v>2</v>
      </c>
      <c r="BA6" s="30">
        <f t="shared" si="0"/>
        <v>1</v>
      </c>
      <c r="BB6" s="31">
        <f t="shared" si="0"/>
        <v>0</v>
      </c>
      <c r="BC6" s="31">
        <f t="shared" si="21"/>
        <v>1</v>
      </c>
      <c r="BD6" s="31">
        <f t="shared" si="1"/>
        <v>7</v>
      </c>
      <c r="BE6" s="31">
        <f t="shared" si="22"/>
        <v>8</v>
      </c>
      <c r="BF6" s="31">
        <f t="shared" si="2"/>
        <v>5</v>
      </c>
      <c r="BG6" s="31">
        <f t="shared" si="23"/>
        <v>13</v>
      </c>
      <c r="BH6" s="31">
        <f t="shared" si="3"/>
        <v>0</v>
      </c>
      <c r="BI6" s="31">
        <f t="shared" si="3"/>
        <v>0</v>
      </c>
      <c r="BJ6" s="31">
        <f t="shared" si="3"/>
        <v>0</v>
      </c>
      <c r="BK6" s="31">
        <f t="shared" si="24"/>
        <v>0</v>
      </c>
      <c r="BL6" s="31">
        <f t="shared" si="24"/>
        <v>0</v>
      </c>
      <c r="BM6" s="31">
        <f t="shared" si="25"/>
        <v>0</v>
      </c>
      <c r="BN6" s="31">
        <f t="shared" si="4"/>
        <v>1</v>
      </c>
      <c r="BO6" s="31">
        <f t="shared" si="4"/>
        <v>0</v>
      </c>
      <c r="BP6" s="31">
        <f t="shared" si="26"/>
        <v>0</v>
      </c>
      <c r="BQ6" s="31">
        <f t="shared" si="27"/>
        <v>0</v>
      </c>
      <c r="BR6" s="31">
        <f t="shared" si="27"/>
        <v>0</v>
      </c>
      <c r="BS6" s="31">
        <f t="shared" si="28"/>
        <v>0</v>
      </c>
      <c r="BT6" s="31">
        <f t="shared" si="5"/>
        <v>0</v>
      </c>
      <c r="BU6" s="32">
        <f t="shared" si="5"/>
        <v>0</v>
      </c>
      <c r="BV6" s="32">
        <f t="shared" si="29"/>
        <v>0</v>
      </c>
      <c r="BX6" s="30">
        <f t="shared" si="30"/>
        <v>720</v>
      </c>
      <c r="BY6" s="31">
        <f t="shared" si="31"/>
        <v>0</v>
      </c>
      <c r="BZ6" s="31">
        <f t="shared" si="32"/>
        <v>0</v>
      </c>
      <c r="CA6" s="31">
        <f t="shared" si="33"/>
        <v>50</v>
      </c>
      <c r="CB6" s="31">
        <f t="shared" si="34"/>
        <v>0</v>
      </c>
      <c r="CC6" s="32">
        <f t="shared" si="35"/>
        <v>770</v>
      </c>
      <c r="CD6" s="176">
        <f t="shared" si="6"/>
        <v>623.33333333333337</v>
      </c>
      <c r="CE6" s="24">
        <f t="shared" si="36"/>
        <v>3</v>
      </c>
      <c r="CF6" s="176">
        <f t="shared" si="7"/>
        <v>583.33333333333337</v>
      </c>
      <c r="CG6" s="24">
        <f t="shared" si="37"/>
        <v>4</v>
      </c>
      <c r="CH6" s="176">
        <f t="shared" si="8"/>
        <v>530</v>
      </c>
      <c r="CI6" s="24">
        <f t="shared" si="38"/>
        <v>5</v>
      </c>
      <c r="CJ6" s="24">
        <f t="shared" si="9"/>
        <v>12.561174551386623</v>
      </c>
      <c r="CK6" s="24">
        <f t="shared" si="10"/>
        <v>12.561174551386623</v>
      </c>
      <c r="CM6" s="24">
        <f t="shared" si="11"/>
        <v>9.0909090909090917</v>
      </c>
      <c r="CN6" s="24">
        <f t="shared" si="12"/>
        <v>0</v>
      </c>
      <c r="CO6" s="24">
        <f t="shared" si="13"/>
        <v>21.875</v>
      </c>
      <c r="CP6" s="24">
        <f t="shared" si="14"/>
        <v>15.625</v>
      </c>
      <c r="CQ6" s="24">
        <f t="shared" si="15"/>
        <v>0</v>
      </c>
      <c r="CR6" s="24">
        <f t="shared" si="15"/>
        <v>0</v>
      </c>
      <c r="CS6" s="24">
        <f t="shared" si="15"/>
        <v>0</v>
      </c>
      <c r="CT6" s="24" t="e">
        <f t="shared" si="15"/>
        <v>#DIV/0!</v>
      </c>
      <c r="CU6" s="24" t="e">
        <f t="shared" si="15"/>
        <v>#DIV/0!</v>
      </c>
      <c r="CV6" s="24">
        <f t="shared" si="16"/>
        <v>7.6923076923076916</v>
      </c>
      <c r="CW6" s="24">
        <f t="shared" si="16"/>
        <v>0</v>
      </c>
      <c r="CX6" s="24">
        <f t="shared" si="16"/>
        <v>0</v>
      </c>
      <c r="CY6" s="24" t="e">
        <f t="shared" si="16"/>
        <v>#DIV/0!</v>
      </c>
      <c r="CZ6" s="24" t="e">
        <f t="shared" si="16"/>
        <v>#DIV/0!</v>
      </c>
      <c r="DA6" s="24" t="e">
        <f t="shared" si="17"/>
        <v>#DIV/0!</v>
      </c>
      <c r="DB6" s="24">
        <f t="shared" si="17"/>
        <v>0</v>
      </c>
      <c r="DC6" s="24">
        <f t="shared" si="17"/>
        <v>0</v>
      </c>
      <c r="DE6" s="24">
        <f t="shared" si="39"/>
        <v>1</v>
      </c>
      <c r="DF6" s="24">
        <f t="shared" si="39"/>
        <v>0</v>
      </c>
      <c r="DG6" s="24">
        <f t="shared" si="40"/>
        <v>1</v>
      </c>
      <c r="DH6" s="24">
        <f t="shared" si="41"/>
        <v>1</v>
      </c>
      <c r="DI6" s="24">
        <f t="shared" si="18"/>
        <v>0</v>
      </c>
      <c r="DJ6" s="24">
        <f t="shared" si="18"/>
        <v>0</v>
      </c>
      <c r="DK6" s="24">
        <f t="shared" si="18"/>
        <v>0</v>
      </c>
      <c r="DL6" s="24">
        <f t="shared" si="18"/>
        <v>0</v>
      </c>
      <c r="DM6" s="24">
        <f t="shared" si="18"/>
        <v>0</v>
      </c>
      <c r="DN6" s="24">
        <f t="shared" si="19"/>
        <v>1</v>
      </c>
      <c r="DO6" s="24">
        <f t="shared" si="42"/>
        <v>0</v>
      </c>
      <c r="DP6" s="24">
        <f t="shared" si="42"/>
        <v>0</v>
      </c>
      <c r="DQ6" s="24">
        <f t="shared" si="42"/>
        <v>0</v>
      </c>
      <c r="DR6" s="24">
        <f t="shared" si="43"/>
        <v>0</v>
      </c>
      <c r="DS6" s="24">
        <f t="shared" si="44"/>
        <v>0</v>
      </c>
    </row>
    <row r="7" spans="1:123" s="24" customFormat="1" ht="16.5" thickBot="1">
      <c r="A7" s="24" t="s">
        <v>334</v>
      </c>
      <c r="B7" s="30">
        <v>5</v>
      </c>
      <c r="C7" s="160" t="s">
        <v>273</v>
      </c>
      <c r="D7" s="85"/>
      <c r="E7" s="33"/>
      <c r="F7" s="33"/>
      <c r="G7" s="33"/>
      <c r="H7" s="33"/>
      <c r="I7" s="33"/>
      <c r="J7" s="33"/>
      <c r="K7" s="33"/>
      <c r="L7" s="33"/>
      <c r="M7" s="170"/>
      <c r="N7" s="33"/>
      <c r="O7" s="33"/>
      <c r="P7" s="33"/>
      <c r="Q7" s="33"/>
      <c r="R7" s="33"/>
      <c r="S7" s="33"/>
      <c r="T7" s="50" t="s">
        <v>36</v>
      </c>
      <c r="U7" s="33">
        <v>1</v>
      </c>
      <c r="V7" s="33">
        <v>1</v>
      </c>
      <c r="W7" s="33">
        <v>1</v>
      </c>
      <c r="X7" s="33"/>
      <c r="Y7" s="33"/>
      <c r="Z7" s="33"/>
      <c r="AA7" s="33"/>
      <c r="AB7" s="33"/>
      <c r="AC7" s="170"/>
      <c r="AD7" s="33">
        <v>1</v>
      </c>
      <c r="AE7" s="33"/>
      <c r="AF7" s="33"/>
      <c r="AG7" s="33"/>
      <c r="AH7" s="33"/>
      <c r="AI7" s="33"/>
      <c r="AJ7" s="33"/>
      <c r="AK7" s="3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20"/>
        <v>1</v>
      </c>
      <c r="BA7" s="30">
        <f t="shared" si="0"/>
        <v>1</v>
      </c>
      <c r="BB7" s="31">
        <f t="shared" si="0"/>
        <v>1</v>
      </c>
      <c r="BC7" s="31">
        <f t="shared" si="21"/>
        <v>2</v>
      </c>
      <c r="BD7" s="31">
        <f t="shared" si="1"/>
        <v>1</v>
      </c>
      <c r="BE7" s="31">
        <f t="shared" si="22"/>
        <v>3</v>
      </c>
      <c r="BF7" s="31">
        <f t="shared" si="2"/>
        <v>0</v>
      </c>
      <c r="BG7" s="31">
        <f t="shared" si="23"/>
        <v>3</v>
      </c>
      <c r="BH7" s="31">
        <f t="shared" si="3"/>
        <v>0</v>
      </c>
      <c r="BI7" s="31">
        <f t="shared" si="3"/>
        <v>0</v>
      </c>
      <c r="BJ7" s="31">
        <f t="shared" si="3"/>
        <v>0</v>
      </c>
      <c r="BK7" s="31">
        <f t="shared" si="24"/>
        <v>0</v>
      </c>
      <c r="BL7" s="31">
        <f t="shared" si="24"/>
        <v>0</v>
      </c>
      <c r="BM7" s="31">
        <f t="shared" si="25"/>
        <v>0</v>
      </c>
      <c r="BN7" s="31">
        <f t="shared" si="4"/>
        <v>1</v>
      </c>
      <c r="BO7" s="31">
        <f t="shared" si="4"/>
        <v>0</v>
      </c>
      <c r="BP7" s="31">
        <f t="shared" si="26"/>
        <v>0</v>
      </c>
      <c r="BQ7" s="31">
        <f t="shared" si="27"/>
        <v>0</v>
      </c>
      <c r="BR7" s="31">
        <f t="shared" si="27"/>
        <v>0</v>
      </c>
      <c r="BS7" s="31">
        <f t="shared" si="28"/>
        <v>0</v>
      </c>
      <c r="BT7" s="31">
        <f t="shared" si="5"/>
        <v>0</v>
      </c>
      <c r="BU7" s="32">
        <f t="shared" si="5"/>
        <v>0</v>
      </c>
      <c r="BV7" s="32">
        <f t="shared" si="29"/>
        <v>0</v>
      </c>
      <c r="BX7" s="30">
        <f t="shared" si="30"/>
        <v>240</v>
      </c>
      <c r="BY7" s="31">
        <f t="shared" si="31"/>
        <v>0</v>
      </c>
      <c r="BZ7" s="31">
        <f t="shared" si="32"/>
        <v>0</v>
      </c>
      <c r="CA7" s="31">
        <f t="shared" si="33"/>
        <v>50</v>
      </c>
      <c r="CB7" s="31">
        <f t="shared" si="34"/>
        <v>0</v>
      </c>
      <c r="CC7" s="32">
        <f t="shared" si="35"/>
        <v>290</v>
      </c>
      <c r="CD7" s="176">
        <f t="shared" si="6"/>
        <v>216.66666666666669</v>
      </c>
      <c r="CE7" s="24">
        <f t="shared" si="36"/>
        <v>3</v>
      </c>
      <c r="CF7" s="176">
        <f t="shared" si="7"/>
        <v>196.66666666666669</v>
      </c>
      <c r="CG7" s="24">
        <f t="shared" si="37"/>
        <v>4</v>
      </c>
      <c r="CH7" s="176">
        <f t="shared" si="8"/>
        <v>170</v>
      </c>
      <c r="CI7" s="24">
        <f t="shared" si="38"/>
        <v>5</v>
      </c>
      <c r="CJ7" s="24">
        <f t="shared" si="9"/>
        <v>4.7308319738988578</v>
      </c>
      <c r="CK7" s="24">
        <f t="shared" si="10"/>
        <v>4.7308319738988578</v>
      </c>
      <c r="CM7" s="24">
        <f t="shared" si="11"/>
        <v>9.0909090909090917</v>
      </c>
      <c r="CN7" s="24">
        <f t="shared" si="12"/>
        <v>8.3333333333333339</v>
      </c>
      <c r="CO7" s="24">
        <f t="shared" si="13"/>
        <v>3.125</v>
      </c>
      <c r="CP7" s="24">
        <f t="shared" si="14"/>
        <v>0</v>
      </c>
      <c r="CQ7" s="24">
        <f t="shared" si="15"/>
        <v>0</v>
      </c>
      <c r="CR7" s="24">
        <f t="shared" si="15"/>
        <v>0</v>
      </c>
      <c r="CS7" s="24">
        <f t="shared" si="15"/>
        <v>0</v>
      </c>
      <c r="CT7" s="24" t="e">
        <f t="shared" si="15"/>
        <v>#DIV/0!</v>
      </c>
      <c r="CU7" s="24" t="e">
        <f t="shared" si="15"/>
        <v>#DIV/0!</v>
      </c>
      <c r="CV7" s="24">
        <f t="shared" si="16"/>
        <v>7.6923076923076916</v>
      </c>
      <c r="CW7" s="24">
        <f t="shared" si="16"/>
        <v>0</v>
      </c>
      <c r="CX7" s="24">
        <f t="shared" si="16"/>
        <v>0</v>
      </c>
      <c r="CY7" s="24" t="e">
        <f t="shared" si="16"/>
        <v>#DIV/0!</v>
      </c>
      <c r="CZ7" s="24" t="e">
        <f t="shared" si="16"/>
        <v>#DIV/0!</v>
      </c>
      <c r="DA7" s="24" t="e">
        <f t="shared" si="17"/>
        <v>#DIV/0!</v>
      </c>
      <c r="DB7" s="24">
        <f t="shared" si="17"/>
        <v>0</v>
      </c>
      <c r="DC7" s="24">
        <f t="shared" si="17"/>
        <v>0</v>
      </c>
      <c r="DE7" s="24">
        <f t="shared" si="39"/>
        <v>1</v>
      </c>
      <c r="DF7" s="24">
        <f t="shared" si="39"/>
        <v>1</v>
      </c>
      <c r="DG7" s="24">
        <f t="shared" si="40"/>
        <v>1</v>
      </c>
      <c r="DH7" s="24">
        <f t="shared" si="41"/>
        <v>0</v>
      </c>
      <c r="DI7" s="24">
        <f t="shared" si="18"/>
        <v>0</v>
      </c>
      <c r="DJ7" s="24">
        <f t="shared" si="18"/>
        <v>0</v>
      </c>
      <c r="DK7" s="24">
        <f t="shared" si="18"/>
        <v>0</v>
      </c>
      <c r="DL7" s="24">
        <f t="shared" si="18"/>
        <v>0</v>
      </c>
      <c r="DM7" s="24">
        <f t="shared" si="18"/>
        <v>0</v>
      </c>
      <c r="DN7" s="24">
        <f t="shared" si="19"/>
        <v>1</v>
      </c>
      <c r="DO7" s="24">
        <f t="shared" si="42"/>
        <v>0</v>
      </c>
      <c r="DP7" s="24">
        <f t="shared" si="42"/>
        <v>0</v>
      </c>
      <c r="DQ7" s="24">
        <f t="shared" si="42"/>
        <v>0</v>
      </c>
      <c r="DR7" s="24">
        <f t="shared" si="43"/>
        <v>0</v>
      </c>
      <c r="DS7" s="24">
        <f t="shared" si="44"/>
        <v>0</v>
      </c>
    </row>
    <row r="8" spans="1:123" s="24" customFormat="1" ht="16.5" thickBot="1">
      <c r="A8" s="24" t="s">
        <v>334</v>
      </c>
      <c r="B8" s="30">
        <v>6</v>
      </c>
      <c r="C8" s="160" t="s">
        <v>274</v>
      </c>
      <c r="D8" s="85"/>
      <c r="E8" s="33"/>
      <c r="F8" s="33"/>
      <c r="G8" s="33"/>
      <c r="H8" s="33"/>
      <c r="I8" s="33"/>
      <c r="J8" s="33"/>
      <c r="K8" s="33"/>
      <c r="L8" s="33"/>
      <c r="M8" s="170"/>
      <c r="N8" s="33"/>
      <c r="O8" s="33"/>
      <c r="P8" s="33"/>
      <c r="Q8" s="33"/>
      <c r="R8" s="33"/>
      <c r="S8" s="33"/>
      <c r="T8" s="50" t="s">
        <v>36</v>
      </c>
      <c r="U8" s="33"/>
      <c r="V8" s="33"/>
      <c r="W8" s="33">
        <v>1</v>
      </c>
      <c r="X8" s="33"/>
      <c r="Y8" s="33"/>
      <c r="Z8" s="33">
        <v>2</v>
      </c>
      <c r="AA8" s="33">
        <v>1</v>
      </c>
      <c r="AB8" s="33"/>
      <c r="AC8" s="170"/>
      <c r="AD8" s="33">
        <v>1</v>
      </c>
      <c r="AE8" s="33"/>
      <c r="AF8" s="33"/>
      <c r="AG8" s="33"/>
      <c r="AH8" s="33"/>
      <c r="AI8" s="33"/>
      <c r="AJ8" s="33"/>
      <c r="AK8" s="3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20"/>
        <v>1</v>
      </c>
      <c r="BA8" s="30">
        <f t="shared" si="0"/>
        <v>0</v>
      </c>
      <c r="BB8" s="31">
        <f t="shared" si="0"/>
        <v>0</v>
      </c>
      <c r="BC8" s="31">
        <f t="shared" si="21"/>
        <v>0</v>
      </c>
      <c r="BD8" s="31">
        <f t="shared" si="1"/>
        <v>1</v>
      </c>
      <c r="BE8" s="31">
        <f t="shared" si="22"/>
        <v>1</v>
      </c>
      <c r="BF8" s="31">
        <f t="shared" si="2"/>
        <v>0</v>
      </c>
      <c r="BG8" s="31">
        <f t="shared" si="23"/>
        <v>1</v>
      </c>
      <c r="BH8" s="31">
        <f t="shared" si="3"/>
        <v>0</v>
      </c>
      <c r="BI8" s="31">
        <f t="shared" si="3"/>
        <v>2</v>
      </c>
      <c r="BJ8" s="31">
        <f t="shared" si="3"/>
        <v>1</v>
      </c>
      <c r="BK8" s="31">
        <f t="shared" si="24"/>
        <v>0</v>
      </c>
      <c r="BL8" s="31">
        <f t="shared" si="24"/>
        <v>0</v>
      </c>
      <c r="BM8" s="31">
        <f t="shared" si="25"/>
        <v>0</v>
      </c>
      <c r="BN8" s="31">
        <f t="shared" si="4"/>
        <v>1</v>
      </c>
      <c r="BO8" s="31">
        <f t="shared" si="4"/>
        <v>0</v>
      </c>
      <c r="BP8" s="31">
        <f t="shared" si="26"/>
        <v>0</v>
      </c>
      <c r="BQ8" s="31">
        <f t="shared" si="27"/>
        <v>0</v>
      </c>
      <c r="BR8" s="31">
        <f t="shared" si="27"/>
        <v>0</v>
      </c>
      <c r="BS8" s="31">
        <f t="shared" si="28"/>
        <v>0</v>
      </c>
      <c r="BT8" s="31">
        <f t="shared" si="5"/>
        <v>0</v>
      </c>
      <c r="BU8" s="32">
        <f t="shared" si="5"/>
        <v>0</v>
      </c>
      <c r="BV8" s="32">
        <f t="shared" si="29"/>
        <v>0</v>
      </c>
      <c r="BX8" s="30">
        <f t="shared" si="30"/>
        <v>60</v>
      </c>
      <c r="BY8" s="31">
        <f t="shared" si="31"/>
        <v>20</v>
      </c>
      <c r="BZ8" s="31">
        <f t="shared" si="32"/>
        <v>5</v>
      </c>
      <c r="CA8" s="31">
        <f t="shared" si="33"/>
        <v>50</v>
      </c>
      <c r="CB8" s="31">
        <f t="shared" si="34"/>
        <v>0</v>
      </c>
      <c r="CC8" s="32">
        <f t="shared" si="35"/>
        <v>135</v>
      </c>
      <c r="CD8" s="176">
        <f t="shared" si="6"/>
        <v>61.666666666666671</v>
      </c>
      <c r="CE8" s="24">
        <f t="shared" si="36"/>
        <v>3</v>
      </c>
      <c r="CF8" s="176">
        <f t="shared" si="7"/>
        <v>41.666666666666671</v>
      </c>
      <c r="CG8" s="24">
        <f t="shared" si="37"/>
        <v>4</v>
      </c>
      <c r="CH8" s="176">
        <f t="shared" si="8"/>
        <v>15</v>
      </c>
      <c r="CI8" s="24">
        <f t="shared" si="38"/>
        <v>5</v>
      </c>
      <c r="CJ8" s="24">
        <f t="shared" si="9"/>
        <v>2.2022838499184338</v>
      </c>
      <c r="CK8" s="24">
        <f t="shared" si="10"/>
        <v>2.2022838499184338</v>
      </c>
      <c r="CM8" s="24">
        <f t="shared" si="11"/>
        <v>0</v>
      </c>
      <c r="CN8" s="24">
        <f t="shared" si="12"/>
        <v>0</v>
      </c>
      <c r="CO8" s="24">
        <f t="shared" si="13"/>
        <v>3.125</v>
      </c>
      <c r="CP8" s="24">
        <f t="shared" si="14"/>
        <v>0</v>
      </c>
      <c r="CQ8" s="24">
        <f t="shared" si="15"/>
        <v>0</v>
      </c>
      <c r="CR8" s="24">
        <f t="shared" si="15"/>
        <v>14.285714285714285</v>
      </c>
      <c r="CS8" s="24">
        <f t="shared" si="15"/>
        <v>50</v>
      </c>
      <c r="CT8" s="24" t="e">
        <f t="shared" si="15"/>
        <v>#DIV/0!</v>
      </c>
      <c r="CU8" s="24" t="e">
        <f t="shared" si="15"/>
        <v>#DIV/0!</v>
      </c>
      <c r="CV8" s="24">
        <f t="shared" si="16"/>
        <v>7.6923076923076916</v>
      </c>
      <c r="CW8" s="24">
        <f t="shared" si="16"/>
        <v>0</v>
      </c>
      <c r="CX8" s="24">
        <f t="shared" si="16"/>
        <v>0</v>
      </c>
      <c r="CY8" s="24" t="e">
        <f t="shared" si="16"/>
        <v>#DIV/0!</v>
      </c>
      <c r="CZ8" s="24" t="e">
        <f t="shared" si="16"/>
        <v>#DIV/0!</v>
      </c>
      <c r="DA8" s="24" t="e">
        <f t="shared" si="17"/>
        <v>#DIV/0!</v>
      </c>
      <c r="DB8" s="24">
        <f t="shared" si="17"/>
        <v>0</v>
      </c>
      <c r="DC8" s="24">
        <f t="shared" si="17"/>
        <v>0</v>
      </c>
      <c r="DE8" s="24">
        <f t="shared" si="39"/>
        <v>0</v>
      </c>
      <c r="DF8" s="24">
        <f t="shared" si="39"/>
        <v>0</v>
      </c>
      <c r="DG8" s="24">
        <f t="shared" si="40"/>
        <v>1</v>
      </c>
      <c r="DH8" s="24">
        <f t="shared" si="41"/>
        <v>0</v>
      </c>
      <c r="DI8" s="24">
        <f t="shared" si="18"/>
        <v>0</v>
      </c>
      <c r="DJ8" s="24">
        <f t="shared" si="18"/>
        <v>1</v>
      </c>
      <c r="DK8" s="24">
        <f t="shared" si="18"/>
        <v>1</v>
      </c>
      <c r="DL8" s="24">
        <f t="shared" si="18"/>
        <v>0</v>
      </c>
      <c r="DM8" s="24">
        <f t="shared" si="18"/>
        <v>0</v>
      </c>
      <c r="DN8" s="24">
        <f t="shared" si="19"/>
        <v>1</v>
      </c>
      <c r="DO8" s="24">
        <f t="shared" si="42"/>
        <v>0</v>
      </c>
      <c r="DP8" s="24">
        <f t="shared" si="42"/>
        <v>0</v>
      </c>
      <c r="DQ8" s="24">
        <f t="shared" si="42"/>
        <v>0</v>
      </c>
      <c r="DR8" s="24">
        <f t="shared" si="43"/>
        <v>0</v>
      </c>
      <c r="DS8" s="24">
        <f t="shared" si="44"/>
        <v>0</v>
      </c>
    </row>
    <row r="9" spans="1:123" s="24" customFormat="1" ht="16.5" thickBot="1">
      <c r="A9" s="24" t="s">
        <v>334</v>
      </c>
      <c r="B9" s="30">
        <v>7</v>
      </c>
      <c r="C9" s="161" t="s">
        <v>275</v>
      </c>
      <c r="D9" s="85" t="s">
        <v>36</v>
      </c>
      <c r="E9" s="162"/>
      <c r="F9" s="162"/>
      <c r="G9" s="162"/>
      <c r="H9" s="162">
        <v>1</v>
      </c>
      <c r="I9" s="162"/>
      <c r="J9" s="162"/>
      <c r="K9" s="162"/>
      <c r="L9" s="162"/>
      <c r="M9" s="170"/>
      <c r="N9" s="162"/>
      <c r="O9" s="162"/>
      <c r="P9" s="162"/>
      <c r="Q9" s="162"/>
      <c r="R9" s="162"/>
      <c r="S9" s="242"/>
      <c r="T9" s="50" t="s">
        <v>36</v>
      </c>
      <c r="U9" s="162"/>
      <c r="V9" s="162"/>
      <c r="W9" s="162">
        <v>1</v>
      </c>
      <c r="X9" s="162">
        <v>1</v>
      </c>
      <c r="Y9" s="162">
        <v>1</v>
      </c>
      <c r="Z9" s="162"/>
      <c r="AA9" s="162"/>
      <c r="AB9" s="162"/>
      <c r="AC9" s="170"/>
      <c r="AD9" s="162">
        <v>1</v>
      </c>
      <c r="AE9" s="162"/>
      <c r="AF9" s="162"/>
      <c r="AG9" s="162"/>
      <c r="AH9" s="162"/>
      <c r="AI9" s="162"/>
      <c r="AJ9" s="162"/>
      <c r="AK9" s="162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20"/>
        <v>2</v>
      </c>
      <c r="BA9" s="30">
        <f t="shared" si="0"/>
        <v>0</v>
      </c>
      <c r="BB9" s="31">
        <f t="shared" si="0"/>
        <v>0</v>
      </c>
      <c r="BC9" s="31">
        <f t="shared" si="21"/>
        <v>0</v>
      </c>
      <c r="BD9" s="31">
        <f t="shared" si="1"/>
        <v>1</v>
      </c>
      <c r="BE9" s="31">
        <f t="shared" si="22"/>
        <v>1</v>
      </c>
      <c r="BF9" s="31">
        <f t="shared" si="2"/>
        <v>2</v>
      </c>
      <c r="BG9" s="31">
        <f t="shared" si="23"/>
        <v>3</v>
      </c>
      <c r="BH9" s="31">
        <f t="shared" si="3"/>
        <v>1</v>
      </c>
      <c r="BI9" s="31">
        <f t="shared" si="3"/>
        <v>0</v>
      </c>
      <c r="BJ9" s="31">
        <f t="shared" si="3"/>
        <v>0</v>
      </c>
      <c r="BK9" s="31">
        <f t="shared" si="24"/>
        <v>0</v>
      </c>
      <c r="BL9" s="31">
        <f t="shared" si="24"/>
        <v>0</v>
      </c>
      <c r="BM9" s="31">
        <f t="shared" si="25"/>
        <v>0</v>
      </c>
      <c r="BN9" s="31">
        <f t="shared" si="4"/>
        <v>1</v>
      </c>
      <c r="BO9" s="31">
        <f t="shared" si="4"/>
        <v>0</v>
      </c>
      <c r="BP9" s="31">
        <f t="shared" si="26"/>
        <v>0</v>
      </c>
      <c r="BQ9" s="31">
        <f t="shared" si="27"/>
        <v>0</v>
      </c>
      <c r="BR9" s="31">
        <f t="shared" si="27"/>
        <v>0</v>
      </c>
      <c r="BS9" s="31">
        <f t="shared" si="28"/>
        <v>0</v>
      </c>
      <c r="BT9" s="31">
        <f t="shared" si="5"/>
        <v>0</v>
      </c>
      <c r="BU9" s="32">
        <f t="shared" si="5"/>
        <v>0</v>
      </c>
      <c r="BV9" s="32">
        <f t="shared" si="29"/>
        <v>0</v>
      </c>
      <c r="BX9" s="30">
        <f t="shared" si="30"/>
        <v>160</v>
      </c>
      <c r="BY9" s="31">
        <f t="shared" si="31"/>
        <v>0</v>
      </c>
      <c r="BZ9" s="31">
        <f t="shared" si="32"/>
        <v>0</v>
      </c>
      <c r="CA9" s="31">
        <f t="shared" si="33"/>
        <v>50</v>
      </c>
      <c r="CB9" s="31">
        <f t="shared" si="34"/>
        <v>0</v>
      </c>
      <c r="CC9" s="32">
        <f t="shared" si="35"/>
        <v>210</v>
      </c>
      <c r="CD9" s="176">
        <f t="shared" si="6"/>
        <v>63.333333333333343</v>
      </c>
      <c r="CE9" s="24">
        <f t="shared" si="36"/>
        <v>3</v>
      </c>
      <c r="CF9" s="176">
        <f t="shared" si="7"/>
        <v>23.333333333333343</v>
      </c>
      <c r="CG9" s="24">
        <f t="shared" si="37"/>
        <v>4</v>
      </c>
      <c r="CH9" s="176">
        <f t="shared" si="8"/>
        <v>-30</v>
      </c>
      <c r="CI9" s="24" t="str">
        <f t="shared" si="38"/>
        <v>NAO</v>
      </c>
      <c r="CJ9" s="24">
        <f t="shared" si="9"/>
        <v>3.4257748776508974</v>
      </c>
      <c r="CK9" s="24">
        <f t="shared" si="10"/>
        <v>3.4257748776508974</v>
      </c>
      <c r="CM9" s="24">
        <f t="shared" si="11"/>
        <v>0</v>
      </c>
      <c r="CN9" s="24">
        <f t="shared" si="12"/>
        <v>0</v>
      </c>
      <c r="CO9" s="24">
        <f t="shared" si="13"/>
        <v>3.125</v>
      </c>
      <c r="CP9" s="24">
        <f t="shared" si="14"/>
        <v>6.25</v>
      </c>
      <c r="CQ9" s="24">
        <f t="shared" si="15"/>
        <v>50</v>
      </c>
      <c r="CR9" s="24">
        <f t="shared" si="15"/>
        <v>0</v>
      </c>
      <c r="CS9" s="24">
        <f t="shared" si="15"/>
        <v>0</v>
      </c>
      <c r="CT9" s="24" t="e">
        <f t="shared" si="15"/>
        <v>#DIV/0!</v>
      </c>
      <c r="CU9" s="24" t="e">
        <f t="shared" si="15"/>
        <v>#DIV/0!</v>
      </c>
      <c r="CV9" s="24">
        <f t="shared" si="16"/>
        <v>7.6923076923076916</v>
      </c>
      <c r="CW9" s="24">
        <f t="shared" si="16"/>
        <v>0</v>
      </c>
      <c r="CX9" s="24">
        <f t="shared" si="16"/>
        <v>0</v>
      </c>
      <c r="CY9" s="24" t="e">
        <f t="shared" si="16"/>
        <v>#DIV/0!</v>
      </c>
      <c r="CZ9" s="24" t="e">
        <f t="shared" si="16"/>
        <v>#DIV/0!</v>
      </c>
      <c r="DA9" s="24" t="e">
        <f t="shared" si="17"/>
        <v>#DIV/0!</v>
      </c>
      <c r="DB9" s="24">
        <f t="shared" si="17"/>
        <v>0</v>
      </c>
      <c r="DC9" s="24">
        <f t="shared" si="17"/>
        <v>0</v>
      </c>
      <c r="DE9" s="24">
        <f t="shared" si="39"/>
        <v>0</v>
      </c>
      <c r="DF9" s="24">
        <f t="shared" si="39"/>
        <v>0</v>
      </c>
      <c r="DG9" s="24">
        <f t="shared" si="40"/>
        <v>1</v>
      </c>
      <c r="DH9" s="24">
        <f t="shared" si="41"/>
        <v>1</v>
      </c>
      <c r="DI9" s="24">
        <f t="shared" si="18"/>
        <v>1</v>
      </c>
      <c r="DJ9" s="24">
        <f t="shared" si="18"/>
        <v>0</v>
      </c>
      <c r="DK9" s="24">
        <f t="shared" si="18"/>
        <v>0</v>
      </c>
      <c r="DL9" s="24">
        <f t="shared" si="18"/>
        <v>0</v>
      </c>
      <c r="DM9" s="24">
        <f t="shared" si="18"/>
        <v>0</v>
      </c>
      <c r="DN9" s="24">
        <f t="shared" si="19"/>
        <v>1</v>
      </c>
      <c r="DO9" s="24">
        <f t="shared" si="42"/>
        <v>0</v>
      </c>
      <c r="DP9" s="24">
        <f t="shared" si="42"/>
        <v>0</v>
      </c>
      <c r="DQ9" s="24">
        <f t="shared" si="42"/>
        <v>0</v>
      </c>
      <c r="DR9" s="24">
        <f t="shared" si="43"/>
        <v>0</v>
      </c>
      <c r="DS9" s="24">
        <f t="shared" si="44"/>
        <v>0</v>
      </c>
    </row>
    <row r="10" spans="1:123" s="24" customFormat="1" ht="16.5" thickBot="1">
      <c r="A10" s="24" t="s">
        <v>334</v>
      </c>
      <c r="B10" s="26">
        <v>8</v>
      </c>
      <c r="C10" s="160" t="s">
        <v>276</v>
      </c>
      <c r="D10" s="127"/>
      <c r="E10" s="33"/>
      <c r="F10" s="33"/>
      <c r="G10" s="33"/>
      <c r="H10" s="33"/>
      <c r="I10" s="33"/>
      <c r="J10" s="33"/>
      <c r="K10" s="33"/>
      <c r="L10" s="33"/>
      <c r="M10" s="170"/>
      <c r="N10" s="33"/>
      <c r="O10" s="33"/>
      <c r="P10" s="33"/>
      <c r="Q10" s="33"/>
      <c r="R10" s="33"/>
      <c r="S10" s="33"/>
      <c r="T10" s="127"/>
      <c r="U10" s="33"/>
      <c r="V10" s="33"/>
      <c r="W10" s="33"/>
      <c r="X10" s="33"/>
      <c r="Y10" s="33"/>
      <c r="Z10" s="33"/>
      <c r="AA10" s="33"/>
      <c r="AB10" s="33"/>
      <c r="AC10" s="170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20"/>
        <v>0</v>
      </c>
      <c r="BA10" s="30">
        <f t="shared" si="0"/>
        <v>0</v>
      </c>
      <c r="BB10" s="31">
        <f t="shared" si="0"/>
        <v>0</v>
      </c>
      <c r="BC10" s="31">
        <f t="shared" si="21"/>
        <v>0</v>
      </c>
      <c r="BD10" s="31">
        <f t="shared" si="1"/>
        <v>0</v>
      </c>
      <c r="BE10" s="31">
        <f t="shared" si="22"/>
        <v>0</v>
      </c>
      <c r="BF10" s="31">
        <f t="shared" si="2"/>
        <v>0</v>
      </c>
      <c r="BG10" s="31">
        <f t="shared" si="23"/>
        <v>0</v>
      </c>
      <c r="BH10" s="31">
        <f t="shared" si="3"/>
        <v>0</v>
      </c>
      <c r="BI10" s="31">
        <f t="shared" si="3"/>
        <v>0</v>
      </c>
      <c r="BJ10" s="31">
        <f t="shared" si="3"/>
        <v>0</v>
      </c>
      <c r="BK10" s="31">
        <f t="shared" si="24"/>
        <v>0</v>
      </c>
      <c r="BL10" s="31">
        <f t="shared" si="24"/>
        <v>0</v>
      </c>
      <c r="BM10" s="31">
        <f t="shared" si="25"/>
        <v>0</v>
      </c>
      <c r="BN10" s="31">
        <f t="shared" si="4"/>
        <v>0</v>
      </c>
      <c r="BO10" s="31">
        <f t="shared" si="4"/>
        <v>0</v>
      </c>
      <c r="BP10" s="31">
        <f t="shared" si="26"/>
        <v>0</v>
      </c>
      <c r="BQ10" s="31">
        <f t="shared" si="27"/>
        <v>0</v>
      </c>
      <c r="BR10" s="31">
        <f t="shared" si="27"/>
        <v>0</v>
      </c>
      <c r="BS10" s="31">
        <f t="shared" si="28"/>
        <v>0</v>
      </c>
      <c r="BT10" s="31">
        <f t="shared" si="5"/>
        <v>0</v>
      </c>
      <c r="BU10" s="32">
        <f t="shared" si="5"/>
        <v>0</v>
      </c>
      <c r="BV10" s="32">
        <f t="shared" si="29"/>
        <v>0</v>
      </c>
      <c r="BX10" s="30">
        <f t="shared" si="30"/>
        <v>0</v>
      </c>
      <c r="BY10" s="31">
        <f t="shared" si="31"/>
        <v>0</v>
      </c>
      <c r="BZ10" s="31">
        <f t="shared" si="32"/>
        <v>0</v>
      </c>
      <c r="CA10" s="31">
        <f t="shared" si="33"/>
        <v>0</v>
      </c>
      <c r="CB10" s="31">
        <f t="shared" si="34"/>
        <v>0</v>
      </c>
      <c r="CC10" s="32" t="str">
        <f t="shared" si="35"/>
        <v/>
      </c>
      <c r="CD10" s="176" t="e">
        <f t="shared" si="6"/>
        <v>#VALUE!</v>
      </c>
      <c r="CE10" s="24" t="str">
        <f t="shared" si="36"/>
        <v xml:space="preserve"> </v>
      </c>
      <c r="CF10" s="176" t="e">
        <f t="shared" si="7"/>
        <v>#VALUE!</v>
      </c>
      <c r="CG10" s="24" t="str">
        <f t="shared" si="37"/>
        <v xml:space="preserve"> </v>
      </c>
      <c r="CH10" s="176" t="e">
        <f t="shared" si="8"/>
        <v>#VALUE!</v>
      </c>
      <c r="CI10" s="24" t="str">
        <f t="shared" si="38"/>
        <v xml:space="preserve"> </v>
      </c>
      <c r="CJ10" s="24" t="e">
        <f t="shared" si="9"/>
        <v>#VALUE!</v>
      </c>
      <c r="CK10" s="24" t="e">
        <f t="shared" si="10"/>
        <v>#VALUE!</v>
      </c>
      <c r="CM10" s="24">
        <f t="shared" si="11"/>
        <v>0</v>
      </c>
      <c r="CN10" s="24">
        <f t="shared" si="12"/>
        <v>0</v>
      </c>
      <c r="CO10" s="24">
        <f t="shared" si="13"/>
        <v>0</v>
      </c>
      <c r="CP10" s="24">
        <f t="shared" si="14"/>
        <v>0</v>
      </c>
      <c r="CQ10" s="24">
        <f t="shared" si="15"/>
        <v>0</v>
      </c>
      <c r="CR10" s="24">
        <f t="shared" si="15"/>
        <v>0</v>
      </c>
      <c r="CS10" s="24">
        <f t="shared" si="15"/>
        <v>0</v>
      </c>
      <c r="CT10" s="24" t="e">
        <f t="shared" si="15"/>
        <v>#DIV/0!</v>
      </c>
      <c r="CU10" s="24" t="e">
        <f t="shared" si="15"/>
        <v>#DIV/0!</v>
      </c>
      <c r="CV10" s="24">
        <f t="shared" si="16"/>
        <v>0</v>
      </c>
      <c r="CW10" s="24">
        <f t="shared" si="16"/>
        <v>0</v>
      </c>
      <c r="CX10" s="24">
        <f t="shared" si="16"/>
        <v>0</v>
      </c>
      <c r="CY10" s="24" t="e">
        <f t="shared" si="16"/>
        <v>#DIV/0!</v>
      </c>
      <c r="CZ10" s="24" t="e">
        <f t="shared" si="16"/>
        <v>#DIV/0!</v>
      </c>
      <c r="DA10" s="24" t="e">
        <f t="shared" si="17"/>
        <v>#DIV/0!</v>
      </c>
      <c r="DB10" s="24">
        <f t="shared" si="17"/>
        <v>0</v>
      </c>
      <c r="DC10" s="24">
        <f t="shared" si="17"/>
        <v>0</v>
      </c>
      <c r="DE10" s="24">
        <f t="shared" si="39"/>
        <v>0</v>
      </c>
      <c r="DF10" s="24">
        <f t="shared" si="39"/>
        <v>0</v>
      </c>
      <c r="DG10" s="24">
        <f t="shared" si="40"/>
        <v>0</v>
      </c>
      <c r="DH10" s="24">
        <f t="shared" si="41"/>
        <v>0</v>
      </c>
      <c r="DI10" s="24">
        <f t="shared" si="18"/>
        <v>0</v>
      </c>
      <c r="DJ10" s="24">
        <f t="shared" si="18"/>
        <v>0</v>
      </c>
      <c r="DK10" s="24">
        <f t="shared" si="18"/>
        <v>0</v>
      </c>
      <c r="DL10" s="24">
        <f t="shared" si="18"/>
        <v>0</v>
      </c>
      <c r="DM10" s="24">
        <f t="shared" si="18"/>
        <v>0</v>
      </c>
      <c r="DN10" s="24">
        <f t="shared" si="19"/>
        <v>0</v>
      </c>
      <c r="DO10" s="24">
        <f t="shared" si="42"/>
        <v>0</v>
      </c>
      <c r="DP10" s="24">
        <f t="shared" si="42"/>
        <v>0</v>
      </c>
      <c r="DQ10" s="24">
        <f t="shared" si="42"/>
        <v>0</v>
      </c>
      <c r="DR10" s="24">
        <f t="shared" si="43"/>
        <v>0</v>
      </c>
      <c r="DS10" s="24">
        <f t="shared" si="44"/>
        <v>0</v>
      </c>
    </row>
    <row r="11" spans="1:123" s="24" customFormat="1" ht="16.5" thickBot="1">
      <c r="A11" s="24" t="s">
        <v>334</v>
      </c>
      <c r="B11" s="30">
        <v>9</v>
      </c>
      <c r="C11" s="163" t="s">
        <v>277</v>
      </c>
      <c r="D11" s="85"/>
      <c r="E11" s="86"/>
      <c r="F11" s="86"/>
      <c r="G11" s="86"/>
      <c r="H11" s="86"/>
      <c r="I11" s="86"/>
      <c r="J11" s="86"/>
      <c r="K11" s="86"/>
      <c r="L11" s="86"/>
      <c r="M11" s="170"/>
      <c r="N11" s="86"/>
      <c r="O11" s="86"/>
      <c r="P11" s="86"/>
      <c r="Q11" s="86"/>
      <c r="R11" s="86"/>
      <c r="S11" s="86"/>
      <c r="T11" s="50"/>
      <c r="U11" s="86"/>
      <c r="V11" s="86"/>
      <c r="W11" s="86"/>
      <c r="X11" s="86"/>
      <c r="Y11" s="86"/>
      <c r="Z11" s="86"/>
      <c r="AA11" s="86"/>
      <c r="AB11" s="86"/>
      <c r="AC11" s="170"/>
      <c r="AD11" s="86"/>
      <c r="AE11" s="86"/>
      <c r="AF11" s="86"/>
      <c r="AG11" s="86"/>
      <c r="AH11" s="86"/>
      <c r="AI11" s="86"/>
      <c r="AJ11" s="86"/>
      <c r="AK11" s="86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20"/>
        <v>0</v>
      </c>
      <c r="BA11" s="30">
        <f t="shared" si="0"/>
        <v>0</v>
      </c>
      <c r="BB11" s="31">
        <f t="shared" si="0"/>
        <v>0</v>
      </c>
      <c r="BC11" s="31">
        <f t="shared" si="21"/>
        <v>0</v>
      </c>
      <c r="BD11" s="31">
        <f t="shared" si="1"/>
        <v>0</v>
      </c>
      <c r="BE11" s="31">
        <f t="shared" si="22"/>
        <v>0</v>
      </c>
      <c r="BF11" s="31">
        <f t="shared" si="2"/>
        <v>0</v>
      </c>
      <c r="BG11" s="31">
        <f t="shared" si="23"/>
        <v>0</v>
      </c>
      <c r="BH11" s="31">
        <f t="shared" si="3"/>
        <v>0</v>
      </c>
      <c r="BI11" s="31">
        <f t="shared" si="3"/>
        <v>0</v>
      </c>
      <c r="BJ11" s="31">
        <f t="shared" si="3"/>
        <v>0</v>
      </c>
      <c r="BK11" s="31">
        <f t="shared" si="24"/>
        <v>0</v>
      </c>
      <c r="BL11" s="31">
        <f t="shared" si="24"/>
        <v>0</v>
      </c>
      <c r="BM11" s="31">
        <f t="shared" si="25"/>
        <v>0</v>
      </c>
      <c r="BN11" s="31">
        <f t="shared" si="4"/>
        <v>0</v>
      </c>
      <c r="BO11" s="31">
        <f t="shared" si="4"/>
        <v>0</v>
      </c>
      <c r="BP11" s="31">
        <f t="shared" si="26"/>
        <v>0</v>
      </c>
      <c r="BQ11" s="31">
        <f t="shared" si="27"/>
        <v>0</v>
      </c>
      <c r="BR11" s="31">
        <f t="shared" si="27"/>
        <v>0</v>
      </c>
      <c r="BS11" s="31">
        <f t="shared" si="28"/>
        <v>0</v>
      </c>
      <c r="BT11" s="31">
        <f t="shared" si="5"/>
        <v>0</v>
      </c>
      <c r="BU11" s="32">
        <f t="shared" si="5"/>
        <v>0</v>
      </c>
      <c r="BV11" s="32">
        <f t="shared" si="29"/>
        <v>0</v>
      </c>
      <c r="BX11" s="30">
        <f t="shared" si="30"/>
        <v>0</v>
      </c>
      <c r="BY11" s="31">
        <f t="shared" si="31"/>
        <v>0</v>
      </c>
      <c r="BZ11" s="31">
        <f t="shared" si="32"/>
        <v>0</v>
      </c>
      <c r="CA11" s="31">
        <f t="shared" si="33"/>
        <v>0</v>
      </c>
      <c r="CB11" s="31">
        <f t="shared" si="34"/>
        <v>0</v>
      </c>
      <c r="CC11" s="32" t="str">
        <f t="shared" si="35"/>
        <v/>
      </c>
      <c r="CD11" s="176" t="e">
        <f t="shared" si="6"/>
        <v>#VALUE!</v>
      </c>
      <c r="CE11" s="24" t="str">
        <f t="shared" si="36"/>
        <v xml:space="preserve"> </v>
      </c>
      <c r="CF11" s="176" t="e">
        <f t="shared" si="7"/>
        <v>#VALUE!</v>
      </c>
      <c r="CG11" s="24" t="str">
        <f t="shared" si="37"/>
        <v xml:space="preserve"> </v>
      </c>
      <c r="CH11" s="176" t="e">
        <f t="shared" si="8"/>
        <v>#VALUE!</v>
      </c>
      <c r="CI11" s="24" t="str">
        <f t="shared" si="38"/>
        <v xml:space="preserve"> </v>
      </c>
      <c r="CJ11" s="24" t="e">
        <f t="shared" si="9"/>
        <v>#VALUE!</v>
      </c>
      <c r="CK11" s="24" t="e">
        <f t="shared" si="10"/>
        <v>#VALUE!</v>
      </c>
      <c r="CM11" s="24">
        <f t="shared" si="11"/>
        <v>0</v>
      </c>
      <c r="CN11" s="24">
        <f t="shared" si="12"/>
        <v>0</v>
      </c>
      <c r="CO11" s="24">
        <f t="shared" si="13"/>
        <v>0</v>
      </c>
      <c r="CP11" s="24">
        <f t="shared" si="14"/>
        <v>0</v>
      </c>
      <c r="CQ11" s="24">
        <f t="shared" si="15"/>
        <v>0</v>
      </c>
      <c r="CR11" s="24">
        <f t="shared" si="15"/>
        <v>0</v>
      </c>
      <c r="CS11" s="24">
        <f t="shared" si="15"/>
        <v>0</v>
      </c>
      <c r="CT11" s="24" t="e">
        <f t="shared" si="15"/>
        <v>#DIV/0!</v>
      </c>
      <c r="CU11" s="24" t="e">
        <f t="shared" si="15"/>
        <v>#DIV/0!</v>
      </c>
      <c r="CV11" s="24">
        <f t="shared" si="16"/>
        <v>0</v>
      </c>
      <c r="CW11" s="24">
        <f t="shared" si="16"/>
        <v>0</v>
      </c>
      <c r="CX11" s="24">
        <f t="shared" si="16"/>
        <v>0</v>
      </c>
      <c r="CY11" s="24" t="e">
        <f t="shared" si="16"/>
        <v>#DIV/0!</v>
      </c>
      <c r="CZ11" s="24" t="e">
        <f t="shared" si="16"/>
        <v>#DIV/0!</v>
      </c>
      <c r="DA11" s="24" t="e">
        <f t="shared" si="17"/>
        <v>#DIV/0!</v>
      </c>
      <c r="DB11" s="24">
        <f t="shared" si="17"/>
        <v>0</v>
      </c>
      <c r="DC11" s="24">
        <f t="shared" si="17"/>
        <v>0</v>
      </c>
      <c r="DE11" s="24">
        <f t="shared" si="39"/>
        <v>0</v>
      </c>
      <c r="DF11" s="24">
        <f t="shared" si="39"/>
        <v>0</v>
      </c>
      <c r="DG11" s="24">
        <f t="shared" si="40"/>
        <v>0</v>
      </c>
      <c r="DH11" s="24">
        <f t="shared" si="41"/>
        <v>0</v>
      </c>
      <c r="DI11" s="24">
        <f t="shared" si="18"/>
        <v>0</v>
      </c>
      <c r="DJ11" s="24">
        <f t="shared" si="18"/>
        <v>0</v>
      </c>
      <c r="DK11" s="24">
        <f t="shared" si="18"/>
        <v>0</v>
      </c>
      <c r="DL11" s="24">
        <f t="shared" si="18"/>
        <v>0</v>
      </c>
      <c r="DM11" s="24">
        <f t="shared" si="18"/>
        <v>0</v>
      </c>
      <c r="DN11" s="24">
        <f t="shared" si="19"/>
        <v>0</v>
      </c>
      <c r="DO11" s="24">
        <f t="shared" si="42"/>
        <v>0</v>
      </c>
      <c r="DP11" s="24">
        <f t="shared" si="42"/>
        <v>0</v>
      </c>
      <c r="DQ11" s="24">
        <f t="shared" si="42"/>
        <v>0</v>
      </c>
      <c r="DR11" s="24">
        <f t="shared" si="43"/>
        <v>0</v>
      </c>
      <c r="DS11" s="24">
        <f t="shared" si="44"/>
        <v>0</v>
      </c>
    </row>
    <row r="12" spans="1:123" s="24" customFormat="1" ht="16.5" thickBot="1">
      <c r="A12" s="24" t="s">
        <v>334</v>
      </c>
      <c r="B12" s="30">
        <v>10</v>
      </c>
      <c r="C12" s="160" t="s">
        <v>278</v>
      </c>
      <c r="D12" s="85" t="s">
        <v>36</v>
      </c>
      <c r="E12" s="33"/>
      <c r="F12" s="33">
        <v>1</v>
      </c>
      <c r="G12" s="33">
        <v>1</v>
      </c>
      <c r="H12" s="33">
        <v>2</v>
      </c>
      <c r="I12" s="33"/>
      <c r="J12" s="33"/>
      <c r="K12" s="33"/>
      <c r="L12" s="33"/>
      <c r="M12" s="170"/>
      <c r="N12" s="33"/>
      <c r="O12" s="33"/>
      <c r="P12" s="33"/>
      <c r="Q12" s="33"/>
      <c r="R12" s="33"/>
      <c r="S12" s="33"/>
      <c r="T12" s="50" t="s">
        <v>36</v>
      </c>
      <c r="U12" s="33"/>
      <c r="V12" s="33"/>
      <c r="W12" s="33">
        <v>1</v>
      </c>
      <c r="X12" s="33">
        <v>1</v>
      </c>
      <c r="Y12" s="33"/>
      <c r="Z12" s="33">
        <v>2</v>
      </c>
      <c r="AA12" s="33"/>
      <c r="AB12" s="33"/>
      <c r="AC12" s="170"/>
      <c r="AD12" s="33">
        <v>1</v>
      </c>
      <c r="AE12" s="33"/>
      <c r="AF12" s="33"/>
      <c r="AG12" s="33"/>
      <c r="AH12" s="33"/>
      <c r="AI12" s="33"/>
      <c r="AJ12" s="33"/>
      <c r="AK12" s="3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20"/>
        <v>2</v>
      </c>
      <c r="BA12" s="30">
        <f t="shared" si="0"/>
        <v>0</v>
      </c>
      <c r="BB12" s="31">
        <f t="shared" si="0"/>
        <v>1</v>
      </c>
      <c r="BC12" s="31">
        <f t="shared" si="21"/>
        <v>1</v>
      </c>
      <c r="BD12" s="31">
        <f t="shared" si="1"/>
        <v>2</v>
      </c>
      <c r="BE12" s="31">
        <f t="shared" si="22"/>
        <v>3</v>
      </c>
      <c r="BF12" s="31">
        <f t="shared" si="2"/>
        <v>3</v>
      </c>
      <c r="BG12" s="31">
        <f t="shared" si="23"/>
        <v>6</v>
      </c>
      <c r="BH12" s="31">
        <f t="shared" si="3"/>
        <v>0</v>
      </c>
      <c r="BI12" s="31">
        <f t="shared" si="3"/>
        <v>2</v>
      </c>
      <c r="BJ12" s="31">
        <f t="shared" si="3"/>
        <v>0</v>
      </c>
      <c r="BK12" s="31">
        <f t="shared" si="24"/>
        <v>0</v>
      </c>
      <c r="BL12" s="31">
        <f t="shared" si="24"/>
        <v>0</v>
      </c>
      <c r="BM12" s="31">
        <f t="shared" si="25"/>
        <v>0</v>
      </c>
      <c r="BN12" s="31">
        <f t="shared" si="4"/>
        <v>1</v>
      </c>
      <c r="BO12" s="31">
        <f t="shared" si="4"/>
        <v>0</v>
      </c>
      <c r="BP12" s="31">
        <f t="shared" si="26"/>
        <v>0</v>
      </c>
      <c r="BQ12" s="31">
        <f t="shared" si="27"/>
        <v>0</v>
      </c>
      <c r="BR12" s="31">
        <f t="shared" si="27"/>
        <v>0</v>
      </c>
      <c r="BS12" s="31">
        <f t="shared" si="28"/>
        <v>0</v>
      </c>
      <c r="BT12" s="31">
        <f t="shared" si="5"/>
        <v>0</v>
      </c>
      <c r="BU12" s="32">
        <f t="shared" si="5"/>
        <v>0</v>
      </c>
      <c r="BV12" s="32">
        <f t="shared" si="29"/>
        <v>0</v>
      </c>
      <c r="BX12" s="30">
        <f t="shared" si="30"/>
        <v>320</v>
      </c>
      <c r="BY12" s="31">
        <f t="shared" si="31"/>
        <v>20</v>
      </c>
      <c r="BZ12" s="31">
        <f t="shared" si="32"/>
        <v>0</v>
      </c>
      <c r="CA12" s="31">
        <f t="shared" si="33"/>
        <v>50</v>
      </c>
      <c r="CB12" s="31">
        <f t="shared" si="34"/>
        <v>0</v>
      </c>
      <c r="CC12" s="32">
        <f t="shared" si="35"/>
        <v>390</v>
      </c>
      <c r="CD12" s="176">
        <f t="shared" si="6"/>
        <v>243.33333333333334</v>
      </c>
      <c r="CE12" s="24">
        <f t="shared" si="36"/>
        <v>3</v>
      </c>
      <c r="CF12" s="176">
        <f t="shared" si="7"/>
        <v>203.33333333333334</v>
      </c>
      <c r="CG12" s="24">
        <f t="shared" si="37"/>
        <v>4</v>
      </c>
      <c r="CH12" s="176">
        <f t="shared" si="8"/>
        <v>150</v>
      </c>
      <c r="CI12" s="24">
        <f t="shared" si="38"/>
        <v>5</v>
      </c>
      <c r="CJ12" s="24">
        <f t="shared" si="9"/>
        <v>6.3621533442088101</v>
      </c>
      <c r="CK12" s="24">
        <f t="shared" si="10"/>
        <v>6.3621533442088101</v>
      </c>
      <c r="CM12" s="24">
        <f t="shared" si="11"/>
        <v>0</v>
      </c>
      <c r="CN12" s="24">
        <f t="shared" si="12"/>
        <v>8.3333333333333339</v>
      </c>
      <c r="CO12" s="24">
        <f t="shared" si="13"/>
        <v>6.25</v>
      </c>
      <c r="CP12" s="24">
        <f t="shared" si="14"/>
        <v>9.375</v>
      </c>
      <c r="CQ12" s="24">
        <f t="shared" si="15"/>
        <v>0</v>
      </c>
      <c r="CR12" s="24">
        <f t="shared" si="15"/>
        <v>14.285714285714285</v>
      </c>
      <c r="CS12" s="24">
        <f t="shared" si="15"/>
        <v>0</v>
      </c>
      <c r="CT12" s="24" t="e">
        <f t="shared" si="15"/>
        <v>#DIV/0!</v>
      </c>
      <c r="CU12" s="24" t="e">
        <f t="shared" si="15"/>
        <v>#DIV/0!</v>
      </c>
      <c r="CV12" s="24">
        <f t="shared" si="16"/>
        <v>7.6923076923076916</v>
      </c>
      <c r="CW12" s="24">
        <f t="shared" si="16"/>
        <v>0</v>
      </c>
      <c r="CX12" s="24">
        <f t="shared" si="16"/>
        <v>0</v>
      </c>
      <c r="CY12" s="24" t="e">
        <f t="shared" si="16"/>
        <v>#DIV/0!</v>
      </c>
      <c r="CZ12" s="24" t="e">
        <f t="shared" si="16"/>
        <v>#DIV/0!</v>
      </c>
      <c r="DA12" s="24" t="e">
        <f t="shared" si="17"/>
        <v>#DIV/0!</v>
      </c>
      <c r="DB12" s="24">
        <f t="shared" si="17"/>
        <v>0</v>
      </c>
      <c r="DC12" s="24">
        <f t="shared" si="17"/>
        <v>0</v>
      </c>
      <c r="DE12" s="24">
        <f t="shared" si="39"/>
        <v>0</v>
      </c>
      <c r="DF12" s="24">
        <f t="shared" si="39"/>
        <v>1</v>
      </c>
      <c r="DG12" s="24">
        <f t="shared" si="40"/>
        <v>1</v>
      </c>
      <c r="DH12" s="24">
        <f t="shared" si="41"/>
        <v>1</v>
      </c>
      <c r="DI12" s="24">
        <f t="shared" si="18"/>
        <v>0</v>
      </c>
      <c r="DJ12" s="24">
        <f t="shared" si="18"/>
        <v>1</v>
      </c>
      <c r="DK12" s="24">
        <f t="shared" si="18"/>
        <v>0</v>
      </c>
      <c r="DL12" s="24">
        <f t="shared" si="18"/>
        <v>0</v>
      </c>
      <c r="DM12" s="24">
        <f t="shared" si="18"/>
        <v>0</v>
      </c>
      <c r="DN12" s="24">
        <f t="shared" si="19"/>
        <v>1</v>
      </c>
      <c r="DO12" s="24">
        <f t="shared" si="42"/>
        <v>0</v>
      </c>
      <c r="DP12" s="24">
        <f t="shared" si="42"/>
        <v>0</v>
      </c>
      <c r="DQ12" s="24">
        <f t="shared" si="42"/>
        <v>0</v>
      </c>
      <c r="DR12" s="24">
        <f t="shared" si="43"/>
        <v>0</v>
      </c>
      <c r="DS12" s="24">
        <f t="shared" si="44"/>
        <v>0</v>
      </c>
    </row>
    <row r="13" spans="1:123" s="24" customFormat="1" ht="16.5" thickBot="1">
      <c r="A13" s="24" t="s">
        <v>334</v>
      </c>
      <c r="B13" s="30">
        <v>11</v>
      </c>
      <c r="C13" s="160" t="s">
        <v>279</v>
      </c>
      <c r="D13" s="85"/>
      <c r="E13" s="33"/>
      <c r="F13" s="33"/>
      <c r="G13" s="33"/>
      <c r="H13" s="33"/>
      <c r="I13" s="33"/>
      <c r="J13" s="33"/>
      <c r="K13" s="33"/>
      <c r="L13" s="33"/>
      <c r="M13" s="170"/>
      <c r="N13" s="33"/>
      <c r="O13" s="33"/>
      <c r="P13" s="33"/>
      <c r="Q13" s="33"/>
      <c r="R13" s="33"/>
      <c r="S13" s="33"/>
      <c r="T13" s="50"/>
      <c r="U13" s="33"/>
      <c r="V13" s="33"/>
      <c r="W13" s="33"/>
      <c r="X13" s="33"/>
      <c r="Y13" s="33"/>
      <c r="Z13" s="33"/>
      <c r="AA13" s="33"/>
      <c r="AB13" s="33"/>
      <c r="AC13" s="170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20"/>
        <v>0</v>
      </c>
      <c r="BA13" s="30">
        <f t="shared" si="0"/>
        <v>0</v>
      </c>
      <c r="BB13" s="31">
        <f t="shared" si="0"/>
        <v>0</v>
      </c>
      <c r="BC13" s="31">
        <f t="shared" si="21"/>
        <v>0</v>
      </c>
      <c r="BD13" s="31">
        <f t="shared" si="1"/>
        <v>0</v>
      </c>
      <c r="BE13" s="31">
        <f t="shared" si="22"/>
        <v>0</v>
      </c>
      <c r="BF13" s="31">
        <f t="shared" si="2"/>
        <v>0</v>
      </c>
      <c r="BG13" s="31">
        <f t="shared" si="23"/>
        <v>0</v>
      </c>
      <c r="BH13" s="31">
        <f t="shared" si="3"/>
        <v>0</v>
      </c>
      <c r="BI13" s="31">
        <f t="shared" si="3"/>
        <v>0</v>
      </c>
      <c r="BJ13" s="31">
        <f t="shared" si="3"/>
        <v>0</v>
      </c>
      <c r="BK13" s="31">
        <f t="shared" si="24"/>
        <v>0</v>
      </c>
      <c r="BL13" s="31">
        <f t="shared" si="24"/>
        <v>0</v>
      </c>
      <c r="BM13" s="31">
        <f t="shared" si="25"/>
        <v>0</v>
      </c>
      <c r="BN13" s="31">
        <f t="shared" si="4"/>
        <v>0</v>
      </c>
      <c r="BO13" s="31">
        <f t="shared" si="4"/>
        <v>0</v>
      </c>
      <c r="BP13" s="31">
        <f t="shared" si="26"/>
        <v>0</v>
      </c>
      <c r="BQ13" s="31">
        <f t="shared" si="27"/>
        <v>0</v>
      </c>
      <c r="BR13" s="31">
        <f t="shared" si="27"/>
        <v>0</v>
      </c>
      <c r="BS13" s="31">
        <f t="shared" si="28"/>
        <v>0</v>
      </c>
      <c r="BT13" s="31">
        <f t="shared" si="5"/>
        <v>0</v>
      </c>
      <c r="BU13" s="32">
        <f t="shared" si="5"/>
        <v>0</v>
      </c>
      <c r="BV13" s="32">
        <f t="shared" si="29"/>
        <v>0</v>
      </c>
      <c r="BX13" s="30">
        <f t="shared" si="30"/>
        <v>0</v>
      </c>
      <c r="BY13" s="31">
        <f t="shared" si="31"/>
        <v>0</v>
      </c>
      <c r="BZ13" s="31">
        <f t="shared" si="32"/>
        <v>0</v>
      </c>
      <c r="CA13" s="31">
        <f t="shared" si="33"/>
        <v>0</v>
      </c>
      <c r="CB13" s="31">
        <f t="shared" si="34"/>
        <v>0</v>
      </c>
      <c r="CC13" s="32" t="str">
        <f t="shared" si="35"/>
        <v/>
      </c>
      <c r="CD13" s="176" t="e">
        <f t="shared" si="6"/>
        <v>#VALUE!</v>
      </c>
      <c r="CE13" s="24" t="str">
        <f t="shared" si="36"/>
        <v xml:space="preserve"> </v>
      </c>
      <c r="CF13" s="176" t="e">
        <f t="shared" si="7"/>
        <v>#VALUE!</v>
      </c>
      <c r="CG13" s="24" t="str">
        <f t="shared" si="37"/>
        <v xml:space="preserve"> </v>
      </c>
      <c r="CH13" s="176" t="e">
        <f t="shared" si="8"/>
        <v>#VALUE!</v>
      </c>
      <c r="CI13" s="24" t="str">
        <f t="shared" si="38"/>
        <v xml:space="preserve"> </v>
      </c>
      <c r="CJ13" s="24" t="e">
        <f t="shared" si="9"/>
        <v>#VALUE!</v>
      </c>
      <c r="CK13" s="24" t="e">
        <f t="shared" si="10"/>
        <v>#VALUE!</v>
      </c>
      <c r="CM13" s="24">
        <f t="shared" si="11"/>
        <v>0</v>
      </c>
      <c r="CN13" s="24">
        <f t="shared" si="12"/>
        <v>0</v>
      </c>
      <c r="CO13" s="24">
        <f t="shared" si="13"/>
        <v>0</v>
      </c>
      <c r="CP13" s="24">
        <f t="shared" si="14"/>
        <v>0</v>
      </c>
      <c r="CQ13" s="24">
        <f t="shared" si="15"/>
        <v>0</v>
      </c>
      <c r="CR13" s="24">
        <f t="shared" si="15"/>
        <v>0</v>
      </c>
      <c r="CS13" s="24">
        <f t="shared" si="15"/>
        <v>0</v>
      </c>
      <c r="CT13" s="24" t="e">
        <f t="shared" si="15"/>
        <v>#DIV/0!</v>
      </c>
      <c r="CU13" s="24" t="e">
        <f t="shared" si="15"/>
        <v>#DIV/0!</v>
      </c>
      <c r="CV13" s="24">
        <f t="shared" si="16"/>
        <v>0</v>
      </c>
      <c r="CW13" s="24">
        <f t="shared" si="16"/>
        <v>0</v>
      </c>
      <c r="CX13" s="24">
        <f t="shared" si="16"/>
        <v>0</v>
      </c>
      <c r="CY13" s="24" t="e">
        <f t="shared" si="16"/>
        <v>#DIV/0!</v>
      </c>
      <c r="CZ13" s="24" t="e">
        <f t="shared" si="16"/>
        <v>#DIV/0!</v>
      </c>
      <c r="DA13" s="24" t="e">
        <f t="shared" si="17"/>
        <v>#DIV/0!</v>
      </c>
      <c r="DB13" s="24">
        <f t="shared" si="17"/>
        <v>0</v>
      </c>
      <c r="DC13" s="24">
        <f t="shared" si="17"/>
        <v>0</v>
      </c>
      <c r="DE13" s="24">
        <f t="shared" si="39"/>
        <v>0</v>
      </c>
      <c r="DF13" s="24">
        <f t="shared" si="39"/>
        <v>0</v>
      </c>
      <c r="DG13" s="24">
        <f t="shared" si="40"/>
        <v>0</v>
      </c>
      <c r="DH13" s="24">
        <f t="shared" si="41"/>
        <v>0</v>
      </c>
      <c r="DI13" s="24">
        <f t="shared" si="18"/>
        <v>0</v>
      </c>
      <c r="DJ13" s="24">
        <f t="shared" si="18"/>
        <v>0</v>
      </c>
      <c r="DK13" s="24">
        <f t="shared" si="18"/>
        <v>0</v>
      </c>
      <c r="DL13" s="24">
        <f t="shared" si="18"/>
        <v>0</v>
      </c>
      <c r="DM13" s="24">
        <f t="shared" si="18"/>
        <v>0</v>
      </c>
      <c r="DN13" s="24">
        <f t="shared" si="19"/>
        <v>0</v>
      </c>
      <c r="DO13" s="24">
        <f t="shared" si="42"/>
        <v>0</v>
      </c>
      <c r="DP13" s="24">
        <f t="shared" si="42"/>
        <v>0</v>
      </c>
      <c r="DQ13" s="24">
        <f t="shared" si="42"/>
        <v>0</v>
      </c>
      <c r="DR13" s="24">
        <f t="shared" si="43"/>
        <v>0</v>
      </c>
      <c r="DS13" s="24">
        <f t="shared" si="44"/>
        <v>0</v>
      </c>
    </row>
    <row r="14" spans="1:123" s="24" customFormat="1" ht="16.5" thickBot="1">
      <c r="A14" s="24" t="s">
        <v>334</v>
      </c>
      <c r="B14" s="26">
        <v>12</v>
      </c>
      <c r="C14" s="160" t="s">
        <v>280</v>
      </c>
      <c r="D14" s="85" t="s">
        <v>36</v>
      </c>
      <c r="E14" s="33"/>
      <c r="F14" s="33">
        <v>1</v>
      </c>
      <c r="G14" s="33">
        <v>1</v>
      </c>
      <c r="H14" s="33">
        <v>1</v>
      </c>
      <c r="I14" s="33"/>
      <c r="J14" s="33"/>
      <c r="K14" s="33"/>
      <c r="L14" s="33"/>
      <c r="M14" s="170"/>
      <c r="N14" s="33"/>
      <c r="O14" s="33"/>
      <c r="P14" s="33"/>
      <c r="Q14" s="33"/>
      <c r="R14" s="33"/>
      <c r="S14" s="33"/>
      <c r="T14" s="50" t="s">
        <v>36</v>
      </c>
      <c r="U14" s="33"/>
      <c r="V14" s="33"/>
      <c r="W14" s="33"/>
      <c r="X14" s="33">
        <v>2</v>
      </c>
      <c r="Y14" s="33"/>
      <c r="Z14" s="33"/>
      <c r="AA14" s="33"/>
      <c r="AB14" s="33"/>
      <c r="AC14" s="170"/>
      <c r="AD14" s="33">
        <v>1</v>
      </c>
      <c r="AE14" s="33"/>
      <c r="AF14" s="33"/>
      <c r="AG14" s="33"/>
      <c r="AH14" s="33"/>
      <c r="AI14" s="33"/>
      <c r="AJ14" s="33"/>
      <c r="AK14" s="3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 t="shared" si="20"/>
        <v>2</v>
      </c>
      <c r="BA14" s="30">
        <f t="shared" si="0"/>
        <v>0</v>
      </c>
      <c r="BB14" s="31">
        <f t="shared" si="0"/>
        <v>1</v>
      </c>
      <c r="BC14" s="31">
        <f t="shared" si="21"/>
        <v>1</v>
      </c>
      <c r="BD14" s="31">
        <f t="shared" si="1"/>
        <v>1</v>
      </c>
      <c r="BE14" s="31">
        <f t="shared" si="22"/>
        <v>2</v>
      </c>
      <c r="BF14" s="31">
        <f t="shared" si="2"/>
        <v>3</v>
      </c>
      <c r="BG14" s="31">
        <f t="shared" si="23"/>
        <v>5</v>
      </c>
      <c r="BH14" s="31">
        <f t="shared" si="3"/>
        <v>0</v>
      </c>
      <c r="BI14" s="31">
        <f t="shared" si="3"/>
        <v>0</v>
      </c>
      <c r="BJ14" s="31">
        <f t="shared" si="3"/>
        <v>0</v>
      </c>
      <c r="BK14" s="31">
        <f t="shared" si="24"/>
        <v>0</v>
      </c>
      <c r="BL14" s="31">
        <f t="shared" si="24"/>
        <v>0</v>
      </c>
      <c r="BM14" s="31">
        <f t="shared" si="25"/>
        <v>0</v>
      </c>
      <c r="BN14" s="31">
        <f t="shared" si="4"/>
        <v>1</v>
      </c>
      <c r="BO14" s="31">
        <f t="shared" si="4"/>
        <v>0</v>
      </c>
      <c r="BP14" s="31">
        <f t="shared" si="26"/>
        <v>0</v>
      </c>
      <c r="BQ14" s="31">
        <f t="shared" si="27"/>
        <v>0</v>
      </c>
      <c r="BR14" s="31">
        <f t="shared" si="27"/>
        <v>0</v>
      </c>
      <c r="BS14" s="31">
        <f t="shared" si="28"/>
        <v>0</v>
      </c>
      <c r="BT14" s="31">
        <f t="shared" si="5"/>
        <v>0</v>
      </c>
      <c r="BU14" s="32">
        <f t="shared" si="5"/>
        <v>0</v>
      </c>
      <c r="BV14" s="32">
        <f t="shared" si="29"/>
        <v>0</v>
      </c>
      <c r="BX14" s="30">
        <f t="shared" si="30"/>
        <v>260</v>
      </c>
      <c r="BY14" s="31">
        <f t="shared" si="31"/>
        <v>0</v>
      </c>
      <c r="BZ14" s="31">
        <f t="shared" si="32"/>
        <v>0</v>
      </c>
      <c r="CA14" s="31">
        <f t="shared" si="33"/>
        <v>50</v>
      </c>
      <c r="CB14" s="31">
        <f t="shared" si="34"/>
        <v>0</v>
      </c>
      <c r="CC14" s="32">
        <f t="shared" si="35"/>
        <v>310</v>
      </c>
      <c r="CD14" s="176">
        <f t="shared" si="6"/>
        <v>163.33333333333334</v>
      </c>
      <c r="CE14" s="24">
        <f t="shared" si="36"/>
        <v>3</v>
      </c>
      <c r="CF14" s="176">
        <f t="shared" si="7"/>
        <v>123.33333333333334</v>
      </c>
      <c r="CG14" s="24">
        <f t="shared" si="37"/>
        <v>4</v>
      </c>
      <c r="CH14" s="176">
        <f t="shared" si="8"/>
        <v>70</v>
      </c>
      <c r="CI14" s="24">
        <f t="shared" si="38"/>
        <v>5</v>
      </c>
      <c r="CJ14" s="24">
        <f t="shared" si="9"/>
        <v>5.0570962479608479</v>
      </c>
      <c r="CK14" s="24">
        <f t="shared" si="10"/>
        <v>5.0570962479608479</v>
      </c>
      <c r="CM14" s="24">
        <f t="shared" si="11"/>
        <v>0</v>
      </c>
      <c r="CN14" s="24">
        <f t="shared" si="12"/>
        <v>8.3333333333333339</v>
      </c>
      <c r="CO14" s="24">
        <f t="shared" si="13"/>
        <v>3.125</v>
      </c>
      <c r="CP14" s="24">
        <f t="shared" si="14"/>
        <v>9.375</v>
      </c>
      <c r="CQ14" s="24">
        <f t="shared" si="15"/>
        <v>0</v>
      </c>
      <c r="CR14" s="24">
        <f t="shared" si="15"/>
        <v>0</v>
      </c>
      <c r="CS14" s="24">
        <f t="shared" si="15"/>
        <v>0</v>
      </c>
      <c r="CT14" s="24" t="e">
        <f t="shared" si="15"/>
        <v>#DIV/0!</v>
      </c>
      <c r="CU14" s="24" t="e">
        <f t="shared" si="15"/>
        <v>#DIV/0!</v>
      </c>
      <c r="CV14" s="24">
        <f t="shared" si="16"/>
        <v>7.6923076923076916</v>
      </c>
      <c r="CW14" s="24">
        <f t="shared" si="16"/>
        <v>0</v>
      </c>
      <c r="CX14" s="24">
        <f t="shared" si="16"/>
        <v>0</v>
      </c>
      <c r="CY14" s="24" t="e">
        <f t="shared" si="16"/>
        <v>#DIV/0!</v>
      </c>
      <c r="CZ14" s="24" t="e">
        <f t="shared" si="16"/>
        <v>#DIV/0!</v>
      </c>
      <c r="DA14" s="24" t="e">
        <f t="shared" si="17"/>
        <v>#DIV/0!</v>
      </c>
      <c r="DB14" s="24">
        <f t="shared" si="17"/>
        <v>0</v>
      </c>
      <c r="DC14" s="24">
        <f t="shared" si="17"/>
        <v>0</v>
      </c>
      <c r="DE14" s="24">
        <f t="shared" si="39"/>
        <v>0</v>
      </c>
      <c r="DF14" s="24">
        <f t="shared" si="39"/>
        <v>1</v>
      </c>
      <c r="DG14" s="24">
        <f t="shared" si="40"/>
        <v>1</v>
      </c>
      <c r="DH14" s="24">
        <f t="shared" si="41"/>
        <v>1</v>
      </c>
      <c r="DI14" s="24">
        <f t="shared" si="18"/>
        <v>0</v>
      </c>
      <c r="DJ14" s="24">
        <f t="shared" si="18"/>
        <v>0</v>
      </c>
      <c r="DK14" s="24">
        <f t="shared" si="18"/>
        <v>0</v>
      </c>
      <c r="DL14" s="24">
        <f t="shared" si="18"/>
        <v>0</v>
      </c>
      <c r="DM14" s="24">
        <f t="shared" si="18"/>
        <v>0</v>
      </c>
      <c r="DN14" s="24">
        <f t="shared" si="19"/>
        <v>1</v>
      </c>
      <c r="DO14" s="24">
        <f t="shared" si="42"/>
        <v>0</v>
      </c>
      <c r="DP14" s="24">
        <f t="shared" si="42"/>
        <v>0</v>
      </c>
      <c r="DQ14" s="24">
        <f t="shared" si="42"/>
        <v>0</v>
      </c>
      <c r="DR14" s="24">
        <f t="shared" si="43"/>
        <v>0</v>
      </c>
      <c r="DS14" s="24">
        <f t="shared" si="44"/>
        <v>0</v>
      </c>
    </row>
    <row r="15" spans="1:123" s="24" customFormat="1" ht="16.5" thickBot="1">
      <c r="A15" s="24" t="s">
        <v>334</v>
      </c>
      <c r="B15" s="30">
        <v>13</v>
      </c>
      <c r="C15" s="160" t="s">
        <v>281</v>
      </c>
      <c r="D15" s="85" t="s">
        <v>76</v>
      </c>
      <c r="E15" s="33"/>
      <c r="F15" s="33"/>
      <c r="G15" s="33"/>
      <c r="H15" s="33"/>
      <c r="I15" s="33"/>
      <c r="J15" s="33"/>
      <c r="K15" s="33"/>
      <c r="L15" s="33"/>
      <c r="M15" s="170"/>
      <c r="N15" s="33"/>
      <c r="O15" s="33"/>
      <c r="P15" s="62"/>
      <c r="Q15" s="33"/>
      <c r="R15" s="33"/>
      <c r="S15" s="33"/>
      <c r="T15" s="50" t="s">
        <v>36</v>
      </c>
      <c r="U15" s="33"/>
      <c r="V15" s="33"/>
      <c r="W15" s="33"/>
      <c r="X15" s="33"/>
      <c r="Y15" s="33"/>
      <c r="Z15" s="33"/>
      <c r="AA15" s="33"/>
      <c r="AB15" s="62"/>
      <c r="AC15" s="170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27"/>
      <c r="AO15" s="27"/>
      <c r="AP15" s="27"/>
      <c r="AQ15" s="27"/>
      <c r="AR15" s="28"/>
      <c r="AS15" s="26"/>
      <c r="AT15" s="26"/>
      <c r="AU15" s="26"/>
      <c r="AV15" s="26"/>
      <c r="AW15" s="26"/>
      <c r="AX15" s="26"/>
      <c r="AY15" s="26"/>
      <c r="AZ15" s="29">
        <f t="shared" si="20"/>
        <v>1</v>
      </c>
      <c r="BA15" s="30">
        <f t="shared" si="0"/>
        <v>0</v>
      </c>
      <c r="BB15" s="31">
        <f t="shared" si="0"/>
        <v>0</v>
      </c>
      <c r="BC15" s="31">
        <f t="shared" si="21"/>
        <v>0</v>
      </c>
      <c r="BD15" s="31">
        <f t="shared" si="1"/>
        <v>0</v>
      </c>
      <c r="BE15" s="31">
        <f t="shared" si="22"/>
        <v>0</v>
      </c>
      <c r="BF15" s="31">
        <f t="shared" si="2"/>
        <v>0</v>
      </c>
      <c r="BG15" s="31">
        <f t="shared" si="23"/>
        <v>0</v>
      </c>
      <c r="BH15" s="31">
        <f t="shared" si="3"/>
        <v>0</v>
      </c>
      <c r="BI15" s="31">
        <f t="shared" si="3"/>
        <v>0</v>
      </c>
      <c r="BJ15" s="31">
        <f t="shared" si="3"/>
        <v>0</v>
      </c>
      <c r="BK15" s="31">
        <f t="shared" si="24"/>
        <v>0</v>
      </c>
      <c r="BL15" s="31">
        <f t="shared" si="24"/>
        <v>0</v>
      </c>
      <c r="BM15" s="31">
        <f t="shared" si="25"/>
        <v>0</v>
      </c>
      <c r="BN15" s="31">
        <f t="shared" si="4"/>
        <v>0</v>
      </c>
      <c r="BO15" s="31">
        <f t="shared" si="4"/>
        <v>0</v>
      </c>
      <c r="BP15" s="31">
        <f t="shared" si="26"/>
        <v>0</v>
      </c>
      <c r="BQ15" s="31">
        <f t="shared" si="27"/>
        <v>0</v>
      </c>
      <c r="BR15" s="31">
        <f t="shared" si="27"/>
        <v>0</v>
      </c>
      <c r="BS15" s="31">
        <f t="shared" si="28"/>
        <v>0</v>
      </c>
      <c r="BT15" s="31">
        <f t="shared" si="5"/>
        <v>0</v>
      </c>
      <c r="BU15" s="32">
        <f t="shared" si="5"/>
        <v>0</v>
      </c>
      <c r="BV15" s="32">
        <f t="shared" si="29"/>
        <v>0</v>
      </c>
      <c r="BX15" s="30">
        <f t="shared" si="30"/>
        <v>0</v>
      </c>
      <c r="BY15" s="31">
        <f t="shared" si="31"/>
        <v>0</v>
      </c>
      <c r="BZ15" s="31">
        <f t="shared" si="32"/>
        <v>0</v>
      </c>
      <c r="CA15" s="31">
        <f t="shared" si="33"/>
        <v>0</v>
      </c>
      <c r="CB15" s="31">
        <f t="shared" si="34"/>
        <v>0</v>
      </c>
      <c r="CC15" s="32">
        <f t="shared" si="35"/>
        <v>0</v>
      </c>
      <c r="CD15" s="176">
        <f t="shared" si="6"/>
        <v>-73.333333333333329</v>
      </c>
      <c r="CE15" s="24" t="str">
        <f t="shared" si="36"/>
        <v>NAO</v>
      </c>
      <c r="CF15" s="176">
        <f t="shared" si="7"/>
        <v>-93.333333333333329</v>
      </c>
      <c r="CG15" s="24" t="str">
        <f t="shared" si="37"/>
        <v>NAO</v>
      </c>
      <c r="CH15" s="176">
        <f t="shared" si="8"/>
        <v>-120</v>
      </c>
      <c r="CI15" s="24" t="str">
        <f t="shared" si="38"/>
        <v>NAO</v>
      </c>
      <c r="CJ15" s="24">
        <f t="shared" si="9"/>
        <v>0</v>
      </c>
      <c r="CK15" s="24">
        <f t="shared" si="10"/>
        <v>0</v>
      </c>
      <c r="CM15" s="24">
        <f t="shared" si="11"/>
        <v>0</v>
      </c>
      <c r="CN15" s="24">
        <f t="shared" si="12"/>
        <v>0</v>
      </c>
      <c r="CO15" s="24">
        <f t="shared" si="13"/>
        <v>0</v>
      </c>
      <c r="CP15" s="24">
        <f t="shared" si="14"/>
        <v>0</v>
      </c>
      <c r="CQ15" s="24">
        <f t="shared" si="15"/>
        <v>0</v>
      </c>
      <c r="CR15" s="24">
        <f t="shared" si="15"/>
        <v>0</v>
      </c>
      <c r="CS15" s="24">
        <f t="shared" si="15"/>
        <v>0</v>
      </c>
      <c r="CT15" s="24" t="e">
        <f t="shared" si="15"/>
        <v>#DIV/0!</v>
      </c>
      <c r="CU15" s="24" t="e">
        <f t="shared" si="15"/>
        <v>#DIV/0!</v>
      </c>
      <c r="CV15" s="24">
        <f t="shared" si="16"/>
        <v>0</v>
      </c>
      <c r="CW15" s="24">
        <f t="shared" si="16"/>
        <v>0</v>
      </c>
      <c r="CX15" s="24">
        <f t="shared" si="16"/>
        <v>0</v>
      </c>
      <c r="CY15" s="24" t="e">
        <f t="shared" si="16"/>
        <v>#DIV/0!</v>
      </c>
      <c r="CZ15" s="24" t="e">
        <f t="shared" si="16"/>
        <v>#DIV/0!</v>
      </c>
      <c r="DA15" s="24" t="e">
        <f t="shared" si="17"/>
        <v>#DIV/0!</v>
      </c>
      <c r="DB15" s="24">
        <f t="shared" si="17"/>
        <v>0</v>
      </c>
      <c r="DC15" s="24">
        <f t="shared" si="17"/>
        <v>0</v>
      </c>
      <c r="DE15" s="24">
        <f t="shared" si="39"/>
        <v>0</v>
      </c>
      <c r="DF15" s="24">
        <f t="shared" si="39"/>
        <v>0</v>
      </c>
      <c r="DG15" s="24">
        <f t="shared" si="40"/>
        <v>0</v>
      </c>
      <c r="DH15" s="24">
        <f t="shared" si="41"/>
        <v>0</v>
      </c>
      <c r="DI15" s="24">
        <f t="shared" si="18"/>
        <v>0</v>
      </c>
      <c r="DJ15" s="24">
        <f t="shared" si="18"/>
        <v>0</v>
      </c>
      <c r="DK15" s="24">
        <f t="shared" si="18"/>
        <v>0</v>
      </c>
      <c r="DL15" s="24">
        <f t="shared" si="18"/>
        <v>0</v>
      </c>
      <c r="DM15" s="24">
        <f t="shared" si="18"/>
        <v>0</v>
      </c>
      <c r="DN15" s="24">
        <f t="shared" si="19"/>
        <v>0</v>
      </c>
      <c r="DO15" s="24">
        <f t="shared" si="42"/>
        <v>0</v>
      </c>
      <c r="DP15" s="24">
        <f t="shared" si="42"/>
        <v>0</v>
      </c>
      <c r="DQ15" s="24">
        <f t="shared" si="42"/>
        <v>0</v>
      </c>
      <c r="DR15" s="24">
        <f t="shared" si="43"/>
        <v>0</v>
      </c>
      <c r="DS15" s="24">
        <f t="shared" si="44"/>
        <v>0</v>
      </c>
    </row>
    <row r="16" spans="1:123" s="24" customFormat="1" ht="16.5" thickBot="1">
      <c r="A16" s="24" t="s">
        <v>334</v>
      </c>
      <c r="B16" s="30">
        <v>14</v>
      </c>
      <c r="C16" s="160" t="s">
        <v>282</v>
      </c>
      <c r="D16" s="85" t="s">
        <v>36</v>
      </c>
      <c r="E16" s="33"/>
      <c r="F16" s="33">
        <v>2</v>
      </c>
      <c r="G16" s="33"/>
      <c r="H16" s="33">
        <v>2</v>
      </c>
      <c r="I16" s="33"/>
      <c r="J16" s="33"/>
      <c r="K16" s="33"/>
      <c r="L16" s="33"/>
      <c r="M16" s="170"/>
      <c r="N16" s="227"/>
      <c r="O16" s="33"/>
      <c r="P16" s="62"/>
      <c r="Q16" s="33"/>
      <c r="R16" s="33"/>
      <c r="S16" s="227"/>
      <c r="T16" s="50" t="s">
        <v>36</v>
      </c>
      <c r="U16" s="33"/>
      <c r="V16" s="33"/>
      <c r="W16" s="33"/>
      <c r="X16" s="33"/>
      <c r="Y16" s="33"/>
      <c r="Z16" s="33"/>
      <c r="AA16" s="33"/>
      <c r="AB16" s="62"/>
      <c r="AC16" s="170"/>
      <c r="AD16" s="33"/>
      <c r="AE16" s="33">
        <v>2</v>
      </c>
      <c r="AF16" s="33"/>
      <c r="AG16" s="33"/>
      <c r="AH16" s="33"/>
      <c r="AI16" s="33"/>
      <c r="AJ16" s="33"/>
      <c r="AK16" s="33"/>
      <c r="AL16" s="33"/>
      <c r="AM16" s="33"/>
      <c r="AN16" s="27"/>
      <c r="AO16" s="27"/>
      <c r="AP16" s="27"/>
      <c r="AQ16" s="27"/>
      <c r="AR16" s="28"/>
      <c r="AS16" s="26"/>
      <c r="AT16" s="26"/>
      <c r="AU16" s="26"/>
      <c r="AV16" s="26"/>
      <c r="AW16" s="26"/>
      <c r="AX16" s="26"/>
      <c r="AY16" s="26"/>
      <c r="AZ16" s="29">
        <f t="shared" si="20"/>
        <v>2</v>
      </c>
      <c r="BA16" s="30">
        <f t="shared" si="0"/>
        <v>0</v>
      </c>
      <c r="BB16" s="31">
        <f t="shared" si="0"/>
        <v>2</v>
      </c>
      <c r="BC16" s="31">
        <f t="shared" si="21"/>
        <v>2</v>
      </c>
      <c r="BD16" s="31">
        <f t="shared" si="1"/>
        <v>0</v>
      </c>
      <c r="BE16" s="31">
        <f t="shared" si="22"/>
        <v>2</v>
      </c>
      <c r="BF16" s="31">
        <f t="shared" si="2"/>
        <v>2</v>
      </c>
      <c r="BG16" s="31">
        <f t="shared" si="23"/>
        <v>4</v>
      </c>
      <c r="BH16" s="31">
        <f t="shared" si="3"/>
        <v>0</v>
      </c>
      <c r="BI16" s="31">
        <f t="shared" si="3"/>
        <v>0</v>
      </c>
      <c r="BJ16" s="31">
        <f t="shared" si="3"/>
        <v>0</v>
      </c>
      <c r="BK16" s="31">
        <f t="shared" si="24"/>
        <v>0</v>
      </c>
      <c r="BL16" s="31">
        <f t="shared" si="24"/>
        <v>0</v>
      </c>
      <c r="BM16" s="31">
        <f t="shared" si="25"/>
        <v>0</v>
      </c>
      <c r="BN16" s="31">
        <f t="shared" si="4"/>
        <v>0</v>
      </c>
      <c r="BO16" s="31">
        <f t="shared" si="4"/>
        <v>2</v>
      </c>
      <c r="BP16" s="31">
        <f t="shared" si="26"/>
        <v>2</v>
      </c>
      <c r="BQ16" s="31">
        <f t="shared" si="27"/>
        <v>0</v>
      </c>
      <c r="BR16" s="31">
        <f t="shared" si="27"/>
        <v>0</v>
      </c>
      <c r="BS16" s="31">
        <f t="shared" si="28"/>
        <v>0</v>
      </c>
      <c r="BT16" s="31">
        <f t="shared" si="5"/>
        <v>0</v>
      </c>
      <c r="BU16" s="32">
        <f t="shared" si="5"/>
        <v>0</v>
      </c>
      <c r="BV16" s="32">
        <f t="shared" si="29"/>
        <v>0</v>
      </c>
      <c r="BX16" s="30">
        <f t="shared" si="30"/>
        <v>240</v>
      </c>
      <c r="BY16" s="31">
        <f t="shared" si="31"/>
        <v>0</v>
      </c>
      <c r="BZ16" s="31">
        <f t="shared" si="32"/>
        <v>0</v>
      </c>
      <c r="CA16" s="31">
        <f t="shared" si="33"/>
        <v>40</v>
      </c>
      <c r="CB16" s="31">
        <f t="shared" si="34"/>
        <v>0</v>
      </c>
      <c r="CC16" s="32">
        <f t="shared" si="35"/>
        <v>280</v>
      </c>
      <c r="CD16" s="176">
        <f t="shared" si="6"/>
        <v>133.33333333333334</v>
      </c>
      <c r="CE16" s="24">
        <f t="shared" si="36"/>
        <v>3</v>
      </c>
      <c r="CF16" s="176">
        <f t="shared" si="7"/>
        <v>93.333333333333343</v>
      </c>
      <c r="CG16" s="24">
        <f t="shared" si="37"/>
        <v>4</v>
      </c>
      <c r="CH16" s="176">
        <f t="shared" si="8"/>
        <v>40</v>
      </c>
      <c r="CI16" s="24">
        <f t="shared" si="38"/>
        <v>5</v>
      </c>
      <c r="CJ16" s="24">
        <f t="shared" si="9"/>
        <v>4.5676998368678632</v>
      </c>
      <c r="CK16" s="24">
        <f t="shared" si="10"/>
        <v>4.5676998368678632</v>
      </c>
      <c r="CM16" s="24">
        <f t="shared" si="11"/>
        <v>0</v>
      </c>
      <c r="CN16" s="24">
        <f t="shared" si="12"/>
        <v>16.666666666666668</v>
      </c>
      <c r="CO16" s="24">
        <f t="shared" si="13"/>
        <v>0</v>
      </c>
      <c r="CP16" s="24">
        <f t="shared" si="14"/>
        <v>6.25</v>
      </c>
      <c r="CQ16" s="24">
        <f t="shared" si="15"/>
        <v>0</v>
      </c>
      <c r="CR16" s="24">
        <f t="shared" si="15"/>
        <v>0</v>
      </c>
      <c r="CS16" s="24">
        <f t="shared" si="15"/>
        <v>0</v>
      </c>
      <c r="CT16" s="24" t="e">
        <f t="shared" si="15"/>
        <v>#DIV/0!</v>
      </c>
      <c r="CU16" s="24" t="e">
        <f t="shared" si="15"/>
        <v>#DIV/0!</v>
      </c>
      <c r="CV16" s="24">
        <f t="shared" si="16"/>
        <v>0</v>
      </c>
      <c r="CW16" s="24">
        <f t="shared" si="16"/>
        <v>66.666666666666671</v>
      </c>
      <c r="CX16" s="24">
        <f t="shared" si="16"/>
        <v>66.666666666666671</v>
      </c>
      <c r="CY16" s="24" t="e">
        <f t="shared" si="16"/>
        <v>#DIV/0!</v>
      </c>
      <c r="CZ16" s="24" t="e">
        <f t="shared" si="16"/>
        <v>#DIV/0!</v>
      </c>
      <c r="DA16" s="24" t="e">
        <f t="shared" si="17"/>
        <v>#DIV/0!</v>
      </c>
      <c r="DB16" s="24">
        <f t="shared" si="17"/>
        <v>0</v>
      </c>
      <c r="DC16" s="24">
        <f t="shared" si="17"/>
        <v>0</v>
      </c>
      <c r="DE16" s="24">
        <f t="shared" si="39"/>
        <v>0</v>
      </c>
      <c r="DF16" s="24">
        <f t="shared" si="39"/>
        <v>1</v>
      </c>
      <c r="DG16" s="24">
        <f t="shared" si="40"/>
        <v>0</v>
      </c>
      <c r="DH16" s="24">
        <f t="shared" si="41"/>
        <v>1</v>
      </c>
      <c r="DI16" s="24">
        <f t="shared" si="18"/>
        <v>0</v>
      </c>
      <c r="DJ16" s="24">
        <f t="shared" si="18"/>
        <v>0</v>
      </c>
      <c r="DK16" s="24">
        <f t="shared" si="18"/>
        <v>0</v>
      </c>
      <c r="DL16" s="24">
        <f t="shared" si="18"/>
        <v>0</v>
      </c>
      <c r="DM16" s="24">
        <f t="shared" si="18"/>
        <v>0</v>
      </c>
      <c r="DN16" s="24">
        <f t="shared" si="19"/>
        <v>0</v>
      </c>
      <c r="DO16" s="24">
        <f t="shared" si="42"/>
        <v>1</v>
      </c>
      <c r="DP16" s="24">
        <f t="shared" si="42"/>
        <v>0</v>
      </c>
      <c r="DQ16" s="24">
        <f t="shared" si="42"/>
        <v>0</v>
      </c>
      <c r="DR16" s="24">
        <f t="shared" si="43"/>
        <v>0</v>
      </c>
      <c r="DS16" s="24">
        <f t="shared" si="44"/>
        <v>0</v>
      </c>
    </row>
    <row r="17" spans="1:123" ht="16.5" thickBot="1">
      <c r="A17" s="24" t="s">
        <v>334</v>
      </c>
      <c r="B17" s="30">
        <v>15</v>
      </c>
      <c r="C17" s="160" t="s">
        <v>283</v>
      </c>
      <c r="D17" s="85"/>
      <c r="E17" s="33"/>
      <c r="F17" s="33"/>
      <c r="G17" s="33"/>
      <c r="H17" s="33"/>
      <c r="I17" s="33"/>
      <c r="J17" s="33"/>
      <c r="K17" s="33"/>
      <c r="L17" s="33"/>
      <c r="M17" s="170"/>
      <c r="N17" s="33"/>
      <c r="O17" s="33"/>
      <c r="P17" s="62"/>
      <c r="Q17" s="33"/>
      <c r="R17" s="33"/>
      <c r="S17" s="33"/>
      <c r="T17" s="50" t="s">
        <v>36</v>
      </c>
      <c r="U17" s="33"/>
      <c r="V17" s="33"/>
      <c r="W17" s="33">
        <v>1</v>
      </c>
      <c r="X17" s="33">
        <v>1</v>
      </c>
      <c r="Y17" s="33">
        <v>1</v>
      </c>
      <c r="Z17" s="33"/>
      <c r="AA17" s="33"/>
      <c r="AB17" s="62"/>
      <c r="AC17" s="170"/>
      <c r="AD17" s="33">
        <v>1</v>
      </c>
      <c r="AE17" s="33"/>
      <c r="AF17" s="33"/>
      <c r="AG17" s="33"/>
      <c r="AH17" s="33"/>
      <c r="AI17" s="33"/>
      <c r="AJ17" s="33"/>
      <c r="AK17" s="33"/>
      <c r="AL17" s="33"/>
      <c r="AM17" s="33"/>
      <c r="AN17" s="36"/>
      <c r="AO17" s="36"/>
      <c r="AP17" s="36"/>
      <c r="AQ17" s="36"/>
      <c r="AR17" s="37"/>
      <c r="AS17" s="33"/>
      <c r="AT17" s="33"/>
      <c r="AU17" s="33"/>
      <c r="AV17" s="33"/>
      <c r="AW17" s="33"/>
      <c r="AX17" s="33"/>
      <c r="AY17" s="33"/>
      <c r="AZ17" s="38">
        <f t="shared" si="20"/>
        <v>1</v>
      </c>
      <c r="BA17" s="39">
        <f t="shared" si="0"/>
        <v>0</v>
      </c>
      <c r="BB17" s="40">
        <f t="shared" si="0"/>
        <v>0</v>
      </c>
      <c r="BC17" s="31">
        <f t="shared" si="21"/>
        <v>0</v>
      </c>
      <c r="BD17" s="40">
        <f t="shared" si="1"/>
        <v>1</v>
      </c>
      <c r="BE17" s="31">
        <f t="shared" si="22"/>
        <v>1</v>
      </c>
      <c r="BF17" s="40">
        <f t="shared" si="2"/>
        <v>1</v>
      </c>
      <c r="BG17" s="31">
        <f t="shared" si="23"/>
        <v>2</v>
      </c>
      <c r="BH17" s="40">
        <f t="shared" si="3"/>
        <v>1</v>
      </c>
      <c r="BI17" s="40">
        <f t="shared" si="3"/>
        <v>0</v>
      </c>
      <c r="BJ17" s="40">
        <f t="shared" si="3"/>
        <v>0</v>
      </c>
      <c r="BK17" s="40">
        <f t="shared" si="24"/>
        <v>0</v>
      </c>
      <c r="BL17" s="40">
        <f t="shared" si="24"/>
        <v>0</v>
      </c>
      <c r="BM17" s="31">
        <f t="shared" si="25"/>
        <v>0</v>
      </c>
      <c r="BN17" s="40">
        <f t="shared" si="4"/>
        <v>1</v>
      </c>
      <c r="BO17" s="40">
        <f t="shared" si="4"/>
        <v>0</v>
      </c>
      <c r="BP17" s="40">
        <f t="shared" si="26"/>
        <v>0</v>
      </c>
      <c r="BQ17" s="40">
        <f t="shared" si="27"/>
        <v>0</v>
      </c>
      <c r="BR17" s="40">
        <f t="shared" si="27"/>
        <v>0</v>
      </c>
      <c r="BS17" s="31">
        <f t="shared" si="28"/>
        <v>0</v>
      </c>
      <c r="BT17" s="40">
        <f t="shared" si="5"/>
        <v>0</v>
      </c>
      <c r="BU17" s="41">
        <f t="shared" si="5"/>
        <v>0</v>
      </c>
      <c r="BV17" s="41">
        <f t="shared" si="29"/>
        <v>0</v>
      </c>
      <c r="BW17" s="42"/>
      <c r="BX17" s="39">
        <f t="shared" si="30"/>
        <v>120</v>
      </c>
      <c r="BY17" s="40">
        <f t="shared" si="31"/>
        <v>0</v>
      </c>
      <c r="BZ17" s="40">
        <f t="shared" si="32"/>
        <v>0</v>
      </c>
      <c r="CA17" s="40">
        <f t="shared" si="33"/>
        <v>50</v>
      </c>
      <c r="CB17" s="40">
        <f t="shared" si="34"/>
        <v>0</v>
      </c>
      <c r="CC17" s="32">
        <f t="shared" si="35"/>
        <v>170</v>
      </c>
      <c r="CD17" s="176">
        <f t="shared" si="6"/>
        <v>96.666666666666671</v>
      </c>
      <c r="CE17" s="24">
        <f t="shared" si="36"/>
        <v>3</v>
      </c>
      <c r="CF17" s="176">
        <f t="shared" si="7"/>
        <v>76.666666666666671</v>
      </c>
      <c r="CG17" s="24">
        <f t="shared" si="37"/>
        <v>4</v>
      </c>
      <c r="CH17" s="176">
        <f t="shared" si="8"/>
        <v>50</v>
      </c>
      <c r="CI17" s="24">
        <f t="shared" si="38"/>
        <v>5</v>
      </c>
      <c r="CJ17">
        <f t="shared" si="9"/>
        <v>2.7732463295269167</v>
      </c>
      <c r="CK17">
        <f t="shared" si="10"/>
        <v>2.7732463295269167</v>
      </c>
      <c r="CM17">
        <f t="shared" si="11"/>
        <v>0</v>
      </c>
      <c r="CN17">
        <f t="shared" si="12"/>
        <v>0</v>
      </c>
      <c r="CO17">
        <f t="shared" si="13"/>
        <v>3.125</v>
      </c>
      <c r="CP17">
        <f t="shared" si="14"/>
        <v>3.125</v>
      </c>
      <c r="CQ17">
        <f t="shared" si="15"/>
        <v>50</v>
      </c>
      <c r="CR17">
        <f t="shared" si="15"/>
        <v>0</v>
      </c>
      <c r="CS17">
        <f t="shared" si="15"/>
        <v>0</v>
      </c>
      <c r="CT17" t="e">
        <f t="shared" si="15"/>
        <v>#DIV/0!</v>
      </c>
      <c r="CU17" t="e">
        <f t="shared" si="15"/>
        <v>#DIV/0!</v>
      </c>
      <c r="CV17">
        <f t="shared" si="16"/>
        <v>7.6923076923076916</v>
      </c>
      <c r="CW17">
        <f t="shared" si="16"/>
        <v>0</v>
      </c>
      <c r="CX17">
        <f t="shared" si="16"/>
        <v>0</v>
      </c>
      <c r="CY17" t="e">
        <f t="shared" si="16"/>
        <v>#DIV/0!</v>
      </c>
      <c r="CZ17" t="e">
        <f t="shared" si="16"/>
        <v>#DIV/0!</v>
      </c>
      <c r="DA17" t="e">
        <f t="shared" si="17"/>
        <v>#DIV/0!</v>
      </c>
      <c r="DB17">
        <f t="shared" si="17"/>
        <v>0</v>
      </c>
      <c r="DC17">
        <f t="shared" si="17"/>
        <v>0</v>
      </c>
      <c r="DE17" s="24">
        <f t="shared" si="39"/>
        <v>0</v>
      </c>
      <c r="DF17" s="24">
        <f t="shared" si="39"/>
        <v>0</v>
      </c>
      <c r="DG17" s="24">
        <f t="shared" si="40"/>
        <v>1</v>
      </c>
      <c r="DH17" s="24">
        <f t="shared" si="41"/>
        <v>1</v>
      </c>
      <c r="DI17" s="24">
        <f t="shared" si="18"/>
        <v>1</v>
      </c>
      <c r="DJ17" s="24">
        <f t="shared" si="18"/>
        <v>0</v>
      </c>
      <c r="DK17" s="24">
        <f t="shared" si="18"/>
        <v>0</v>
      </c>
      <c r="DL17" s="24">
        <f t="shared" si="18"/>
        <v>0</v>
      </c>
      <c r="DM17" s="24">
        <f t="shared" si="18"/>
        <v>0</v>
      </c>
      <c r="DN17" s="24">
        <f t="shared" si="19"/>
        <v>1</v>
      </c>
      <c r="DO17" s="24">
        <f t="shared" si="42"/>
        <v>0</v>
      </c>
      <c r="DP17" s="24">
        <f t="shared" si="42"/>
        <v>0</v>
      </c>
      <c r="DQ17" s="24">
        <f t="shared" si="42"/>
        <v>0</v>
      </c>
      <c r="DR17" s="24">
        <f t="shared" si="43"/>
        <v>0</v>
      </c>
      <c r="DS17" s="24">
        <f t="shared" si="44"/>
        <v>0</v>
      </c>
    </row>
    <row r="18" spans="1:123" ht="16.5" thickBot="1">
      <c r="A18" s="24" t="s">
        <v>334</v>
      </c>
      <c r="B18" s="26">
        <v>16</v>
      </c>
      <c r="C18" s="160" t="s">
        <v>284</v>
      </c>
      <c r="D18" s="85" t="s">
        <v>36</v>
      </c>
      <c r="E18" s="33"/>
      <c r="F18" s="33">
        <v>3</v>
      </c>
      <c r="G18" s="33"/>
      <c r="H18" s="33">
        <v>1</v>
      </c>
      <c r="I18" s="33"/>
      <c r="J18" s="33">
        <v>7</v>
      </c>
      <c r="K18" s="33">
        <v>1</v>
      </c>
      <c r="L18" s="33"/>
      <c r="M18" s="170"/>
      <c r="N18" s="33"/>
      <c r="O18" s="33"/>
      <c r="P18" s="62"/>
      <c r="Q18" s="33"/>
      <c r="R18" s="33"/>
      <c r="S18" s="227"/>
      <c r="T18" s="50" t="s">
        <v>36</v>
      </c>
      <c r="U18" s="33"/>
      <c r="V18" s="33"/>
      <c r="W18" s="33"/>
      <c r="X18" s="33"/>
      <c r="Y18" s="33"/>
      <c r="Z18" s="33"/>
      <c r="AA18" s="33"/>
      <c r="AB18" s="62"/>
      <c r="AC18" s="170"/>
      <c r="AD18" s="33"/>
      <c r="AE18" s="33">
        <v>1</v>
      </c>
      <c r="AF18" s="33"/>
      <c r="AG18" s="33"/>
      <c r="AH18" s="33"/>
      <c r="AI18" s="33"/>
      <c r="AJ18" s="33"/>
      <c r="AK18" s="33"/>
      <c r="AL18" s="33"/>
      <c r="AM18" s="33"/>
      <c r="AN18" s="36"/>
      <c r="AO18" s="36"/>
      <c r="AP18" s="36"/>
      <c r="AQ18" s="36"/>
      <c r="AR18" s="37"/>
      <c r="AS18" s="33"/>
      <c r="AT18" s="33"/>
      <c r="AU18" s="33"/>
      <c r="AV18" s="33"/>
      <c r="AW18" s="33"/>
      <c r="AX18" s="33"/>
      <c r="AY18" s="33"/>
      <c r="AZ18" s="38">
        <f t="shared" si="20"/>
        <v>2</v>
      </c>
      <c r="BA18" s="39">
        <f t="shared" si="0"/>
        <v>0</v>
      </c>
      <c r="BB18" s="40">
        <f t="shared" si="0"/>
        <v>3</v>
      </c>
      <c r="BC18" s="31">
        <f t="shared" si="21"/>
        <v>3</v>
      </c>
      <c r="BD18" s="40">
        <f t="shared" si="1"/>
        <v>0</v>
      </c>
      <c r="BE18" s="31">
        <f t="shared" si="22"/>
        <v>3</v>
      </c>
      <c r="BF18" s="40">
        <f t="shared" si="2"/>
        <v>1</v>
      </c>
      <c r="BG18" s="31">
        <f t="shared" si="23"/>
        <v>4</v>
      </c>
      <c r="BH18" s="40">
        <f t="shared" si="3"/>
        <v>0</v>
      </c>
      <c r="BI18" s="40">
        <f t="shared" si="3"/>
        <v>7</v>
      </c>
      <c r="BJ18" s="40">
        <f t="shared" si="3"/>
        <v>1</v>
      </c>
      <c r="BK18" s="40">
        <f t="shared" si="24"/>
        <v>0</v>
      </c>
      <c r="BL18" s="40">
        <f t="shared" si="24"/>
        <v>0</v>
      </c>
      <c r="BM18" s="31">
        <f t="shared" si="25"/>
        <v>0</v>
      </c>
      <c r="BN18" s="40">
        <f t="shared" si="4"/>
        <v>0</v>
      </c>
      <c r="BO18" s="40">
        <f t="shared" si="4"/>
        <v>1</v>
      </c>
      <c r="BP18" s="40">
        <f t="shared" si="26"/>
        <v>1</v>
      </c>
      <c r="BQ18" s="40">
        <f t="shared" si="27"/>
        <v>0</v>
      </c>
      <c r="BR18" s="40">
        <f t="shared" si="27"/>
        <v>0</v>
      </c>
      <c r="BS18" s="31">
        <f t="shared" si="28"/>
        <v>0</v>
      </c>
      <c r="BT18" s="40">
        <f t="shared" si="5"/>
        <v>0</v>
      </c>
      <c r="BU18" s="41">
        <f t="shared" si="5"/>
        <v>0</v>
      </c>
      <c r="BV18" s="41">
        <f t="shared" si="29"/>
        <v>0</v>
      </c>
      <c r="BW18" s="42"/>
      <c r="BX18" s="39">
        <f t="shared" si="30"/>
        <v>280</v>
      </c>
      <c r="BY18" s="40">
        <f t="shared" si="31"/>
        <v>30</v>
      </c>
      <c r="BZ18" s="40">
        <f t="shared" si="32"/>
        <v>5</v>
      </c>
      <c r="CA18" s="40">
        <f t="shared" si="33"/>
        <v>20</v>
      </c>
      <c r="CB18" s="40">
        <f t="shared" si="34"/>
        <v>0</v>
      </c>
      <c r="CC18" s="32">
        <f t="shared" si="35"/>
        <v>335</v>
      </c>
      <c r="CD18" s="176">
        <f t="shared" si="6"/>
        <v>188.33333333333334</v>
      </c>
      <c r="CE18" s="24">
        <f t="shared" si="36"/>
        <v>3</v>
      </c>
      <c r="CF18" s="176">
        <f t="shared" si="7"/>
        <v>148.33333333333334</v>
      </c>
      <c r="CG18" s="24">
        <f t="shared" si="37"/>
        <v>4</v>
      </c>
      <c r="CH18" s="176">
        <f t="shared" si="8"/>
        <v>95</v>
      </c>
      <c r="CI18" s="24">
        <f t="shared" si="38"/>
        <v>5</v>
      </c>
      <c r="CJ18">
        <f t="shared" si="9"/>
        <v>5.4649265905383357</v>
      </c>
      <c r="CK18">
        <f t="shared" si="10"/>
        <v>5.4649265905383357</v>
      </c>
      <c r="CM18">
        <f t="shared" si="11"/>
        <v>0</v>
      </c>
      <c r="CN18">
        <f t="shared" si="12"/>
        <v>25</v>
      </c>
      <c r="CO18">
        <f t="shared" si="13"/>
        <v>0</v>
      </c>
      <c r="CP18">
        <f t="shared" si="14"/>
        <v>3.125</v>
      </c>
      <c r="CQ18">
        <f t="shared" si="15"/>
        <v>0</v>
      </c>
      <c r="CR18">
        <f t="shared" si="15"/>
        <v>49.999999999999993</v>
      </c>
      <c r="CS18">
        <f t="shared" si="15"/>
        <v>50</v>
      </c>
      <c r="CT18" t="e">
        <f t="shared" si="15"/>
        <v>#DIV/0!</v>
      </c>
      <c r="CU18" t="e">
        <f t="shared" si="15"/>
        <v>#DIV/0!</v>
      </c>
      <c r="CV18">
        <f t="shared" si="16"/>
        <v>0</v>
      </c>
      <c r="CW18">
        <f t="shared" si="16"/>
        <v>33.333333333333336</v>
      </c>
      <c r="CX18">
        <f t="shared" si="16"/>
        <v>33.333333333333336</v>
      </c>
      <c r="CY18" t="e">
        <f t="shared" si="16"/>
        <v>#DIV/0!</v>
      </c>
      <c r="CZ18" t="e">
        <f t="shared" si="16"/>
        <v>#DIV/0!</v>
      </c>
      <c r="DA18" t="e">
        <f t="shared" si="17"/>
        <v>#DIV/0!</v>
      </c>
      <c r="DB18">
        <f t="shared" si="17"/>
        <v>0</v>
      </c>
      <c r="DC18">
        <f t="shared" si="17"/>
        <v>0</v>
      </c>
      <c r="DE18" s="24">
        <f t="shared" si="39"/>
        <v>0</v>
      </c>
      <c r="DF18" s="24">
        <f t="shared" si="39"/>
        <v>1</v>
      </c>
      <c r="DG18" s="24">
        <f t="shared" si="40"/>
        <v>0</v>
      </c>
      <c r="DH18" s="24">
        <f t="shared" si="41"/>
        <v>1</v>
      </c>
      <c r="DI18" s="24">
        <f t="shared" si="18"/>
        <v>0</v>
      </c>
      <c r="DJ18" s="24">
        <f t="shared" si="18"/>
        <v>1</v>
      </c>
      <c r="DK18" s="24">
        <f t="shared" si="18"/>
        <v>1</v>
      </c>
      <c r="DL18" s="24">
        <f t="shared" si="18"/>
        <v>0</v>
      </c>
      <c r="DM18" s="24">
        <f t="shared" si="18"/>
        <v>0</v>
      </c>
      <c r="DN18" s="24">
        <f t="shared" si="19"/>
        <v>0</v>
      </c>
      <c r="DO18" s="24">
        <f t="shared" si="42"/>
        <v>1</v>
      </c>
      <c r="DP18" s="24">
        <f t="shared" si="42"/>
        <v>0</v>
      </c>
      <c r="DQ18" s="24">
        <f t="shared" si="42"/>
        <v>0</v>
      </c>
      <c r="DR18" s="24">
        <f t="shared" si="43"/>
        <v>0</v>
      </c>
      <c r="DS18" s="24">
        <f t="shared" si="44"/>
        <v>0</v>
      </c>
    </row>
    <row r="19" spans="1:123" ht="16.5" thickBot="1">
      <c r="A19" s="24" t="s">
        <v>334</v>
      </c>
      <c r="B19" s="30">
        <v>17</v>
      </c>
      <c r="C19" s="160" t="s">
        <v>285</v>
      </c>
      <c r="D19" s="85" t="s">
        <v>36</v>
      </c>
      <c r="E19" s="33"/>
      <c r="F19" s="33"/>
      <c r="G19" s="33">
        <v>2</v>
      </c>
      <c r="H19" s="33">
        <v>2</v>
      </c>
      <c r="I19" s="33"/>
      <c r="J19" s="33"/>
      <c r="K19" s="33"/>
      <c r="L19" s="33"/>
      <c r="M19" s="170"/>
      <c r="N19" s="33"/>
      <c r="O19" s="33"/>
      <c r="P19" s="62"/>
      <c r="Q19" s="33"/>
      <c r="R19" s="33"/>
      <c r="S19" s="227"/>
      <c r="T19" s="50" t="s">
        <v>36</v>
      </c>
      <c r="U19" s="33"/>
      <c r="V19" s="33"/>
      <c r="W19" s="33">
        <v>2</v>
      </c>
      <c r="X19" s="33"/>
      <c r="Y19" s="33"/>
      <c r="Z19" s="33">
        <v>1</v>
      </c>
      <c r="AA19" s="33"/>
      <c r="AB19" s="33"/>
      <c r="AC19" s="170"/>
      <c r="AD19" s="33">
        <v>1</v>
      </c>
      <c r="AE19" s="33"/>
      <c r="AF19" s="33"/>
      <c r="AG19" s="33"/>
      <c r="AH19" s="33"/>
      <c r="AI19" s="33"/>
      <c r="AJ19" s="33"/>
      <c r="AK19" s="33"/>
      <c r="AL19" s="33"/>
      <c r="AM19" s="33"/>
      <c r="AN19" s="36"/>
      <c r="AO19" s="36"/>
      <c r="AP19" s="36"/>
      <c r="AQ19" s="36"/>
      <c r="AR19" s="37"/>
      <c r="AS19" s="33"/>
      <c r="AT19" s="33"/>
      <c r="AU19" s="33"/>
      <c r="AV19" s="33"/>
      <c r="AW19" s="33"/>
      <c r="AX19" s="33"/>
      <c r="AY19" s="33"/>
      <c r="AZ19" s="38">
        <f t="shared" si="20"/>
        <v>2</v>
      </c>
      <c r="BA19" s="39">
        <f t="shared" ref="BA19:BB21" si="45">SUM(E19,U19,AK19)</f>
        <v>0</v>
      </c>
      <c r="BB19" s="40">
        <f t="shared" si="45"/>
        <v>0</v>
      </c>
      <c r="BC19" s="31">
        <f t="shared" si="21"/>
        <v>0</v>
      </c>
      <c r="BD19" s="40">
        <f t="shared" si="1"/>
        <v>4</v>
      </c>
      <c r="BE19" s="31">
        <f t="shared" si="22"/>
        <v>4</v>
      </c>
      <c r="BF19" s="40">
        <f t="shared" si="2"/>
        <v>2</v>
      </c>
      <c r="BG19" s="31">
        <f t="shared" si="23"/>
        <v>6</v>
      </c>
      <c r="BH19" s="40">
        <f t="shared" si="3"/>
        <v>0</v>
      </c>
      <c r="BI19" s="40">
        <f t="shared" si="3"/>
        <v>1</v>
      </c>
      <c r="BJ19" s="40">
        <f t="shared" si="3"/>
        <v>0</v>
      </c>
      <c r="BK19" s="40">
        <f t="shared" si="24"/>
        <v>0</v>
      </c>
      <c r="BL19" s="40">
        <f t="shared" si="24"/>
        <v>0</v>
      </c>
      <c r="BM19" s="31">
        <f t="shared" si="25"/>
        <v>0</v>
      </c>
      <c r="BN19" s="40">
        <f t="shared" si="4"/>
        <v>1</v>
      </c>
      <c r="BO19" s="40">
        <f t="shared" si="4"/>
        <v>0</v>
      </c>
      <c r="BP19" s="40">
        <f t="shared" si="26"/>
        <v>0</v>
      </c>
      <c r="BQ19" s="40">
        <f t="shared" si="27"/>
        <v>0</v>
      </c>
      <c r="BR19" s="40">
        <f t="shared" si="27"/>
        <v>0</v>
      </c>
      <c r="BS19" s="31">
        <f t="shared" si="28"/>
        <v>0</v>
      </c>
      <c r="BT19" s="40">
        <f t="shared" si="5"/>
        <v>0</v>
      </c>
      <c r="BU19" s="41">
        <f t="shared" si="5"/>
        <v>0</v>
      </c>
      <c r="BV19" s="41">
        <f t="shared" si="29"/>
        <v>0</v>
      </c>
      <c r="BW19" s="42"/>
      <c r="BX19" s="39">
        <f t="shared" si="30"/>
        <v>320</v>
      </c>
      <c r="BY19" s="40">
        <f t="shared" si="31"/>
        <v>10</v>
      </c>
      <c r="BZ19" s="40">
        <f t="shared" si="32"/>
        <v>0</v>
      </c>
      <c r="CA19" s="40">
        <f t="shared" si="33"/>
        <v>50</v>
      </c>
      <c r="CB19" s="40">
        <f t="shared" si="34"/>
        <v>0</v>
      </c>
      <c r="CC19" s="32">
        <f t="shared" si="35"/>
        <v>380</v>
      </c>
      <c r="CD19" s="176">
        <f t="shared" si="6"/>
        <v>233.33333333333334</v>
      </c>
      <c r="CE19" s="24">
        <f t="shared" si="36"/>
        <v>3</v>
      </c>
      <c r="CF19" s="176">
        <f t="shared" si="7"/>
        <v>193.33333333333334</v>
      </c>
      <c r="CG19" s="24">
        <f t="shared" si="37"/>
        <v>4</v>
      </c>
      <c r="CH19" s="176">
        <f t="shared" si="8"/>
        <v>140</v>
      </c>
      <c r="CI19" s="24">
        <f t="shared" si="38"/>
        <v>5</v>
      </c>
      <c r="CJ19">
        <f t="shared" si="9"/>
        <v>6.1990212071778146</v>
      </c>
      <c r="CK19">
        <f t="shared" si="10"/>
        <v>6.1990212071778146</v>
      </c>
      <c r="CM19">
        <f t="shared" si="11"/>
        <v>0</v>
      </c>
      <c r="CN19">
        <f t="shared" si="12"/>
        <v>0</v>
      </c>
      <c r="CO19">
        <f t="shared" si="13"/>
        <v>12.5</v>
      </c>
      <c r="CP19">
        <f t="shared" si="14"/>
        <v>6.25</v>
      </c>
      <c r="CQ19">
        <f t="shared" si="15"/>
        <v>0</v>
      </c>
      <c r="CR19">
        <f t="shared" si="15"/>
        <v>7.1428571428571423</v>
      </c>
      <c r="CS19">
        <f t="shared" si="15"/>
        <v>0</v>
      </c>
      <c r="CT19" t="e">
        <f t="shared" si="15"/>
        <v>#DIV/0!</v>
      </c>
      <c r="CU19" t="e">
        <f t="shared" si="15"/>
        <v>#DIV/0!</v>
      </c>
      <c r="CV19">
        <f t="shared" si="16"/>
        <v>7.6923076923076916</v>
      </c>
      <c r="CW19">
        <f t="shared" si="16"/>
        <v>0</v>
      </c>
      <c r="CX19">
        <f t="shared" si="16"/>
        <v>0</v>
      </c>
      <c r="CY19" t="e">
        <f t="shared" si="16"/>
        <v>#DIV/0!</v>
      </c>
      <c r="CZ19" t="e">
        <f t="shared" si="16"/>
        <v>#DIV/0!</v>
      </c>
      <c r="DA19" t="e">
        <f t="shared" si="17"/>
        <v>#DIV/0!</v>
      </c>
      <c r="DB19">
        <f t="shared" si="17"/>
        <v>0</v>
      </c>
      <c r="DC19">
        <f t="shared" si="17"/>
        <v>0</v>
      </c>
      <c r="DE19" s="24">
        <f t="shared" si="39"/>
        <v>0</v>
      </c>
      <c r="DF19" s="24">
        <f t="shared" si="39"/>
        <v>0</v>
      </c>
      <c r="DG19" s="24">
        <f t="shared" si="40"/>
        <v>1</v>
      </c>
      <c r="DH19" s="24">
        <f t="shared" si="41"/>
        <v>1</v>
      </c>
      <c r="DI19" s="24">
        <f t="shared" ref="DI19:DM21" si="46">COUNTIF(BH19,"&lt;&gt;0")</f>
        <v>0</v>
      </c>
      <c r="DJ19" s="24">
        <f t="shared" si="46"/>
        <v>1</v>
      </c>
      <c r="DK19" s="24">
        <f t="shared" si="46"/>
        <v>0</v>
      </c>
      <c r="DL19" s="24">
        <f t="shared" si="46"/>
        <v>0</v>
      </c>
      <c r="DM19" s="24">
        <f t="shared" si="46"/>
        <v>0</v>
      </c>
      <c r="DN19" s="24">
        <f t="shared" si="19"/>
        <v>1</v>
      </c>
      <c r="DO19" s="24">
        <f t="shared" si="42"/>
        <v>0</v>
      </c>
      <c r="DP19" s="24">
        <f t="shared" si="42"/>
        <v>0</v>
      </c>
      <c r="DQ19" s="24">
        <f t="shared" si="42"/>
        <v>0</v>
      </c>
      <c r="DR19" s="24">
        <f t="shared" si="43"/>
        <v>0</v>
      </c>
      <c r="DS19" s="24">
        <f t="shared" si="44"/>
        <v>0</v>
      </c>
    </row>
    <row r="20" spans="1:123" ht="16.5" thickBot="1">
      <c r="A20" s="24" t="s">
        <v>334</v>
      </c>
      <c r="B20" s="30">
        <v>18</v>
      </c>
      <c r="C20" s="160" t="s">
        <v>286</v>
      </c>
      <c r="D20" s="85" t="s">
        <v>36</v>
      </c>
      <c r="E20" s="33"/>
      <c r="F20" s="33"/>
      <c r="G20" s="33"/>
      <c r="H20" s="33">
        <v>1</v>
      </c>
      <c r="I20" s="33"/>
      <c r="J20" s="33"/>
      <c r="K20" s="33"/>
      <c r="L20" s="33"/>
      <c r="M20" s="170"/>
      <c r="N20" s="226">
        <v>1</v>
      </c>
      <c r="O20" s="227"/>
      <c r="P20" s="62"/>
      <c r="Q20" s="33"/>
      <c r="R20" s="33"/>
      <c r="S20" s="227"/>
      <c r="T20" s="50" t="s">
        <v>36</v>
      </c>
      <c r="U20" s="33"/>
      <c r="V20" s="33"/>
      <c r="W20" s="33"/>
      <c r="X20" s="33">
        <v>1</v>
      </c>
      <c r="Y20" s="33"/>
      <c r="Z20" s="33">
        <v>1</v>
      </c>
      <c r="AA20" s="33"/>
      <c r="AB20" s="33"/>
      <c r="AC20" s="170"/>
      <c r="AD20" s="33">
        <v>1</v>
      </c>
      <c r="AE20" s="33"/>
      <c r="AG20" s="33"/>
      <c r="AH20" s="33"/>
      <c r="AI20" s="33">
        <v>1</v>
      </c>
      <c r="AJ20" s="33"/>
      <c r="AK20" s="33"/>
      <c r="AL20" s="33"/>
      <c r="AM20" s="33"/>
      <c r="AN20" s="36"/>
      <c r="AO20" s="36"/>
      <c r="AP20" s="36"/>
      <c r="AQ20" s="36"/>
      <c r="AR20" s="37"/>
      <c r="AS20" s="33"/>
      <c r="AT20" s="33"/>
      <c r="AU20" s="33"/>
      <c r="AV20" s="33"/>
      <c r="AW20" s="33"/>
      <c r="AX20" s="33"/>
      <c r="AY20" s="33"/>
      <c r="AZ20" s="38">
        <f t="shared" si="20"/>
        <v>2</v>
      </c>
      <c r="BA20" s="39">
        <f t="shared" si="45"/>
        <v>0</v>
      </c>
      <c r="BB20" s="40">
        <f t="shared" si="45"/>
        <v>0</v>
      </c>
      <c r="BC20" s="31">
        <f t="shared" si="21"/>
        <v>0</v>
      </c>
      <c r="BD20" s="40">
        <f t="shared" si="1"/>
        <v>0</v>
      </c>
      <c r="BE20" s="31">
        <f t="shared" si="22"/>
        <v>0</v>
      </c>
      <c r="BF20" s="40">
        <f t="shared" si="2"/>
        <v>2</v>
      </c>
      <c r="BG20" s="31">
        <f t="shared" si="23"/>
        <v>2</v>
      </c>
      <c r="BH20" s="40">
        <f t="shared" si="3"/>
        <v>0</v>
      </c>
      <c r="BI20" s="40">
        <f t="shared" si="3"/>
        <v>1</v>
      </c>
      <c r="BJ20" s="40">
        <f t="shared" si="3"/>
        <v>0</v>
      </c>
      <c r="BK20" s="40">
        <f t="shared" si="24"/>
        <v>0</v>
      </c>
      <c r="BL20" s="40">
        <f t="shared" si="24"/>
        <v>0</v>
      </c>
      <c r="BM20" s="31">
        <f t="shared" si="25"/>
        <v>0</v>
      </c>
      <c r="BN20" s="40">
        <f t="shared" si="4"/>
        <v>2</v>
      </c>
      <c r="BO20" s="40">
        <f t="shared" si="4"/>
        <v>0</v>
      </c>
      <c r="BP20" s="40">
        <f t="shared" si="26"/>
        <v>0</v>
      </c>
      <c r="BQ20" s="40">
        <f t="shared" si="27"/>
        <v>0</v>
      </c>
      <c r="BR20" s="40">
        <f t="shared" si="27"/>
        <v>0</v>
      </c>
      <c r="BS20" s="31">
        <f t="shared" si="28"/>
        <v>0</v>
      </c>
      <c r="BT20" s="40">
        <f t="shared" si="5"/>
        <v>0</v>
      </c>
      <c r="BU20" s="41">
        <f t="shared" si="5"/>
        <v>1</v>
      </c>
      <c r="BV20" s="41">
        <f t="shared" si="29"/>
        <v>1</v>
      </c>
      <c r="BW20" s="42"/>
      <c r="BX20" s="39">
        <f t="shared" si="30"/>
        <v>80</v>
      </c>
      <c r="BY20" s="40">
        <f t="shared" si="31"/>
        <v>10</v>
      </c>
      <c r="BZ20" s="40">
        <f t="shared" si="32"/>
        <v>0</v>
      </c>
      <c r="CA20" s="40">
        <f t="shared" si="33"/>
        <v>100</v>
      </c>
      <c r="CB20" s="40">
        <f t="shared" si="34"/>
        <v>10</v>
      </c>
      <c r="CC20" s="32">
        <f t="shared" si="35"/>
        <v>200</v>
      </c>
      <c r="CD20" s="176">
        <f t="shared" si="6"/>
        <v>53.333333333333343</v>
      </c>
      <c r="CE20" s="24">
        <f t="shared" si="36"/>
        <v>3</v>
      </c>
      <c r="CF20" s="176">
        <f t="shared" si="7"/>
        <v>13.333333333333343</v>
      </c>
      <c r="CG20" s="24">
        <f t="shared" si="37"/>
        <v>4</v>
      </c>
      <c r="CH20" s="176">
        <f t="shared" si="8"/>
        <v>-40</v>
      </c>
      <c r="CI20" s="24" t="str">
        <f t="shared" si="38"/>
        <v>NAO</v>
      </c>
      <c r="CJ20">
        <f t="shared" si="9"/>
        <v>3.2626427406199019</v>
      </c>
      <c r="CK20">
        <f t="shared" si="10"/>
        <v>3.2626427406199019</v>
      </c>
      <c r="CM20">
        <f t="shared" si="11"/>
        <v>0</v>
      </c>
      <c r="CN20">
        <f t="shared" si="12"/>
        <v>0</v>
      </c>
      <c r="CO20">
        <f t="shared" si="13"/>
        <v>0</v>
      </c>
      <c r="CP20">
        <f t="shared" si="14"/>
        <v>6.25</v>
      </c>
      <c r="CQ20">
        <f t="shared" si="15"/>
        <v>0</v>
      </c>
      <c r="CR20">
        <f t="shared" si="15"/>
        <v>7.1428571428571423</v>
      </c>
      <c r="CS20">
        <f t="shared" si="15"/>
        <v>0</v>
      </c>
      <c r="CT20" t="e">
        <f t="shared" si="15"/>
        <v>#DIV/0!</v>
      </c>
      <c r="CU20" t="e">
        <f t="shared" si="15"/>
        <v>#DIV/0!</v>
      </c>
      <c r="CV20">
        <f t="shared" si="16"/>
        <v>15.384615384615383</v>
      </c>
      <c r="CW20">
        <f t="shared" si="16"/>
        <v>0</v>
      </c>
      <c r="CX20">
        <f t="shared" si="16"/>
        <v>0</v>
      </c>
      <c r="CY20" t="e">
        <f t="shared" si="16"/>
        <v>#DIV/0!</v>
      </c>
      <c r="CZ20" t="e">
        <f t="shared" si="16"/>
        <v>#DIV/0!</v>
      </c>
      <c r="DA20" t="e">
        <f t="shared" si="17"/>
        <v>#DIV/0!</v>
      </c>
      <c r="DB20">
        <f t="shared" si="17"/>
        <v>100</v>
      </c>
      <c r="DC20">
        <f t="shared" si="17"/>
        <v>100</v>
      </c>
      <c r="DE20" s="24">
        <f t="shared" si="39"/>
        <v>0</v>
      </c>
      <c r="DF20" s="24">
        <f t="shared" si="39"/>
        <v>0</v>
      </c>
      <c r="DG20" s="24">
        <f t="shared" si="40"/>
        <v>0</v>
      </c>
      <c r="DH20" s="24">
        <f t="shared" si="41"/>
        <v>1</v>
      </c>
      <c r="DI20" s="24">
        <f t="shared" si="46"/>
        <v>0</v>
      </c>
      <c r="DJ20" s="24">
        <f t="shared" si="46"/>
        <v>1</v>
      </c>
      <c r="DK20" s="24">
        <f t="shared" si="46"/>
        <v>0</v>
      </c>
      <c r="DL20" s="24">
        <f t="shared" si="46"/>
        <v>0</v>
      </c>
      <c r="DM20" s="24">
        <f t="shared" si="46"/>
        <v>0</v>
      </c>
      <c r="DN20" s="24">
        <f t="shared" si="19"/>
        <v>1</v>
      </c>
      <c r="DO20" s="24">
        <f t="shared" si="42"/>
        <v>0</v>
      </c>
      <c r="DP20" s="24">
        <f t="shared" si="42"/>
        <v>0</v>
      </c>
      <c r="DQ20" s="24">
        <f t="shared" si="42"/>
        <v>0</v>
      </c>
      <c r="DR20" s="24">
        <f t="shared" si="43"/>
        <v>0</v>
      </c>
      <c r="DS20" s="24">
        <f t="shared" si="44"/>
        <v>1</v>
      </c>
    </row>
    <row r="21" spans="1:123" ht="16.5" thickBot="1">
      <c r="A21" s="24" t="s">
        <v>334</v>
      </c>
      <c r="B21" s="30">
        <v>19</v>
      </c>
      <c r="C21" s="164" t="s">
        <v>287</v>
      </c>
      <c r="D21" s="85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50"/>
      <c r="U21" s="33"/>
      <c r="V21" s="33"/>
      <c r="W21" s="33"/>
      <c r="X21" s="33"/>
      <c r="Y21" s="33"/>
      <c r="Z21" s="33"/>
      <c r="AA21" s="33"/>
      <c r="AB21" s="33"/>
      <c r="AC21" s="170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6"/>
      <c r="AO21" s="36"/>
      <c r="AP21" s="36"/>
      <c r="AQ21" s="36"/>
      <c r="AR21" s="37"/>
      <c r="AS21" s="33"/>
      <c r="AT21" s="33"/>
      <c r="AU21" s="33"/>
      <c r="AV21" s="33"/>
      <c r="AW21" s="33"/>
      <c r="AX21" s="33"/>
      <c r="AY21" s="33"/>
      <c r="AZ21" s="38">
        <f t="shared" si="20"/>
        <v>0</v>
      </c>
      <c r="BA21" s="39">
        <f t="shared" si="45"/>
        <v>0</v>
      </c>
      <c r="BB21" s="40">
        <f t="shared" si="45"/>
        <v>0</v>
      </c>
      <c r="BC21" s="31">
        <f t="shared" si="21"/>
        <v>0</v>
      </c>
      <c r="BD21" s="40">
        <f t="shared" si="1"/>
        <v>0</v>
      </c>
      <c r="BE21" s="31">
        <f t="shared" si="22"/>
        <v>0</v>
      </c>
      <c r="BF21" s="40">
        <f t="shared" si="2"/>
        <v>0</v>
      </c>
      <c r="BG21" s="31">
        <f t="shared" si="23"/>
        <v>0</v>
      </c>
      <c r="BH21" s="40">
        <f t="shared" si="3"/>
        <v>0</v>
      </c>
      <c r="BI21" s="40">
        <f t="shared" si="3"/>
        <v>0</v>
      </c>
      <c r="BJ21" s="40">
        <f t="shared" si="3"/>
        <v>0</v>
      </c>
      <c r="BK21" s="40">
        <f t="shared" si="24"/>
        <v>0</v>
      </c>
      <c r="BL21" s="40">
        <f t="shared" si="24"/>
        <v>0</v>
      </c>
      <c r="BM21" s="31">
        <f t="shared" si="25"/>
        <v>0</v>
      </c>
      <c r="BN21" s="40">
        <f t="shared" si="4"/>
        <v>0</v>
      </c>
      <c r="BO21" s="40">
        <f t="shared" si="4"/>
        <v>0</v>
      </c>
      <c r="BP21" s="40">
        <f t="shared" si="26"/>
        <v>0</v>
      </c>
      <c r="BQ21" s="40">
        <f t="shared" si="27"/>
        <v>0</v>
      </c>
      <c r="BR21" s="40">
        <f t="shared" si="27"/>
        <v>0</v>
      </c>
      <c r="BS21" s="31">
        <f t="shared" si="28"/>
        <v>0</v>
      </c>
      <c r="BT21" s="40">
        <f t="shared" si="5"/>
        <v>0</v>
      </c>
      <c r="BU21" s="41">
        <f t="shared" si="5"/>
        <v>0</v>
      </c>
      <c r="BV21" s="41">
        <f t="shared" si="29"/>
        <v>0</v>
      </c>
      <c r="BW21" s="42"/>
      <c r="BX21" s="39">
        <f t="shared" si="30"/>
        <v>0</v>
      </c>
      <c r="BY21" s="40">
        <f t="shared" si="31"/>
        <v>0</v>
      </c>
      <c r="BZ21" s="40">
        <f t="shared" si="32"/>
        <v>0</v>
      </c>
      <c r="CA21" s="40">
        <f t="shared" si="33"/>
        <v>0</v>
      </c>
      <c r="CB21" s="40">
        <f t="shared" si="34"/>
        <v>0</v>
      </c>
      <c r="CC21" s="32" t="str">
        <f t="shared" si="35"/>
        <v/>
      </c>
      <c r="CD21" s="176" t="e">
        <f t="shared" si="6"/>
        <v>#VALUE!</v>
      </c>
      <c r="CE21" s="24" t="str">
        <f t="shared" si="36"/>
        <v xml:space="preserve"> </v>
      </c>
      <c r="CF21" s="176" t="e">
        <f t="shared" si="7"/>
        <v>#VALUE!</v>
      </c>
      <c r="CG21" s="24" t="str">
        <f t="shared" si="37"/>
        <v xml:space="preserve"> </v>
      </c>
      <c r="CH21" s="176" t="e">
        <f t="shared" si="8"/>
        <v>#VALUE!</v>
      </c>
      <c r="CI21" s="24" t="str">
        <f t="shared" si="38"/>
        <v xml:space="preserve"> </v>
      </c>
      <c r="CJ21" t="e">
        <f t="shared" si="9"/>
        <v>#VALUE!</v>
      </c>
      <c r="CK21" t="e">
        <f t="shared" si="10"/>
        <v>#VALUE!</v>
      </c>
      <c r="CM21">
        <f t="shared" si="11"/>
        <v>0</v>
      </c>
      <c r="CN21">
        <f t="shared" si="12"/>
        <v>0</v>
      </c>
      <c r="CO21">
        <f t="shared" si="13"/>
        <v>0</v>
      </c>
      <c r="CP21">
        <f t="shared" si="14"/>
        <v>0</v>
      </c>
      <c r="CQ21">
        <f t="shared" si="15"/>
        <v>0</v>
      </c>
      <c r="CR21">
        <f t="shared" si="15"/>
        <v>0</v>
      </c>
      <c r="CS21">
        <f t="shared" si="15"/>
        <v>0</v>
      </c>
      <c r="CT21" t="e">
        <f t="shared" si="15"/>
        <v>#DIV/0!</v>
      </c>
      <c r="CU21" t="e">
        <f t="shared" si="15"/>
        <v>#DIV/0!</v>
      </c>
      <c r="CV21">
        <f t="shared" si="16"/>
        <v>0</v>
      </c>
      <c r="CW21">
        <f t="shared" si="16"/>
        <v>0</v>
      </c>
      <c r="CX21">
        <f t="shared" si="16"/>
        <v>0</v>
      </c>
      <c r="CY21" t="e">
        <f t="shared" si="16"/>
        <v>#DIV/0!</v>
      </c>
      <c r="CZ21" t="e">
        <f t="shared" si="16"/>
        <v>#DIV/0!</v>
      </c>
      <c r="DA21" t="e">
        <f t="shared" si="17"/>
        <v>#DIV/0!</v>
      </c>
      <c r="DB21">
        <f t="shared" si="17"/>
        <v>0</v>
      </c>
      <c r="DC21">
        <f t="shared" si="17"/>
        <v>0</v>
      </c>
      <c r="DE21" s="24">
        <f t="shared" si="39"/>
        <v>0</v>
      </c>
      <c r="DF21" s="24">
        <f t="shared" si="39"/>
        <v>0</v>
      </c>
      <c r="DG21" s="24">
        <f t="shared" si="40"/>
        <v>0</v>
      </c>
      <c r="DH21" s="24">
        <f t="shared" si="41"/>
        <v>0</v>
      </c>
      <c r="DI21" s="24">
        <f t="shared" si="46"/>
        <v>0</v>
      </c>
      <c r="DJ21" s="24">
        <f t="shared" si="46"/>
        <v>0</v>
      </c>
      <c r="DK21" s="24">
        <f t="shared" si="46"/>
        <v>0</v>
      </c>
      <c r="DL21" s="24">
        <f t="shared" si="46"/>
        <v>0</v>
      </c>
      <c r="DM21" s="24">
        <f t="shared" si="46"/>
        <v>0</v>
      </c>
      <c r="DN21" s="24">
        <f t="shared" si="19"/>
        <v>0</v>
      </c>
      <c r="DO21" s="24">
        <f t="shared" si="42"/>
        <v>0</v>
      </c>
      <c r="DP21" s="24">
        <f t="shared" si="42"/>
        <v>0</v>
      </c>
      <c r="DQ21" s="24">
        <f t="shared" si="42"/>
        <v>0</v>
      </c>
      <c r="DR21" s="24">
        <f t="shared" si="43"/>
        <v>0</v>
      </c>
      <c r="DS21" s="24">
        <f t="shared" si="44"/>
        <v>0</v>
      </c>
    </row>
    <row r="22" spans="1:123" ht="15.75" thickBot="1">
      <c r="A22" s="24"/>
      <c r="B22" s="45"/>
      <c r="C22" s="171"/>
      <c r="D22" s="47"/>
      <c r="E22" s="48"/>
      <c r="F22" s="49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50"/>
      <c r="U22" s="49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9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50">
        <f>SUM(AZ3:AZ21)</f>
        <v>25</v>
      </c>
      <c r="BA22" s="51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52"/>
      <c r="BW22" s="44"/>
      <c r="BX22" s="45"/>
      <c r="BY22" s="45"/>
      <c r="BZ22" s="45"/>
      <c r="CA22" s="45"/>
      <c r="CB22" s="45"/>
      <c r="CC22" s="45"/>
      <c r="CD22" s="44"/>
      <c r="CE22" s="44"/>
      <c r="CF22" s="44"/>
      <c r="CG22" s="44"/>
      <c r="CH22" s="44"/>
      <c r="CI22" s="44"/>
    </row>
    <row r="23" spans="1:123" ht="15.75" thickBot="1">
      <c r="A23" s="44"/>
      <c r="C23" s="57" t="s">
        <v>38</v>
      </c>
      <c r="D23" s="8"/>
      <c r="E23" s="53"/>
      <c r="F23" s="53"/>
      <c r="G23" s="53"/>
      <c r="H23" s="53">
        <v>10</v>
      </c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>
        <v>1</v>
      </c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8">
        <f>AZ22/2</f>
        <v>12.5</v>
      </c>
      <c r="BA23" s="1">
        <f>SUM(E23,U23,AK23)</f>
        <v>0</v>
      </c>
      <c r="BB23" s="54">
        <f>SUM(F23,V23,AL23)</f>
        <v>0</v>
      </c>
      <c r="BC23" s="54"/>
      <c r="BD23" s="54">
        <f>SUM(G23,W23,AM23)</f>
        <v>0</v>
      </c>
      <c r="BE23" s="54"/>
      <c r="BF23" s="54">
        <f>SUM(H23,X23,AN23)</f>
        <v>11</v>
      </c>
      <c r="BG23" s="54"/>
      <c r="BH23" s="54">
        <f>SUM(I23,Y23,AO23)</f>
        <v>0</v>
      </c>
      <c r="BI23" s="54">
        <f>SUM(J23,Z23,AP23)</f>
        <v>0</v>
      </c>
      <c r="BJ23" s="54">
        <f>SUM(K23,AA23,AQ23)</f>
        <v>0</v>
      </c>
      <c r="BK23" s="55">
        <f>SUM(AR23,AB23,L23)</f>
        <v>0</v>
      </c>
      <c r="BL23" s="55">
        <f>SUM(AS23,AC23,M23)</f>
        <v>0</v>
      </c>
      <c r="BM23" s="55"/>
      <c r="BN23" s="55">
        <f>SUM(AT23,AD23,N23)</f>
        <v>0</v>
      </c>
      <c r="BO23" s="55"/>
      <c r="BP23" s="55">
        <f>SUM(AU23,AE23,O23)</f>
        <v>0</v>
      </c>
      <c r="BQ23" s="55">
        <f>SUM(AV23,AF23,P23)</f>
        <v>0</v>
      </c>
      <c r="BR23" s="55">
        <f>SUM(AW23,AG23,Q23)</f>
        <v>0</v>
      </c>
      <c r="BS23" s="55"/>
      <c r="BT23" s="55">
        <f>SUM(AX23,AH23,R23)</f>
        <v>0</v>
      </c>
      <c r="BU23" s="55"/>
      <c r="BV23" s="56">
        <f>SUM(AY23,AI23,S23)</f>
        <v>0</v>
      </c>
      <c r="CA23" s="57"/>
      <c r="CB23" s="57"/>
      <c r="CC23">
        <f>SUM(CC3:CC21)</f>
        <v>6130</v>
      </c>
    </row>
    <row r="24" spans="1:123">
      <c r="BI24" s="22"/>
      <c r="BY24" s="22"/>
      <c r="CJ24" t="e">
        <f>SUM(CJ3:CJ21)</f>
        <v>#VALUE!</v>
      </c>
      <c r="CK24" t="e">
        <f>SUM(CK3:CK21)</f>
        <v>#VALUE!</v>
      </c>
      <c r="CM24">
        <f t="shared" ref="CM24:DC24" si="47">SUM(CM3:CM21)</f>
        <v>100</v>
      </c>
      <c r="CN24">
        <f t="shared" si="47"/>
        <v>100.00000000000001</v>
      </c>
      <c r="CO24">
        <f t="shared" si="47"/>
        <v>100</v>
      </c>
      <c r="CP24">
        <f t="shared" si="47"/>
        <v>100</v>
      </c>
      <c r="CQ24">
        <f t="shared" si="47"/>
        <v>100</v>
      </c>
      <c r="CR24">
        <f t="shared" si="47"/>
        <v>99.999999999999972</v>
      </c>
      <c r="CS24">
        <f t="shared" si="47"/>
        <v>100</v>
      </c>
      <c r="CT24" t="e">
        <f t="shared" si="47"/>
        <v>#DIV/0!</v>
      </c>
      <c r="CU24" t="e">
        <f t="shared" si="47"/>
        <v>#DIV/0!</v>
      </c>
      <c r="CV24">
        <f t="shared" si="47"/>
        <v>100</v>
      </c>
      <c r="CW24">
        <f t="shared" si="47"/>
        <v>100</v>
      </c>
      <c r="CX24">
        <f t="shared" si="47"/>
        <v>100</v>
      </c>
      <c r="CY24" t="e">
        <f t="shared" si="47"/>
        <v>#DIV/0!</v>
      </c>
      <c r="CZ24" t="e">
        <f t="shared" si="47"/>
        <v>#DIV/0!</v>
      </c>
      <c r="DA24" t="e">
        <f t="shared" si="47"/>
        <v>#DIV/0!</v>
      </c>
      <c r="DB24">
        <f t="shared" si="47"/>
        <v>100</v>
      </c>
      <c r="DC24">
        <f t="shared" si="47"/>
        <v>100</v>
      </c>
    </row>
    <row r="25" spans="1:123" ht="15.75" thickBot="1"/>
    <row r="26" spans="1:123" ht="15.75" thickBot="1">
      <c r="D26" t="s">
        <v>39</v>
      </c>
      <c r="E26" t="s">
        <v>40</v>
      </c>
      <c r="F26" t="s">
        <v>41</v>
      </c>
      <c r="U26" s="57"/>
      <c r="BA26" s="18" t="s">
        <v>8</v>
      </c>
      <c r="BB26" s="19" t="s">
        <v>9</v>
      </c>
      <c r="BC26" s="19"/>
      <c r="BD26" s="19" t="s">
        <v>10</v>
      </c>
      <c r="BE26" s="19"/>
      <c r="BF26" s="19" t="s">
        <v>11</v>
      </c>
      <c r="BG26" s="19"/>
      <c r="BH26" s="19" t="s">
        <v>12</v>
      </c>
      <c r="BI26" s="19" t="s">
        <v>13</v>
      </c>
      <c r="BJ26" s="19" t="s">
        <v>14</v>
      </c>
      <c r="BK26" s="19" t="s">
        <v>15</v>
      </c>
      <c r="BL26" s="19" t="s">
        <v>16</v>
      </c>
      <c r="BM26" s="19"/>
      <c r="BN26" s="19" t="s">
        <v>17</v>
      </c>
      <c r="BO26" s="19"/>
      <c r="BP26" s="19" t="s">
        <v>27</v>
      </c>
      <c r="BQ26" s="19" t="s">
        <v>19</v>
      </c>
      <c r="BR26" s="19" t="s">
        <v>20</v>
      </c>
      <c r="BS26" s="19"/>
      <c r="BT26" s="19" t="s">
        <v>21</v>
      </c>
      <c r="BU26" s="19"/>
      <c r="BV26" s="21" t="s">
        <v>22</v>
      </c>
      <c r="BW26" s="295" t="s">
        <v>42</v>
      </c>
      <c r="BX26" s="296"/>
      <c r="BY26" s="296"/>
      <c r="BZ26" s="296"/>
      <c r="CA26" s="297"/>
      <c r="CB26" s="290" t="s">
        <v>483</v>
      </c>
      <c r="CC26" s="291"/>
    </row>
    <row r="27" spans="1:123" ht="15.75" thickBot="1">
      <c r="D27">
        <v>2010</v>
      </c>
      <c r="E27">
        <v>2011</v>
      </c>
      <c r="F27">
        <v>2012</v>
      </c>
      <c r="G27" t="s">
        <v>43</v>
      </c>
      <c r="AY27" s="292" t="s">
        <v>44</v>
      </c>
      <c r="AZ27" s="282"/>
      <c r="BA27" s="282"/>
      <c r="BB27" s="282"/>
      <c r="BC27" s="282"/>
      <c r="BD27" s="282"/>
      <c r="BE27" s="282"/>
      <c r="BF27" s="282"/>
      <c r="BG27" s="282"/>
      <c r="BH27" s="282"/>
      <c r="BI27" s="282"/>
      <c r="BJ27" s="282"/>
      <c r="BK27" s="282"/>
      <c r="BL27" s="282"/>
      <c r="BM27" s="282"/>
      <c r="BN27" s="282"/>
      <c r="BO27" s="282"/>
      <c r="BP27" s="282"/>
      <c r="BQ27" s="282"/>
      <c r="BR27" s="282"/>
      <c r="BS27" s="282"/>
      <c r="BT27" s="282"/>
      <c r="BU27" s="282"/>
      <c r="BV27" s="282"/>
      <c r="BW27" s="293" t="s">
        <v>45</v>
      </c>
      <c r="BX27" s="294"/>
      <c r="BY27" s="58"/>
      <c r="BZ27" s="58"/>
      <c r="CA27" s="59">
        <f>SUM(BA29:BV29)</f>
        <v>111</v>
      </c>
      <c r="CB27" s="221">
        <v>0.8</v>
      </c>
      <c r="CC27" s="62">
        <f>PERCENTILE($CC$1:$CC21,0.8)</f>
        <v>408.00000000000011</v>
      </c>
    </row>
    <row r="28" spans="1:123" ht="15.75" thickBot="1">
      <c r="C28" t="s">
        <v>46</v>
      </c>
      <c r="D28">
        <f>COUNTIF(D3:D21,"P")</f>
        <v>10</v>
      </c>
      <c r="E28">
        <f>COUNTIF(T3:T21,"P")</f>
        <v>15</v>
      </c>
      <c r="G28">
        <f>AVERAGE(D28:F28)</f>
        <v>12.5</v>
      </c>
      <c r="AP28" s="57"/>
      <c r="AQ28" s="57"/>
      <c r="AR28" s="57"/>
      <c r="AS28" s="57"/>
      <c r="AT28" s="57"/>
      <c r="AU28" s="57"/>
      <c r="AV28" s="57"/>
      <c r="AW28" s="57"/>
      <c r="AX28" s="57"/>
      <c r="AY28" s="1" t="s">
        <v>47</v>
      </c>
      <c r="AZ28" s="60"/>
      <c r="BA28" s="61">
        <f>SUM(BA3:BA21)</f>
        <v>11</v>
      </c>
      <c r="BB28" s="61">
        <f>SUM(BB3:BB21)</f>
        <v>12</v>
      </c>
      <c r="BC28" s="61"/>
      <c r="BD28" s="61">
        <f>SUM(BD3:BD21)</f>
        <v>32</v>
      </c>
      <c r="BE28" s="61"/>
      <c r="BF28" s="61">
        <f>SUM(BF3:BF21)</f>
        <v>32</v>
      </c>
      <c r="BG28" s="61"/>
      <c r="BH28" s="61">
        <f>SUM(BH3:BH21)</f>
        <v>2</v>
      </c>
      <c r="BI28" s="61">
        <f>SUM(BI3:BI21)</f>
        <v>14</v>
      </c>
      <c r="BJ28" s="61">
        <f>SUM(BJ3:BJ21)</f>
        <v>2</v>
      </c>
      <c r="BK28" s="61">
        <f>SUM(BK3:BK21)</f>
        <v>0</v>
      </c>
      <c r="BL28" s="61">
        <f>SUM(BL3:BL21)</f>
        <v>0</v>
      </c>
      <c r="BM28" s="61"/>
      <c r="BN28" s="61">
        <f>SUM(BN3:BN21)</f>
        <v>13</v>
      </c>
      <c r="BO28" s="61">
        <f>SUM(BO3:BO21)</f>
        <v>3</v>
      </c>
      <c r="BP28" s="61">
        <f>SUM(BP3:BP21)</f>
        <v>3</v>
      </c>
      <c r="BQ28" s="61">
        <f>SUM(BQ3:BQ21)</f>
        <v>0</v>
      </c>
      <c r="BR28" s="61">
        <f>SUM(BR3:BR21)</f>
        <v>0</v>
      </c>
      <c r="BS28" s="61"/>
      <c r="BT28" s="61">
        <f>SUM(BT3:BT21)</f>
        <v>0</v>
      </c>
      <c r="BU28" s="61">
        <f>SUM(BU3:BU21)</f>
        <v>1</v>
      </c>
      <c r="BV28" s="61">
        <f>SUM(BV3:BV21)</f>
        <v>1</v>
      </c>
      <c r="BW28" s="298" t="s">
        <v>29</v>
      </c>
      <c r="BX28" s="299"/>
      <c r="BY28" s="62"/>
      <c r="BZ28" s="62"/>
      <c r="CA28" s="63">
        <f>SUM(BA29:BJ29)</f>
        <v>94</v>
      </c>
      <c r="CB28" s="221">
        <v>0.75</v>
      </c>
      <c r="CC28" s="62">
        <f>PERCENTILE($CC$1:$CC22,0.75)</f>
        <v>385</v>
      </c>
    </row>
    <row r="29" spans="1:123" ht="15.75" thickBot="1">
      <c r="C29" t="s">
        <v>48</v>
      </c>
      <c r="D29">
        <f>COUNTIF(D3:D21,"C")</f>
        <v>1</v>
      </c>
      <c r="E29">
        <f>COUNTIF(T3:T21,"C")</f>
        <v>0</v>
      </c>
      <c r="F29">
        <f>COUNTIF(A3:AJ21,"C")</f>
        <v>1</v>
      </c>
      <c r="G29">
        <f>AVERAGE(D29:F29)</f>
        <v>0.66666666666666663</v>
      </c>
      <c r="AP29" s="57"/>
      <c r="AQ29" s="57"/>
      <c r="AR29" s="57"/>
      <c r="AS29" s="57"/>
      <c r="AT29" s="57"/>
      <c r="AU29" s="57"/>
      <c r="AV29" s="57"/>
      <c r="AW29" s="57"/>
      <c r="AX29" s="57"/>
      <c r="AY29" s="1" t="s">
        <v>49</v>
      </c>
      <c r="AZ29" s="60"/>
      <c r="BA29" s="54">
        <f>BA28-BA23</f>
        <v>11</v>
      </c>
      <c r="BB29" s="54">
        <f t="shared" ref="BB29:BV29" si="48">BB28-BB23</f>
        <v>12</v>
      </c>
      <c r="BC29" s="54"/>
      <c r="BD29" s="54">
        <f t="shared" si="48"/>
        <v>32</v>
      </c>
      <c r="BE29" s="54"/>
      <c r="BF29" s="54">
        <f t="shared" si="48"/>
        <v>21</v>
      </c>
      <c r="BG29" s="54"/>
      <c r="BH29" s="54">
        <f t="shared" si="48"/>
        <v>2</v>
      </c>
      <c r="BI29" s="54">
        <f t="shared" si="48"/>
        <v>14</v>
      </c>
      <c r="BJ29" s="54">
        <f t="shared" si="48"/>
        <v>2</v>
      </c>
      <c r="BK29" s="54">
        <f t="shared" si="48"/>
        <v>0</v>
      </c>
      <c r="BL29" s="54">
        <f t="shared" si="48"/>
        <v>0</v>
      </c>
      <c r="BM29" s="54"/>
      <c r="BN29" s="54">
        <f t="shared" si="48"/>
        <v>13</v>
      </c>
      <c r="BO29" s="54"/>
      <c r="BP29" s="54">
        <f t="shared" si="48"/>
        <v>3</v>
      </c>
      <c r="BQ29" s="54">
        <f t="shared" si="48"/>
        <v>0</v>
      </c>
      <c r="BR29" s="54">
        <f t="shared" si="48"/>
        <v>0</v>
      </c>
      <c r="BS29" s="54"/>
      <c r="BT29" s="54">
        <f t="shared" si="48"/>
        <v>0</v>
      </c>
      <c r="BU29" s="54"/>
      <c r="BV29" s="54">
        <f t="shared" si="48"/>
        <v>1</v>
      </c>
      <c r="BW29" s="298" t="s">
        <v>50</v>
      </c>
      <c r="BX29" s="299"/>
      <c r="BY29" s="62"/>
      <c r="BZ29" s="62"/>
      <c r="CA29" s="63">
        <f>SUM(BK29:BP29)</f>
        <v>16</v>
      </c>
      <c r="CB29" s="221">
        <v>0.7</v>
      </c>
      <c r="CC29" s="62">
        <f>PERCENTILE($CC$1:$CC21,0.7)</f>
        <v>370.99999999999994</v>
      </c>
    </row>
    <row r="30" spans="1:123" ht="15.75" thickBot="1">
      <c r="C30" t="s">
        <v>51</v>
      </c>
      <c r="D30">
        <f>COUNTIF(D3:D21,"V")</f>
        <v>0</v>
      </c>
      <c r="E30">
        <f>COUNTIF(T3:T21,"V")</f>
        <v>0</v>
      </c>
      <c r="F30">
        <f>COUNTIF(AJ3:AJ21,"V")</f>
        <v>0</v>
      </c>
      <c r="G30">
        <f>AVERAGE(D30:F30)</f>
        <v>0</v>
      </c>
      <c r="AP30" s="57"/>
      <c r="AQ30" s="57"/>
      <c r="AR30" s="57"/>
      <c r="AS30" s="57"/>
      <c r="AT30" s="57"/>
      <c r="AU30" s="57"/>
      <c r="AV30" s="57"/>
      <c r="AW30" s="57"/>
      <c r="AX30" s="57"/>
      <c r="AY30" s="1" t="s">
        <v>52</v>
      </c>
      <c r="AZ30" s="60"/>
      <c r="BA30" s="60">
        <f>BA29*100</f>
        <v>1100</v>
      </c>
      <c r="BB30" s="6">
        <f>BB29*80</f>
        <v>960</v>
      </c>
      <c r="BC30" s="6"/>
      <c r="BD30" s="6">
        <f>BD29*60</f>
        <v>1920</v>
      </c>
      <c r="BE30" s="6"/>
      <c r="BF30" s="6">
        <f>BF29*40</f>
        <v>840</v>
      </c>
      <c r="BG30" s="6"/>
      <c r="BH30" s="6">
        <f>BH29*20</f>
        <v>40</v>
      </c>
      <c r="BI30" s="6">
        <f>BI29*10</f>
        <v>140</v>
      </c>
      <c r="BJ30" s="6">
        <f>BJ29*5</f>
        <v>10</v>
      </c>
      <c r="BK30" s="6">
        <f>BK29*200</f>
        <v>0</v>
      </c>
      <c r="BL30" s="6">
        <f>BL29*100</f>
        <v>0</v>
      </c>
      <c r="BM30" s="6"/>
      <c r="BN30" s="6">
        <f>BN29*50</f>
        <v>650</v>
      </c>
      <c r="BO30" s="6"/>
      <c r="BP30" s="6">
        <f>BP29*25</f>
        <v>75</v>
      </c>
      <c r="BQ30" s="6">
        <f>BQ29*100</f>
        <v>0</v>
      </c>
      <c r="BR30" s="6">
        <f>BR29*50</f>
        <v>0</v>
      </c>
      <c r="BS30" s="6"/>
      <c r="BT30" s="6">
        <f>BT29*25</f>
        <v>0</v>
      </c>
      <c r="BU30" s="6"/>
      <c r="BV30" s="1">
        <f>BV29*10</f>
        <v>10</v>
      </c>
      <c r="BW30" s="300" t="s">
        <v>53</v>
      </c>
      <c r="BX30" s="301"/>
      <c r="BY30" s="64"/>
      <c r="BZ30" s="64"/>
      <c r="CA30" s="65">
        <f>SUM(BQ29:BV29)</f>
        <v>1</v>
      </c>
      <c r="CB30" s="221">
        <v>0.6</v>
      </c>
      <c r="CC30" s="62">
        <f>PERCENTILE($CC$1:$CC21,0.6)</f>
        <v>320</v>
      </c>
    </row>
    <row r="31" spans="1:123" ht="15.75" thickBot="1">
      <c r="C31" t="s">
        <v>34</v>
      </c>
      <c r="D31">
        <f>SUM(D28:D30)</f>
        <v>11</v>
      </c>
      <c r="E31">
        <f>SUM(E28:E30)</f>
        <v>15</v>
      </c>
      <c r="G31">
        <f>AVERAGE(D31:F31)</f>
        <v>13</v>
      </c>
      <c r="AY31" s="66" t="s">
        <v>54</v>
      </c>
      <c r="AZ31" s="67"/>
      <c r="BA31" s="60">
        <f>SUM(BA30:BV30)</f>
        <v>5745</v>
      </c>
      <c r="BB31" s="68">
        <f>BA31/AZ23</f>
        <v>459.6</v>
      </c>
      <c r="BC31" s="34"/>
      <c r="BW31" s="302" t="s">
        <v>52</v>
      </c>
      <c r="BX31" s="69" t="s">
        <v>55</v>
      </c>
      <c r="BY31" s="58"/>
      <c r="BZ31" s="58"/>
      <c r="CA31" s="70">
        <f>AVERAGE(CC3:CC21)</f>
        <v>408.66666666666669</v>
      </c>
      <c r="CB31" s="221">
        <v>0.5</v>
      </c>
      <c r="CC31" s="62">
        <f>PERCENTILE($CC$1:$CC21,0.5)</f>
        <v>290</v>
      </c>
    </row>
    <row r="32" spans="1:123" ht="15.75" thickBot="1">
      <c r="AY32" s="7"/>
      <c r="AZ32" s="9"/>
      <c r="BA32" s="6">
        <f>(SUM($AZ$3:$AZ$21))*($CE$2/3)</f>
        <v>1833.3333333333333</v>
      </c>
      <c r="BB32" s="278" t="str">
        <f>IF(BA31&gt;BA32,"ATINGE CONCEITO 3","NAO")</f>
        <v>ATINGE CONCEITO 3</v>
      </c>
      <c r="BC32" s="279"/>
      <c r="BD32" s="279"/>
      <c r="BE32" s="279"/>
      <c r="BF32" s="279"/>
      <c r="BG32" s="279"/>
      <c r="BH32" s="279"/>
      <c r="BW32" s="303"/>
      <c r="BX32" s="71" t="s">
        <v>56</v>
      </c>
      <c r="BY32" s="62"/>
      <c r="BZ32" s="62"/>
      <c r="CA32" s="63">
        <f>QUARTILE(CC3:CC21,1)</f>
        <v>185</v>
      </c>
      <c r="CB32" s="221">
        <v>0.4</v>
      </c>
      <c r="CC32" s="62">
        <f>PERCENTILE($CC$1:$CC21,0.4)</f>
        <v>252.00000000000003</v>
      </c>
    </row>
    <row r="33" spans="51:81" ht="15.75" thickBot="1">
      <c r="AY33" s="72" t="s">
        <v>57</v>
      </c>
      <c r="AZ33" s="73"/>
      <c r="BA33" s="6">
        <f>(SUM($AZ$3:$AZ$21))*($CG$2/3)</f>
        <v>2333.333333333333</v>
      </c>
      <c r="BB33" s="278" t="str">
        <f>IF(BA31&gt;=BA33,"ATINGE CONCEITO 4","NAO")</f>
        <v>ATINGE CONCEITO 4</v>
      </c>
      <c r="BC33" s="279"/>
      <c r="BD33" s="279"/>
      <c r="BE33" s="279"/>
      <c r="BF33" s="279"/>
      <c r="BG33" s="279"/>
      <c r="BH33" s="279"/>
      <c r="BW33" s="303"/>
      <c r="BX33" s="71" t="s">
        <v>58</v>
      </c>
      <c r="BY33" s="62"/>
      <c r="BZ33" s="62"/>
      <c r="CA33" s="74">
        <f>MEDIAN(CC3:CC21)</f>
        <v>290</v>
      </c>
      <c r="CB33" s="221">
        <v>0.35</v>
      </c>
      <c r="CC33" s="62">
        <f>PERCENTILE($CC$1:$CC20,0.35)</f>
        <v>209</v>
      </c>
    </row>
    <row r="34" spans="51:81" ht="15.75" thickBot="1">
      <c r="AY34" s="66"/>
      <c r="AZ34" s="67"/>
      <c r="BA34" s="6">
        <f>(SUM($AZ$3:$AZ$21))*($CI$2/3)</f>
        <v>3000</v>
      </c>
      <c r="BB34" s="278" t="str">
        <f>IF(BA31&gt;=BA34,"ATINGE CONCEITO 5","NAO")</f>
        <v>ATINGE CONCEITO 5</v>
      </c>
      <c r="BC34" s="279"/>
      <c r="BD34" s="279"/>
      <c r="BE34" s="279"/>
      <c r="BF34" s="279"/>
      <c r="BG34" s="279"/>
      <c r="BH34" s="279"/>
      <c r="BW34" s="303"/>
      <c r="BX34" s="71" t="s">
        <v>59</v>
      </c>
      <c r="BY34" s="62"/>
      <c r="BZ34" s="62"/>
      <c r="CA34" s="63">
        <f>QUARTILE(CC3:CC21,3)</f>
        <v>385</v>
      </c>
      <c r="CB34" s="221">
        <v>0.3</v>
      </c>
      <c r="CC34" s="62">
        <f>PERCENTILE($CC$1:$CC21,0.3)</f>
        <v>202</v>
      </c>
    </row>
    <row r="35" spans="51:81" ht="15.75" thickBot="1">
      <c r="BW35" s="304"/>
      <c r="BX35" s="75" t="s">
        <v>60</v>
      </c>
      <c r="BY35" s="64"/>
      <c r="BZ35" s="64"/>
      <c r="CA35" s="65">
        <f>QUARTILE(CC3:CC21,4)</f>
        <v>2010</v>
      </c>
    </row>
    <row r="36" spans="51:81" ht="15.75" thickBot="1"/>
    <row r="37" spans="51:81" ht="15.75" thickBot="1">
      <c r="AY37" s="292" t="s">
        <v>61</v>
      </c>
      <c r="AZ37" s="282"/>
      <c r="BA37" s="282"/>
      <c r="BB37" s="282"/>
      <c r="BC37" s="282"/>
      <c r="BD37" s="282"/>
      <c r="BE37" s="282"/>
      <c r="BF37" s="282"/>
      <c r="BG37" s="282"/>
      <c r="BH37" s="282"/>
      <c r="BI37" s="282"/>
      <c r="BJ37" s="282"/>
      <c r="BK37" s="282"/>
      <c r="BL37" s="282"/>
      <c r="BM37" s="282"/>
      <c r="BN37" s="282"/>
      <c r="BO37" s="282"/>
      <c r="BP37" s="282"/>
      <c r="BQ37" s="282"/>
      <c r="BR37" s="282"/>
      <c r="BS37" s="282"/>
      <c r="BT37" s="282"/>
      <c r="BU37" s="282"/>
      <c r="BV37" s="283"/>
    </row>
    <row r="38" spans="51:81" ht="15.75" thickBot="1">
      <c r="AY38" s="76"/>
      <c r="AZ38" s="60"/>
      <c r="BA38" s="1" t="s">
        <v>62</v>
      </c>
      <c r="BB38" s="54"/>
      <c r="BC38" s="54"/>
      <c r="BD38" s="54" t="s">
        <v>63</v>
      </c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60"/>
    </row>
    <row r="39" spans="51:81" ht="15.75" thickBot="1">
      <c r="AY39" s="1" t="s">
        <v>64</v>
      </c>
      <c r="AZ39" s="60"/>
      <c r="BA39" s="309">
        <f>AZ23-COUNTIF(CE3:CE21,"=NAO")</f>
        <v>11.5</v>
      </c>
      <c r="BB39" s="281"/>
      <c r="BC39" s="77"/>
      <c r="BD39" s="310">
        <f>(BA39/G28)*100</f>
        <v>92</v>
      </c>
      <c r="BE39" s="311"/>
      <c r="BF39" s="312"/>
      <c r="BG39" s="78"/>
      <c r="BH39" s="54" t="str">
        <f>IF(BD39&gt;=80,"ATINGEM CONCEITO 3","NAO")</f>
        <v>ATINGEM CONCEITO 3</v>
      </c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60"/>
    </row>
    <row r="40" spans="51:81" ht="15.75" thickBot="1">
      <c r="AY40" s="1" t="s">
        <v>65</v>
      </c>
      <c r="AZ40" s="60"/>
      <c r="BA40" s="309">
        <f>AZ23-COUNTIF(CG3:CG21,"=NAO")</f>
        <v>11.5</v>
      </c>
      <c r="BB40" s="281"/>
      <c r="BC40" s="77"/>
      <c r="BD40" s="310">
        <f>(BA40/G28)*100</f>
        <v>92</v>
      </c>
      <c r="BE40" s="311"/>
      <c r="BF40" s="312"/>
      <c r="BG40" s="78"/>
      <c r="BH40" s="54" t="str">
        <f>IF(BD40&gt;=80," ATINGEM CONCEITO 4","NAO")</f>
        <v xml:space="preserve"> ATINGEM CONCEITO 4</v>
      </c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60"/>
    </row>
    <row r="41" spans="51:81" ht="15.75" thickBot="1">
      <c r="AY41" s="313" t="s">
        <v>66</v>
      </c>
      <c r="AZ41" s="314"/>
      <c r="BA41" s="309">
        <f>AZ23-COUNTIF(CI3:CI21,"=NAO")</f>
        <v>9.5</v>
      </c>
      <c r="BB41" s="281"/>
      <c r="BC41" s="77"/>
      <c r="BD41" s="310">
        <f>(BA41/G28)*100</f>
        <v>76</v>
      </c>
      <c r="BE41" s="311"/>
      <c r="BF41" s="312"/>
      <c r="BG41" s="78"/>
      <c r="BH41" s="54" t="str">
        <f>IF(BD41&gt;=80,"ATINGEM CONCEITO 5","NAO")</f>
        <v>NAO</v>
      </c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60"/>
    </row>
    <row r="43" spans="51:81" ht="15.75" thickBot="1"/>
    <row r="44" spans="51:81" ht="15.75" thickBot="1">
      <c r="AY44" s="292" t="s">
        <v>67</v>
      </c>
      <c r="AZ44" s="282"/>
      <c r="BA44" s="282"/>
      <c r="BB44" s="282"/>
      <c r="BC44" s="282"/>
      <c r="BD44" s="282"/>
      <c r="BE44" s="282"/>
      <c r="BF44" s="282"/>
      <c r="BG44" s="282"/>
      <c r="BH44" s="282"/>
      <c r="BI44" s="282"/>
      <c r="BJ44" s="282"/>
      <c r="BK44" s="282"/>
      <c r="BL44" s="282"/>
      <c r="BM44" s="282"/>
      <c r="BN44" s="282"/>
      <c r="BO44" s="282"/>
      <c r="BP44" s="282"/>
      <c r="BQ44" s="282"/>
      <c r="BR44" s="282"/>
      <c r="BS44" s="282"/>
      <c r="BT44" s="282"/>
      <c r="BU44" s="282"/>
      <c r="BV44" s="283"/>
    </row>
    <row r="45" spans="51:81" ht="15.75" thickBot="1">
      <c r="AY45" t="s">
        <v>43</v>
      </c>
      <c r="AZ45">
        <f>G28</f>
        <v>12.5</v>
      </c>
      <c r="BA45" s="79" t="s">
        <v>8</v>
      </c>
      <c r="BB45" s="80" t="s">
        <v>9</v>
      </c>
      <c r="BC45" s="80"/>
      <c r="BD45" s="80" t="s">
        <v>10</v>
      </c>
      <c r="BE45" s="80"/>
      <c r="BF45" s="80" t="s">
        <v>11</v>
      </c>
      <c r="BG45" s="80"/>
      <c r="BH45" s="80" t="s">
        <v>12</v>
      </c>
      <c r="BI45" s="80" t="s">
        <v>13</v>
      </c>
      <c r="BJ45" s="80" t="s">
        <v>14</v>
      </c>
      <c r="BK45" s="80" t="s">
        <v>15</v>
      </c>
      <c r="BL45" s="80" t="s">
        <v>16</v>
      </c>
      <c r="BM45" s="80"/>
      <c r="BN45" s="80" t="s">
        <v>17</v>
      </c>
      <c r="BO45" s="80"/>
      <c r="BP45" s="80" t="s">
        <v>27</v>
      </c>
      <c r="BQ45" s="80" t="s">
        <v>19</v>
      </c>
      <c r="BR45" s="80" t="s">
        <v>20</v>
      </c>
      <c r="BS45" s="80"/>
      <c r="BT45" s="80" t="s">
        <v>21</v>
      </c>
      <c r="BU45" s="80"/>
      <c r="BV45" s="81" t="s">
        <v>22</v>
      </c>
    </row>
    <row r="46" spans="51:81">
      <c r="AY46" t="s">
        <v>68</v>
      </c>
      <c r="BA46">
        <f>COUNTIF(BA3:BA21,"&gt;0")</f>
        <v>3</v>
      </c>
      <c r="BB46">
        <f>COUNTIF(BB3:BB21,"&gt;0")</f>
        <v>7</v>
      </c>
      <c r="BD46">
        <f>COUNTIF(BD3:BD21,"&gt;0")</f>
        <v>10</v>
      </c>
      <c r="BF46">
        <f>COUNTIF(BF3:BF21,"&gt;0")</f>
        <v>12</v>
      </c>
      <c r="BH46">
        <f t="shared" ref="BH46:BV46" si="49">COUNTIF(BH3:BH21,"&gt;0")</f>
        <v>2</v>
      </c>
      <c r="BI46">
        <f t="shared" si="49"/>
        <v>6</v>
      </c>
      <c r="BJ46">
        <f t="shared" si="49"/>
        <v>2</v>
      </c>
      <c r="BK46">
        <f t="shared" si="49"/>
        <v>0</v>
      </c>
      <c r="BL46">
        <f t="shared" si="49"/>
        <v>0</v>
      </c>
      <c r="BM46">
        <f t="shared" si="49"/>
        <v>0</v>
      </c>
      <c r="BN46">
        <f t="shared" si="49"/>
        <v>12</v>
      </c>
      <c r="BO46">
        <f t="shared" si="49"/>
        <v>2</v>
      </c>
      <c r="BP46">
        <f t="shared" si="49"/>
        <v>2</v>
      </c>
      <c r="BQ46">
        <f t="shared" si="49"/>
        <v>0</v>
      </c>
      <c r="BR46">
        <f t="shared" si="49"/>
        <v>0</v>
      </c>
      <c r="BS46">
        <f t="shared" si="49"/>
        <v>0</v>
      </c>
      <c r="BT46">
        <f t="shared" si="49"/>
        <v>0</v>
      </c>
      <c r="BU46">
        <f t="shared" si="49"/>
        <v>1</v>
      </c>
      <c r="BV46">
        <f t="shared" si="49"/>
        <v>1</v>
      </c>
    </row>
    <row r="47" spans="51:81">
      <c r="AY47" t="s">
        <v>69</v>
      </c>
      <c r="BA47" s="82">
        <f>BA46/$AZ$45*100</f>
        <v>24</v>
      </c>
      <c r="BB47" s="82">
        <f t="shared" ref="BB47:BV47" si="50">BB46/$AZ$45*100</f>
        <v>56.000000000000007</v>
      </c>
      <c r="BC47" s="82"/>
      <c r="BD47" s="82">
        <f t="shared" si="50"/>
        <v>80</v>
      </c>
      <c r="BE47" s="82"/>
      <c r="BF47" s="82">
        <f t="shared" si="50"/>
        <v>96</v>
      </c>
      <c r="BG47" s="82"/>
      <c r="BH47" s="82">
        <f t="shared" si="50"/>
        <v>16</v>
      </c>
      <c r="BI47" s="82">
        <f t="shared" si="50"/>
        <v>48</v>
      </c>
      <c r="BJ47" s="82">
        <f t="shared" si="50"/>
        <v>16</v>
      </c>
      <c r="BK47" s="82">
        <f t="shared" si="50"/>
        <v>0</v>
      </c>
      <c r="BL47" s="82">
        <f t="shared" si="50"/>
        <v>0</v>
      </c>
      <c r="BM47" s="82">
        <f t="shared" si="50"/>
        <v>0</v>
      </c>
      <c r="BN47" s="82">
        <f t="shared" si="50"/>
        <v>96</v>
      </c>
      <c r="BO47" s="82">
        <f t="shared" si="50"/>
        <v>16</v>
      </c>
      <c r="BP47" s="82">
        <f t="shared" si="50"/>
        <v>16</v>
      </c>
      <c r="BQ47" s="82">
        <f t="shared" si="50"/>
        <v>0</v>
      </c>
      <c r="BR47" s="82">
        <f t="shared" si="50"/>
        <v>0</v>
      </c>
      <c r="BS47" s="82">
        <f t="shared" si="50"/>
        <v>0</v>
      </c>
      <c r="BT47" s="82">
        <f t="shared" si="50"/>
        <v>0</v>
      </c>
      <c r="BU47" s="82">
        <f t="shared" si="50"/>
        <v>8</v>
      </c>
      <c r="BV47" s="82">
        <f t="shared" si="50"/>
        <v>8</v>
      </c>
    </row>
    <row r="48" spans="51:81" ht="15.75" thickBot="1">
      <c r="BA48" t="s">
        <v>29</v>
      </c>
      <c r="BK48" t="s">
        <v>50</v>
      </c>
      <c r="BQ48" t="s">
        <v>53</v>
      </c>
    </row>
    <row r="49" spans="51:71" ht="15.75" thickBot="1">
      <c r="AY49" t="s">
        <v>23</v>
      </c>
      <c r="BA49" s="288">
        <f>COUNTIF(BC3:BC21,"&gt;0")/$AZ$45*100</f>
        <v>64</v>
      </c>
      <c r="BB49" s="289"/>
      <c r="BC49" s="83"/>
      <c r="BJ49" t="s">
        <v>26</v>
      </c>
      <c r="BK49" s="288">
        <f>COUNTIF(BM3:BM21,"&gt;0")/$AZ$45*100</f>
        <v>0</v>
      </c>
      <c r="BL49" s="289"/>
      <c r="BM49" s="83"/>
      <c r="BP49" t="s">
        <v>28</v>
      </c>
      <c r="BQ49" s="288">
        <f>COUNTIF(BS3:BS21,"&gt;0")/$AZ$45*100</f>
        <v>0</v>
      </c>
      <c r="BR49" s="289"/>
      <c r="BS49" s="83"/>
    </row>
    <row r="50" spans="51:71" ht="15.75" thickBot="1">
      <c r="AY50" t="s">
        <v>24</v>
      </c>
      <c r="BA50" s="305">
        <f>COUNTIF(BE3:BE113,"&gt;0")/$AZ$45*100</f>
        <v>96</v>
      </c>
      <c r="BB50" s="306"/>
      <c r="BC50" s="306"/>
      <c r="BD50" s="307"/>
      <c r="BE50" s="83"/>
    </row>
    <row r="51" spans="51:71" ht="15.75" thickBot="1">
      <c r="AY51" t="s">
        <v>70</v>
      </c>
      <c r="BA51" s="288">
        <f>COUNTIF(BG3:BG21,"&gt;0")/$AZ$45*100</f>
        <v>112.00000000000001</v>
      </c>
      <c r="BB51" s="308"/>
      <c r="BC51" s="308"/>
      <c r="BD51" s="308"/>
      <c r="BE51" s="308"/>
      <c r="BF51" s="289"/>
      <c r="BG51" s="57"/>
    </row>
    <row r="52" spans="51:71" ht="15.75" thickBot="1"/>
    <row r="53" spans="51:71" ht="15.75" thickBot="1">
      <c r="AY53" t="s">
        <v>23</v>
      </c>
      <c r="BA53" s="288">
        <f>COUNTIF(BC3:BC21,"&gt;1")/$AZ$45*100</f>
        <v>32</v>
      </c>
      <c r="BB53" s="289"/>
    </row>
  </sheetData>
  <protectedRanges>
    <protectedRange password="E804" sqref="T102:AI102" name="Dados da produção_1"/>
  </protectedRanges>
  <mergeCells count="30">
    <mergeCell ref="AY41:AZ41"/>
    <mergeCell ref="BA41:BB41"/>
    <mergeCell ref="BD41:BF41"/>
    <mergeCell ref="AY44:BV44"/>
    <mergeCell ref="BA49:BB49"/>
    <mergeCell ref="BK49:BL49"/>
    <mergeCell ref="BQ49:BR49"/>
    <mergeCell ref="BA50:BD50"/>
    <mergeCell ref="BA51:BF51"/>
    <mergeCell ref="AY37:BV37"/>
    <mergeCell ref="BA39:BB39"/>
    <mergeCell ref="BD39:BF39"/>
    <mergeCell ref="BA40:BB40"/>
    <mergeCell ref="BD40:BF40"/>
    <mergeCell ref="BA53:BB53"/>
    <mergeCell ref="CB26:CC26"/>
    <mergeCell ref="AY27:BV27"/>
    <mergeCell ref="BW27:BX27"/>
    <mergeCell ref="BW26:CA26"/>
    <mergeCell ref="BW28:BX28"/>
    <mergeCell ref="BW29:BX29"/>
    <mergeCell ref="BW30:BX30"/>
    <mergeCell ref="BW31:BW35"/>
    <mergeCell ref="BB32:BH32"/>
    <mergeCell ref="BB33:BH33"/>
    <mergeCell ref="BB34:BH34"/>
    <mergeCell ref="E1:S1"/>
    <mergeCell ref="U1:AI1"/>
    <mergeCell ref="AK1:AY1"/>
    <mergeCell ref="BA1:BV1"/>
  </mergeCells>
  <phoneticPr fontId="0" type="noConversion"/>
  <pageMargins left="0.511811024" right="0.511811024" top="0.78740157499999996" bottom="0.78740157499999996" header="0.31496062000000002" footer="0.31496062000000002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S81"/>
  <sheetViews>
    <sheetView topLeftCell="AU44" workbookViewId="0">
      <selection activeCell="AZ79" sqref="AZ79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5.75" thickBot="1">
      <c r="A3" s="24" t="s">
        <v>288</v>
      </c>
      <c r="B3" s="25">
        <v>1</v>
      </c>
      <c r="C3" s="97" t="s">
        <v>289</v>
      </c>
      <c r="D3" s="85" t="s">
        <v>36</v>
      </c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232">
        <v>2</v>
      </c>
      <c r="T3" s="50" t="s">
        <v>36</v>
      </c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2</v>
      </c>
      <c r="BA3" s="30">
        <f t="shared" ref="BA3:BB18" si="0">SUM(E3,U3,AK3)</f>
        <v>0</v>
      </c>
      <c r="BB3" s="31">
        <f t="shared" si="0"/>
        <v>0</v>
      </c>
      <c r="BC3" s="31">
        <f>SUM(BA3:BB3)</f>
        <v>0</v>
      </c>
      <c r="BD3" s="31">
        <f t="shared" ref="BD3:BD20" si="1">SUM(G3,W3,AM3)</f>
        <v>0</v>
      </c>
      <c r="BE3" s="31">
        <f>SUM(BC3:BD3)</f>
        <v>0</v>
      </c>
      <c r="BF3" s="31">
        <f t="shared" ref="BF3:BF20" si="2">SUM(H3,X3,AN3)</f>
        <v>0</v>
      </c>
      <c r="BG3" s="31">
        <f>BA3+BB3+BD3+BF3</f>
        <v>0</v>
      </c>
      <c r="BH3" s="31">
        <f t="shared" ref="BH3:BJ20" si="3">SUM(I3,Y3,AO3)</f>
        <v>0</v>
      </c>
      <c r="BI3" s="31">
        <f t="shared" si="3"/>
        <v>0</v>
      </c>
      <c r="BJ3" s="31">
        <f t="shared" si="3"/>
        <v>0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20" si="4">SUM(AT3,AD3,N3)</f>
        <v>0</v>
      </c>
      <c r="BO3" s="31">
        <f t="shared" si="4"/>
        <v>0</v>
      </c>
      <c r="BP3" s="31">
        <f>IF(BO3&gt;=3,3,BO3)</f>
        <v>0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20" si="5">SUM(AX3,AH3,R3)</f>
        <v>0</v>
      </c>
      <c r="BU3" s="32">
        <f t="shared" si="5"/>
        <v>2</v>
      </c>
      <c r="BV3" s="32">
        <f>IF(BU3&gt;=3,3,BU3)</f>
        <v>2</v>
      </c>
      <c r="BX3" s="30">
        <f>(BA3*100)+(BB3*80)+(BD3*60)+(BF3*40)+(BH3*20)</f>
        <v>0</v>
      </c>
      <c r="BY3" s="31">
        <f>IF(BI3&gt;3,30,BI3*10)</f>
        <v>0</v>
      </c>
      <c r="BZ3" s="31">
        <f>IF(BJ3&gt;3,15,BJ3*5)</f>
        <v>0</v>
      </c>
      <c r="CA3" s="31">
        <f>(BK3*200)+(BL3*100)+(BN3*50)+(BP3*20)</f>
        <v>0</v>
      </c>
      <c r="CB3" s="31">
        <f>(BQ3*100)+(BR3*50)+(BT3*25)+(BV3*10)</f>
        <v>20</v>
      </c>
      <c r="CC3" s="256">
        <f>IF(AZ3&gt;0,SUM(BX3:CB3),"")</f>
        <v>20</v>
      </c>
      <c r="CD3" s="176">
        <f t="shared" ref="CD3:CD47" si="6">$CC3-(($CE$2/3)*$AZ3)</f>
        <v>-126.66666666666666</v>
      </c>
      <c r="CE3" s="24" t="str">
        <f>IF(AZ3=0," ",IF(CD3&gt;=0,3,"NAO"))</f>
        <v>NAO</v>
      </c>
      <c r="CF3" s="176">
        <f t="shared" ref="CF3:CF47" si="7">$CC3-(($CG$2/3)*$AZ3)</f>
        <v>-166.66666666666666</v>
      </c>
      <c r="CG3" s="24" t="str">
        <f>IF(AZ3=0," ",IF(CF3&gt;=0,4,"NAO"))</f>
        <v>NAO</v>
      </c>
      <c r="CH3" s="176">
        <f t="shared" ref="CH3:CH47" si="8">$CC3-(($CI$2/3)*$AZ3)</f>
        <v>-220</v>
      </c>
      <c r="CI3" s="24" t="str">
        <f>IF(AZ3=0," ",IF(CH3&gt;=0,5,"NAO"))</f>
        <v>NAO</v>
      </c>
      <c r="CJ3" s="24">
        <f t="shared" ref="CJ3:CJ20" si="9">(CC3)/(SUM($CC$3:$CC$47))*100</f>
        <v>7.4277649855158584E-2</v>
      </c>
      <c r="CK3" s="255">
        <f t="shared" ref="CK3:CK20" si="10">(CC3/(SUM($CC$3:$CC$47))*100)</f>
        <v>7.4277649855158584E-2</v>
      </c>
      <c r="CM3" s="24">
        <f t="shared" ref="CM3:CM20" si="11">BA3/(SUM(BA$3:BA$47)/100)</f>
        <v>0</v>
      </c>
      <c r="CN3" s="24">
        <f t="shared" ref="CN3:CN20" si="12">BB3/(SUM(BB$3:BB$47)/100)</f>
        <v>0</v>
      </c>
      <c r="CO3" s="24">
        <f t="shared" ref="CO3:CO20" si="13">BD3/(SUM(BD$3:BD$47)/100)</f>
        <v>0</v>
      </c>
      <c r="CP3" s="24">
        <f t="shared" ref="CP3:CP20" si="14">BF3/(SUM(BF$3:BF$47)/100)</f>
        <v>0</v>
      </c>
      <c r="CQ3" s="24">
        <f t="shared" ref="CQ3:CU20" si="15">BH3/(SUM(BH$3:BH$47)/100)</f>
        <v>0</v>
      </c>
      <c r="CR3" s="24">
        <f t="shared" si="15"/>
        <v>0</v>
      </c>
      <c r="CS3" s="24">
        <f t="shared" si="15"/>
        <v>0</v>
      </c>
      <c r="CT3" s="24" t="e">
        <f t="shared" si="15"/>
        <v>#DIV/0!</v>
      </c>
      <c r="CU3" s="24">
        <f t="shared" si="15"/>
        <v>0</v>
      </c>
      <c r="CV3" s="24">
        <f t="shared" ref="CV3:CZ20" si="16">BN3/(SUM(BN$3:BN$47)/100)</f>
        <v>0</v>
      </c>
      <c r="CW3" s="24">
        <f t="shared" si="16"/>
        <v>0</v>
      </c>
      <c r="CX3" s="24">
        <f t="shared" si="16"/>
        <v>0</v>
      </c>
      <c r="CY3" s="24" t="e">
        <f t="shared" si="16"/>
        <v>#DIV/0!</v>
      </c>
      <c r="CZ3" s="24">
        <f t="shared" si="16"/>
        <v>0</v>
      </c>
      <c r="DA3" s="24">
        <f t="shared" ref="DA3:DC20" si="17">BT3/(SUM(BT$3:BT$47)/100)</f>
        <v>0</v>
      </c>
      <c r="DB3" s="24">
        <f t="shared" si="17"/>
        <v>16.528925619834713</v>
      </c>
      <c r="DC3" s="24">
        <f t="shared" si="17"/>
        <v>16.528925619834713</v>
      </c>
      <c r="DE3" s="24">
        <f>COUNTIF(BA3,"&lt;&gt;0")</f>
        <v>0</v>
      </c>
      <c r="DF3" s="24">
        <f>COUNTIF(BB3,"&lt;&gt;0")</f>
        <v>0</v>
      </c>
      <c r="DG3" s="24">
        <f>COUNTIF(BD3,"&lt;&gt;0")</f>
        <v>0</v>
      </c>
      <c r="DH3" s="24">
        <f>COUNTIF(BF3,"&lt;&gt;0")</f>
        <v>0</v>
      </c>
      <c r="DI3" s="24">
        <f t="shared" ref="DI3:DM18" si="18">COUNTIF(BH3,"&lt;&gt;0")</f>
        <v>0</v>
      </c>
      <c r="DJ3" s="24">
        <f t="shared" si="18"/>
        <v>0</v>
      </c>
      <c r="DK3" s="24">
        <f t="shared" si="18"/>
        <v>0</v>
      </c>
      <c r="DL3" s="24">
        <f t="shared" si="18"/>
        <v>0</v>
      </c>
      <c r="DM3" s="24">
        <f t="shared" si="18"/>
        <v>0</v>
      </c>
      <c r="DN3" s="24">
        <f t="shared" ref="DN3:DN20" si="19">COUNTIF(BN3,"&lt;&gt;0")</f>
        <v>0</v>
      </c>
      <c r="DO3" s="24">
        <f>COUNTIF(BP3,"&lt;&gt;0")</f>
        <v>0</v>
      </c>
      <c r="DP3" s="24">
        <f>COUNTIF(BQ3,"&lt;&gt;0")</f>
        <v>0</v>
      </c>
      <c r="DQ3" s="24">
        <f>COUNTIF(BR3,"&lt;&gt;0")</f>
        <v>0</v>
      </c>
      <c r="DR3" s="24">
        <f t="shared" ref="DR3:DR20" si="20">COUNTIF(BT3,"&lt;&gt;0")</f>
        <v>0</v>
      </c>
      <c r="DS3" s="24">
        <f t="shared" ref="DS3:DS20" si="21">COUNTIF(BV3,"&lt;&gt;0")</f>
        <v>1</v>
      </c>
    </row>
    <row r="4" spans="1:123" s="24" customFormat="1" ht="15.75" thickBot="1">
      <c r="A4" s="24" t="s">
        <v>288</v>
      </c>
      <c r="B4" s="25">
        <v>2</v>
      </c>
      <c r="C4" s="25" t="s">
        <v>290</v>
      </c>
      <c r="D4" s="85" t="s">
        <v>36</v>
      </c>
      <c r="E4" s="33"/>
      <c r="F4" s="33">
        <v>2</v>
      </c>
      <c r="G4" s="33">
        <v>5</v>
      </c>
      <c r="H4" s="33">
        <v>2</v>
      </c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50" t="s">
        <v>36</v>
      </c>
      <c r="U4" s="33">
        <v>3</v>
      </c>
      <c r="V4" s="33">
        <v>1</v>
      </c>
      <c r="W4" s="33">
        <v>4</v>
      </c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>
        <v>1</v>
      </c>
      <c r="AI4" s="33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20" si="22">COUNTIF(D4:AY4,"P")</f>
        <v>2</v>
      </c>
      <c r="BA4" s="30">
        <f t="shared" si="0"/>
        <v>3</v>
      </c>
      <c r="BB4" s="31">
        <f t="shared" si="0"/>
        <v>3</v>
      </c>
      <c r="BC4" s="31">
        <f t="shared" ref="BC4:BC20" si="23">SUM(BA4:BB4)</f>
        <v>6</v>
      </c>
      <c r="BD4" s="31">
        <f t="shared" si="1"/>
        <v>9</v>
      </c>
      <c r="BE4" s="31">
        <f t="shared" ref="BE4:BE20" si="24">SUM(BC4:BD4)</f>
        <v>15</v>
      </c>
      <c r="BF4" s="31">
        <f t="shared" si="2"/>
        <v>2</v>
      </c>
      <c r="BG4" s="31">
        <f t="shared" ref="BG4:BG20" si="25">BA4+BB4+BD4+BF4</f>
        <v>17</v>
      </c>
      <c r="BH4" s="31">
        <f t="shared" si="3"/>
        <v>0</v>
      </c>
      <c r="BI4" s="31">
        <f t="shared" si="3"/>
        <v>0</v>
      </c>
      <c r="BJ4" s="31">
        <f t="shared" si="3"/>
        <v>0</v>
      </c>
      <c r="BK4" s="31">
        <f t="shared" ref="BK4:BL20" si="26">SUM(AR4,AB4,L4)</f>
        <v>0</v>
      </c>
      <c r="BL4" s="31">
        <f t="shared" si="26"/>
        <v>0</v>
      </c>
      <c r="BM4" s="31">
        <f t="shared" ref="BM4:BM20" si="27">SUM(BK4:BL4)</f>
        <v>0</v>
      </c>
      <c r="BN4" s="31">
        <f t="shared" si="4"/>
        <v>0</v>
      </c>
      <c r="BO4" s="31">
        <f t="shared" si="4"/>
        <v>0</v>
      </c>
      <c r="BP4" s="31">
        <f t="shared" ref="BP4:BP20" si="28">IF(BO4&gt;=3,3,BO4)</f>
        <v>0</v>
      </c>
      <c r="BQ4" s="31">
        <f t="shared" ref="BQ4:BR20" si="29">SUM(AV4,AF4,P4)</f>
        <v>0</v>
      </c>
      <c r="BR4" s="31">
        <f t="shared" si="29"/>
        <v>0</v>
      </c>
      <c r="BS4" s="31">
        <f t="shared" ref="BS4:BS20" si="30">SUM(BQ4:BR4)</f>
        <v>0</v>
      </c>
      <c r="BT4" s="31">
        <f t="shared" si="5"/>
        <v>1</v>
      </c>
      <c r="BU4" s="32">
        <f t="shared" si="5"/>
        <v>0</v>
      </c>
      <c r="BV4" s="32">
        <f t="shared" ref="BV4:BV20" si="31">IF(BU4&gt;=3,3,BU4)</f>
        <v>0</v>
      </c>
      <c r="BX4" s="30">
        <f t="shared" ref="BX4:BX20" si="32">(BA4*100)+(BB4*80)+(BD4*60)+(BF4*40)+(BH4*20)</f>
        <v>1160</v>
      </c>
      <c r="BY4" s="31">
        <f t="shared" ref="BY4:BY20" si="33">IF(BI4&gt;3,30,BI4*10)</f>
        <v>0</v>
      </c>
      <c r="BZ4" s="31">
        <f t="shared" ref="BZ4:BZ20" si="34">IF(BJ4&gt;3,15,BJ4*5)</f>
        <v>0</v>
      </c>
      <c r="CA4" s="31">
        <f t="shared" ref="CA4:CA20" si="35">(BK4*200)+(BL4*100)+(BN4*50)+(BP4*20)</f>
        <v>0</v>
      </c>
      <c r="CB4" s="31">
        <f t="shared" ref="CB4:CB20" si="36">(BQ4*100)+(BR4*50)+(BT4*25)+(BV4*10)</f>
        <v>25</v>
      </c>
      <c r="CC4" s="32">
        <f t="shared" ref="CC4:CC47" si="37">IF(AZ4&gt;0,SUM(BX4:CB4),"")</f>
        <v>1185</v>
      </c>
      <c r="CD4" s="176">
        <f t="shared" si="6"/>
        <v>1038.3333333333333</v>
      </c>
      <c r="CE4" s="24">
        <f t="shared" ref="CE4:CE47" si="38">IF(AZ4=0," ",IF(CD4&gt;=0,3,"NAO"))</f>
        <v>3</v>
      </c>
      <c r="CF4" s="176">
        <f t="shared" si="7"/>
        <v>998.33333333333337</v>
      </c>
      <c r="CG4" s="24">
        <f t="shared" ref="CG4:CG47" si="39">IF(AZ4=0," ",IF(CF4&gt;=0,4,"NAO"))</f>
        <v>4</v>
      </c>
      <c r="CH4" s="176">
        <f t="shared" si="8"/>
        <v>945</v>
      </c>
      <c r="CI4" s="24">
        <f t="shared" ref="CI4:CI47" si="40">IF(AZ4=0," ",IF(CH4&gt;=0,5,"NAO"))</f>
        <v>5</v>
      </c>
      <c r="CJ4" s="24">
        <f t="shared" si="9"/>
        <v>4.4009507539181456</v>
      </c>
      <c r="CK4" s="255">
        <f t="shared" si="10"/>
        <v>4.4009507539181456</v>
      </c>
      <c r="CM4" s="24">
        <f t="shared" si="11"/>
        <v>2.7777777777777777</v>
      </c>
      <c r="CN4" s="24">
        <f t="shared" si="12"/>
        <v>3.2967032967032965</v>
      </c>
      <c r="CO4" s="24">
        <f t="shared" si="13"/>
        <v>8.4905660377358494</v>
      </c>
      <c r="CP4" s="24">
        <f t="shared" si="14"/>
        <v>6.8965517241379315</v>
      </c>
      <c r="CQ4" s="24">
        <f t="shared" si="15"/>
        <v>0</v>
      </c>
      <c r="CR4" s="24">
        <f t="shared" si="15"/>
        <v>0</v>
      </c>
      <c r="CS4" s="24">
        <f t="shared" si="15"/>
        <v>0</v>
      </c>
      <c r="CT4" s="24" t="e">
        <f t="shared" si="15"/>
        <v>#DIV/0!</v>
      </c>
      <c r="CU4" s="24">
        <f t="shared" si="15"/>
        <v>0</v>
      </c>
      <c r="CV4" s="24">
        <f t="shared" si="16"/>
        <v>0</v>
      </c>
      <c r="CW4" s="24">
        <f t="shared" si="16"/>
        <v>0</v>
      </c>
      <c r="CX4" s="24">
        <f t="shared" si="16"/>
        <v>0</v>
      </c>
      <c r="CY4" s="24" t="e">
        <f t="shared" si="16"/>
        <v>#DIV/0!</v>
      </c>
      <c r="CZ4" s="24">
        <f t="shared" si="16"/>
        <v>0</v>
      </c>
      <c r="DA4" s="24">
        <f t="shared" si="17"/>
        <v>12.5</v>
      </c>
      <c r="DB4" s="24">
        <f t="shared" si="17"/>
        <v>0</v>
      </c>
      <c r="DC4" s="24">
        <f t="shared" si="17"/>
        <v>0</v>
      </c>
      <c r="DE4" s="24">
        <f t="shared" ref="DE4:DF20" si="41">COUNTIF(BA4,"&lt;&gt;0")</f>
        <v>1</v>
      </c>
      <c r="DF4" s="24">
        <f t="shared" si="41"/>
        <v>1</v>
      </c>
      <c r="DG4" s="24">
        <f t="shared" ref="DG4:DG20" si="42">COUNTIF(BD4,"&lt;&gt;0")</f>
        <v>1</v>
      </c>
      <c r="DH4" s="24">
        <f t="shared" ref="DH4:DH20" si="43">COUNTIF(BF4,"&lt;&gt;0")</f>
        <v>1</v>
      </c>
      <c r="DI4" s="24">
        <f t="shared" si="18"/>
        <v>0</v>
      </c>
      <c r="DJ4" s="24">
        <f t="shared" si="18"/>
        <v>0</v>
      </c>
      <c r="DK4" s="24">
        <f t="shared" si="18"/>
        <v>0</v>
      </c>
      <c r="DL4" s="24">
        <f t="shared" si="18"/>
        <v>0</v>
      </c>
      <c r="DM4" s="24">
        <f t="shared" si="18"/>
        <v>0</v>
      </c>
      <c r="DN4" s="24">
        <f t="shared" si="19"/>
        <v>0</v>
      </c>
      <c r="DO4" s="24">
        <f t="shared" ref="DO4:DQ20" si="44">COUNTIF(BP4,"&lt;&gt;0")</f>
        <v>0</v>
      </c>
      <c r="DP4" s="24">
        <f t="shared" si="44"/>
        <v>0</v>
      </c>
      <c r="DQ4" s="24">
        <f t="shared" si="44"/>
        <v>0</v>
      </c>
      <c r="DR4" s="24">
        <f t="shared" si="20"/>
        <v>1</v>
      </c>
      <c r="DS4" s="24">
        <f t="shared" si="21"/>
        <v>0</v>
      </c>
    </row>
    <row r="5" spans="1:123" s="24" customFormat="1" ht="15.75" thickBot="1">
      <c r="A5" s="24" t="s">
        <v>288</v>
      </c>
      <c r="B5" s="25">
        <v>3</v>
      </c>
      <c r="C5" s="25" t="s">
        <v>291</v>
      </c>
      <c r="D5" s="85" t="s">
        <v>36</v>
      </c>
      <c r="E5" s="33"/>
      <c r="F5" s="33">
        <v>1</v>
      </c>
      <c r="G5" s="33"/>
      <c r="H5" s="33"/>
      <c r="I5" s="33"/>
      <c r="J5" s="33">
        <v>2</v>
      </c>
      <c r="K5" s="33"/>
      <c r="L5" s="33"/>
      <c r="M5" s="33"/>
      <c r="N5" s="226">
        <v>1</v>
      </c>
      <c r="O5" s="227"/>
      <c r="P5" s="33"/>
      <c r="Q5" s="33"/>
      <c r="R5" s="227"/>
      <c r="S5" s="226">
        <v>2</v>
      </c>
      <c r="T5" s="50" t="s">
        <v>36</v>
      </c>
      <c r="U5" s="33"/>
      <c r="V5" s="33"/>
      <c r="W5" s="33">
        <v>1</v>
      </c>
      <c r="X5" s="33"/>
      <c r="Y5" s="33"/>
      <c r="Z5" s="33">
        <v>2</v>
      </c>
      <c r="AA5" s="33"/>
      <c r="AB5" s="33"/>
      <c r="AC5" s="33"/>
      <c r="AD5" s="33"/>
      <c r="AE5" s="33"/>
      <c r="AF5" s="33"/>
      <c r="AG5" s="33"/>
      <c r="AH5" s="33"/>
      <c r="AI5" s="33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22"/>
        <v>2</v>
      </c>
      <c r="BA5" s="30">
        <f t="shared" si="0"/>
        <v>0</v>
      </c>
      <c r="BB5" s="31">
        <f t="shared" si="0"/>
        <v>1</v>
      </c>
      <c r="BC5" s="31">
        <f t="shared" si="23"/>
        <v>1</v>
      </c>
      <c r="BD5" s="31">
        <f t="shared" si="1"/>
        <v>1</v>
      </c>
      <c r="BE5" s="31">
        <f t="shared" si="24"/>
        <v>2</v>
      </c>
      <c r="BF5" s="31">
        <f t="shared" si="2"/>
        <v>0</v>
      </c>
      <c r="BG5" s="31">
        <f t="shared" si="25"/>
        <v>2</v>
      </c>
      <c r="BH5" s="31">
        <f t="shared" si="3"/>
        <v>0</v>
      </c>
      <c r="BI5" s="31">
        <f t="shared" si="3"/>
        <v>4</v>
      </c>
      <c r="BJ5" s="31">
        <f t="shared" si="3"/>
        <v>0</v>
      </c>
      <c r="BK5" s="31">
        <f t="shared" si="26"/>
        <v>0</v>
      </c>
      <c r="BL5" s="31">
        <f t="shared" si="26"/>
        <v>0</v>
      </c>
      <c r="BM5" s="31">
        <f t="shared" si="27"/>
        <v>0</v>
      </c>
      <c r="BN5" s="31">
        <f t="shared" si="4"/>
        <v>1</v>
      </c>
      <c r="BO5" s="31">
        <f t="shared" si="4"/>
        <v>0</v>
      </c>
      <c r="BP5" s="31">
        <f t="shared" si="28"/>
        <v>0</v>
      </c>
      <c r="BQ5" s="31">
        <f t="shared" si="29"/>
        <v>0</v>
      </c>
      <c r="BR5" s="31">
        <f t="shared" si="29"/>
        <v>0</v>
      </c>
      <c r="BS5" s="31">
        <f t="shared" si="30"/>
        <v>0</v>
      </c>
      <c r="BT5" s="31">
        <f t="shared" si="5"/>
        <v>0</v>
      </c>
      <c r="BU5" s="32">
        <f t="shared" si="5"/>
        <v>2</v>
      </c>
      <c r="BV5" s="32">
        <f t="shared" si="31"/>
        <v>2</v>
      </c>
      <c r="BX5" s="30">
        <f t="shared" si="32"/>
        <v>140</v>
      </c>
      <c r="BY5" s="31">
        <f t="shared" si="33"/>
        <v>30</v>
      </c>
      <c r="BZ5" s="31">
        <f t="shared" si="34"/>
        <v>0</v>
      </c>
      <c r="CA5" s="31">
        <f t="shared" si="35"/>
        <v>50</v>
      </c>
      <c r="CB5" s="31">
        <f t="shared" si="36"/>
        <v>20</v>
      </c>
      <c r="CC5" s="32">
        <f t="shared" si="37"/>
        <v>240</v>
      </c>
      <c r="CD5" s="176">
        <f t="shared" si="6"/>
        <v>93.333333333333343</v>
      </c>
      <c r="CE5" s="24">
        <f t="shared" si="38"/>
        <v>3</v>
      </c>
      <c r="CF5" s="176">
        <f t="shared" si="7"/>
        <v>53.333333333333343</v>
      </c>
      <c r="CG5" s="24">
        <f t="shared" si="39"/>
        <v>4</v>
      </c>
      <c r="CH5" s="176">
        <f t="shared" si="8"/>
        <v>0</v>
      </c>
      <c r="CI5" s="24">
        <f t="shared" si="40"/>
        <v>5</v>
      </c>
      <c r="CJ5" s="24">
        <f t="shared" si="9"/>
        <v>0.89133179826190301</v>
      </c>
      <c r="CK5" s="255">
        <f t="shared" si="10"/>
        <v>0.89133179826190301</v>
      </c>
      <c r="CM5" s="24">
        <f t="shared" si="11"/>
        <v>0</v>
      </c>
      <c r="CN5" s="24">
        <f t="shared" si="12"/>
        <v>1.0989010989010988</v>
      </c>
      <c r="CO5" s="24">
        <f t="shared" si="13"/>
        <v>0.94339622641509424</v>
      </c>
      <c r="CP5" s="24">
        <f t="shared" si="14"/>
        <v>0</v>
      </c>
      <c r="CQ5" s="24">
        <f t="shared" si="15"/>
        <v>0</v>
      </c>
      <c r="CR5" s="24">
        <f t="shared" si="15"/>
        <v>10.810810810810811</v>
      </c>
      <c r="CS5" s="24">
        <f t="shared" si="15"/>
        <v>0</v>
      </c>
      <c r="CT5" s="24" t="e">
        <f t="shared" si="15"/>
        <v>#DIV/0!</v>
      </c>
      <c r="CU5" s="24">
        <f t="shared" si="15"/>
        <v>0</v>
      </c>
      <c r="CV5" s="24">
        <f t="shared" si="16"/>
        <v>25</v>
      </c>
      <c r="CW5" s="24">
        <f t="shared" si="16"/>
        <v>0</v>
      </c>
      <c r="CX5" s="24">
        <f t="shared" si="16"/>
        <v>0</v>
      </c>
      <c r="CY5" s="24" t="e">
        <f t="shared" si="16"/>
        <v>#DIV/0!</v>
      </c>
      <c r="CZ5" s="24">
        <f t="shared" si="16"/>
        <v>0</v>
      </c>
      <c r="DA5" s="24">
        <f t="shared" si="17"/>
        <v>0</v>
      </c>
      <c r="DB5" s="24">
        <f t="shared" si="17"/>
        <v>16.528925619834713</v>
      </c>
      <c r="DC5" s="24">
        <f t="shared" si="17"/>
        <v>16.528925619834713</v>
      </c>
      <c r="DE5" s="24">
        <f t="shared" si="41"/>
        <v>0</v>
      </c>
      <c r="DF5" s="24">
        <f t="shared" si="41"/>
        <v>1</v>
      </c>
      <c r="DG5" s="24">
        <f t="shared" si="42"/>
        <v>1</v>
      </c>
      <c r="DH5" s="24">
        <f t="shared" si="43"/>
        <v>0</v>
      </c>
      <c r="DI5" s="24">
        <f t="shared" si="18"/>
        <v>0</v>
      </c>
      <c r="DJ5" s="24">
        <f t="shared" si="18"/>
        <v>1</v>
      </c>
      <c r="DK5" s="24">
        <f t="shared" si="18"/>
        <v>0</v>
      </c>
      <c r="DL5" s="24">
        <f t="shared" si="18"/>
        <v>0</v>
      </c>
      <c r="DM5" s="24">
        <f t="shared" si="18"/>
        <v>0</v>
      </c>
      <c r="DN5" s="24">
        <f t="shared" si="19"/>
        <v>1</v>
      </c>
      <c r="DO5" s="24">
        <f t="shared" si="44"/>
        <v>0</v>
      </c>
      <c r="DP5" s="24">
        <f t="shared" si="44"/>
        <v>0</v>
      </c>
      <c r="DQ5" s="24">
        <f t="shared" si="44"/>
        <v>0</v>
      </c>
      <c r="DR5" s="24">
        <f t="shared" si="20"/>
        <v>0</v>
      </c>
      <c r="DS5" s="24">
        <f t="shared" si="21"/>
        <v>1</v>
      </c>
    </row>
    <row r="6" spans="1:123" s="24" customFormat="1" ht="15.75" thickBot="1">
      <c r="A6" s="24" t="s">
        <v>288</v>
      </c>
      <c r="B6" s="25">
        <v>4</v>
      </c>
      <c r="C6" s="25" t="s">
        <v>292</v>
      </c>
      <c r="D6" s="85" t="s">
        <v>76</v>
      </c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50" t="s">
        <v>76</v>
      </c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22"/>
        <v>0</v>
      </c>
      <c r="BA6" s="30">
        <f t="shared" si="0"/>
        <v>0</v>
      </c>
      <c r="BB6" s="31">
        <f t="shared" si="0"/>
        <v>0</v>
      </c>
      <c r="BC6" s="31">
        <f t="shared" si="23"/>
        <v>0</v>
      </c>
      <c r="BD6" s="31">
        <f t="shared" si="1"/>
        <v>0</v>
      </c>
      <c r="BE6" s="31">
        <f t="shared" si="24"/>
        <v>0</v>
      </c>
      <c r="BF6" s="31">
        <f t="shared" si="2"/>
        <v>0</v>
      </c>
      <c r="BG6" s="31">
        <f t="shared" si="25"/>
        <v>0</v>
      </c>
      <c r="BH6" s="31">
        <f t="shared" si="3"/>
        <v>0</v>
      </c>
      <c r="BI6" s="31">
        <f t="shared" si="3"/>
        <v>0</v>
      </c>
      <c r="BJ6" s="31">
        <f t="shared" si="3"/>
        <v>0</v>
      </c>
      <c r="BK6" s="31">
        <f t="shared" si="26"/>
        <v>0</v>
      </c>
      <c r="BL6" s="31">
        <f t="shared" si="26"/>
        <v>0</v>
      </c>
      <c r="BM6" s="31">
        <f t="shared" si="27"/>
        <v>0</v>
      </c>
      <c r="BN6" s="31">
        <f t="shared" si="4"/>
        <v>0</v>
      </c>
      <c r="BO6" s="31">
        <f t="shared" si="4"/>
        <v>0</v>
      </c>
      <c r="BP6" s="31">
        <f t="shared" si="28"/>
        <v>0</v>
      </c>
      <c r="BQ6" s="31">
        <f t="shared" si="29"/>
        <v>0</v>
      </c>
      <c r="BR6" s="31">
        <f t="shared" si="29"/>
        <v>0</v>
      </c>
      <c r="BS6" s="31">
        <f t="shared" si="30"/>
        <v>0</v>
      </c>
      <c r="BT6" s="31">
        <f t="shared" si="5"/>
        <v>0</v>
      </c>
      <c r="BU6" s="32">
        <f t="shared" si="5"/>
        <v>0</v>
      </c>
      <c r="BV6" s="32">
        <f t="shared" si="31"/>
        <v>0</v>
      </c>
      <c r="BX6" s="30">
        <f t="shared" si="32"/>
        <v>0</v>
      </c>
      <c r="BY6" s="31">
        <f t="shared" si="33"/>
        <v>0</v>
      </c>
      <c r="BZ6" s="31">
        <f t="shared" si="34"/>
        <v>0</v>
      </c>
      <c r="CA6" s="31">
        <f t="shared" si="35"/>
        <v>0</v>
      </c>
      <c r="CB6" s="31">
        <f t="shared" si="36"/>
        <v>0</v>
      </c>
      <c r="CC6" s="32" t="str">
        <f t="shared" si="37"/>
        <v/>
      </c>
      <c r="CD6" s="176" t="e">
        <f t="shared" si="6"/>
        <v>#VALUE!</v>
      </c>
      <c r="CE6" s="24" t="str">
        <f t="shared" si="38"/>
        <v xml:space="preserve"> </v>
      </c>
      <c r="CF6" s="176" t="e">
        <f t="shared" si="7"/>
        <v>#VALUE!</v>
      </c>
      <c r="CG6" s="24" t="str">
        <f t="shared" si="39"/>
        <v xml:space="preserve"> </v>
      </c>
      <c r="CH6" s="176" t="e">
        <f t="shared" si="8"/>
        <v>#VALUE!</v>
      </c>
      <c r="CI6" s="24" t="str">
        <f t="shared" si="40"/>
        <v xml:space="preserve"> </v>
      </c>
      <c r="CJ6" s="24" t="e">
        <f t="shared" si="9"/>
        <v>#VALUE!</v>
      </c>
      <c r="CK6" s="255" t="e">
        <f t="shared" si="10"/>
        <v>#VALUE!</v>
      </c>
      <c r="CM6" s="24">
        <f t="shared" si="11"/>
        <v>0</v>
      </c>
      <c r="CN6" s="24">
        <f t="shared" si="12"/>
        <v>0</v>
      </c>
      <c r="CO6" s="24">
        <f t="shared" si="13"/>
        <v>0</v>
      </c>
      <c r="CP6" s="24">
        <f t="shared" si="14"/>
        <v>0</v>
      </c>
      <c r="CQ6" s="24">
        <f t="shared" si="15"/>
        <v>0</v>
      </c>
      <c r="CR6" s="24">
        <f t="shared" si="15"/>
        <v>0</v>
      </c>
      <c r="CS6" s="24">
        <f t="shared" si="15"/>
        <v>0</v>
      </c>
      <c r="CT6" s="24" t="e">
        <f t="shared" si="15"/>
        <v>#DIV/0!</v>
      </c>
      <c r="CU6" s="24">
        <f t="shared" si="15"/>
        <v>0</v>
      </c>
      <c r="CV6" s="24">
        <f t="shared" si="16"/>
        <v>0</v>
      </c>
      <c r="CW6" s="24">
        <f t="shared" si="16"/>
        <v>0</v>
      </c>
      <c r="CX6" s="24">
        <f t="shared" si="16"/>
        <v>0</v>
      </c>
      <c r="CY6" s="24" t="e">
        <f t="shared" si="16"/>
        <v>#DIV/0!</v>
      </c>
      <c r="CZ6" s="24">
        <f t="shared" si="16"/>
        <v>0</v>
      </c>
      <c r="DA6" s="24">
        <f t="shared" si="17"/>
        <v>0</v>
      </c>
      <c r="DB6" s="24">
        <f t="shared" si="17"/>
        <v>0</v>
      </c>
      <c r="DC6" s="24">
        <f t="shared" si="17"/>
        <v>0</v>
      </c>
      <c r="DE6" s="24">
        <f t="shared" si="41"/>
        <v>0</v>
      </c>
      <c r="DF6" s="24">
        <f t="shared" si="41"/>
        <v>0</v>
      </c>
      <c r="DG6" s="24">
        <f t="shared" si="42"/>
        <v>0</v>
      </c>
      <c r="DH6" s="24">
        <f t="shared" si="43"/>
        <v>0</v>
      </c>
      <c r="DI6" s="24">
        <f t="shared" si="18"/>
        <v>0</v>
      </c>
      <c r="DJ6" s="24">
        <f t="shared" si="18"/>
        <v>0</v>
      </c>
      <c r="DK6" s="24">
        <f t="shared" si="18"/>
        <v>0</v>
      </c>
      <c r="DL6" s="24">
        <f t="shared" si="18"/>
        <v>0</v>
      </c>
      <c r="DM6" s="24">
        <f t="shared" si="18"/>
        <v>0</v>
      </c>
      <c r="DN6" s="24">
        <f t="shared" si="19"/>
        <v>0</v>
      </c>
      <c r="DO6" s="24">
        <f t="shared" si="44"/>
        <v>0</v>
      </c>
      <c r="DP6" s="24">
        <f t="shared" si="44"/>
        <v>0</v>
      </c>
      <c r="DQ6" s="24">
        <f t="shared" si="44"/>
        <v>0</v>
      </c>
      <c r="DR6" s="24">
        <f t="shared" si="20"/>
        <v>0</v>
      </c>
      <c r="DS6" s="24">
        <f t="shared" si="21"/>
        <v>0</v>
      </c>
    </row>
    <row r="7" spans="1:123" s="24" customFormat="1" ht="15.75" thickBot="1">
      <c r="A7" s="24" t="s">
        <v>288</v>
      </c>
      <c r="B7" s="25">
        <v>5</v>
      </c>
      <c r="C7" s="25" t="s">
        <v>293</v>
      </c>
      <c r="D7" s="85" t="s">
        <v>36</v>
      </c>
      <c r="E7" s="33"/>
      <c r="F7" s="33"/>
      <c r="G7" s="33">
        <v>1</v>
      </c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50" t="s">
        <v>36</v>
      </c>
      <c r="U7" s="33"/>
      <c r="V7" s="33"/>
      <c r="W7" s="33">
        <v>1</v>
      </c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22"/>
        <v>2</v>
      </c>
      <c r="BA7" s="30">
        <f t="shared" si="0"/>
        <v>0</v>
      </c>
      <c r="BB7" s="31">
        <f t="shared" si="0"/>
        <v>0</v>
      </c>
      <c r="BC7" s="31">
        <f t="shared" si="23"/>
        <v>0</v>
      </c>
      <c r="BD7" s="31">
        <f t="shared" si="1"/>
        <v>2</v>
      </c>
      <c r="BE7" s="31">
        <f t="shared" si="24"/>
        <v>2</v>
      </c>
      <c r="BF7" s="31">
        <f t="shared" si="2"/>
        <v>0</v>
      </c>
      <c r="BG7" s="31">
        <f t="shared" si="25"/>
        <v>2</v>
      </c>
      <c r="BH7" s="31">
        <f t="shared" si="3"/>
        <v>0</v>
      </c>
      <c r="BI7" s="31">
        <f t="shared" si="3"/>
        <v>0</v>
      </c>
      <c r="BJ7" s="31">
        <f t="shared" si="3"/>
        <v>0</v>
      </c>
      <c r="BK7" s="31">
        <f t="shared" si="26"/>
        <v>0</v>
      </c>
      <c r="BL7" s="31">
        <f t="shared" si="26"/>
        <v>0</v>
      </c>
      <c r="BM7" s="31">
        <f t="shared" si="27"/>
        <v>0</v>
      </c>
      <c r="BN7" s="31">
        <f t="shared" si="4"/>
        <v>0</v>
      </c>
      <c r="BO7" s="31">
        <f t="shared" si="4"/>
        <v>0</v>
      </c>
      <c r="BP7" s="31">
        <f t="shared" si="28"/>
        <v>0</v>
      </c>
      <c r="BQ7" s="31">
        <f t="shared" si="29"/>
        <v>0</v>
      </c>
      <c r="BR7" s="31">
        <f t="shared" si="29"/>
        <v>0</v>
      </c>
      <c r="BS7" s="31">
        <f t="shared" si="30"/>
        <v>0</v>
      </c>
      <c r="BT7" s="31">
        <f t="shared" si="5"/>
        <v>0</v>
      </c>
      <c r="BU7" s="32">
        <f t="shared" si="5"/>
        <v>0</v>
      </c>
      <c r="BV7" s="32">
        <f t="shared" si="31"/>
        <v>0</v>
      </c>
      <c r="BX7" s="30">
        <f t="shared" si="32"/>
        <v>120</v>
      </c>
      <c r="BY7" s="31">
        <f t="shared" si="33"/>
        <v>0</v>
      </c>
      <c r="BZ7" s="31">
        <f t="shared" si="34"/>
        <v>0</v>
      </c>
      <c r="CA7" s="31">
        <f t="shared" si="35"/>
        <v>0</v>
      </c>
      <c r="CB7" s="31">
        <f t="shared" si="36"/>
        <v>0</v>
      </c>
      <c r="CC7" s="256">
        <f t="shared" si="37"/>
        <v>120</v>
      </c>
      <c r="CD7" s="176">
        <f t="shared" si="6"/>
        <v>-26.666666666666657</v>
      </c>
      <c r="CE7" s="24" t="str">
        <f t="shared" si="38"/>
        <v>NAO</v>
      </c>
      <c r="CF7" s="176">
        <f t="shared" si="7"/>
        <v>-66.666666666666657</v>
      </c>
      <c r="CG7" s="24" t="str">
        <f t="shared" si="39"/>
        <v>NAO</v>
      </c>
      <c r="CH7" s="176">
        <f t="shared" si="8"/>
        <v>-120</v>
      </c>
      <c r="CI7" s="24" t="str">
        <f t="shared" si="40"/>
        <v>NAO</v>
      </c>
      <c r="CJ7" s="24">
        <f t="shared" si="9"/>
        <v>0.4456658991309515</v>
      </c>
      <c r="CK7" s="255">
        <f t="shared" si="10"/>
        <v>0.4456658991309515</v>
      </c>
      <c r="CM7" s="24">
        <f t="shared" si="11"/>
        <v>0</v>
      </c>
      <c r="CN7" s="24">
        <f t="shared" si="12"/>
        <v>0</v>
      </c>
      <c r="CO7" s="24">
        <f t="shared" si="13"/>
        <v>1.8867924528301885</v>
      </c>
      <c r="CP7" s="24">
        <f t="shared" si="14"/>
        <v>0</v>
      </c>
      <c r="CQ7" s="24">
        <f t="shared" si="15"/>
        <v>0</v>
      </c>
      <c r="CR7" s="24">
        <f t="shared" si="15"/>
        <v>0</v>
      </c>
      <c r="CS7" s="24">
        <f t="shared" si="15"/>
        <v>0</v>
      </c>
      <c r="CT7" s="24" t="e">
        <f t="shared" si="15"/>
        <v>#DIV/0!</v>
      </c>
      <c r="CU7" s="24">
        <f t="shared" si="15"/>
        <v>0</v>
      </c>
      <c r="CV7" s="24">
        <f t="shared" si="16"/>
        <v>0</v>
      </c>
      <c r="CW7" s="24">
        <f t="shared" si="16"/>
        <v>0</v>
      </c>
      <c r="CX7" s="24">
        <f t="shared" si="16"/>
        <v>0</v>
      </c>
      <c r="CY7" s="24" t="e">
        <f t="shared" si="16"/>
        <v>#DIV/0!</v>
      </c>
      <c r="CZ7" s="24">
        <f t="shared" si="16"/>
        <v>0</v>
      </c>
      <c r="DA7" s="24">
        <f t="shared" si="17"/>
        <v>0</v>
      </c>
      <c r="DB7" s="24">
        <f t="shared" si="17"/>
        <v>0</v>
      </c>
      <c r="DC7" s="24">
        <f t="shared" si="17"/>
        <v>0</v>
      </c>
      <c r="DE7" s="24">
        <f t="shared" si="41"/>
        <v>0</v>
      </c>
      <c r="DF7" s="24">
        <f t="shared" si="41"/>
        <v>0</v>
      </c>
      <c r="DG7" s="24">
        <f t="shared" si="42"/>
        <v>1</v>
      </c>
      <c r="DH7" s="24">
        <f t="shared" si="43"/>
        <v>0</v>
      </c>
      <c r="DI7" s="24">
        <f t="shared" si="18"/>
        <v>0</v>
      </c>
      <c r="DJ7" s="24">
        <f t="shared" si="18"/>
        <v>0</v>
      </c>
      <c r="DK7" s="24">
        <f t="shared" si="18"/>
        <v>0</v>
      </c>
      <c r="DL7" s="24">
        <f t="shared" si="18"/>
        <v>0</v>
      </c>
      <c r="DM7" s="24">
        <f t="shared" si="18"/>
        <v>0</v>
      </c>
      <c r="DN7" s="24">
        <f t="shared" si="19"/>
        <v>0</v>
      </c>
      <c r="DO7" s="24">
        <f t="shared" si="44"/>
        <v>0</v>
      </c>
      <c r="DP7" s="24">
        <f t="shared" si="44"/>
        <v>0</v>
      </c>
      <c r="DQ7" s="24">
        <f t="shared" si="44"/>
        <v>0</v>
      </c>
      <c r="DR7" s="24">
        <f t="shared" si="20"/>
        <v>0</v>
      </c>
      <c r="DS7" s="24">
        <f t="shared" si="21"/>
        <v>0</v>
      </c>
    </row>
    <row r="8" spans="1:123" s="24" customFormat="1" ht="15.75" thickBot="1">
      <c r="A8" s="24" t="s">
        <v>288</v>
      </c>
      <c r="B8" s="25">
        <v>6</v>
      </c>
      <c r="C8" s="25" t="s">
        <v>294</v>
      </c>
      <c r="D8" s="85" t="s">
        <v>36</v>
      </c>
      <c r="E8" s="33">
        <v>8</v>
      </c>
      <c r="F8" s="33">
        <v>6</v>
      </c>
      <c r="G8" s="33">
        <v>2</v>
      </c>
      <c r="H8" s="33">
        <v>3</v>
      </c>
      <c r="I8" s="33">
        <v>2</v>
      </c>
      <c r="J8" s="33"/>
      <c r="K8" s="33"/>
      <c r="L8" s="33"/>
      <c r="M8" s="33"/>
      <c r="N8" s="33"/>
      <c r="O8" s="33"/>
      <c r="P8" s="33"/>
      <c r="Q8" s="33"/>
      <c r="R8" s="33"/>
      <c r="S8" s="33"/>
      <c r="T8" s="50" t="s">
        <v>36</v>
      </c>
      <c r="U8" s="33">
        <v>3</v>
      </c>
      <c r="V8" s="33">
        <v>3</v>
      </c>
      <c r="W8" s="33">
        <v>1</v>
      </c>
      <c r="X8" s="33">
        <v>3</v>
      </c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22"/>
        <v>2</v>
      </c>
      <c r="BA8" s="30">
        <f t="shared" si="0"/>
        <v>11</v>
      </c>
      <c r="BB8" s="31">
        <f t="shared" si="0"/>
        <v>9</v>
      </c>
      <c r="BC8" s="31">
        <f t="shared" si="23"/>
        <v>20</v>
      </c>
      <c r="BD8" s="31">
        <f t="shared" si="1"/>
        <v>3</v>
      </c>
      <c r="BE8" s="31">
        <f t="shared" si="24"/>
        <v>23</v>
      </c>
      <c r="BF8" s="31">
        <f t="shared" si="2"/>
        <v>6</v>
      </c>
      <c r="BG8" s="31">
        <f t="shared" si="25"/>
        <v>29</v>
      </c>
      <c r="BH8" s="31">
        <f t="shared" si="3"/>
        <v>2</v>
      </c>
      <c r="BI8" s="31">
        <f t="shared" si="3"/>
        <v>0</v>
      </c>
      <c r="BJ8" s="31">
        <f t="shared" si="3"/>
        <v>0</v>
      </c>
      <c r="BK8" s="31">
        <f t="shared" si="26"/>
        <v>0</v>
      </c>
      <c r="BL8" s="31">
        <f t="shared" si="26"/>
        <v>0</v>
      </c>
      <c r="BM8" s="31">
        <f t="shared" si="27"/>
        <v>0</v>
      </c>
      <c r="BN8" s="31">
        <f t="shared" si="4"/>
        <v>0</v>
      </c>
      <c r="BO8" s="31">
        <f t="shared" si="4"/>
        <v>0</v>
      </c>
      <c r="BP8" s="31">
        <f t="shared" si="28"/>
        <v>0</v>
      </c>
      <c r="BQ8" s="31">
        <f t="shared" si="29"/>
        <v>0</v>
      </c>
      <c r="BR8" s="31">
        <f t="shared" si="29"/>
        <v>0</v>
      </c>
      <c r="BS8" s="31">
        <f t="shared" si="30"/>
        <v>0</v>
      </c>
      <c r="BT8" s="31">
        <f t="shared" si="5"/>
        <v>0</v>
      </c>
      <c r="BU8" s="32">
        <f t="shared" si="5"/>
        <v>0</v>
      </c>
      <c r="BV8" s="32">
        <f t="shared" si="31"/>
        <v>0</v>
      </c>
      <c r="BX8" s="30">
        <f t="shared" si="32"/>
        <v>2280</v>
      </c>
      <c r="BY8" s="31">
        <f t="shared" si="33"/>
        <v>0</v>
      </c>
      <c r="BZ8" s="31">
        <f t="shared" si="34"/>
        <v>0</v>
      </c>
      <c r="CA8" s="31">
        <f t="shared" si="35"/>
        <v>0</v>
      </c>
      <c r="CB8" s="31">
        <f t="shared" si="36"/>
        <v>0</v>
      </c>
      <c r="CC8" s="32">
        <f t="shared" si="37"/>
        <v>2280</v>
      </c>
      <c r="CD8" s="176">
        <f t="shared" si="6"/>
        <v>2133.3333333333335</v>
      </c>
      <c r="CE8" s="24">
        <f t="shared" si="38"/>
        <v>3</v>
      </c>
      <c r="CF8" s="176">
        <f t="shared" si="7"/>
        <v>2093.3333333333335</v>
      </c>
      <c r="CG8" s="24">
        <f t="shared" si="39"/>
        <v>4</v>
      </c>
      <c r="CH8" s="176">
        <f t="shared" si="8"/>
        <v>2040</v>
      </c>
      <c r="CI8" s="24">
        <f t="shared" si="40"/>
        <v>5</v>
      </c>
      <c r="CJ8" s="24">
        <f t="shared" si="9"/>
        <v>8.467652083488078</v>
      </c>
      <c r="CK8" s="255">
        <f t="shared" si="10"/>
        <v>8.467652083488078</v>
      </c>
      <c r="CM8" s="24">
        <f t="shared" si="11"/>
        <v>10.185185185185185</v>
      </c>
      <c r="CN8" s="24">
        <f t="shared" si="12"/>
        <v>9.8901098901098905</v>
      </c>
      <c r="CO8" s="24">
        <f t="shared" si="13"/>
        <v>2.8301886792452828</v>
      </c>
      <c r="CP8" s="24">
        <f t="shared" si="14"/>
        <v>20.689655172413794</v>
      </c>
      <c r="CQ8" s="24">
        <f t="shared" si="15"/>
        <v>33.333333333333336</v>
      </c>
      <c r="CR8" s="24">
        <f t="shared" si="15"/>
        <v>0</v>
      </c>
      <c r="CS8" s="24">
        <f t="shared" si="15"/>
        <v>0</v>
      </c>
      <c r="CT8" s="24" t="e">
        <f t="shared" si="15"/>
        <v>#DIV/0!</v>
      </c>
      <c r="CU8" s="24">
        <f t="shared" si="15"/>
        <v>0</v>
      </c>
      <c r="CV8" s="24">
        <f t="shared" si="16"/>
        <v>0</v>
      </c>
      <c r="CW8" s="24">
        <f t="shared" si="16"/>
        <v>0</v>
      </c>
      <c r="CX8" s="24">
        <f t="shared" si="16"/>
        <v>0</v>
      </c>
      <c r="CY8" s="24" t="e">
        <f t="shared" si="16"/>
        <v>#DIV/0!</v>
      </c>
      <c r="CZ8" s="24">
        <f t="shared" si="16"/>
        <v>0</v>
      </c>
      <c r="DA8" s="24">
        <f t="shared" si="17"/>
        <v>0</v>
      </c>
      <c r="DB8" s="24">
        <f t="shared" si="17"/>
        <v>0</v>
      </c>
      <c r="DC8" s="24">
        <f t="shared" si="17"/>
        <v>0</v>
      </c>
      <c r="DE8" s="24">
        <f t="shared" si="41"/>
        <v>1</v>
      </c>
      <c r="DF8" s="24">
        <f t="shared" si="41"/>
        <v>1</v>
      </c>
      <c r="DG8" s="24">
        <f t="shared" si="42"/>
        <v>1</v>
      </c>
      <c r="DH8" s="24">
        <f t="shared" si="43"/>
        <v>1</v>
      </c>
      <c r="DI8" s="24">
        <f t="shared" si="18"/>
        <v>1</v>
      </c>
      <c r="DJ8" s="24">
        <f t="shared" si="18"/>
        <v>0</v>
      </c>
      <c r="DK8" s="24">
        <f t="shared" si="18"/>
        <v>0</v>
      </c>
      <c r="DL8" s="24">
        <f t="shared" si="18"/>
        <v>0</v>
      </c>
      <c r="DM8" s="24">
        <f t="shared" si="18"/>
        <v>0</v>
      </c>
      <c r="DN8" s="24">
        <f t="shared" si="19"/>
        <v>0</v>
      </c>
      <c r="DO8" s="24">
        <f t="shared" si="44"/>
        <v>0</v>
      </c>
      <c r="DP8" s="24">
        <f t="shared" si="44"/>
        <v>0</v>
      </c>
      <c r="DQ8" s="24">
        <f t="shared" si="44"/>
        <v>0</v>
      </c>
      <c r="DR8" s="24">
        <f t="shared" si="20"/>
        <v>0</v>
      </c>
      <c r="DS8" s="24">
        <f t="shared" si="21"/>
        <v>0</v>
      </c>
    </row>
    <row r="9" spans="1:123" s="24" customFormat="1" ht="15.75" thickBot="1">
      <c r="A9" s="24" t="s">
        <v>288</v>
      </c>
      <c r="B9" s="25">
        <v>7</v>
      </c>
      <c r="C9" s="25" t="s">
        <v>295</v>
      </c>
      <c r="D9" s="85" t="s">
        <v>36</v>
      </c>
      <c r="E9" s="33">
        <v>1</v>
      </c>
      <c r="F9" s="33"/>
      <c r="G9" s="33"/>
      <c r="H9" s="33"/>
      <c r="I9" s="33"/>
      <c r="J9" s="33">
        <v>1</v>
      </c>
      <c r="K9" s="33"/>
      <c r="L9" s="33"/>
      <c r="M9" s="33"/>
      <c r="N9" s="33"/>
      <c r="O9" s="33"/>
      <c r="P9" s="33"/>
      <c r="Q9" s="33"/>
      <c r="R9" s="33"/>
      <c r="S9" s="33"/>
      <c r="T9" s="50" t="s">
        <v>36</v>
      </c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22"/>
        <v>2</v>
      </c>
      <c r="BA9" s="30">
        <f t="shared" si="0"/>
        <v>1</v>
      </c>
      <c r="BB9" s="31">
        <f t="shared" si="0"/>
        <v>0</v>
      </c>
      <c r="BC9" s="31">
        <f t="shared" si="23"/>
        <v>1</v>
      </c>
      <c r="BD9" s="31">
        <f t="shared" si="1"/>
        <v>0</v>
      </c>
      <c r="BE9" s="31">
        <f t="shared" si="24"/>
        <v>1</v>
      </c>
      <c r="BF9" s="31">
        <f t="shared" si="2"/>
        <v>0</v>
      </c>
      <c r="BG9" s="31">
        <f t="shared" si="25"/>
        <v>1</v>
      </c>
      <c r="BH9" s="31">
        <f t="shared" si="3"/>
        <v>0</v>
      </c>
      <c r="BI9" s="31">
        <f t="shared" si="3"/>
        <v>1</v>
      </c>
      <c r="BJ9" s="31">
        <f t="shared" si="3"/>
        <v>0</v>
      </c>
      <c r="BK9" s="31">
        <f t="shared" si="26"/>
        <v>0</v>
      </c>
      <c r="BL9" s="31">
        <f t="shared" si="26"/>
        <v>0</v>
      </c>
      <c r="BM9" s="31">
        <f t="shared" si="27"/>
        <v>0</v>
      </c>
      <c r="BN9" s="31">
        <f t="shared" si="4"/>
        <v>0</v>
      </c>
      <c r="BO9" s="31">
        <f t="shared" si="4"/>
        <v>0</v>
      </c>
      <c r="BP9" s="31">
        <f t="shared" si="28"/>
        <v>0</v>
      </c>
      <c r="BQ9" s="31">
        <f t="shared" si="29"/>
        <v>0</v>
      </c>
      <c r="BR9" s="31">
        <f t="shared" si="29"/>
        <v>0</v>
      </c>
      <c r="BS9" s="31">
        <f t="shared" si="30"/>
        <v>0</v>
      </c>
      <c r="BT9" s="31">
        <f t="shared" si="5"/>
        <v>0</v>
      </c>
      <c r="BU9" s="32">
        <f t="shared" si="5"/>
        <v>0</v>
      </c>
      <c r="BV9" s="32">
        <f t="shared" si="31"/>
        <v>0</v>
      </c>
      <c r="BX9" s="30">
        <f t="shared" si="32"/>
        <v>100</v>
      </c>
      <c r="BY9" s="31">
        <f t="shared" si="33"/>
        <v>10</v>
      </c>
      <c r="BZ9" s="31">
        <f t="shared" si="34"/>
        <v>0</v>
      </c>
      <c r="CA9" s="31">
        <f t="shared" si="35"/>
        <v>0</v>
      </c>
      <c r="CB9" s="31">
        <f t="shared" si="36"/>
        <v>0</v>
      </c>
      <c r="CC9" s="256">
        <f t="shared" si="37"/>
        <v>110</v>
      </c>
      <c r="CD9" s="176">
        <f t="shared" si="6"/>
        <v>-36.666666666666657</v>
      </c>
      <c r="CE9" s="24" t="str">
        <f t="shared" si="38"/>
        <v>NAO</v>
      </c>
      <c r="CF9" s="176">
        <f t="shared" si="7"/>
        <v>-76.666666666666657</v>
      </c>
      <c r="CG9" s="24" t="str">
        <f t="shared" si="39"/>
        <v>NAO</v>
      </c>
      <c r="CH9" s="176">
        <f t="shared" si="8"/>
        <v>-130</v>
      </c>
      <c r="CI9" s="24" t="str">
        <f t="shared" si="40"/>
        <v>NAO</v>
      </c>
      <c r="CJ9" s="24">
        <f t="shared" si="9"/>
        <v>0.4085270742033722</v>
      </c>
      <c r="CK9" s="255">
        <f t="shared" si="10"/>
        <v>0.4085270742033722</v>
      </c>
      <c r="CM9" s="24">
        <f t="shared" si="11"/>
        <v>0.92592592592592582</v>
      </c>
      <c r="CN9" s="24">
        <f t="shared" si="12"/>
        <v>0</v>
      </c>
      <c r="CO9" s="24">
        <f t="shared" si="13"/>
        <v>0</v>
      </c>
      <c r="CP9" s="24">
        <f t="shared" si="14"/>
        <v>0</v>
      </c>
      <c r="CQ9" s="24">
        <f t="shared" si="15"/>
        <v>0</v>
      </c>
      <c r="CR9" s="24">
        <f t="shared" si="15"/>
        <v>2.7027027027027026</v>
      </c>
      <c r="CS9" s="24">
        <f t="shared" si="15"/>
        <v>0</v>
      </c>
      <c r="CT9" s="24" t="e">
        <f t="shared" si="15"/>
        <v>#DIV/0!</v>
      </c>
      <c r="CU9" s="24">
        <f t="shared" si="15"/>
        <v>0</v>
      </c>
      <c r="CV9" s="24">
        <f t="shared" si="16"/>
        <v>0</v>
      </c>
      <c r="CW9" s="24">
        <f t="shared" si="16"/>
        <v>0</v>
      </c>
      <c r="CX9" s="24">
        <f t="shared" si="16"/>
        <v>0</v>
      </c>
      <c r="CY9" s="24" t="e">
        <f t="shared" si="16"/>
        <v>#DIV/0!</v>
      </c>
      <c r="CZ9" s="24">
        <f t="shared" si="16"/>
        <v>0</v>
      </c>
      <c r="DA9" s="24">
        <f t="shared" si="17"/>
        <v>0</v>
      </c>
      <c r="DB9" s="24">
        <f t="shared" si="17"/>
        <v>0</v>
      </c>
      <c r="DC9" s="24">
        <f t="shared" si="17"/>
        <v>0</v>
      </c>
      <c r="DE9" s="24">
        <f t="shared" si="41"/>
        <v>1</v>
      </c>
      <c r="DF9" s="24">
        <f t="shared" si="41"/>
        <v>0</v>
      </c>
      <c r="DG9" s="24">
        <f t="shared" si="42"/>
        <v>0</v>
      </c>
      <c r="DH9" s="24">
        <f t="shared" si="43"/>
        <v>0</v>
      </c>
      <c r="DI9" s="24">
        <f t="shared" si="18"/>
        <v>0</v>
      </c>
      <c r="DJ9" s="24">
        <f t="shared" si="18"/>
        <v>1</v>
      </c>
      <c r="DK9" s="24">
        <f t="shared" si="18"/>
        <v>0</v>
      </c>
      <c r="DL9" s="24">
        <f t="shared" si="18"/>
        <v>0</v>
      </c>
      <c r="DM9" s="24">
        <f t="shared" si="18"/>
        <v>0</v>
      </c>
      <c r="DN9" s="24">
        <f t="shared" si="19"/>
        <v>0</v>
      </c>
      <c r="DO9" s="24">
        <f t="shared" si="44"/>
        <v>0</v>
      </c>
      <c r="DP9" s="24">
        <f t="shared" si="44"/>
        <v>0</v>
      </c>
      <c r="DQ9" s="24">
        <f t="shared" si="44"/>
        <v>0</v>
      </c>
      <c r="DR9" s="24">
        <f t="shared" si="20"/>
        <v>0</v>
      </c>
      <c r="DS9" s="24">
        <f t="shared" si="21"/>
        <v>0</v>
      </c>
    </row>
    <row r="10" spans="1:123" s="24" customFormat="1" ht="15.75" thickBot="1">
      <c r="A10" s="24" t="s">
        <v>288</v>
      </c>
      <c r="B10" s="25">
        <v>8</v>
      </c>
      <c r="C10" s="25" t="s">
        <v>296</v>
      </c>
      <c r="D10" s="50" t="s">
        <v>76</v>
      </c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50" t="s">
        <v>36</v>
      </c>
      <c r="U10" s="33">
        <v>5</v>
      </c>
      <c r="V10" s="33">
        <v>4</v>
      </c>
      <c r="W10" s="33">
        <v>3</v>
      </c>
      <c r="X10" s="33">
        <v>1</v>
      </c>
      <c r="Y10" s="33"/>
      <c r="Z10" s="33">
        <v>1</v>
      </c>
      <c r="AA10" s="33"/>
      <c r="AB10" s="33"/>
      <c r="AC10" s="33"/>
      <c r="AD10" s="33"/>
      <c r="AE10" s="33">
        <v>1</v>
      </c>
      <c r="AF10" s="33"/>
      <c r="AG10" s="33"/>
      <c r="AH10" s="33"/>
      <c r="AI10" s="33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22"/>
        <v>1</v>
      </c>
      <c r="BA10" s="30">
        <f t="shared" si="0"/>
        <v>5</v>
      </c>
      <c r="BB10" s="31">
        <f t="shared" si="0"/>
        <v>4</v>
      </c>
      <c r="BC10" s="31">
        <f t="shared" si="23"/>
        <v>9</v>
      </c>
      <c r="BD10" s="31">
        <f t="shared" si="1"/>
        <v>3</v>
      </c>
      <c r="BE10" s="31">
        <f t="shared" si="24"/>
        <v>12</v>
      </c>
      <c r="BF10" s="31">
        <f t="shared" si="2"/>
        <v>1</v>
      </c>
      <c r="BG10" s="31">
        <f t="shared" si="25"/>
        <v>13</v>
      </c>
      <c r="BH10" s="31">
        <f t="shared" si="3"/>
        <v>0</v>
      </c>
      <c r="BI10" s="31">
        <f t="shared" si="3"/>
        <v>1</v>
      </c>
      <c r="BJ10" s="31">
        <f t="shared" si="3"/>
        <v>0</v>
      </c>
      <c r="BK10" s="31">
        <f t="shared" si="26"/>
        <v>0</v>
      </c>
      <c r="BL10" s="31">
        <f t="shared" si="26"/>
        <v>0</v>
      </c>
      <c r="BM10" s="31">
        <f t="shared" si="27"/>
        <v>0</v>
      </c>
      <c r="BN10" s="31">
        <f t="shared" si="4"/>
        <v>0</v>
      </c>
      <c r="BO10" s="31">
        <f t="shared" si="4"/>
        <v>1</v>
      </c>
      <c r="BP10" s="31">
        <f t="shared" si="28"/>
        <v>1</v>
      </c>
      <c r="BQ10" s="31">
        <f t="shared" si="29"/>
        <v>0</v>
      </c>
      <c r="BR10" s="31">
        <f t="shared" si="29"/>
        <v>0</v>
      </c>
      <c r="BS10" s="31">
        <f t="shared" si="30"/>
        <v>0</v>
      </c>
      <c r="BT10" s="31">
        <f t="shared" si="5"/>
        <v>0</v>
      </c>
      <c r="BU10" s="32">
        <f t="shared" si="5"/>
        <v>0</v>
      </c>
      <c r="BV10" s="32">
        <f t="shared" si="31"/>
        <v>0</v>
      </c>
      <c r="BX10" s="30">
        <f t="shared" si="32"/>
        <v>1040</v>
      </c>
      <c r="BY10" s="31">
        <f t="shared" si="33"/>
        <v>10</v>
      </c>
      <c r="BZ10" s="31">
        <f t="shared" si="34"/>
        <v>0</v>
      </c>
      <c r="CA10" s="31">
        <f t="shared" si="35"/>
        <v>20</v>
      </c>
      <c r="CB10" s="31">
        <f t="shared" si="36"/>
        <v>0</v>
      </c>
      <c r="CC10" s="32">
        <f t="shared" si="37"/>
        <v>1070</v>
      </c>
      <c r="CD10" s="176">
        <f t="shared" si="6"/>
        <v>996.66666666666663</v>
      </c>
      <c r="CE10" s="24">
        <f t="shared" si="38"/>
        <v>3</v>
      </c>
      <c r="CF10" s="176">
        <f t="shared" si="7"/>
        <v>976.66666666666663</v>
      </c>
      <c r="CG10" s="24">
        <f t="shared" si="39"/>
        <v>4</v>
      </c>
      <c r="CH10" s="176">
        <f t="shared" si="8"/>
        <v>950</v>
      </c>
      <c r="CI10" s="24">
        <f t="shared" si="40"/>
        <v>5</v>
      </c>
      <c r="CJ10" s="24">
        <f t="shared" si="9"/>
        <v>3.9738542672509842</v>
      </c>
      <c r="CK10" s="255">
        <f t="shared" si="10"/>
        <v>3.9738542672509842</v>
      </c>
      <c r="CM10" s="24">
        <f t="shared" si="11"/>
        <v>4.6296296296296298</v>
      </c>
      <c r="CN10" s="24">
        <f t="shared" si="12"/>
        <v>4.3956043956043951</v>
      </c>
      <c r="CO10" s="24">
        <f t="shared" si="13"/>
        <v>2.8301886792452828</v>
      </c>
      <c r="CP10" s="24">
        <f t="shared" si="14"/>
        <v>3.4482758620689657</v>
      </c>
      <c r="CQ10" s="24">
        <f t="shared" si="15"/>
        <v>0</v>
      </c>
      <c r="CR10" s="24">
        <f t="shared" si="15"/>
        <v>2.7027027027027026</v>
      </c>
      <c r="CS10" s="24">
        <f t="shared" si="15"/>
        <v>0</v>
      </c>
      <c r="CT10" s="24" t="e">
        <f t="shared" si="15"/>
        <v>#DIV/0!</v>
      </c>
      <c r="CU10" s="24">
        <f t="shared" si="15"/>
        <v>0</v>
      </c>
      <c r="CV10" s="24">
        <f t="shared" si="16"/>
        <v>0</v>
      </c>
      <c r="CW10" s="24">
        <f t="shared" si="16"/>
        <v>50</v>
      </c>
      <c r="CX10" s="24">
        <f t="shared" si="16"/>
        <v>50</v>
      </c>
      <c r="CY10" s="24" t="e">
        <f t="shared" si="16"/>
        <v>#DIV/0!</v>
      </c>
      <c r="CZ10" s="24">
        <f t="shared" si="16"/>
        <v>0</v>
      </c>
      <c r="DA10" s="24">
        <f t="shared" si="17"/>
        <v>0</v>
      </c>
      <c r="DB10" s="24">
        <f t="shared" si="17"/>
        <v>0</v>
      </c>
      <c r="DC10" s="24">
        <f t="shared" si="17"/>
        <v>0</v>
      </c>
      <c r="DE10" s="24">
        <f t="shared" si="41"/>
        <v>1</v>
      </c>
      <c r="DF10" s="24">
        <f t="shared" si="41"/>
        <v>1</v>
      </c>
      <c r="DG10" s="24">
        <f t="shared" si="42"/>
        <v>1</v>
      </c>
      <c r="DH10" s="24">
        <f t="shared" si="43"/>
        <v>1</v>
      </c>
      <c r="DI10" s="24">
        <f t="shared" si="18"/>
        <v>0</v>
      </c>
      <c r="DJ10" s="24">
        <f t="shared" si="18"/>
        <v>1</v>
      </c>
      <c r="DK10" s="24">
        <f t="shared" si="18"/>
        <v>0</v>
      </c>
      <c r="DL10" s="24">
        <f t="shared" si="18"/>
        <v>0</v>
      </c>
      <c r="DM10" s="24">
        <f t="shared" si="18"/>
        <v>0</v>
      </c>
      <c r="DN10" s="24">
        <f t="shared" si="19"/>
        <v>0</v>
      </c>
      <c r="DO10" s="24">
        <f t="shared" si="44"/>
        <v>1</v>
      </c>
      <c r="DP10" s="24">
        <f t="shared" si="44"/>
        <v>0</v>
      </c>
      <c r="DQ10" s="24">
        <f t="shared" si="44"/>
        <v>0</v>
      </c>
      <c r="DR10" s="24">
        <f t="shared" si="20"/>
        <v>0</v>
      </c>
      <c r="DS10" s="24">
        <f t="shared" si="21"/>
        <v>0</v>
      </c>
    </row>
    <row r="11" spans="1:123" s="24" customFormat="1" ht="15.75" thickBot="1">
      <c r="A11" s="24" t="s">
        <v>288</v>
      </c>
      <c r="B11" s="25">
        <v>9</v>
      </c>
      <c r="C11" s="25" t="s">
        <v>297</v>
      </c>
      <c r="D11" s="85" t="s">
        <v>76</v>
      </c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50" t="s">
        <v>36</v>
      </c>
      <c r="U11" s="33">
        <v>7</v>
      </c>
      <c r="V11" s="33"/>
      <c r="W11" s="33">
        <v>4</v>
      </c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22"/>
        <v>1</v>
      </c>
      <c r="BA11" s="30">
        <f t="shared" si="0"/>
        <v>7</v>
      </c>
      <c r="BB11" s="31">
        <f t="shared" si="0"/>
        <v>0</v>
      </c>
      <c r="BC11" s="31">
        <f t="shared" si="23"/>
        <v>7</v>
      </c>
      <c r="BD11" s="31">
        <f t="shared" si="1"/>
        <v>4</v>
      </c>
      <c r="BE11" s="31">
        <f t="shared" si="24"/>
        <v>11</v>
      </c>
      <c r="BF11" s="31">
        <f t="shared" si="2"/>
        <v>0</v>
      </c>
      <c r="BG11" s="31">
        <f t="shared" si="25"/>
        <v>11</v>
      </c>
      <c r="BH11" s="31">
        <f t="shared" si="3"/>
        <v>0</v>
      </c>
      <c r="BI11" s="31">
        <f t="shared" si="3"/>
        <v>0</v>
      </c>
      <c r="BJ11" s="31">
        <f t="shared" si="3"/>
        <v>0</v>
      </c>
      <c r="BK11" s="31">
        <f t="shared" si="26"/>
        <v>0</v>
      </c>
      <c r="BL11" s="31">
        <f t="shared" si="26"/>
        <v>0</v>
      </c>
      <c r="BM11" s="31">
        <f t="shared" si="27"/>
        <v>0</v>
      </c>
      <c r="BN11" s="31">
        <f t="shared" si="4"/>
        <v>0</v>
      </c>
      <c r="BO11" s="31">
        <f t="shared" si="4"/>
        <v>0</v>
      </c>
      <c r="BP11" s="31">
        <f t="shared" si="28"/>
        <v>0</v>
      </c>
      <c r="BQ11" s="31">
        <f t="shared" si="29"/>
        <v>0</v>
      </c>
      <c r="BR11" s="31">
        <f t="shared" si="29"/>
        <v>0</v>
      </c>
      <c r="BS11" s="31">
        <f t="shared" si="30"/>
        <v>0</v>
      </c>
      <c r="BT11" s="31">
        <f t="shared" si="5"/>
        <v>0</v>
      </c>
      <c r="BU11" s="32">
        <f t="shared" si="5"/>
        <v>0</v>
      </c>
      <c r="BV11" s="32">
        <f t="shared" si="31"/>
        <v>0</v>
      </c>
      <c r="BX11" s="30">
        <f t="shared" si="32"/>
        <v>940</v>
      </c>
      <c r="BY11" s="31">
        <f t="shared" si="33"/>
        <v>0</v>
      </c>
      <c r="BZ11" s="31">
        <f t="shared" si="34"/>
        <v>0</v>
      </c>
      <c r="CA11" s="31">
        <f t="shared" si="35"/>
        <v>0</v>
      </c>
      <c r="CB11" s="31">
        <f t="shared" si="36"/>
        <v>0</v>
      </c>
      <c r="CC11" s="32">
        <f t="shared" si="37"/>
        <v>940</v>
      </c>
      <c r="CD11" s="176">
        <f t="shared" si="6"/>
        <v>866.66666666666663</v>
      </c>
      <c r="CE11" s="24">
        <f t="shared" si="38"/>
        <v>3</v>
      </c>
      <c r="CF11" s="176">
        <f t="shared" si="7"/>
        <v>846.66666666666663</v>
      </c>
      <c r="CG11" s="24">
        <f t="shared" si="39"/>
        <v>4</v>
      </c>
      <c r="CH11" s="176">
        <f t="shared" si="8"/>
        <v>820</v>
      </c>
      <c r="CI11" s="24">
        <f t="shared" si="40"/>
        <v>5</v>
      </c>
      <c r="CJ11" s="24">
        <f t="shared" si="9"/>
        <v>3.4910495431924531</v>
      </c>
      <c r="CK11" s="255">
        <f t="shared" si="10"/>
        <v>3.4910495431924531</v>
      </c>
      <c r="CM11" s="24">
        <f t="shared" si="11"/>
        <v>6.481481481481481</v>
      </c>
      <c r="CN11" s="24">
        <f t="shared" si="12"/>
        <v>0</v>
      </c>
      <c r="CO11" s="24">
        <f t="shared" si="13"/>
        <v>3.773584905660377</v>
      </c>
      <c r="CP11" s="24">
        <f t="shared" si="14"/>
        <v>0</v>
      </c>
      <c r="CQ11" s="24">
        <f t="shared" si="15"/>
        <v>0</v>
      </c>
      <c r="CR11" s="24">
        <f t="shared" si="15"/>
        <v>0</v>
      </c>
      <c r="CS11" s="24">
        <f t="shared" si="15"/>
        <v>0</v>
      </c>
      <c r="CT11" s="24" t="e">
        <f t="shared" si="15"/>
        <v>#DIV/0!</v>
      </c>
      <c r="CU11" s="24">
        <f t="shared" si="15"/>
        <v>0</v>
      </c>
      <c r="CV11" s="24">
        <f t="shared" si="16"/>
        <v>0</v>
      </c>
      <c r="CW11" s="24">
        <f t="shared" si="16"/>
        <v>0</v>
      </c>
      <c r="CX11" s="24">
        <f t="shared" si="16"/>
        <v>0</v>
      </c>
      <c r="CY11" s="24" t="e">
        <f t="shared" si="16"/>
        <v>#DIV/0!</v>
      </c>
      <c r="CZ11" s="24">
        <f t="shared" si="16"/>
        <v>0</v>
      </c>
      <c r="DA11" s="24">
        <f t="shared" si="17"/>
        <v>0</v>
      </c>
      <c r="DB11" s="24">
        <f t="shared" si="17"/>
        <v>0</v>
      </c>
      <c r="DC11" s="24">
        <f t="shared" si="17"/>
        <v>0</v>
      </c>
      <c r="DE11" s="24">
        <f t="shared" si="41"/>
        <v>1</v>
      </c>
      <c r="DF11" s="24">
        <f t="shared" si="41"/>
        <v>0</v>
      </c>
      <c r="DG11" s="24">
        <f t="shared" si="42"/>
        <v>1</v>
      </c>
      <c r="DH11" s="24">
        <f t="shared" si="43"/>
        <v>0</v>
      </c>
      <c r="DI11" s="24">
        <f t="shared" si="18"/>
        <v>0</v>
      </c>
      <c r="DJ11" s="24">
        <f t="shared" si="18"/>
        <v>0</v>
      </c>
      <c r="DK11" s="24">
        <f t="shared" si="18"/>
        <v>0</v>
      </c>
      <c r="DL11" s="24">
        <f t="shared" si="18"/>
        <v>0</v>
      </c>
      <c r="DM11" s="24">
        <f t="shared" si="18"/>
        <v>0</v>
      </c>
      <c r="DN11" s="24">
        <f t="shared" si="19"/>
        <v>0</v>
      </c>
      <c r="DO11" s="24">
        <f t="shared" si="44"/>
        <v>0</v>
      </c>
      <c r="DP11" s="24">
        <f t="shared" si="44"/>
        <v>0</v>
      </c>
      <c r="DQ11" s="24">
        <f t="shared" si="44"/>
        <v>0</v>
      </c>
      <c r="DR11" s="24">
        <f t="shared" si="20"/>
        <v>0</v>
      </c>
      <c r="DS11" s="24">
        <f t="shared" si="21"/>
        <v>0</v>
      </c>
    </row>
    <row r="12" spans="1:123" s="24" customFormat="1" ht="15.75" thickBot="1">
      <c r="A12" s="24" t="s">
        <v>288</v>
      </c>
      <c r="B12" s="25">
        <v>10</v>
      </c>
      <c r="C12" s="25" t="s">
        <v>298</v>
      </c>
      <c r="D12" s="85" t="s">
        <v>36</v>
      </c>
      <c r="E12" s="43">
        <v>7</v>
      </c>
      <c r="F12" s="43">
        <v>4</v>
      </c>
      <c r="G12" s="43">
        <v>2</v>
      </c>
      <c r="H12" s="43">
        <v>2</v>
      </c>
      <c r="I12" s="43">
        <v>1</v>
      </c>
      <c r="J12" s="43">
        <v>1</v>
      </c>
      <c r="K12" s="43"/>
      <c r="L12" s="33"/>
      <c r="M12" s="33"/>
      <c r="N12" s="33"/>
      <c r="O12" s="33"/>
      <c r="P12" s="33"/>
      <c r="Q12" s="33"/>
      <c r="R12" s="33"/>
      <c r="S12" s="33"/>
      <c r="T12" s="50" t="s">
        <v>36</v>
      </c>
      <c r="U12" s="33">
        <v>11</v>
      </c>
      <c r="V12" s="33">
        <v>2</v>
      </c>
      <c r="W12" s="33">
        <v>3</v>
      </c>
      <c r="X12" s="33">
        <v>1</v>
      </c>
      <c r="Y12" s="33"/>
      <c r="Z12" s="33">
        <v>1</v>
      </c>
      <c r="AA12" s="33"/>
      <c r="AB12" s="33"/>
      <c r="AC12" s="33"/>
      <c r="AD12" s="33"/>
      <c r="AE12" s="33"/>
      <c r="AF12" s="33"/>
      <c r="AG12" s="33"/>
      <c r="AH12" s="33"/>
      <c r="AI12" s="33"/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22"/>
        <v>2</v>
      </c>
      <c r="BA12" s="30">
        <f t="shared" si="0"/>
        <v>18</v>
      </c>
      <c r="BB12" s="31">
        <f t="shared" si="0"/>
        <v>6</v>
      </c>
      <c r="BC12" s="31">
        <f t="shared" si="23"/>
        <v>24</v>
      </c>
      <c r="BD12" s="31">
        <f t="shared" si="1"/>
        <v>5</v>
      </c>
      <c r="BE12" s="31">
        <f t="shared" si="24"/>
        <v>29</v>
      </c>
      <c r="BF12" s="31">
        <f t="shared" si="2"/>
        <v>3</v>
      </c>
      <c r="BG12" s="31">
        <f t="shared" si="25"/>
        <v>32</v>
      </c>
      <c r="BH12" s="31">
        <f t="shared" si="3"/>
        <v>1</v>
      </c>
      <c r="BI12" s="31">
        <f t="shared" si="3"/>
        <v>2</v>
      </c>
      <c r="BJ12" s="31">
        <f t="shared" si="3"/>
        <v>0</v>
      </c>
      <c r="BK12" s="31">
        <f t="shared" si="26"/>
        <v>0</v>
      </c>
      <c r="BL12" s="31">
        <f t="shared" si="26"/>
        <v>0</v>
      </c>
      <c r="BM12" s="31">
        <f t="shared" si="27"/>
        <v>0</v>
      </c>
      <c r="BN12" s="31">
        <f t="shared" si="4"/>
        <v>0</v>
      </c>
      <c r="BO12" s="31">
        <f t="shared" si="4"/>
        <v>0</v>
      </c>
      <c r="BP12" s="31">
        <f t="shared" si="28"/>
        <v>0</v>
      </c>
      <c r="BQ12" s="31">
        <f t="shared" si="29"/>
        <v>0</v>
      </c>
      <c r="BR12" s="31">
        <f t="shared" si="29"/>
        <v>0</v>
      </c>
      <c r="BS12" s="31">
        <f t="shared" si="30"/>
        <v>0</v>
      </c>
      <c r="BT12" s="31">
        <f t="shared" si="5"/>
        <v>0</v>
      </c>
      <c r="BU12" s="32">
        <f t="shared" si="5"/>
        <v>0</v>
      </c>
      <c r="BV12" s="32">
        <f t="shared" si="31"/>
        <v>0</v>
      </c>
      <c r="BX12" s="30">
        <f t="shared" si="32"/>
        <v>2720</v>
      </c>
      <c r="BY12" s="31">
        <f t="shared" si="33"/>
        <v>20</v>
      </c>
      <c r="BZ12" s="31">
        <f t="shared" si="34"/>
        <v>0</v>
      </c>
      <c r="CA12" s="31">
        <f t="shared" si="35"/>
        <v>0</v>
      </c>
      <c r="CB12" s="31">
        <f t="shared" si="36"/>
        <v>0</v>
      </c>
      <c r="CC12" s="32">
        <f t="shared" si="37"/>
        <v>2740</v>
      </c>
      <c r="CD12" s="176">
        <f t="shared" si="6"/>
        <v>2593.3333333333335</v>
      </c>
      <c r="CE12" s="24">
        <f t="shared" si="38"/>
        <v>3</v>
      </c>
      <c r="CF12" s="176">
        <f t="shared" si="7"/>
        <v>2553.3333333333335</v>
      </c>
      <c r="CG12" s="24">
        <f t="shared" si="39"/>
        <v>4</v>
      </c>
      <c r="CH12" s="176">
        <f t="shared" si="8"/>
        <v>2500</v>
      </c>
      <c r="CI12" s="24">
        <f t="shared" si="40"/>
        <v>5</v>
      </c>
      <c r="CJ12" s="24">
        <f t="shared" si="9"/>
        <v>10.176038030156725</v>
      </c>
      <c r="CK12" s="255">
        <f t="shared" si="10"/>
        <v>10.176038030156725</v>
      </c>
      <c r="CM12" s="24">
        <f t="shared" si="11"/>
        <v>16.666666666666664</v>
      </c>
      <c r="CN12" s="24">
        <f t="shared" si="12"/>
        <v>6.5934065934065931</v>
      </c>
      <c r="CO12" s="24">
        <f t="shared" si="13"/>
        <v>4.7169811320754711</v>
      </c>
      <c r="CP12" s="24">
        <f t="shared" si="14"/>
        <v>10.344827586206897</v>
      </c>
      <c r="CQ12" s="24">
        <f t="shared" si="15"/>
        <v>16.666666666666668</v>
      </c>
      <c r="CR12" s="24">
        <f t="shared" si="15"/>
        <v>5.4054054054054053</v>
      </c>
      <c r="CS12" s="24">
        <f t="shared" si="15"/>
        <v>0</v>
      </c>
      <c r="CT12" s="24" t="e">
        <f t="shared" si="15"/>
        <v>#DIV/0!</v>
      </c>
      <c r="CU12" s="24">
        <f t="shared" si="15"/>
        <v>0</v>
      </c>
      <c r="CV12" s="24">
        <f t="shared" si="16"/>
        <v>0</v>
      </c>
      <c r="CW12" s="24">
        <f t="shared" si="16"/>
        <v>0</v>
      </c>
      <c r="CX12" s="24">
        <f t="shared" si="16"/>
        <v>0</v>
      </c>
      <c r="CY12" s="24" t="e">
        <f t="shared" si="16"/>
        <v>#DIV/0!</v>
      </c>
      <c r="CZ12" s="24">
        <f t="shared" si="16"/>
        <v>0</v>
      </c>
      <c r="DA12" s="24">
        <f t="shared" si="17"/>
        <v>0</v>
      </c>
      <c r="DB12" s="24">
        <f t="shared" si="17"/>
        <v>0</v>
      </c>
      <c r="DC12" s="24">
        <f t="shared" si="17"/>
        <v>0</v>
      </c>
      <c r="DE12" s="24">
        <f t="shared" si="41"/>
        <v>1</v>
      </c>
      <c r="DF12" s="24">
        <f t="shared" si="41"/>
        <v>1</v>
      </c>
      <c r="DG12" s="24">
        <f t="shared" si="42"/>
        <v>1</v>
      </c>
      <c r="DH12" s="24">
        <f t="shared" si="43"/>
        <v>1</v>
      </c>
      <c r="DI12" s="24">
        <f t="shared" si="18"/>
        <v>1</v>
      </c>
      <c r="DJ12" s="24">
        <f t="shared" si="18"/>
        <v>1</v>
      </c>
      <c r="DK12" s="24">
        <f t="shared" si="18"/>
        <v>0</v>
      </c>
      <c r="DL12" s="24">
        <f t="shared" si="18"/>
        <v>0</v>
      </c>
      <c r="DM12" s="24">
        <f t="shared" si="18"/>
        <v>0</v>
      </c>
      <c r="DN12" s="24">
        <f t="shared" si="19"/>
        <v>0</v>
      </c>
      <c r="DO12" s="24">
        <f t="shared" si="44"/>
        <v>0</v>
      </c>
      <c r="DP12" s="24">
        <f t="shared" si="44"/>
        <v>0</v>
      </c>
      <c r="DQ12" s="24">
        <f t="shared" si="44"/>
        <v>0</v>
      </c>
      <c r="DR12" s="24">
        <f t="shared" si="20"/>
        <v>0</v>
      </c>
      <c r="DS12" s="24">
        <f t="shared" si="21"/>
        <v>0</v>
      </c>
    </row>
    <row r="13" spans="1:123" s="24" customFormat="1" ht="15.75" thickBot="1">
      <c r="A13" s="24" t="s">
        <v>288</v>
      </c>
      <c r="B13" s="25">
        <v>11</v>
      </c>
      <c r="C13" s="25" t="s">
        <v>299</v>
      </c>
      <c r="D13" s="85" t="s">
        <v>36</v>
      </c>
      <c r="E13" s="33"/>
      <c r="F13" s="33"/>
      <c r="G13" s="33">
        <v>2</v>
      </c>
      <c r="H13" s="33">
        <v>2</v>
      </c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226">
        <v>1</v>
      </c>
      <c r="T13" s="50" t="s">
        <v>76</v>
      </c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22"/>
        <v>1</v>
      </c>
      <c r="BA13" s="30">
        <f t="shared" si="0"/>
        <v>0</v>
      </c>
      <c r="BB13" s="31">
        <f t="shared" si="0"/>
        <v>0</v>
      </c>
      <c r="BC13" s="31">
        <f t="shared" si="23"/>
        <v>0</v>
      </c>
      <c r="BD13" s="31">
        <f t="shared" si="1"/>
        <v>2</v>
      </c>
      <c r="BE13" s="31">
        <f t="shared" si="24"/>
        <v>2</v>
      </c>
      <c r="BF13" s="31">
        <f t="shared" si="2"/>
        <v>2</v>
      </c>
      <c r="BG13" s="31">
        <f t="shared" si="25"/>
        <v>4</v>
      </c>
      <c r="BH13" s="31">
        <f t="shared" si="3"/>
        <v>0</v>
      </c>
      <c r="BI13" s="31">
        <f t="shared" si="3"/>
        <v>0</v>
      </c>
      <c r="BJ13" s="31">
        <f t="shared" si="3"/>
        <v>0</v>
      </c>
      <c r="BK13" s="31">
        <f t="shared" si="26"/>
        <v>0</v>
      </c>
      <c r="BL13" s="31">
        <f t="shared" si="26"/>
        <v>0</v>
      </c>
      <c r="BM13" s="31">
        <f t="shared" si="27"/>
        <v>0</v>
      </c>
      <c r="BN13" s="31">
        <f t="shared" si="4"/>
        <v>0</v>
      </c>
      <c r="BO13" s="31">
        <f t="shared" si="4"/>
        <v>0</v>
      </c>
      <c r="BP13" s="31">
        <f t="shared" si="28"/>
        <v>0</v>
      </c>
      <c r="BQ13" s="31">
        <f t="shared" si="29"/>
        <v>0</v>
      </c>
      <c r="BR13" s="31">
        <f t="shared" si="29"/>
        <v>0</v>
      </c>
      <c r="BS13" s="31">
        <f t="shared" si="30"/>
        <v>0</v>
      </c>
      <c r="BT13" s="31">
        <f t="shared" si="5"/>
        <v>0</v>
      </c>
      <c r="BU13" s="32">
        <f t="shared" si="5"/>
        <v>1</v>
      </c>
      <c r="BV13" s="32">
        <f t="shared" si="31"/>
        <v>1</v>
      </c>
      <c r="BX13" s="30">
        <f t="shared" si="32"/>
        <v>200</v>
      </c>
      <c r="BY13" s="31">
        <f t="shared" si="33"/>
        <v>0</v>
      </c>
      <c r="BZ13" s="31">
        <f t="shared" si="34"/>
        <v>0</v>
      </c>
      <c r="CA13" s="31">
        <f t="shared" si="35"/>
        <v>0</v>
      </c>
      <c r="CB13" s="31">
        <f t="shared" si="36"/>
        <v>10</v>
      </c>
      <c r="CC13" s="257">
        <f t="shared" si="37"/>
        <v>210</v>
      </c>
      <c r="CD13" s="176">
        <f t="shared" si="6"/>
        <v>136.66666666666669</v>
      </c>
      <c r="CE13" s="24">
        <f t="shared" si="38"/>
        <v>3</v>
      </c>
      <c r="CF13" s="176">
        <f t="shared" si="7"/>
        <v>116.66666666666667</v>
      </c>
      <c r="CG13" s="24">
        <f t="shared" si="39"/>
        <v>4</v>
      </c>
      <c r="CH13" s="176">
        <f t="shared" si="8"/>
        <v>90</v>
      </c>
      <c r="CI13" s="24">
        <f t="shared" si="40"/>
        <v>5</v>
      </c>
      <c r="CJ13" s="24">
        <f t="shared" si="9"/>
        <v>0.77991532347916515</v>
      </c>
      <c r="CK13" s="255">
        <f t="shared" si="10"/>
        <v>0.77991532347916515</v>
      </c>
      <c r="CM13" s="24">
        <f t="shared" si="11"/>
        <v>0</v>
      </c>
      <c r="CN13" s="24">
        <f t="shared" si="12"/>
        <v>0</v>
      </c>
      <c r="CO13" s="24">
        <f t="shared" si="13"/>
        <v>1.8867924528301885</v>
      </c>
      <c r="CP13" s="24">
        <f t="shared" si="14"/>
        <v>6.8965517241379315</v>
      </c>
      <c r="CQ13" s="24">
        <f t="shared" si="15"/>
        <v>0</v>
      </c>
      <c r="CR13" s="24">
        <f t="shared" si="15"/>
        <v>0</v>
      </c>
      <c r="CS13" s="24">
        <f t="shared" si="15"/>
        <v>0</v>
      </c>
      <c r="CT13" s="24" t="e">
        <f t="shared" si="15"/>
        <v>#DIV/0!</v>
      </c>
      <c r="CU13" s="24">
        <f t="shared" si="15"/>
        <v>0</v>
      </c>
      <c r="CV13" s="24">
        <f t="shared" si="16"/>
        <v>0</v>
      </c>
      <c r="CW13" s="24">
        <f t="shared" si="16"/>
        <v>0</v>
      </c>
      <c r="CX13" s="24">
        <f t="shared" si="16"/>
        <v>0</v>
      </c>
      <c r="CY13" s="24" t="e">
        <f t="shared" si="16"/>
        <v>#DIV/0!</v>
      </c>
      <c r="CZ13" s="24">
        <f t="shared" si="16"/>
        <v>0</v>
      </c>
      <c r="DA13" s="24">
        <f t="shared" si="17"/>
        <v>0</v>
      </c>
      <c r="DB13" s="24">
        <f t="shared" si="17"/>
        <v>8.2644628099173563</v>
      </c>
      <c r="DC13" s="24">
        <f t="shared" si="17"/>
        <v>8.2644628099173563</v>
      </c>
      <c r="DE13" s="24">
        <f t="shared" si="41"/>
        <v>0</v>
      </c>
      <c r="DF13" s="24">
        <f t="shared" si="41"/>
        <v>0</v>
      </c>
      <c r="DG13" s="24">
        <f t="shared" si="42"/>
        <v>1</v>
      </c>
      <c r="DH13" s="24">
        <f t="shared" si="43"/>
        <v>1</v>
      </c>
      <c r="DI13" s="24">
        <f t="shared" si="18"/>
        <v>0</v>
      </c>
      <c r="DJ13" s="24">
        <f t="shared" si="18"/>
        <v>0</v>
      </c>
      <c r="DK13" s="24">
        <f t="shared" si="18"/>
        <v>0</v>
      </c>
      <c r="DL13" s="24">
        <f t="shared" si="18"/>
        <v>0</v>
      </c>
      <c r="DM13" s="24">
        <f t="shared" si="18"/>
        <v>0</v>
      </c>
      <c r="DN13" s="24">
        <f t="shared" si="19"/>
        <v>0</v>
      </c>
      <c r="DO13" s="24">
        <f t="shared" si="44"/>
        <v>0</v>
      </c>
      <c r="DP13" s="24">
        <f t="shared" si="44"/>
        <v>0</v>
      </c>
      <c r="DQ13" s="24">
        <f t="shared" si="44"/>
        <v>0</v>
      </c>
      <c r="DR13" s="24">
        <f t="shared" si="20"/>
        <v>0</v>
      </c>
      <c r="DS13" s="24">
        <f t="shared" si="21"/>
        <v>1</v>
      </c>
    </row>
    <row r="14" spans="1:123" s="24" customFormat="1" ht="15.75" thickBot="1">
      <c r="A14" s="24" t="s">
        <v>288</v>
      </c>
      <c r="B14" s="25">
        <v>12</v>
      </c>
      <c r="C14" s="25" t="s">
        <v>300</v>
      </c>
      <c r="D14" s="85" t="s">
        <v>36</v>
      </c>
      <c r="E14" s="33">
        <v>2</v>
      </c>
      <c r="F14" s="33">
        <v>1</v>
      </c>
      <c r="G14" s="33">
        <v>6</v>
      </c>
      <c r="H14" s="33">
        <v>2</v>
      </c>
      <c r="I14" s="33"/>
      <c r="J14" s="33">
        <v>1</v>
      </c>
      <c r="K14" s="33"/>
      <c r="L14" s="33"/>
      <c r="M14" s="33"/>
      <c r="N14" s="33"/>
      <c r="O14" s="33"/>
      <c r="P14" s="33"/>
      <c r="Q14" s="227"/>
      <c r="R14" s="227"/>
      <c r="S14" s="226">
        <v>1</v>
      </c>
      <c r="T14" s="50" t="s">
        <v>36</v>
      </c>
      <c r="U14" s="33">
        <v>2</v>
      </c>
      <c r="V14" s="33">
        <v>1</v>
      </c>
      <c r="W14" s="33">
        <v>6</v>
      </c>
      <c r="X14" s="33">
        <v>1</v>
      </c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50"/>
      <c r="AK14" s="9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 t="shared" si="22"/>
        <v>2</v>
      </c>
      <c r="BA14" s="30">
        <f t="shared" si="0"/>
        <v>4</v>
      </c>
      <c r="BB14" s="31">
        <f t="shared" si="0"/>
        <v>2</v>
      </c>
      <c r="BC14" s="31">
        <f t="shared" si="23"/>
        <v>6</v>
      </c>
      <c r="BD14" s="31">
        <f t="shared" si="1"/>
        <v>12</v>
      </c>
      <c r="BE14" s="31">
        <f t="shared" si="24"/>
        <v>18</v>
      </c>
      <c r="BF14" s="31">
        <f t="shared" si="2"/>
        <v>3</v>
      </c>
      <c r="BG14" s="31">
        <f t="shared" si="25"/>
        <v>21</v>
      </c>
      <c r="BH14" s="31">
        <f t="shared" si="3"/>
        <v>0</v>
      </c>
      <c r="BI14" s="31">
        <f t="shared" si="3"/>
        <v>1</v>
      </c>
      <c r="BJ14" s="31">
        <f t="shared" si="3"/>
        <v>0</v>
      </c>
      <c r="BK14" s="31">
        <f t="shared" si="26"/>
        <v>0</v>
      </c>
      <c r="BL14" s="31">
        <f t="shared" si="26"/>
        <v>0</v>
      </c>
      <c r="BM14" s="31">
        <f t="shared" si="27"/>
        <v>0</v>
      </c>
      <c r="BN14" s="31">
        <f t="shared" si="4"/>
        <v>0</v>
      </c>
      <c r="BO14" s="31">
        <f t="shared" si="4"/>
        <v>0</v>
      </c>
      <c r="BP14" s="31">
        <f t="shared" si="28"/>
        <v>0</v>
      </c>
      <c r="BQ14" s="31">
        <f t="shared" si="29"/>
        <v>0</v>
      </c>
      <c r="BR14" s="31">
        <f t="shared" si="29"/>
        <v>0</v>
      </c>
      <c r="BS14" s="31">
        <f t="shared" si="30"/>
        <v>0</v>
      </c>
      <c r="BT14" s="31">
        <f t="shared" si="5"/>
        <v>0</v>
      </c>
      <c r="BU14" s="32">
        <f t="shared" si="5"/>
        <v>1</v>
      </c>
      <c r="BV14" s="32">
        <f t="shared" si="31"/>
        <v>1</v>
      </c>
      <c r="BX14" s="30">
        <f t="shared" si="32"/>
        <v>1400</v>
      </c>
      <c r="BY14" s="31">
        <f t="shared" si="33"/>
        <v>10</v>
      </c>
      <c r="BZ14" s="31">
        <f t="shared" si="34"/>
        <v>0</v>
      </c>
      <c r="CA14" s="31">
        <f t="shared" si="35"/>
        <v>0</v>
      </c>
      <c r="CB14" s="31">
        <f t="shared" si="36"/>
        <v>10</v>
      </c>
      <c r="CC14" s="32">
        <f t="shared" si="37"/>
        <v>1420</v>
      </c>
      <c r="CD14" s="176">
        <f t="shared" si="6"/>
        <v>1273.3333333333333</v>
      </c>
      <c r="CE14" s="24">
        <f t="shared" si="38"/>
        <v>3</v>
      </c>
      <c r="CF14" s="176">
        <f t="shared" si="7"/>
        <v>1233.3333333333333</v>
      </c>
      <c r="CG14" s="24">
        <f t="shared" si="39"/>
        <v>4</v>
      </c>
      <c r="CH14" s="176">
        <f t="shared" si="8"/>
        <v>1180</v>
      </c>
      <c r="CI14" s="24">
        <f t="shared" si="40"/>
        <v>5</v>
      </c>
      <c r="CJ14" s="24">
        <f t="shared" si="9"/>
        <v>5.2737131397162598</v>
      </c>
      <c r="CK14" s="255">
        <f t="shared" si="10"/>
        <v>5.2737131397162598</v>
      </c>
      <c r="CM14" s="24">
        <f t="shared" si="11"/>
        <v>3.7037037037037033</v>
      </c>
      <c r="CN14" s="24">
        <f t="shared" si="12"/>
        <v>2.1978021978021975</v>
      </c>
      <c r="CO14" s="24">
        <f t="shared" si="13"/>
        <v>11.320754716981131</v>
      </c>
      <c r="CP14" s="24">
        <f t="shared" si="14"/>
        <v>10.344827586206897</v>
      </c>
      <c r="CQ14" s="24">
        <f t="shared" si="15"/>
        <v>0</v>
      </c>
      <c r="CR14" s="24">
        <f t="shared" si="15"/>
        <v>2.7027027027027026</v>
      </c>
      <c r="CS14" s="24">
        <f t="shared" si="15"/>
        <v>0</v>
      </c>
      <c r="CT14" s="24" t="e">
        <f t="shared" si="15"/>
        <v>#DIV/0!</v>
      </c>
      <c r="CU14" s="24">
        <f t="shared" si="15"/>
        <v>0</v>
      </c>
      <c r="CV14" s="24">
        <f t="shared" si="16"/>
        <v>0</v>
      </c>
      <c r="CW14" s="24">
        <f t="shared" si="16"/>
        <v>0</v>
      </c>
      <c r="CX14" s="24">
        <f t="shared" si="16"/>
        <v>0</v>
      </c>
      <c r="CY14" s="24" t="e">
        <f t="shared" si="16"/>
        <v>#DIV/0!</v>
      </c>
      <c r="CZ14" s="24">
        <f t="shared" si="16"/>
        <v>0</v>
      </c>
      <c r="DA14" s="24">
        <f t="shared" si="17"/>
        <v>0</v>
      </c>
      <c r="DB14" s="24">
        <f t="shared" si="17"/>
        <v>8.2644628099173563</v>
      </c>
      <c r="DC14" s="24">
        <f t="shared" si="17"/>
        <v>8.2644628099173563</v>
      </c>
      <c r="DE14" s="24">
        <f t="shared" si="41"/>
        <v>1</v>
      </c>
      <c r="DF14" s="24">
        <f t="shared" si="41"/>
        <v>1</v>
      </c>
      <c r="DG14" s="24">
        <f t="shared" si="42"/>
        <v>1</v>
      </c>
      <c r="DH14" s="24">
        <f t="shared" si="43"/>
        <v>1</v>
      </c>
      <c r="DI14" s="24">
        <f t="shared" si="18"/>
        <v>0</v>
      </c>
      <c r="DJ14" s="24">
        <f t="shared" si="18"/>
        <v>1</v>
      </c>
      <c r="DK14" s="24">
        <f t="shared" si="18"/>
        <v>0</v>
      </c>
      <c r="DL14" s="24">
        <f t="shared" si="18"/>
        <v>0</v>
      </c>
      <c r="DM14" s="24">
        <f t="shared" si="18"/>
        <v>0</v>
      </c>
      <c r="DN14" s="24">
        <f t="shared" si="19"/>
        <v>0</v>
      </c>
      <c r="DO14" s="24">
        <f t="shared" si="44"/>
        <v>0</v>
      </c>
      <c r="DP14" s="24">
        <f t="shared" si="44"/>
        <v>0</v>
      </c>
      <c r="DQ14" s="24">
        <f t="shared" si="44"/>
        <v>0</v>
      </c>
      <c r="DR14" s="24">
        <f t="shared" si="20"/>
        <v>0</v>
      </c>
      <c r="DS14" s="24">
        <f t="shared" si="21"/>
        <v>1</v>
      </c>
    </row>
    <row r="15" spans="1:123" s="24" customFormat="1" ht="15.75" thickBot="1">
      <c r="A15" s="24" t="s">
        <v>288</v>
      </c>
      <c r="B15" s="25">
        <v>13</v>
      </c>
      <c r="C15" s="25" t="s">
        <v>301</v>
      </c>
      <c r="D15" s="50" t="s">
        <v>36</v>
      </c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50" t="s">
        <v>76</v>
      </c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50"/>
      <c r="AK15" s="93"/>
      <c r="AL15" s="33"/>
      <c r="AM15" s="33"/>
      <c r="AN15" s="27"/>
      <c r="AO15" s="27"/>
      <c r="AP15" s="27"/>
      <c r="AQ15" s="27"/>
      <c r="AR15" s="28"/>
      <c r="AS15" s="26"/>
      <c r="AT15" s="26"/>
      <c r="AU15" s="26"/>
      <c r="AV15" s="26"/>
      <c r="AW15" s="26"/>
      <c r="AX15" s="26"/>
      <c r="AY15" s="26"/>
      <c r="AZ15" s="29">
        <f t="shared" si="22"/>
        <v>1</v>
      </c>
      <c r="BA15" s="30">
        <f t="shared" si="0"/>
        <v>0</v>
      </c>
      <c r="BB15" s="31">
        <f t="shared" si="0"/>
        <v>0</v>
      </c>
      <c r="BC15" s="31">
        <f t="shared" si="23"/>
        <v>0</v>
      </c>
      <c r="BD15" s="31">
        <f t="shared" si="1"/>
        <v>0</v>
      </c>
      <c r="BE15" s="31">
        <f t="shared" si="24"/>
        <v>0</v>
      </c>
      <c r="BF15" s="31">
        <f t="shared" si="2"/>
        <v>0</v>
      </c>
      <c r="BG15" s="31">
        <f t="shared" si="25"/>
        <v>0</v>
      </c>
      <c r="BH15" s="31">
        <f t="shared" si="3"/>
        <v>0</v>
      </c>
      <c r="BI15" s="31">
        <f t="shared" si="3"/>
        <v>0</v>
      </c>
      <c r="BJ15" s="31">
        <f t="shared" si="3"/>
        <v>0</v>
      </c>
      <c r="BK15" s="31">
        <f t="shared" si="26"/>
        <v>0</v>
      </c>
      <c r="BL15" s="31">
        <f t="shared" si="26"/>
        <v>0</v>
      </c>
      <c r="BM15" s="31">
        <f t="shared" si="27"/>
        <v>0</v>
      </c>
      <c r="BN15" s="31">
        <f t="shared" si="4"/>
        <v>0</v>
      </c>
      <c r="BO15" s="31">
        <f t="shared" si="4"/>
        <v>0</v>
      </c>
      <c r="BP15" s="31">
        <f t="shared" si="28"/>
        <v>0</v>
      </c>
      <c r="BQ15" s="31">
        <f t="shared" si="29"/>
        <v>0</v>
      </c>
      <c r="BR15" s="31">
        <f t="shared" si="29"/>
        <v>0</v>
      </c>
      <c r="BS15" s="31">
        <f t="shared" si="30"/>
        <v>0</v>
      </c>
      <c r="BT15" s="31">
        <f t="shared" si="5"/>
        <v>0</v>
      </c>
      <c r="BU15" s="32">
        <f t="shared" si="5"/>
        <v>0</v>
      </c>
      <c r="BV15" s="32">
        <f t="shared" si="31"/>
        <v>0</v>
      </c>
      <c r="BX15" s="30">
        <f t="shared" si="32"/>
        <v>0</v>
      </c>
      <c r="BY15" s="31">
        <f t="shared" si="33"/>
        <v>0</v>
      </c>
      <c r="BZ15" s="31">
        <f t="shared" si="34"/>
        <v>0</v>
      </c>
      <c r="CA15" s="31">
        <f t="shared" si="35"/>
        <v>0</v>
      </c>
      <c r="CB15" s="31">
        <f t="shared" si="36"/>
        <v>0</v>
      </c>
      <c r="CC15" s="256">
        <f t="shared" si="37"/>
        <v>0</v>
      </c>
      <c r="CD15" s="176">
        <f t="shared" si="6"/>
        <v>-73.333333333333329</v>
      </c>
      <c r="CE15" s="24" t="str">
        <f t="shared" si="38"/>
        <v>NAO</v>
      </c>
      <c r="CF15" s="176">
        <f t="shared" si="7"/>
        <v>-93.333333333333329</v>
      </c>
      <c r="CG15" s="24" t="str">
        <f t="shared" si="39"/>
        <v>NAO</v>
      </c>
      <c r="CH15" s="176">
        <f t="shared" si="8"/>
        <v>-120</v>
      </c>
      <c r="CI15" s="24" t="str">
        <f t="shared" si="40"/>
        <v>NAO</v>
      </c>
      <c r="CJ15" s="24">
        <f t="shared" si="9"/>
        <v>0</v>
      </c>
      <c r="CK15" s="255">
        <f t="shared" si="10"/>
        <v>0</v>
      </c>
      <c r="CM15" s="24">
        <f t="shared" si="11"/>
        <v>0</v>
      </c>
      <c r="CN15" s="24">
        <f t="shared" si="12"/>
        <v>0</v>
      </c>
      <c r="CO15" s="24">
        <f t="shared" si="13"/>
        <v>0</v>
      </c>
      <c r="CP15" s="24">
        <f t="shared" si="14"/>
        <v>0</v>
      </c>
      <c r="CQ15" s="24">
        <f t="shared" si="15"/>
        <v>0</v>
      </c>
      <c r="CR15" s="24">
        <f t="shared" si="15"/>
        <v>0</v>
      </c>
      <c r="CS15" s="24">
        <f t="shared" si="15"/>
        <v>0</v>
      </c>
      <c r="CT15" s="24" t="e">
        <f t="shared" si="15"/>
        <v>#DIV/0!</v>
      </c>
      <c r="CU15" s="24">
        <f t="shared" si="15"/>
        <v>0</v>
      </c>
      <c r="CV15" s="24">
        <f t="shared" si="16"/>
        <v>0</v>
      </c>
      <c r="CW15" s="24">
        <f t="shared" si="16"/>
        <v>0</v>
      </c>
      <c r="CX15" s="24">
        <f t="shared" si="16"/>
        <v>0</v>
      </c>
      <c r="CY15" s="24" t="e">
        <f t="shared" si="16"/>
        <v>#DIV/0!</v>
      </c>
      <c r="CZ15" s="24">
        <f t="shared" si="16"/>
        <v>0</v>
      </c>
      <c r="DA15" s="24">
        <f t="shared" si="17"/>
        <v>0</v>
      </c>
      <c r="DB15" s="24">
        <f t="shared" si="17"/>
        <v>0</v>
      </c>
      <c r="DC15" s="24">
        <f t="shared" si="17"/>
        <v>0</v>
      </c>
      <c r="DE15" s="24">
        <f t="shared" si="41"/>
        <v>0</v>
      </c>
      <c r="DF15" s="24">
        <f t="shared" si="41"/>
        <v>0</v>
      </c>
      <c r="DG15" s="24">
        <f t="shared" si="42"/>
        <v>0</v>
      </c>
      <c r="DH15" s="24">
        <f t="shared" si="43"/>
        <v>0</v>
      </c>
      <c r="DI15" s="24">
        <f t="shared" si="18"/>
        <v>0</v>
      </c>
      <c r="DJ15" s="24">
        <f t="shared" si="18"/>
        <v>0</v>
      </c>
      <c r="DK15" s="24">
        <f t="shared" si="18"/>
        <v>0</v>
      </c>
      <c r="DL15" s="24">
        <f t="shared" si="18"/>
        <v>0</v>
      </c>
      <c r="DM15" s="24">
        <f t="shared" si="18"/>
        <v>0</v>
      </c>
      <c r="DN15" s="24">
        <f t="shared" si="19"/>
        <v>0</v>
      </c>
      <c r="DO15" s="24">
        <f t="shared" si="44"/>
        <v>0</v>
      </c>
      <c r="DP15" s="24">
        <f t="shared" si="44"/>
        <v>0</v>
      </c>
      <c r="DQ15" s="24">
        <f t="shared" si="44"/>
        <v>0</v>
      </c>
      <c r="DR15" s="24">
        <f t="shared" si="20"/>
        <v>0</v>
      </c>
      <c r="DS15" s="24">
        <f t="shared" si="21"/>
        <v>0</v>
      </c>
    </row>
    <row r="16" spans="1:123" s="24" customFormat="1" ht="15.75" thickBot="1">
      <c r="A16" s="24" t="s">
        <v>288</v>
      </c>
      <c r="B16" s="25">
        <v>14</v>
      </c>
      <c r="C16" s="25" t="s">
        <v>302</v>
      </c>
      <c r="D16" s="50" t="s">
        <v>36</v>
      </c>
      <c r="E16" s="33"/>
      <c r="F16" s="33"/>
      <c r="G16" s="33"/>
      <c r="H16" s="33"/>
      <c r="I16" s="33">
        <v>1</v>
      </c>
      <c r="J16" s="33">
        <v>1</v>
      </c>
      <c r="K16" s="33"/>
      <c r="L16" s="33"/>
      <c r="M16" s="33"/>
      <c r="N16" s="33"/>
      <c r="O16" s="33"/>
      <c r="P16" s="33"/>
      <c r="Q16" s="33"/>
      <c r="R16" s="33"/>
      <c r="S16" s="33"/>
      <c r="T16" s="50" t="s">
        <v>76</v>
      </c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50"/>
      <c r="AK16" s="93"/>
      <c r="AL16" s="33"/>
      <c r="AM16" s="33"/>
      <c r="AN16" s="27"/>
      <c r="AO16" s="27"/>
      <c r="AP16" s="27"/>
      <c r="AQ16" s="27"/>
      <c r="AR16" s="28"/>
      <c r="AS16" s="26"/>
      <c r="AT16" s="26"/>
      <c r="AU16" s="26"/>
      <c r="AV16" s="26"/>
      <c r="AW16" s="26"/>
      <c r="AX16" s="26"/>
      <c r="AY16" s="26"/>
      <c r="AZ16" s="29">
        <f t="shared" si="22"/>
        <v>1</v>
      </c>
      <c r="BA16" s="30">
        <f t="shared" si="0"/>
        <v>0</v>
      </c>
      <c r="BB16" s="31">
        <f t="shared" si="0"/>
        <v>0</v>
      </c>
      <c r="BC16" s="31">
        <f t="shared" si="23"/>
        <v>0</v>
      </c>
      <c r="BD16" s="31">
        <f t="shared" si="1"/>
        <v>0</v>
      </c>
      <c r="BE16" s="31">
        <f t="shared" si="24"/>
        <v>0</v>
      </c>
      <c r="BF16" s="31">
        <f t="shared" si="2"/>
        <v>0</v>
      </c>
      <c r="BG16" s="31">
        <f t="shared" si="25"/>
        <v>0</v>
      </c>
      <c r="BH16" s="31">
        <f t="shared" si="3"/>
        <v>1</v>
      </c>
      <c r="BI16" s="31">
        <f t="shared" si="3"/>
        <v>1</v>
      </c>
      <c r="BJ16" s="31">
        <f t="shared" si="3"/>
        <v>0</v>
      </c>
      <c r="BK16" s="31">
        <f t="shared" si="26"/>
        <v>0</v>
      </c>
      <c r="BL16" s="31">
        <f t="shared" si="26"/>
        <v>0</v>
      </c>
      <c r="BM16" s="31">
        <f t="shared" si="27"/>
        <v>0</v>
      </c>
      <c r="BN16" s="31">
        <f t="shared" si="4"/>
        <v>0</v>
      </c>
      <c r="BO16" s="31">
        <f t="shared" si="4"/>
        <v>0</v>
      </c>
      <c r="BP16" s="31">
        <f t="shared" si="28"/>
        <v>0</v>
      </c>
      <c r="BQ16" s="31">
        <f t="shared" si="29"/>
        <v>0</v>
      </c>
      <c r="BR16" s="31">
        <f t="shared" si="29"/>
        <v>0</v>
      </c>
      <c r="BS16" s="31">
        <f t="shared" si="30"/>
        <v>0</v>
      </c>
      <c r="BT16" s="31">
        <f t="shared" si="5"/>
        <v>0</v>
      </c>
      <c r="BU16" s="32">
        <f t="shared" si="5"/>
        <v>0</v>
      </c>
      <c r="BV16" s="32">
        <f t="shared" si="31"/>
        <v>0</v>
      </c>
      <c r="BX16" s="30">
        <f t="shared" si="32"/>
        <v>20</v>
      </c>
      <c r="BY16" s="31">
        <f t="shared" si="33"/>
        <v>10</v>
      </c>
      <c r="BZ16" s="31">
        <f t="shared" si="34"/>
        <v>0</v>
      </c>
      <c r="CA16" s="31">
        <f t="shared" si="35"/>
        <v>0</v>
      </c>
      <c r="CB16" s="31">
        <f t="shared" si="36"/>
        <v>0</v>
      </c>
      <c r="CC16" s="256">
        <f t="shared" si="37"/>
        <v>30</v>
      </c>
      <c r="CD16" s="176">
        <f t="shared" si="6"/>
        <v>-43.333333333333329</v>
      </c>
      <c r="CE16" s="24" t="str">
        <f t="shared" si="38"/>
        <v>NAO</v>
      </c>
      <c r="CF16" s="176">
        <f t="shared" si="7"/>
        <v>-63.333333333333329</v>
      </c>
      <c r="CG16" s="24" t="str">
        <f t="shared" si="39"/>
        <v>NAO</v>
      </c>
      <c r="CH16" s="176">
        <f t="shared" si="8"/>
        <v>-90</v>
      </c>
      <c r="CI16" s="24" t="str">
        <f t="shared" si="40"/>
        <v>NAO</v>
      </c>
      <c r="CJ16" s="24">
        <f t="shared" si="9"/>
        <v>0.11141647478273788</v>
      </c>
      <c r="CK16" s="255">
        <f t="shared" si="10"/>
        <v>0.11141647478273788</v>
      </c>
      <c r="CM16" s="24">
        <f t="shared" si="11"/>
        <v>0</v>
      </c>
      <c r="CN16" s="24">
        <f t="shared" si="12"/>
        <v>0</v>
      </c>
      <c r="CO16" s="24">
        <f t="shared" si="13"/>
        <v>0</v>
      </c>
      <c r="CP16" s="24">
        <f t="shared" si="14"/>
        <v>0</v>
      </c>
      <c r="CQ16" s="24">
        <f t="shared" si="15"/>
        <v>16.666666666666668</v>
      </c>
      <c r="CR16" s="24">
        <f t="shared" si="15"/>
        <v>2.7027027027027026</v>
      </c>
      <c r="CS16" s="24">
        <f t="shared" si="15"/>
        <v>0</v>
      </c>
      <c r="CT16" s="24" t="e">
        <f t="shared" si="15"/>
        <v>#DIV/0!</v>
      </c>
      <c r="CU16" s="24">
        <f t="shared" si="15"/>
        <v>0</v>
      </c>
      <c r="CV16" s="24">
        <f t="shared" si="16"/>
        <v>0</v>
      </c>
      <c r="CW16" s="24">
        <f t="shared" si="16"/>
        <v>0</v>
      </c>
      <c r="CX16" s="24">
        <f t="shared" si="16"/>
        <v>0</v>
      </c>
      <c r="CY16" s="24" t="e">
        <f t="shared" si="16"/>
        <v>#DIV/0!</v>
      </c>
      <c r="CZ16" s="24">
        <f t="shared" si="16"/>
        <v>0</v>
      </c>
      <c r="DA16" s="24">
        <f t="shared" si="17"/>
        <v>0</v>
      </c>
      <c r="DB16" s="24">
        <f t="shared" si="17"/>
        <v>0</v>
      </c>
      <c r="DC16" s="24">
        <f t="shared" si="17"/>
        <v>0</v>
      </c>
      <c r="DE16" s="24">
        <f t="shared" si="41"/>
        <v>0</v>
      </c>
      <c r="DF16" s="24">
        <f t="shared" si="41"/>
        <v>0</v>
      </c>
      <c r="DG16" s="24">
        <f t="shared" si="42"/>
        <v>0</v>
      </c>
      <c r="DH16" s="24">
        <f t="shared" si="43"/>
        <v>0</v>
      </c>
      <c r="DI16" s="24">
        <f t="shared" si="18"/>
        <v>1</v>
      </c>
      <c r="DJ16" s="24">
        <f t="shared" si="18"/>
        <v>1</v>
      </c>
      <c r="DK16" s="24">
        <f t="shared" si="18"/>
        <v>0</v>
      </c>
      <c r="DL16" s="24">
        <f t="shared" si="18"/>
        <v>0</v>
      </c>
      <c r="DM16" s="24">
        <f t="shared" si="18"/>
        <v>0</v>
      </c>
      <c r="DN16" s="24">
        <f t="shared" si="19"/>
        <v>0</v>
      </c>
      <c r="DO16" s="24">
        <f t="shared" si="44"/>
        <v>0</v>
      </c>
      <c r="DP16" s="24">
        <f t="shared" si="44"/>
        <v>0</v>
      </c>
      <c r="DQ16" s="24">
        <f t="shared" si="44"/>
        <v>0</v>
      </c>
      <c r="DR16" s="24">
        <f t="shared" si="20"/>
        <v>0</v>
      </c>
      <c r="DS16" s="24">
        <f t="shared" si="21"/>
        <v>0</v>
      </c>
    </row>
    <row r="17" spans="1:123" ht="15.75" thickBot="1">
      <c r="A17" s="24" t="s">
        <v>288</v>
      </c>
      <c r="B17" s="25">
        <v>15</v>
      </c>
      <c r="C17" s="25" t="s">
        <v>303</v>
      </c>
      <c r="D17" s="50" t="s">
        <v>36</v>
      </c>
      <c r="E17" s="33"/>
      <c r="F17" s="33">
        <v>2</v>
      </c>
      <c r="G17" s="33">
        <v>2</v>
      </c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50" t="s">
        <v>36</v>
      </c>
      <c r="U17" s="33">
        <v>2</v>
      </c>
      <c r="V17" s="33">
        <v>3</v>
      </c>
      <c r="W17" s="33">
        <v>1</v>
      </c>
      <c r="X17" s="33"/>
      <c r="Y17" s="33"/>
      <c r="Z17" s="33">
        <v>1</v>
      </c>
      <c r="AA17" s="33"/>
      <c r="AB17" s="33"/>
      <c r="AC17" s="33"/>
      <c r="AD17" s="33"/>
      <c r="AE17" s="33"/>
      <c r="AF17" s="33"/>
      <c r="AG17" s="33"/>
      <c r="AH17" s="33"/>
      <c r="AI17" s="33"/>
      <c r="AJ17" s="50"/>
      <c r="AK17" s="93"/>
      <c r="AL17" s="33"/>
      <c r="AM17" s="33"/>
      <c r="AN17" s="36"/>
      <c r="AO17" s="36"/>
      <c r="AP17" s="36"/>
      <c r="AQ17" s="36"/>
      <c r="AR17" s="37"/>
      <c r="AS17" s="33"/>
      <c r="AT17" s="33"/>
      <c r="AU17" s="33"/>
      <c r="AV17" s="33"/>
      <c r="AW17" s="33"/>
      <c r="AX17" s="33"/>
      <c r="AY17" s="33"/>
      <c r="AZ17" s="38">
        <f t="shared" si="22"/>
        <v>2</v>
      </c>
      <c r="BA17" s="39">
        <f t="shared" si="0"/>
        <v>2</v>
      </c>
      <c r="BB17" s="40">
        <f t="shared" si="0"/>
        <v>5</v>
      </c>
      <c r="BC17" s="31">
        <f t="shared" si="23"/>
        <v>7</v>
      </c>
      <c r="BD17" s="40">
        <f t="shared" si="1"/>
        <v>3</v>
      </c>
      <c r="BE17" s="31">
        <f t="shared" si="24"/>
        <v>10</v>
      </c>
      <c r="BF17" s="40">
        <f t="shared" si="2"/>
        <v>0</v>
      </c>
      <c r="BG17" s="31">
        <f t="shared" si="25"/>
        <v>10</v>
      </c>
      <c r="BH17" s="40">
        <f t="shared" si="3"/>
        <v>0</v>
      </c>
      <c r="BI17" s="40">
        <f t="shared" si="3"/>
        <v>1</v>
      </c>
      <c r="BJ17" s="40">
        <f t="shared" si="3"/>
        <v>0</v>
      </c>
      <c r="BK17" s="40">
        <f t="shared" si="26"/>
        <v>0</v>
      </c>
      <c r="BL17" s="40">
        <f t="shared" si="26"/>
        <v>0</v>
      </c>
      <c r="BM17" s="31">
        <f t="shared" si="27"/>
        <v>0</v>
      </c>
      <c r="BN17" s="40">
        <f t="shared" si="4"/>
        <v>0</v>
      </c>
      <c r="BO17" s="40">
        <f t="shared" si="4"/>
        <v>0</v>
      </c>
      <c r="BP17" s="40">
        <f t="shared" si="28"/>
        <v>0</v>
      </c>
      <c r="BQ17" s="40">
        <f t="shared" si="29"/>
        <v>0</v>
      </c>
      <c r="BR17" s="40">
        <f t="shared" si="29"/>
        <v>0</v>
      </c>
      <c r="BS17" s="31">
        <f t="shared" si="30"/>
        <v>0</v>
      </c>
      <c r="BT17" s="40">
        <f t="shared" si="5"/>
        <v>0</v>
      </c>
      <c r="BU17" s="41">
        <f t="shared" si="5"/>
        <v>0</v>
      </c>
      <c r="BV17" s="41">
        <f t="shared" si="31"/>
        <v>0</v>
      </c>
      <c r="BW17" s="42"/>
      <c r="BX17" s="39">
        <f t="shared" si="32"/>
        <v>780</v>
      </c>
      <c r="BY17" s="40">
        <f t="shared" si="33"/>
        <v>10</v>
      </c>
      <c r="BZ17" s="40">
        <f t="shared" si="34"/>
        <v>0</v>
      </c>
      <c r="CA17" s="40">
        <f t="shared" si="35"/>
        <v>0</v>
      </c>
      <c r="CB17" s="40">
        <f t="shared" si="36"/>
        <v>0</v>
      </c>
      <c r="CC17" s="32">
        <f t="shared" si="37"/>
        <v>790</v>
      </c>
      <c r="CD17" s="176">
        <f t="shared" si="6"/>
        <v>643.33333333333337</v>
      </c>
      <c r="CE17" s="24">
        <f t="shared" si="38"/>
        <v>3</v>
      </c>
      <c r="CF17" s="176">
        <f t="shared" si="7"/>
        <v>603.33333333333337</v>
      </c>
      <c r="CG17" s="24">
        <f t="shared" si="39"/>
        <v>4</v>
      </c>
      <c r="CH17" s="176">
        <f t="shared" si="8"/>
        <v>550</v>
      </c>
      <c r="CI17" s="24">
        <f t="shared" si="40"/>
        <v>5</v>
      </c>
      <c r="CJ17">
        <f t="shared" si="9"/>
        <v>2.9339671692787639</v>
      </c>
      <c r="CK17" s="82">
        <f t="shared" si="10"/>
        <v>2.9339671692787639</v>
      </c>
      <c r="CM17">
        <f t="shared" si="11"/>
        <v>1.8518518518518516</v>
      </c>
      <c r="CN17">
        <f t="shared" si="12"/>
        <v>5.4945054945054945</v>
      </c>
      <c r="CO17">
        <f t="shared" si="13"/>
        <v>2.8301886792452828</v>
      </c>
      <c r="CP17">
        <f t="shared" si="14"/>
        <v>0</v>
      </c>
      <c r="CQ17">
        <f t="shared" si="15"/>
        <v>0</v>
      </c>
      <c r="CR17">
        <f t="shared" si="15"/>
        <v>2.7027027027027026</v>
      </c>
      <c r="CS17">
        <f t="shared" si="15"/>
        <v>0</v>
      </c>
      <c r="CT17" t="e">
        <f t="shared" si="15"/>
        <v>#DIV/0!</v>
      </c>
      <c r="CU17">
        <f t="shared" si="15"/>
        <v>0</v>
      </c>
      <c r="CV17">
        <f t="shared" si="16"/>
        <v>0</v>
      </c>
      <c r="CW17">
        <f t="shared" si="16"/>
        <v>0</v>
      </c>
      <c r="CX17">
        <f t="shared" si="16"/>
        <v>0</v>
      </c>
      <c r="CY17" t="e">
        <f t="shared" si="16"/>
        <v>#DIV/0!</v>
      </c>
      <c r="CZ17">
        <f t="shared" si="16"/>
        <v>0</v>
      </c>
      <c r="DA17">
        <f t="shared" si="17"/>
        <v>0</v>
      </c>
      <c r="DB17">
        <f t="shared" si="17"/>
        <v>0</v>
      </c>
      <c r="DC17">
        <f t="shared" si="17"/>
        <v>0</v>
      </c>
      <c r="DE17" s="24">
        <f t="shared" si="41"/>
        <v>1</v>
      </c>
      <c r="DF17" s="24">
        <f t="shared" si="41"/>
        <v>1</v>
      </c>
      <c r="DG17" s="24">
        <f t="shared" si="42"/>
        <v>1</v>
      </c>
      <c r="DH17" s="24">
        <f t="shared" si="43"/>
        <v>0</v>
      </c>
      <c r="DI17" s="24">
        <f t="shared" si="18"/>
        <v>0</v>
      </c>
      <c r="DJ17" s="24">
        <f t="shared" si="18"/>
        <v>1</v>
      </c>
      <c r="DK17" s="24">
        <f t="shared" si="18"/>
        <v>0</v>
      </c>
      <c r="DL17" s="24">
        <f t="shared" si="18"/>
        <v>0</v>
      </c>
      <c r="DM17" s="24">
        <f t="shared" si="18"/>
        <v>0</v>
      </c>
      <c r="DN17" s="24">
        <f t="shared" si="19"/>
        <v>0</v>
      </c>
      <c r="DO17" s="24">
        <f t="shared" si="44"/>
        <v>0</v>
      </c>
      <c r="DP17" s="24">
        <f t="shared" si="44"/>
        <v>0</v>
      </c>
      <c r="DQ17" s="24">
        <f t="shared" si="44"/>
        <v>0</v>
      </c>
      <c r="DR17" s="24">
        <f t="shared" si="20"/>
        <v>0</v>
      </c>
      <c r="DS17" s="24">
        <f t="shared" si="21"/>
        <v>0</v>
      </c>
    </row>
    <row r="18" spans="1:123" ht="15.75" thickBot="1">
      <c r="A18" s="24" t="s">
        <v>288</v>
      </c>
      <c r="B18" s="25">
        <v>16</v>
      </c>
      <c r="C18" s="25" t="s">
        <v>304</v>
      </c>
      <c r="D18" s="50" t="s">
        <v>36</v>
      </c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226">
        <v>1</v>
      </c>
      <c r="T18" s="50" t="s">
        <v>76</v>
      </c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91"/>
      <c r="AK18" s="93"/>
      <c r="AL18" s="33"/>
      <c r="AM18" s="33"/>
      <c r="AN18" s="36"/>
      <c r="AO18" s="36"/>
      <c r="AP18" s="36"/>
      <c r="AQ18" s="36"/>
      <c r="AR18" s="37"/>
      <c r="AS18" s="33"/>
      <c r="AT18" s="33"/>
      <c r="AU18" s="33"/>
      <c r="AV18" s="33"/>
      <c r="AW18" s="33"/>
      <c r="AX18" s="33"/>
      <c r="AY18" s="33"/>
      <c r="AZ18" s="38">
        <f t="shared" si="22"/>
        <v>1</v>
      </c>
      <c r="BA18" s="39">
        <f t="shared" si="0"/>
        <v>0</v>
      </c>
      <c r="BB18" s="40">
        <f t="shared" si="0"/>
        <v>0</v>
      </c>
      <c r="BC18" s="31">
        <f t="shared" si="23"/>
        <v>0</v>
      </c>
      <c r="BD18" s="40">
        <f t="shared" si="1"/>
        <v>0</v>
      </c>
      <c r="BE18" s="31">
        <f t="shared" si="24"/>
        <v>0</v>
      </c>
      <c r="BF18" s="40">
        <f t="shared" si="2"/>
        <v>0</v>
      </c>
      <c r="BG18" s="31">
        <f t="shared" si="25"/>
        <v>0</v>
      </c>
      <c r="BH18" s="40">
        <f t="shared" si="3"/>
        <v>0</v>
      </c>
      <c r="BI18" s="40">
        <f t="shared" si="3"/>
        <v>0</v>
      </c>
      <c r="BJ18" s="40">
        <f t="shared" si="3"/>
        <v>0</v>
      </c>
      <c r="BK18" s="40">
        <f t="shared" si="26"/>
        <v>0</v>
      </c>
      <c r="BL18" s="40">
        <f t="shared" si="26"/>
        <v>0</v>
      </c>
      <c r="BM18" s="31">
        <f t="shared" si="27"/>
        <v>0</v>
      </c>
      <c r="BN18" s="40">
        <f t="shared" si="4"/>
        <v>0</v>
      </c>
      <c r="BO18" s="40">
        <f t="shared" si="4"/>
        <v>0</v>
      </c>
      <c r="BP18" s="40">
        <f t="shared" si="28"/>
        <v>0</v>
      </c>
      <c r="BQ18" s="40">
        <f t="shared" si="29"/>
        <v>0</v>
      </c>
      <c r="BR18" s="40">
        <f t="shared" si="29"/>
        <v>0</v>
      </c>
      <c r="BS18" s="31">
        <f t="shared" si="30"/>
        <v>0</v>
      </c>
      <c r="BT18" s="40">
        <f t="shared" si="5"/>
        <v>0</v>
      </c>
      <c r="BU18" s="41">
        <f t="shared" si="5"/>
        <v>1</v>
      </c>
      <c r="BV18" s="41">
        <f t="shared" si="31"/>
        <v>1</v>
      </c>
      <c r="BW18" s="42"/>
      <c r="BX18" s="39">
        <f t="shared" si="32"/>
        <v>0</v>
      </c>
      <c r="BY18" s="40">
        <f t="shared" si="33"/>
        <v>0</v>
      </c>
      <c r="BZ18" s="40">
        <f t="shared" si="34"/>
        <v>0</v>
      </c>
      <c r="CA18" s="40">
        <f t="shared" si="35"/>
        <v>0</v>
      </c>
      <c r="CB18" s="40">
        <f t="shared" si="36"/>
        <v>10</v>
      </c>
      <c r="CC18" s="256">
        <f t="shared" si="37"/>
        <v>10</v>
      </c>
      <c r="CD18" s="176">
        <f t="shared" si="6"/>
        <v>-63.333333333333329</v>
      </c>
      <c r="CE18" s="24" t="str">
        <f t="shared" si="38"/>
        <v>NAO</v>
      </c>
      <c r="CF18" s="176">
        <f t="shared" si="7"/>
        <v>-83.333333333333329</v>
      </c>
      <c r="CG18" s="24" t="str">
        <f t="shared" si="39"/>
        <v>NAO</v>
      </c>
      <c r="CH18" s="176">
        <f t="shared" si="8"/>
        <v>-110</v>
      </c>
      <c r="CI18" s="24" t="str">
        <f t="shared" si="40"/>
        <v>NAO</v>
      </c>
      <c r="CJ18">
        <f t="shared" si="9"/>
        <v>3.7138824927579292E-2</v>
      </c>
      <c r="CK18" s="82">
        <f t="shared" si="10"/>
        <v>3.7138824927579292E-2</v>
      </c>
      <c r="CM18">
        <f t="shared" si="11"/>
        <v>0</v>
      </c>
      <c r="CN18">
        <f t="shared" si="12"/>
        <v>0</v>
      </c>
      <c r="CO18">
        <f t="shared" si="13"/>
        <v>0</v>
      </c>
      <c r="CP18">
        <f t="shared" si="14"/>
        <v>0</v>
      </c>
      <c r="CQ18">
        <f t="shared" si="15"/>
        <v>0</v>
      </c>
      <c r="CR18">
        <f t="shared" si="15"/>
        <v>0</v>
      </c>
      <c r="CS18">
        <f t="shared" si="15"/>
        <v>0</v>
      </c>
      <c r="CT18" t="e">
        <f t="shared" si="15"/>
        <v>#DIV/0!</v>
      </c>
      <c r="CU18">
        <f t="shared" si="15"/>
        <v>0</v>
      </c>
      <c r="CV18">
        <f t="shared" si="16"/>
        <v>0</v>
      </c>
      <c r="CW18">
        <f t="shared" si="16"/>
        <v>0</v>
      </c>
      <c r="CX18">
        <f t="shared" si="16"/>
        <v>0</v>
      </c>
      <c r="CY18" t="e">
        <f t="shared" si="16"/>
        <v>#DIV/0!</v>
      </c>
      <c r="CZ18">
        <f t="shared" si="16"/>
        <v>0</v>
      </c>
      <c r="DA18">
        <f t="shared" si="17"/>
        <v>0</v>
      </c>
      <c r="DB18">
        <f t="shared" si="17"/>
        <v>8.2644628099173563</v>
      </c>
      <c r="DC18">
        <f t="shared" si="17"/>
        <v>8.2644628099173563</v>
      </c>
      <c r="DE18" s="24">
        <f t="shared" si="41"/>
        <v>0</v>
      </c>
      <c r="DF18" s="24">
        <f t="shared" si="41"/>
        <v>0</v>
      </c>
      <c r="DG18" s="24">
        <f t="shared" si="42"/>
        <v>0</v>
      </c>
      <c r="DH18" s="24">
        <f t="shared" si="43"/>
        <v>0</v>
      </c>
      <c r="DI18" s="24">
        <f t="shared" si="18"/>
        <v>0</v>
      </c>
      <c r="DJ18" s="24">
        <f t="shared" si="18"/>
        <v>0</v>
      </c>
      <c r="DK18" s="24">
        <f t="shared" si="18"/>
        <v>0</v>
      </c>
      <c r="DL18" s="24">
        <f t="shared" si="18"/>
        <v>0</v>
      </c>
      <c r="DM18" s="24">
        <f t="shared" si="18"/>
        <v>0</v>
      </c>
      <c r="DN18" s="24">
        <f t="shared" si="19"/>
        <v>0</v>
      </c>
      <c r="DO18" s="24">
        <f t="shared" si="44"/>
        <v>0</v>
      </c>
      <c r="DP18" s="24">
        <f t="shared" si="44"/>
        <v>0</v>
      </c>
      <c r="DQ18" s="24">
        <f t="shared" si="44"/>
        <v>0</v>
      </c>
      <c r="DR18" s="24">
        <f t="shared" si="20"/>
        <v>0</v>
      </c>
      <c r="DS18" s="24">
        <f t="shared" si="21"/>
        <v>1</v>
      </c>
    </row>
    <row r="19" spans="1:123" ht="15.75" thickBot="1">
      <c r="A19" s="24" t="s">
        <v>288</v>
      </c>
      <c r="B19" s="25">
        <v>17</v>
      </c>
      <c r="C19" s="25" t="s">
        <v>305</v>
      </c>
      <c r="D19" s="50" t="s">
        <v>36</v>
      </c>
      <c r="E19" s="33">
        <v>6</v>
      </c>
      <c r="F19" s="33">
        <v>4</v>
      </c>
      <c r="G19" s="33">
        <v>1</v>
      </c>
      <c r="H19" s="33"/>
      <c r="I19" s="33"/>
      <c r="J19" s="33">
        <v>7</v>
      </c>
      <c r="K19" s="33"/>
      <c r="L19" s="33"/>
      <c r="M19" s="33"/>
      <c r="N19" s="33"/>
      <c r="O19" s="33"/>
      <c r="P19" s="227"/>
      <c r="Q19" s="33"/>
      <c r="R19" s="33"/>
      <c r="S19" s="227"/>
      <c r="T19" s="50" t="s">
        <v>36</v>
      </c>
      <c r="U19" s="33">
        <v>5</v>
      </c>
      <c r="V19" s="33">
        <v>5</v>
      </c>
      <c r="W19" s="33">
        <v>3</v>
      </c>
      <c r="X19" s="33">
        <v>1</v>
      </c>
      <c r="Y19" s="33"/>
      <c r="Z19" s="33">
        <v>3</v>
      </c>
      <c r="AA19" s="33">
        <v>1</v>
      </c>
      <c r="AB19" s="33"/>
      <c r="AC19" s="33"/>
      <c r="AD19" s="33">
        <v>2</v>
      </c>
      <c r="AE19" s="33"/>
      <c r="AF19" s="33"/>
      <c r="AG19" s="33">
        <v>1</v>
      </c>
      <c r="AH19" s="33">
        <v>3</v>
      </c>
      <c r="AI19" s="33">
        <v>1</v>
      </c>
      <c r="AJ19" s="50"/>
      <c r="AK19" s="93"/>
      <c r="AL19" s="33"/>
      <c r="AM19" s="33"/>
      <c r="AN19" s="36"/>
      <c r="AO19" s="36"/>
      <c r="AP19" s="36"/>
      <c r="AQ19" s="36"/>
      <c r="AR19" s="37"/>
      <c r="AS19" s="33"/>
      <c r="AT19" s="33"/>
      <c r="AU19" s="33"/>
      <c r="AV19" s="33"/>
      <c r="AW19" s="33"/>
      <c r="AX19" s="33"/>
      <c r="AY19" s="33"/>
      <c r="AZ19" s="38">
        <f t="shared" si="22"/>
        <v>2</v>
      </c>
      <c r="BA19" s="39">
        <f>SUM(E19,U19,AK19)</f>
        <v>11</v>
      </c>
      <c r="BB19" s="40">
        <f>SUM(F19,V19,AL19)</f>
        <v>9</v>
      </c>
      <c r="BC19" s="31">
        <f t="shared" si="23"/>
        <v>20</v>
      </c>
      <c r="BD19" s="40">
        <f t="shared" si="1"/>
        <v>4</v>
      </c>
      <c r="BE19" s="31">
        <f t="shared" si="24"/>
        <v>24</v>
      </c>
      <c r="BF19" s="40">
        <f t="shared" si="2"/>
        <v>1</v>
      </c>
      <c r="BG19" s="31">
        <f t="shared" si="25"/>
        <v>25</v>
      </c>
      <c r="BH19" s="40">
        <f t="shared" si="3"/>
        <v>0</v>
      </c>
      <c r="BI19" s="40">
        <f t="shared" si="3"/>
        <v>10</v>
      </c>
      <c r="BJ19" s="40">
        <f t="shared" si="3"/>
        <v>1</v>
      </c>
      <c r="BK19" s="40">
        <f t="shared" si="26"/>
        <v>0</v>
      </c>
      <c r="BL19" s="40">
        <f t="shared" si="26"/>
        <v>0</v>
      </c>
      <c r="BM19" s="31">
        <f t="shared" si="27"/>
        <v>0</v>
      </c>
      <c r="BN19" s="40">
        <f t="shared" si="4"/>
        <v>2</v>
      </c>
      <c r="BO19" s="40">
        <f t="shared" si="4"/>
        <v>0</v>
      </c>
      <c r="BP19" s="40">
        <f t="shared" si="28"/>
        <v>0</v>
      </c>
      <c r="BQ19" s="40">
        <f t="shared" si="29"/>
        <v>0</v>
      </c>
      <c r="BR19" s="40">
        <f t="shared" si="29"/>
        <v>1</v>
      </c>
      <c r="BS19" s="31">
        <f t="shared" si="30"/>
        <v>1</v>
      </c>
      <c r="BT19" s="40">
        <f t="shared" si="5"/>
        <v>3</v>
      </c>
      <c r="BU19" s="41">
        <f t="shared" si="5"/>
        <v>1</v>
      </c>
      <c r="BV19" s="41">
        <f t="shared" si="31"/>
        <v>1</v>
      </c>
      <c r="BW19" s="42"/>
      <c r="BX19" s="39">
        <f t="shared" si="32"/>
        <v>2100</v>
      </c>
      <c r="BY19" s="40">
        <f t="shared" si="33"/>
        <v>30</v>
      </c>
      <c r="BZ19" s="40">
        <f t="shared" si="34"/>
        <v>5</v>
      </c>
      <c r="CA19" s="40">
        <f t="shared" si="35"/>
        <v>100</v>
      </c>
      <c r="CB19" s="40">
        <f t="shared" si="36"/>
        <v>135</v>
      </c>
      <c r="CC19" s="32">
        <f t="shared" si="37"/>
        <v>2370</v>
      </c>
      <c r="CD19" s="176">
        <f t="shared" si="6"/>
        <v>2223.3333333333335</v>
      </c>
      <c r="CE19" s="24">
        <f t="shared" si="38"/>
        <v>3</v>
      </c>
      <c r="CF19" s="176">
        <f t="shared" si="7"/>
        <v>2183.3333333333335</v>
      </c>
      <c r="CG19" s="24">
        <f t="shared" si="39"/>
        <v>4</v>
      </c>
      <c r="CH19" s="176">
        <f t="shared" si="8"/>
        <v>2130</v>
      </c>
      <c r="CI19" s="24">
        <f t="shared" si="40"/>
        <v>5</v>
      </c>
      <c r="CJ19">
        <f t="shared" si="9"/>
        <v>8.8019015078362912</v>
      </c>
      <c r="CK19" s="82">
        <f t="shared" si="10"/>
        <v>8.8019015078362912</v>
      </c>
      <c r="CM19">
        <f t="shared" si="11"/>
        <v>10.185185185185185</v>
      </c>
      <c r="CN19">
        <f t="shared" si="12"/>
        <v>9.8901098901098905</v>
      </c>
      <c r="CO19">
        <f t="shared" si="13"/>
        <v>3.773584905660377</v>
      </c>
      <c r="CP19">
        <f t="shared" si="14"/>
        <v>3.4482758620689657</v>
      </c>
      <c r="CQ19">
        <f t="shared" si="15"/>
        <v>0</v>
      </c>
      <c r="CR19">
        <f t="shared" si="15"/>
        <v>27.027027027027028</v>
      </c>
      <c r="CS19">
        <f t="shared" si="15"/>
        <v>20</v>
      </c>
      <c r="CT19" t="e">
        <f t="shared" si="15"/>
        <v>#DIV/0!</v>
      </c>
      <c r="CU19">
        <f t="shared" si="15"/>
        <v>0</v>
      </c>
      <c r="CV19">
        <f t="shared" si="16"/>
        <v>50</v>
      </c>
      <c r="CW19">
        <f t="shared" si="16"/>
        <v>0</v>
      </c>
      <c r="CX19">
        <f t="shared" si="16"/>
        <v>0</v>
      </c>
      <c r="CY19" t="e">
        <f t="shared" si="16"/>
        <v>#DIV/0!</v>
      </c>
      <c r="CZ19">
        <f t="shared" si="16"/>
        <v>100</v>
      </c>
      <c r="DA19">
        <f t="shared" si="17"/>
        <v>37.5</v>
      </c>
      <c r="DB19">
        <f t="shared" si="17"/>
        <v>8.2644628099173563</v>
      </c>
      <c r="DC19">
        <f t="shared" si="17"/>
        <v>8.2644628099173563</v>
      </c>
      <c r="DE19" s="24">
        <f t="shared" si="41"/>
        <v>1</v>
      </c>
      <c r="DF19" s="24">
        <f t="shared" si="41"/>
        <v>1</v>
      </c>
      <c r="DG19" s="24">
        <f t="shared" si="42"/>
        <v>1</v>
      </c>
      <c r="DH19" s="24">
        <f t="shared" si="43"/>
        <v>1</v>
      </c>
      <c r="DI19" s="24">
        <f t="shared" ref="DI19:DM20" si="45">COUNTIF(BH19,"&lt;&gt;0")</f>
        <v>0</v>
      </c>
      <c r="DJ19" s="24">
        <f t="shared" si="45"/>
        <v>1</v>
      </c>
      <c r="DK19" s="24">
        <f t="shared" si="45"/>
        <v>1</v>
      </c>
      <c r="DL19" s="24">
        <f t="shared" si="45"/>
        <v>0</v>
      </c>
      <c r="DM19" s="24">
        <f t="shared" si="45"/>
        <v>0</v>
      </c>
      <c r="DN19" s="24">
        <f t="shared" si="19"/>
        <v>1</v>
      </c>
      <c r="DO19" s="24">
        <f t="shared" si="44"/>
        <v>0</v>
      </c>
      <c r="DP19" s="24">
        <f t="shared" si="44"/>
        <v>0</v>
      </c>
      <c r="DQ19" s="24">
        <f t="shared" si="44"/>
        <v>1</v>
      </c>
      <c r="DR19" s="24">
        <f t="shared" si="20"/>
        <v>1</v>
      </c>
      <c r="DS19" s="24">
        <f t="shared" si="21"/>
        <v>1</v>
      </c>
    </row>
    <row r="20" spans="1:123" ht="15.75" thickBot="1">
      <c r="A20" s="24" t="s">
        <v>288</v>
      </c>
      <c r="B20" s="25">
        <v>18</v>
      </c>
      <c r="C20" s="25" t="s">
        <v>306</v>
      </c>
      <c r="D20" s="50" t="s">
        <v>36</v>
      </c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50" t="s">
        <v>36</v>
      </c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50"/>
      <c r="AK20" s="93"/>
      <c r="AL20" s="33"/>
      <c r="AM20" s="33"/>
      <c r="AN20" s="36"/>
      <c r="AO20" s="36"/>
      <c r="AP20" s="36"/>
      <c r="AQ20" s="36"/>
      <c r="AR20" s="37"/>
      <c r="AS20" s="33"/>
      <c r="AT20" s="33"/>
      <c r="AU20" s="33"/>
      <c r="AV20" s="33"/>
      <c r="AW20" s="33"/>
      <c r="AX20" s="33"/>
      <c r="AY20" s="33"/>
      <c r="AZ20" s="38">
        <f t="shared" si="22"/>
        <v>2</v>
      </c>
      <c r="BA20" s="39">
        <f>SUM(E20,U20,AK20)</f>
        <v>0</v>
      </c>
      <c r="BB20" s="40">
        <f>SUM(F20,V20,AL20)</f>
        <v>0</v>
      </c>
      <c r="BC20" s="31">
        <f t="shared" si="23"/>
        <v>0</v>
      </c>
      <c r="BD20" s="40">
        <f t="shared" si="1"/>
        <v>0</v>
      </c>
      <c r="BE20" s="31">
        <f t="shared" si="24"/>
        <v>0</v>
      </c>
      <c r="BF20" s="40">
        <f t="shared" si="2"/>
        <v>0</v>
      </c>
      <c r="BG20" s="31">
        <f t="shared" si="25"/>
        <v>0</v>
      </c>
      <c r="BH20" s="40">
        <f t="shared" si="3"/>
        <v>0</v>
      </c>
      <c r="BI20" s="40">
        <f t="shared" si="3"/>
        <v>0</v>
      </c>
      <c r="BJ20" s="40">
        <f t="shared" si="3"/>
        <v>0</v>
      </c>
      <c r="BK20" s="40">
        <f t="shared" si="26"/>
        <v>0</v>
      </c>
      <c r="BL20" s="40">
        <f t="shared" si="26"/>
        <v>0</v>
      </c>
      <c r="BM20" s="31">
        <f t="shared" si="27"/>
        <v>0</v>
      </c>
      <c r="BN20" s="40">
        <f t="shared" si="4"/>
        <v>0</v>
      </c>
      <c r="BO20" s="40">
        <f t="shared" si="4"/>
        <v>0</v>
      </c>
      <c r="BP20" s="40">
        <f t="shared" si="28"/>
        <v>0</v>
      </c>
      <c r="BQ20" s="40">
        <f t="shared" si="29"/>
        <v>0</v>
      </c>
      <c r="BR20" s="40">
        <f t="shared" si="29"/>
        <v>0</v>
      </c>
      <c r="BS20" s="31">
        <f t="shared" si="30"/>
        <v>0</v>
      </c>
      <c r="BT20" s="40">
        <f t="shared" si="5"/>
        <v>0</v>
      </c>
      <c r="BU20" s="41">
        <f t="shared" si="5"/>
        <v>0</v>
      </c>
      <c r="BV20" s="41">
        <f t="shared" si="31"/>
        <v>0</v>
      </c>
      <c r="BW20" s="42"/>
      <c r="BX20" s="39">
        <f t="shared" si="32"/>
        <v>0</v>
      </c>
      <c r="BY20" s="40">
        <f t="shared" si="33"/>
        <v>0</v>
      </c>
      <c r="BZ20" s="40">
        <f t="shared" si="34"/>
        <v>0</v>
      </c>
      <c r="CA20" s="40">
        <f t="shared" si="35"/>
        <v>0</v>
      </c>
      <c r="CB20" s="40">
        <f t="shared" si="36"/>
        <v>0</v>
      </c>
      <c r="CC20" s="256">
        <f t="shared" si="37"/>
        <v>0</v>
      </c>
      <c r="CD20" s="176">
        <f t="shared" si="6"/>
        <v>-146.66666666666666</v>
      </c>
      <c r="CE20" s="24" t="str">
        <f t="shared" si="38"/>
        <v>NAO</v>
      </c>
      <c r="CF20" s="176">
        <f t="shared" si="7"/>
        <v>-186.66666666666666</v>
      </c>
      <c r="CG20" s="24" t="str">
        <f t="shared" si="39"/>
        <v>NAO</v>
      </c>
      <c r="CH20" s="176">
        <f t="shared" si="8"/>
        <v>-240</v>
      </c>
      <c r="CI20" s="24" t="str">
        <f t="shared" si="40"/>
        <v>NAO</v>
      </c>
      <c r="CJ20">
        <f t="shared" si="9"/>
        <v>0</v>
      </c>
      <c r="CK20" s="82">
        <f t="shared" si="10"/>
        <v>0</v>
      </c>
      <c r="CM20">
        <f t="shared" si="11"/>
        <v>0</v>
      </c>
      <c r="CN20">
        <f t="shared" si="12"/>
        <v>0</v>
      </c>
      <c r="CO20">
        <f t="shared" si="13"/>
        <v>0</v>
      </c>
      <c r="CP20">
        <f t="shared" si="14"/>
        <v>0</v>
      </c>
      <c r="CQ20">
        <f t="shared" si="15"/>
        <v>0</v>
      </c>
      <c r="CR20">
        <f t="shared" si="15"/>
        <v>0</v>
      </c>
      <c r="CS20">
        <f t="shared" si="15"/>
        <v>0</v>
      </c>
      <c r="CT20" t="e">
        <f t="shared" si="15"/>
        <v>#DIV/0!</v>
      </c>
      <c r="CU20">
        <f t="shared" si="15"/>
        <v>0</v>
      </c>
      <c r="CV20">
        <f t="shared" si="16"/>
        <v>0</v>
      </c>
      <c r="CW20">
        <f t="shared" si="16"/>
        <v>0</v>
      </c>
      <c r="CX20">
        <f t="shared" si="16"/>
        <v>0</v>
      </c>
      <c r="CY20" t="e">
        <f t="shared" si="16"/>
        <v>#DIV/0!</v>
      </c>
      <c r="CZ20">
        <f t="shared" si="16"/>
        <v>0</v>
      </c>
      <c r="DA20">
        <f t="shared" si="17"/>
        <v>0</v>
      </c>
      <c r="DB20">
        <f t="shared" si="17"/>
        <v>0</v>
      </c>
      <c r="DC20">
        <f t="shared" si="17"/>
        <v>0</v>
      </c>
      <c r="DE20" s="24">
        <f t="shared" si="41"/>
        <v>0</v>
      </c>
      <c r="DF20" s="24">
        <f t="shared" si="41"/>
        <v>0</v>
      </c>
      <c r="DG20" s="24">
        <f t="shared" si="42"/>
        <v>0</v>
      </c>
      <c r="DH20" s="24">
        <f t="shared" si="43"/>
        <v>0</v>
      </c>
      <c r="DI20" s="24">
        <f t="shared" si="45"/>
        <v>0</v>
      </c>
      <c r="DJ20" s="24">
        <f t="shared" si="45"/>
        <v>0</v>
      </c>
      <c r="DK20" s="24">
        <f t="shared" si="45"/>
        <v>0</v>
      </c>
      <c r="DL20" s="24">
        <f t="shared" si="45"/>
        <v>0</v>
      </c>
      <c r="DM20" s="24">
        <f t="shared" si="45"/>
        <v>0</v>
      </c>
      <c r="DN20" s="24">
        <f t="shared" si="19"/>
        <v>0</v>
      </c>
      <c r="DO20" s="24">
        <f t="shared" si="44"/>
        <v>0</v>
      </c>
      <c r="DP20" s="24">
        <f t="shared" si="44"/>
        <v>0</v>
      </c>
      <c r="DQ20" s="24">
        <f t="shared" si="44"/>
        <v>0</v>
      </c>
      <c r="DR20" s="24">
        <f t="shared" si="20"/>
        <v>0</v>
      </c>
      <c r="DS20" s="24">
        <f t="shared" si="21"/>
        <v>0</v>
      </c>
    </row>
    <row r="21" spans="1:123" ht="15.75" thickBot="1">
      <c r="A21" s="24" t="s">
        <v>288</v>
      </c>
      <c r="B21" s="25">
        <v>19</v>
      </c>
      <c r="C21" s="25" t="s">
        <v>307</v>
      </c>
      <c r="D21" s="50" t="s">
        <v>76</v>
      </c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50" t="s">
        <v>36</v>
      </c>
      <c r="U21" s="33"/>
      <c r="V21" s="33"/>
      <c r="W21" s="33">
        <v>1</v>
      </c>
      <c r="X21" s="33"/>
      <c r="Y21" s="33"/>
      <c r="Z21" s="33">
        <v>1</v>
      </c>
      <c r="AA21" s="33"/>
      <c r="AB21" s="33"/>
      <c r="AC21" s="33"/>
      <c r="AD21" s="33"/>
      <c r="AE21" s="33"/>
      <c r="AF21" s="33"/>
      <c r="AG21" s="33"/>
      <c r="AH21" s="33"/>
      <c r="AI21" s="33"/>
      <c r="AJ21" s="50"/>
      <c r="AK21" s="93"/>
      <c r="AL21" s="33"/>
      <c r="AM21" s="33"/>
      <c r="AN21" s="36"/>
      <c r="AO21" s="36"/>
      <c r="AP21" s="36"/>
      <c r="AQ21" s="36"/>
      <c r="AR21" s="37"/>
      <c r="AS21" s="33"/>
      <c r="AT21" s="33"/>
      <c r="AU21" s="33"/>
      <c r="AV21" s="33"/>
      <c r="AW21" s="33"/>
      <c r="AX21" s="33"/>
      <c r="AY21" s="33"/>
      <c r="AZ21" s="38">
        <f t="shared" ref="AZ21:AZ47" si="46">COUNTIF(D21:AY21,"P")</f>
        <v>1</v>
      </c>
      <c r="BA21" s="39">
        <f t="shared" ref="BA21:BA47" si="47">SUM(E21,U21,AK21)</f>
        <v>0</v>
      </c>
      <c r="BB21" s="40">
        <f t="shared" ref="BB21:BB47" si="48">SUM(F21,V21,AL21)</f>
        <v>0</v>
      </c>
      <c r="BC21" s="31">
        <f t="shared" ref="BC21:BC47" si="49">SUM(BA21:BB21)</f>
        <v>0</v>
      </c>
      <c r="BD21" s="40">
        <f t="shared" ref="BD21:BD47" si="50">SUM(G21,W21,AM21)</f>
        <v>1</v>
      </c>
      <c r="BE21" s="31">
        <f t="shared" ref="BE21:BE47" si="51">SUM(BC21:BD21)</f>
        <v>1</v>
      </c>
      <c r="BF21" s="40">
        <f t="shared" ref="BF21:BF47" si="52">SUM(H21,X21,AN21)</f>
        <v>0</v>
      </c>
      <c r="BG21" s="31">
        <f t="shared" ref="BG21:BG47" si="53">BA21+BB21+BD21+BF21</f>
        <v>1</v>
      </c>
      <c r="BH21" s="40">
        <f t="shared" ref="BH21:BH47" si="54">SUM(I21,Y21,AO21)</f>
        <v>0</v>
      </c>
      <c r="BI21" s="40">
        <f t="shared" ref="BI21:BI47" si="55">SUM(J21,Z21,AP21)</f>
        <v>1</v>
      </c>
      <c r="BJ21" s="40">
        <f t="shared" ref="BJ21:BJ47" si="56">SUM(K21,AA21,AQ21)</f>
        <v>0</v>
      </c>
      <c r="BK21" s="40">
        <f t="shared" ref="BK21:BK47" si="57">SUM(AR21,AB21,L21)</f>
        <v>0</v>
      </c>
      <c r="BL21" s="40">
        <f t="shared" ref="BL21:BL47" si="58">SUM(AS21,AC21,M21)</f>
        <v>0</v>
      </c>
      <c r="BM21" s="31">
        <f t="shared" ref="BM21:BM47" si="59">SUM(BK21:BL21)</f>
        <v>0</v>
      </c>
      <c r="BN21" s="40">
        <f t="shared" ref="BN21:BN47" si="60">SUM(AT21,AD21,N21)</f>
        <v>0</v>
      </c>
      <c r="BO21" s="40">
        <f t="shared" ref="BO21:BO47" si="61">SUM(AU21,AE21,O21)</f>
        <v>0</v>
      </c>
      <c r="BP21" s="40">
        <f t="shared" ref="BP21:BP47" si="62">IF(BO21&gt;=3,3,BO21)</f>
        <v>0</v>
      </c>
      <c r="BQ21" s="40">
        <f t="shared" ref="BQ21:BQ47" si="63">SUM(AV21,AF21,P21)</f>
        <v>0</v>
      </c>
      <c r="BR21" s="40">
        <f t="shared" ref="BR21:BR47" si="64">SUM(AW21,AG21,Q21)</f>
        <v>0</v>
      </c>
      <c r="BS21" s="31">
        <f t="shared" ref="BS21:BS47" si="65">SUM(BQ21:BR21)</f>
        <v>0</v>
      </c>
      <c r="BT21" s="40">
        <f t="shared" ref="BT21:BT47" si="66">SUM(AX21,AH21,R21)</f>
        <v>0</v>
      </c>
      <c r="BU21" s="41">
        <f t="shared" ref="BU21:BU47" si="67">SUM(AY21,AI21,S21)</f>
        <v>0</v>
      </c>
      <c r="BV21" s="41">
        <f t="shared" ref="BV21:BV47" si="68">IF(BU21&gt;=3,3,BU21)</f>
        <v>0</v>
      </c>
      <c r="BW21" s="42"/>
      <c r="BX21" s="39">
        <f t="shared" ref="BX21:BX47" si="69">(BA21*100)+(BB21*80)+(BD21*60)+(BF21*40)+(BH21*20)</f>
        <v>60</v>
      </c>
      <c r="BY21" s="40">
        <f t="shared" ref="BY21:BY47" si="70">IF(BI21&gt;3,30,BI21*10)</f>
        <v>10</v>
      </c>
      <c r="BZ21" s="40">
        <f t="shared" ref="BZ21:BZ47" si="71">IF(BJ21&gt;3,15,BJ21*5)</f>
        <v>0</v>
      </c>
      <c r="CA21" s="40">
        <f t="shared" ref="CA21:CA47" si="72">(BK21*200)+(BL21*100)+(BN21*50)+(BP21*20)</f>
        <v>0</v>
      </c>
      <c r="CB21" s="40">
        <f t="shared" ref="CB21:CB47" si="73">(BQ21*100)+(BR21*50)+(BT21*25)+(BV21*10)</f>
        <v>0</v>
      </c>
      <c r="CC21" s="256">
        <f t="shared" si="37"/>
        <v>70</v>
      </c>
      <c r="CD21" s="176">
        <f t="shared" si="6"/>
        <v>-3.3333333333333286</v>
      </c>
      <c r="CE21" s="24" t="str">
        <f t="shared" si="38"/>
        <v>NAO</v>
      </c>
      <c r="CF21" s="176">
        <f t="shared" si="7"/>
        <v>-23.333333333333329</v>
      </c>
      <c r="CG21" s="24" t="str">
        <f t="shared" si="39"/>
        <v>NAO</v>
      </c>
      <c r="CH21" s="176">
        <f t="shared" si="8"/>
        <v>-50</v>
      </c>
      <c r="CI21" s="24" t="str">
        <f t="shared" si="40"/>
        <v>NAO</v>
      </c>
      <c r="CJ21">
        <f t="shared" ref="CJ21:CJ47" si="74">(CC21)/(SUM($CC$3:$CC$47))*100</f>
        <v>0.25997177449305503</v>
      </c>
      <c r="CK21" s="82">
        <f t="shared" ref="CK21:CK47" si="75">(CC21/(SUM($CC$3:$CC$47))*100)</f>
        <v>0.25997177449305503</v>
      </c>
      <c r="CM21">
        <f t="shared" ref="CM21:CM47" si="76">BA21/(SUM(BA$3:BA$47)/100)</f>
        <v>0</v>
      </c>
      <c r="CN21">
        <f t="shared" ref="CN21:CN47" si="77">BB21/(SUM(BB$3:BB$47)/100)</f>
        <v>0</v>
      </c>
      <c r="CO21">
        <f t="shared" ref="CO21:CO47" si="78">BD21/(SUM(BD$3:BD$47)/100)</f>
        <v>0.94339622641509424</v>
      </c>
      <c r="CP21">
        <f t="shared" ref="CP21:CP47" si="79">BF21/(SUM(BF$3:BF$47)/100)</f>
        <v>0</v>
      </c>
      <c r="CQ21">
        <f t="shared" ref="CQ21:CQ47" si="80">BH21/(SUM(BH$3:BH$47)/100)</f>
        <v>0</v>
      </c>
      <c r="CR21">
        <f t="shared" ref="CR21:CR47" si="81">BI21/(SUM(BI$3:BI$47)/100)</f>
        <v>2.7027027027027026</v>
      </c>
      <c r="CS21">
        <f t="shared" ref="CS21:CS47" si="82">BJ21/(SUM(BJ$3:BJ$47)/100)</f>
        <v>0</v>
      </c>
      <c r="CT21" t="e">
        <f t="shared" ref="CT21:CT47" si="83">BK21/(SUM(BK$3:BK$47)/100)</f>
        <v>#DIV/0!</v>
      </c>
      <c r="CU21">
        <f t="shared" ref="CU21:CU47" si="84">BL21/(SUM(BL$3:BL$47)/100)</f>
        <v>0</v>
      </c>
      <c r="CV21">
        <f t="shared" ref="CV21:CV47" si="85">BN21/(SUM(BN$3:BN$47)/100)</f>
        <v>0</v>
      </c>
      <c r="CW21">
        <f t="shared" ref="CW21:CW47" si="86">BO21/(SUM(BO$3:BO$47)/100)</f>
        <v>0</v>
      </c>
      <c r="CX21">
        <f t="shared" ref="CX21:CX47" si="87">BP21/(SUM(BP$3:BP$47)/100)</f>
        <v>0</v>
      </c>
      <c r="CY21" t="e">
        <f t="shared" ref="CY21:CY47" si="88">BQ21/(SUM(BQ$3:BQ$47)/100)</f>
        <v>#DIV/0!</v>
      </c>
      <c r="CZ21">
        <f t="shared" ref="CZ21:CZ47" si="89">BR21/(SUM(BR$3:BR$47)/100)</f>
        <v>0</v>
      </c>
      <c r="DA21">
        <f t="shared" ref="DA21:DA47" si="90">BT21/(SUM(BT$3:BT$47)/100)</f>
        <v>0</v>
      </c>
      <c r="DB21">
        <f t="shared" ref="DB21:DB47" si="91">BU21/(SUM(BU$3:BU$47)/100)</f>
        <v>0</v>
      </c>
      <c r="DC21">
        <f t="shared" ref="DC21:DC47" si="92">BV21/(SUM(BV$3:BV$47)/100)</f>
        <v>0</v>
      </c>
      <c r="DE21" s="24">
        <f t="shared" ref="DE21:DE47" si="93">COUNTIF(BA21,"&lt;&gt;0")</f>
        <v>0</v>
      </c>
      <c r="DF21" s="24">
        <f t="shared" ref="DF21:DF47" si="94">COUNTIF(BB21,"&lt;&gt;0")</f>
        <v>0</v>
      </c>
      <c r="DG21" s="24">
        <f t="shared" ref="DG21:DG47" si="95">COUNTIF(BD21,"&lt;&gt;0")</f>
        <v>1</v>
      </c>
      <c r="DH21" s="24">
        <f t="shared" ref="DH21:DH47" si="96">COUNTIF(BF21,"&lt;&gt;0")</f>
        <v>0</v>
      </c>
      <c r="DI21" s="24">
        <f t="shared" ref="DI21:DI47" si="97">COUNTIF(BH21,"&lt;&gt;0")</f>
        <v>0</v>
      </c>
      <c r="DJ21" s="24">
        <f t="shared" ref="DJ21:DJ47" si="98">COUNTIF(BI21,"&lt;&gt;0")</f>
        <v>1</v>
      </c>
      <c r="DK21" s="24">
        <f t="shared" ref="DK21:DK47" si="99">COUNTIF(BJ21,"&lt;&gt;0")</f>
        <v>0</v>
      </c>
      <c r="DL21" s="24">
        <f t="shared" ref="DL21:DL47" si="100">COUNTIF(BK21,"&lt;&gt;0")</f>
        <v>0</v>
      </c>
      <c r="DM21" s="24">
        <f t="shared" ref="DM21:DM47" si="101">COUNTIF(BL21,"&lt;&gt;0")</f>
        <v>0</v>
      </c>
      <c r="DN21" s="24">
        <f t="shared" ref="DN21:DN47" si="102">COUNTIF(BN21,"&lt;&gt;0")</f>
        <v>0</v>
      </c>
      <c r="DO21" s="24">
        <f t="shared" ref="DO21:DO47" si="103">COUNTIF(BP21,"&lt;&gt;0")</f>
        <v>0</v>
      </c>
      <c r="DP21" s="24">
        <f t="shared" ref="DP21:DP47" si="104">COUNTIF(BQ21,"&lt;&gt;0")</f>
        <v>0</v>
      </c>
      <c r="DQ21" s="24">
        <f t="shared" ref="DQ21:DQ47" si="105">COUNTIF(BR21,"&lt;&gt;0")</f>
        <v>0</v>
      </c>
      <c r="DR21" s="24"/>
      <c r="DS21" s="24"/>
    </row>
    <row r="22" spans="1:123" ht="15.75" thickBot="1">
      <c r="A22" s="24" t="s">
        <v>288</v>
      </c>
      <c r="B22" s="25">
        <v>20</v>
      </c>
      <c r="C22" s="25" t="s">
        <v>308</v>
      </c>
      <c r="D22" s="50" t="s">
        <v>36</v>
      </c>
      <c r="E22" s="33"/>
      <c r="F22" s="33">
        <v>2</v>
      </c>
      <c r="G22" s="33">
        <v>5</v>
      </c>
      <c r="H22" s="33">
        <v>1</v>
      </c>
      <c r="I22" s="33"/>
      <c r="J22" s="33"/>
      <c r="K22" s="33"/>
      <c r="L22" s="33"/>
      <c r="M22" s="33"/>
      <c r="N22" s="33"/>
      <c r="O22" s="227"/>
      <c r="P22" s="166"/>
      <c r="Q22" s="33"/>
      <c r="R22" s="33"/>
      <c r="S22" s="226">
        <v>1.1000000000000001</v>
      </c>
      <c r="T22" s="167" t="s">
        <v>36</v>
      </c>
      <c r="U22" s="33"/>
      <c r="V22" s="33">
        <v>1</v>
      </c>
      <c r="W22" s="33">
        <v>2</v>
      </c>
      <c r="X22" s="33"/>
      <c r="Y22" s="33"/>
      <c r="Z22" s="33"/>
      <c r="AA22" s="33"/>
      <c r="AB22" s="33"/>
      <c r="AC22" s="33"/>
      <c r="AD22" s="33">
        <v>1</v>
      </c>
      <c r="AE22" s="33"/>
      <c r="AF22" s="33"/>
      <c r="AG22" s="33"/>
      <c r="AH22" s="33"/>
      <c r="AI22" s="33"/>
      <c r="AJ22" s="50"/>
      <c r="AK22" s="93"/>
      <c r="AL22" s="33"/>
      <c r="AM22" s="33"/>
      <c r="AN22" s="36"/>
      <c r="AO22" s="36"/>
      <c r="AP22" s="36"/>
      <c r="AQ22" s="36"/>
      <c r="AR22" s="37"/>
      <c r="AS22" s="33"/>
      <c r="AT22" s="33"/>
      <c r="AU22" s="33"/>
      <c r="AV22" s="33"/>
      <c r="AW22" s="33"/>
      <c r="AX22" s="33"/>
      <c r="AY22" s="33"/>
      <c r="AZ22" s="38">
        <f t="shared" si="46"/>
        <v>2</v>
      </c>
      <c r="BA22" s="39">
        <f t="shared" si="47"/>
        <v>0</v>
      </c>
      <c r="BB22" s="40">
        <f t="shared" si="48"/>
        <v>3</v>
      </c>
      <c r="BC22" s="31">
        <f t="shared" si="49"/>
        <v>3</v>
      </c>
      <c r="BD22" s="40">
        <f t="shared" si="50"/>
        <v>7</v>
      </c>
      <c r="BE22" s="31">
        <f t="shared" si="51"/>
        <v>10</v>
      </c>
      <c r="BF22" s="40">
        <f t="shared" si="52"/>
        <v>1</v>
      </c>
      <c r="BG22" s="31">
        <f t="shared" si="53"/>
        <v>11</v>
      </c>
      <c r="BH22" s="40">
        <f t="shared" si="54"/>
        <v>0</v>
      </c>
      <c r="BI22" s="40">
        <f t="shared" si="55"/>
        <v>0</v>
      </c>
      <c r="BJ22" s="40">
        <f t="shared" si="56"/>
        <v>0</v>
      </c>
      <c r="BK22" s="40">
        <f t="shared" si="57"/>
        <v>0</v>
      </c>
      <c r="BL22" s="40">
        <f t="shared" si="58"/>
        <v>0</v>
      </c>
      <c r="BM22" s="31">
        <f t="shared" si="59"/>
        <v>0</v>
      </c>
      <c r="BN22" s="40">
        <f t="shared" si="60"/>
        <v>1</v>
      </c>
      <c r="BO22" s="40">
        <f t="shared" si="61"/>
        <v>0</v>
      </c>
      <c r="BP22" s="40">
        <f t="shared" si="62"/>
        <v>0</v>
      </c>
      <c r="BQ22" s="40">
        <f t="shared" si="63"/>
        <v>0</v>
      </c>
      <c r="BR22" s="40">
        <f t="shared" si="64"/>
        <v>0</v>
      </c>
      <c r="BS22" s="31">
        <f t="shared" si="65"/>
        <v>0</v>
      </c>
      <c r="BT22" s="40">
        <f t="shared" si="66"/>
        <v>0</v>
      </c>
      <c r="BU22" s="41">
        <f t="shared" si="67"/>
        <v>1.1000000000000001</v>
      </c>
      <c r="BV22" s="41">
        <f t="shared" si="68"/>
        <v>1.1000000000000001</v>
      </c>
      <c r="BW22" s="42"/>
      <c r="BX22" s="39">
        <f t="shared" si="69"/>
        <v>700</v>
      </c>
      <c r="BY22" s="40">
        <f t="shared" si="70"/>
        <v>0</v>
      </c>
      <c r="BZ22" s="40">
        <f t="shared" si="71"/>
        <v>0</v>
      </c>
      <c r="CA22" s="40">
        <f t="shared" si="72"/>
        <v>50</v>
      </c>
      <c r="CB22" s="40">
        <f t="shared" si="73"/>
        <v>11</v>
      </c>
      <c r="CC22" s="32">
        <f t="shared" si="37"/>
        <v>761</v>
      </c>
      <c r="CD22" s="176">
        <f t="shared" si="6"/>
        <v>614.33333333333337</v>
      </c>
      <c r="CE22" s="24">
        <f t="shared" si="38"/>
        <v>3</v>
      </c>
      <c r="CF22" s="176">
        <f t="shared" si="7"/>
        <v>574.33333333333337</v>
      </c>
      <c r="CG22" s="24">
        <f t="shared" si="39"/>
        <v>4</v>
      </c>
      <c r="CH22" s="176">
        <f t="shared" si="8"/>
        <v>521</v>
      </c>
      <c r="CI22" s="24">
        <f t="shared" si="40"/>
        <v>5</v>
      </c>
      <c r="CJ22">
        <f t="shared" si="74"/>
        <v>2.826264576988784</v>
      </c>
      <c r="CK22" s="82">
        <f t="shared" si="75"/>
        <v>2.826264576988784</v>
      </c>
      <c r="CM22">
        <f t="shared" si="76"/>
        <v>0</v>
      </c>
      <c r="CN22">
        <f t="shared" si="77"/>
        <v>3.2967032967032965</v>
      </c>
      <c r="CO22">
        <f t="shared" si="78"/>
        <v>6.6037735849056602</v>
      </c>
      <c r="CP22">
        <f t="shared" si="79"/>
        <v>3.4482758620689657</v>
      </c>
      <c r="CQ22">
        <f t="shared" si="80"/>
        <v>0</v>
      </c>
      <c r="CR22">
        <f t="shared" si="81"/>
        <v>0</v>
      </c>
      <c r="CS22">
        <f t="shared" si="82"/>
        <v>0</v>
      </c>
      <c r="CT22" t="e">
        <f t="shared" si="83"/>
        <v>#DIV/0!</v>
      </c>
      <c r="CU22">
        <f t="shared" si="84"/>
        <v>0</v>
      </c>
      <c r="CV22">
        <f t="shared" si="85"/>
        <v>25</v>
      </c>
      <c r="CW22">
        <f t="shared" si="86"/>
        <v>0</v>
      </c>
      <c r="CX22">
        <f t="shared" si="87"/>
        <v>0</v>
      </c>
      <c r="CY22" t="e">
        <f t="shared" si="88"/>
        <v>#DIV/0!</v>
      </c>
      <c r="CZ22">
        <f t="shared" si="89"/>
        <v>0</v>
      </c>
      <c r="DA22">
        <f t="shared" si="90"/>
        <v>0</v>
      </c>
      <c r="DB22">
        <f t="shared" si="91"/>
        <v>9.0909090909090917</v>
      </c>
      <c r="DC22">
        <f t="shared" si="92"/>
        <v>9.0909090909090917</v>
      </c>
      <c r="DE22" s="24">
        <f t="shared" si="93"/>
        <v>0</v>
      </c>
      <c r="DF22" s="24">
        <f t="shared" si="94"/>
        <v>1</v>
      </c>
      <c r="DG22" s="24">
        <f t="shared" si="95"/>
        <v>1</v>
      </c>
      <c r="DH22" s="24">
        <f t="shared" si="96"/>
        <v>1</v>
      </c>
      <c r="DI22" s="24">
        <f t="shared" si="97"/>
        <v>0</v>
      </c>
      <c r="DJ22" s="24">
        <f t="shared" si="98"/>
        <v>0</v>
      </c>
      <c r="DK22" s="24">
        <f t="shared" si="99"/>
        <v>0</v>
      </c>
      <c r="DL22" s="24">
        <f t="shared" si="100"/>
        <v>0</v>
      </c>
      <c r="DM22" s="24">
        <f t="shared" si="101"/>
        <v>0</v>
      </c>
      <c r="DN22" s="24">
        <f t="shared" si="102"/>
        <v>1</v>
      </c>
      <c r="DO22" s="24">
        <f t="shared" si="103"/>
        <v>0</v>
      </c>
      <c r="DP22" s="24">
        <f t="shared" si="104"/>
        <v>0</v>
      </c>
      <c r="DQ22" s="24">
        <f t="shared" si="105"/>
        <v>0</v>
      </c>
      <c r="DR22" s="24"/>
      <c r="DS22" s="24"/>
    </row>
    <row r="23" spans="1:123" ht="15.75" thickBot="1">
      <c r="A23" s="24" t="s">
        <v>288</v>
      </c>
      <c r="B23" s="25">
        <v>21</v>
      </c>
      <c r="C23" s="25" t="s">
        <v>309</v>
      </c>
      <c r="D23" s="50" t="s">
        <v>36</v>
      </c>
      <c r="E23" s="33"/>
      <c r="F23" s="33">
        <v>1</v>
      </c>
      <c r="G23" s="33">
        <v>1</v>
      </c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50" t="s">
        <v>36</v>
      </c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50"/>
      <c r="AK23" s="93"/>
      <c r="AL23" s="33"/>
      <c r="AM23" s="33"/>
      <c r="AN23" s="36"/>
      <c r="AO23" s="36"/>
      <c r="AP23" s="36"/>
      <c r="AQ23" s="36"/>
      <c r="AR23" s="37"/>
      <c r="AS23" s="33"/>
      <c r="AT23" s="33"/>
      <c r="AU23" s="33"/>
      <c r="AV23" s="33"/>
      <c r="AW23" s="33"/>
      <c r="AX23" s="33"/>
      <c r="AY23" s="33"/>
      <c r="AZ23" s="38">
        <f t="shared" si="46"/>
        <v>2</v>
      </c>
      <c r="BA23" s="39">
        <f t="shared" si="47"/>
        <v>0</v>
      </c>
      <c r="BB23" s="40">
        <f t="shared" si="48"/>
        <v>1</v>
      </c>
      <c r="BC23" s="31">
        <f t="shared" si="49"/>
        <v>1</v>
      </c>
      <c r="BD23" s="40">
        <f t="shared" si="50"/>
        <v>1</v>
      </c>
      <c r="BE23" s="31">
        <f t="shared" si="51"/>
        <v>2</v>
      </c>
      <c r="BF23" s="40">
        <f t="shared" si="52"/>
        <v>0</v>
      </c>
      <c r="BG23" s="31">
        <f t="shared" si="53"/>
        <v>2</v>
      </c>
      <c r="BH23" s="40">
        <f t="shared" si="54"/>
        <v>0</v>
      </c>
      <c r="BI23" s="40">
        <f t="shared" si="55"/>
        <v>0</v>
      </c>
      <c r="BJ23" s="40">
        <f t="shared" si="56"/>
        <v>0</v>
      </c>
      <c r="BK23" s="40">
        <f t="shared" si="57"/>
        <v>0</v>
      </c>
      <c r="BL23" s="40">
        <f t="shared" si="58"/>
        <v>0</v>
      </c>
      <c r="BM23" s="31">
        <f t="shared" si="59"/>
        <v>0</v>
      </c>
      <c r="BN23" s="40">
        <f t="shared" si="60"/>
        <v>0</v>
      </c>
      <c r="BO23" s="40">
        <f t="shared" si="61"/>
        <v>0</v>
      </c>
      <c r="BP23" s="40">
        <f t="shared" si="62"/>
        <v>0</v>
      </c>
      <c r="BQ23" s="40">
        <f t="shared" si="63"/>
        <v>0</v>
      </c>
      <c r="BR23" s="40">
        <f t="shared" si="64"/>
        <v>0</v>
      </c>
      <c r="BS23" s="31">
        <f t="shared" si="65"/>
        <v>0</v>
      </c>
      <c r="BT23" s="40">
        <f t="shared" si="66"/>
        <v>0</v>
      </c>
      <c r="BU23" s="41">
        <f t="shared" si="67"/>
        <v>0</v>
      </c>
      <c r="BV23" s="41">
        <f t="shared" si="68"/>
        <v>0</v>
      </c>
      <c r="BW23" s="42"/>
      <c r="BX23" s="39">
        <f t="shared" si="69"/>
        <v>140</v>
      </c>
      <c r="BY23" s="40">
        <f t="shared" si="70"/>
        <v>0</v>
      </c>
      <c r="BZ23" s="40">
        <f t="shared" si="71"/>
        <v>0</v>
      </c>
      <c r="CA23" s="40">
        <f t="shared" si="72"/>
        <v>0</v>
      </c>
      <c r="CB23" s="40">
        <f t="shared" si="73"/>
        <v>0</v>
      </c>
      <c r="CC23" s="256">
        <f t="shared" si="37"/>
        <v>140</v>
      </c>
      <c r="CD23" s="176">
        <f t="shared" si="6"/>
        <v>-6.6666666666666572</v>
      </c>
      <c r="CE23" s="24" t="str">
        <f t="shared" si="38"/>
        <v>NAO</v>
      </c>
      <c r="CF23" s="176">
        <f t="shared" si="7"/>
        <v>-46.666666666666657</v>
      </c>
      <c r="CG23" s="24" t="str">
        <f t="shared" si="39"/>
        <v>NAO</v>
      </c>
      <c r="CH23" s="176">
        <f t="shared" si="8"/>
        <v>-100</v>
      </c>
      <c r="CI23" s="24" t="str">
        <f t="shared" si="40"/>
        <v>NAO</v>
      </c>
      <c r="CJ23">
        <f t="shared" si="74"/>
        <v>0.51994354898611006</v>
      </c>
      <c r="CK23" s="82">
        <f t="shared" si="75"/>
        <v>0.51994354898611006</v>
      </c>
      <c r="CM23">
        <f t="shared" si="76"/>
        <v>0</v>
      </c>
      <c r="CN23">
        <f t="shared" si="77"/>
        <v>1.0989010989010988</v>
      </c>
      <c r="CO23">
        <f t="shared" si="78"/>
        <v>0.94339622641509424</v>
      </c>
      <c r="CP23">
        <f t="shared" si="79"/>
        <v>0</v>
      </c>
      <c r="CQ23">
        <f t="shared" si="80"/>
        <v>0</v>
      </c>
      <c r="CR23">
        <f t="shared" si="81"/>
        <v>0</v>
      </c>
      <c r="CS23">
        <f t="shared" si="82"/>
        <v>0</v>
      </c>
      <c r="CT23" t="e">
        <f t="shared" si="83"/>
        <v>#DIV/0!</v>
      </c>
      <c r="CU23">
        <f t="shared" si="84"/>
        <v>0</v>
      </c>
      <c r="CV23">
        <f t="shared" si="85"/>
        <v>0</v>
      </c>
      <c r="CW23">
        <f t="shared" si="86"/>
        <v>0</v>
      </c>
      <c r="CX23">
        <f t="shared" si="87"/>
        <v>0</v>
      </c>
      <c r="CY23" t="e">
        <f t="shared" si="88"/>
        <v>#DIV/0!</v>
      </c>
      <c r="CZ23">
        <f t="shared" si="89"/>
        <v>0</v>
      </c>
      <c r="DA23">
        <f t="shared" si="90"/>
        <v>0</v>
      </c>
      <c r="DB23">
        <f t="shared" si="91"/>
        <v>0</v>
      </c>
      <c r="DC23">
        <f t="shared" si="92"/>
        <v>0</v>
      </c>
      <c r="DE23" s="24">
        <f t="shared" si="93"/>
        <v>0</v>
      </c>
      <c r="DF23" s="24">
        <f t="shared" si="94"/>
        <v>1</v>
      </c>
      <c r="DG23" s="24">
        <f t="shared" si="95"/>
        <v>1</v>
      </c>
      <c r="DH23" s="24">
        <f t="shared" si="96"/>
        <v>0</v>
      </c>
      <c r="DI23" s="24">
        <f t="shared" si="97"/>
        <v>0</v>
      </c>
      <c r="DJ23" s="24">
        <f t="shared" si="98"/>
        <v>0</v>
      </c>
      <c r="DK23" s="24">
        <f t="shared" si="99"/>
        <v>0</v>
      </c>
      <c r="DL23" s="24">
        <f t="shared" si="100"/>
        <v>0</v>
      </c>
      <c r="DM23" s="24">
        <f t="shared" si="101"/>
        <v>0</v>
      </c>
      <c r="DN23" s="24">
        <f t="shared" si="102"/>
        <v>0</v>
      </c>
      <c r="DO23" s="24">
        <f t="shared" si="103"/>
        <v>0</v>
      </c>
      <c r="DP23" s="24">
        <f t="shared" si="104"/>
        <v>0</v>
      </c>
      <c r="DQ23" s="24">
        <f t="shared" si="105"/>
        <v>0</v>
      </c>
      <c r="DR23" s="24"/>
      <c r="DS23" s="24"/>
    </row>
    <row r="24" spans="1:123" ht="15.75" thickBot="1">
      <c r="A24" s="24" t="s">
        <v>288</v>
      </c>
      <c r="B24" s="25">
        <v>22</v>
      </c>
      <c r="C24" s="25" t="s">
        <v>310</v>
      </c>
      <c r="D24" s="50" t="s">
        <v>36</v>
      </c>
      <c r="E24" s="33"/>
      <c r="F24" s="33">
        <v>1</v>
      </c>
      <c r="G24" s="33">
        <v>1</v>
      </c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50" t="s">
        <v>36</v>
      </c>
      <c r="U24" s="33">
        <v>1</v>
      </c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50"/>
      <c r="AK24" s="93"/>
      <c r="AL24" s="33"/>
      <c r="AM24" s="33"/>
      <c r="AN24" s="36"/>
      <c r="AO24" s="36"/>
      <c r="AP24" s="36"/>
      <c r="AQ24" s="36"/>
      <c r="AR24" s="37"/>
      <c r="AS24" s="33"/>
      <c r="AT24" s="33"/>
      <c r="AU24" s="33"/>
      <c r="AV24" s="33"/>
      <c r="AW24" s="33"/>
      <c r="AX24" s="33"/>
      <c r="AY24" s="33"/>
      <c r="AZ24" s="38">
        <f t="shared" si="46"/>
        <v>2</v>
      </c>
      <c r="BA24" s="39">
        <f t="shared" si="47"/>
        <v>1</v>
      </c>
      <c r="BB24" s="40">
        <f t="shared" si="48"/>
        <v>1</v>
      </c>
      <c r="BC24" s="31">
        <f t="shared" si="49"/>
        <v>2</v>
      </c>
      <c r="BD24" s="40">
        <f t="shared" si="50"/>
        <v>1</v>
      </c>
      <c r="BE24" s="31">
        <f t="shared" si="51"/>
        <v>3</v>
      </c>
      <c r="BF24" s="40">
        <f t="shared" si="52"/>
        <v>0</v>
      </c>
      <c r="BG24" s="31">
        <f t="shared" si="53"/>
        <v>3</v>
      </c>
      <c r="BH24" s="40">
        <f t="shared" si="54"/>
        <v>0</v>
      </c>
      <c r="BI24" s="40">
        <f t="shared" si="55"/>
        <v>0</v>
      </c>
      <c r="BJ24" s="40">
        <f t="shared" si="56"/>
        <v>0</v>
      </c>
      <c r="BK24" s="40">
        <f t="shared" si="57"/>
        <v>0</v>
      </c>
      <c r="BL24" s="40">
        <f t="shared" si="58"/>
        <v>0</v>
      </c>
      <c r="BM24" s="31">
        <f t="shared" si="59"/>
        <v>0</v>
      </c>
      <c r="BN24" s="40">
        <f t="shared" si="60"/>
        <v>0</v>
      </c>
      <c r="BO24" s="40">
        <f t="shared" si="61"/>
        <v>0</v>
      </c>
      <c r="BP24" s="40">
        <f t="shared" si="62"/>
        <v>0</v>
      </c>
      <c r="BQ24" s="40">
        <f t="shared" si="63"/>
        <v>0</v>
      </c>
      <c r="BR24" s="40">
        <f t="shared" si="64"/>
        <v>0</v>
      </c>
      <c r="BS24" s="31">
        <f t="shared" si="65"/>
        <v>0</v>
      </c>
      <c r="BT24" s="40">
        <f t="shared" si="66"/>
        <v>0</v>
      </c>
      <c r="BU24" s="41">
        <f t="shared" si="67"/>
        <v>0</v>
      </c>
      <c r="BV24" s="41">
        <f t="shared" si="68"/>
        <v>0</v>
      </c>
      <c r="BW24" s="42"/>
      <c r="BX24" s="39">
        <f t="shared" si="69"/>
        <v>240</v>
      </c>
      <c r="BY24" s="40">
        <f t="shared" si="70"/>
        <v>0</v>
      </c>
      <c r="BZ24" s="40">
        <f t="shared" si="71"/>
        <v>0</v>
      </c>
      <c r="CA24" s="40">
        <f t="shared" si="72"/>
        <v>0</v>
      </c>
      <c r="CB24" s="40">
        <f t="shared" si="73"/>
        <v>0</v>
      </c>
      <c r="CC24" s="257">
        <f t="shared" si="37"/>
        <v>240</v>
      </c>
      <c r="CD24" s="176">
        <f t="shared" si="6"/>
        <v>93.333333333333343</v>
      </c>
      <c r="CE24" s="24">
        <f t="shared" si="38"/>
        <v>3</v>
      </c>
      <c r="CF24" s="176">
        <f t="shared" si="7"/>
        <v>53.333333333333343</v>
      </c>
      <c r="CG24" s="24">
        <f t="shared" si="39"/>
        <v>4</v>
      </c>
      <c r="CH24" s="176">
        <f t="shared" si="8"/>
        <v>0</v>
      </c>
      <c r="CI24" s="24">
        <f t="shared" si="40"/>
        <v>5</v>
      </c>
      <c r="CJ24">
        <f t="shared" si="74"/>
        <v>0.89133179826190301</v>
      </c>
      <c r="CK24" s="82">
        <f t="shared" si="75"/>
        <v>0.89133179826190301</v>
      </c>
      <c r="CM24">
        <f t="shared" si="76"/>
        <v>0.92592592592592582</v>
      </c>
      <c r="CN24">
        <f t="shared" si="77"/>
        <v>1.0989010989010988</v>
      </c>
      <c r="CO24">
        <f t="shared" si="78"/>
        <v>0.94339622641509424</v>
      </c>
      <c r="CP24">
        <f t="shared" si="79"/>
        <v>0</v>
      </c>
      <c r="CQ24">
        <f t="shared" si="80"/>
        <v>0</v>
      </c>
      <c r="CR24">
        <f t="shared" si="81"/>
        <v>0</v>
      </c>
      <c r="CS24">
        <f t="shared" si="82"/>
        <v>0</v>
      </c>
      <c r="CT24" t="e">
        <f t="shared" si="83"/>
        <v>#DIV/0!</v>
      </c>
      <c r="CU24">
        <f t="shared" si="84"/>
        <v>0</v>
      </c>
      <c r="CV24">
        <f t="shared" si="85"/>
        <v>0</v>
      </c>
      <c r="CW24">
        <f t="shared" si="86"/>
        <v>0</v>
      </c>
      <c r="CX24">
        <f t="shared" si="87"/>
        <v>0</v>
      </c>
      <c r="CY24" t="e">
        <f t="shared" si="88"/>
        <v>#DIV/0!</v>
      </c>
      <c r="CZ24">
        <f t="shared" si="89"/>
        <v>0</v>
      </c>
      <c r="DA24">
        <f t="shared" si="90"/>
        <v>0</v>
      </c>
      <c r="DB24">
        <f t="shared" si="91"/>
        <v>0</v>
      </c>
      <c r="DC24">
        <f t="shared" si="92"/>
        <v>0</v>
      </c>
      <c r="DE24" s="24">
        <f t="shared" si="93"/>
        <v>1</v>
      </c>
      <c r="DF24" s="24">
        <f t="shared" si="94"/>
        <v>1</v>
      </c>
      <c r="DG24" s="24">
        <f t="shared" si="95"/>
        <v>1</v>
      </c>
      <c r="DH24" s="24">
        <f t="shared" si="96"/>
        <v>0</v>
      </c>
      <c r="DI24" s="24">
        <f t="shared" si="97"/>
        <v>0</v>
      </c>
      <c r="DJ24" s="24">
        <f t="shared" si="98"/>
        <v>0</v>
      </c>
      <c r="DK24" s="24">
        <f t="shared" si="99"/>
        <v>0</v>
      </c>
      <c r="DL24" s="24">
        <f t="shared" si="100"/>
        <v>0</v>
      </c>
      <c r="DM24" s="24">
        <f t="shared" si="101"/>
        <v>0</v>
      </c>
      <c r="DN24" s="24">
        <f t="shared" si="102"/>
        <v>0</v>
      </c>
      <c r="DO24" s="24">
        <f t="shared" si="103"/>
        <v>0</v>
      </c>
      <c r="DP24" s="24">
        <f t="shared" si="104"/>
        <v>0</v>
      </c>
      <c r="DQ24" s="24">
        <f t="shared" si="105"/>
        <v>0</v>
      </c>
      <c r="DR24" s="24"/>
      <c r="DS24" s="24"/>
    </row>
    <row r="25" spans="1:123" ht="15.75" thickBot="1">
      <c r="A25" s="24" t="s">
        <v>288</v>
      </c>
      <c r="B25" s="25">
        <v>23</v>
      </c>
      <c r="C25" s="25" t="s">
        <v>311</v>
      </c>
      <c r="D25" s="50" t="s">
        <v>36</v>
      </c>
      <c r="E25" s="33"/>
      <c r="F25" s="33"/>
      <c r="G25" s="33">
        <v>3</v>
      </c>
      <c r="H25" s="33"/>
      <c r="I25" s="33">
        <v>1</v>
      </c>
      <c r="J25" s="33">
        <v>3</v>
      </c>
      <c r="K25" s="33">
        <v>3</v>
      </c>
      <c r="L25" s="33"/>
      <c r="M25" s="33"/>
      <c r="N25" s="33"/>
      <c r="O25" s="33"/>
      <c r="P25" s="33"/>
      <c r="Q25" s="33"/>
      <c r="R25" s="33"/>
      <c r="S25" s="33"/>
      <c r="T25" s="50" t="s">
        <v>36</v>
      </c>
      <c r="U25" s="33"/>
      <c r="V25" s="33">
        <v>1</v>
      </c>
      <c r="W25" s="33">
        <v>1</v>
      </c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>
        <v>1</v>
      </c>
      <c r="AI25" s="33"/>
      <c r="AJ25" s="50"/>
      <c r="AK25" s="93"/>
      <c r="AL25" s="33"/>
      <c r="AM25" s="33"/>
      <c r="AN25" s="36"/>
      <c r="AO25" s="36"/>
      <c r="AP25" s="36"/>
      <c r="AQ25" s="36"/>
      <c r="AR25" s="37"/>
      <c r="AS25" s="33"/>
      <c r="AT25" s="33"/>
      <c r="AU25" s="33"/>
      <c r="AV25" s="33"/>
      <c r="AW25" s="33"/>
      <c r="AX25" s="33"/>
      <c r="AY25" s="33"/>
      <c r="AZ25" s="38">
        <f t="shared" si="46"/>
        <v>2</v>
      </c>
      <c r="BA25" s="39">
        <f t="shared" si="47"/>
        <v>0</v>
      </c>
      <c r="BB25" s="40">
        <f t="shared" si="48"/>
        <v>1</v>
      </c>
      <c r="BC25" s="31">
        <f t="shared" si="49"/>
        <v>1</v>
      </c>
      <c r="BD25" s="40">
        <f t="shared" si="50"/>
        <v>4</v>
      </c>
      <c r="BE25" s="31">
        <f t="shared" si="51"/>
        <v>5</v>
      </c>
      <c r="BF25" s="40">
        <f t="shared" si="52"/>
        <v>0</v>
      </c>
      <c r="BG25" s="31">
        <f t="shared" si="53"/>
        <v>5</v>
      </c>
      <c r="BH25" s="40">
        <f t="shared" si="54"/>
        <v>1</v>
      </c>
      <c r="BI25" s="40">
        <f t="shared" si="55"/>
        <v>3</v>
      </c>
      <c r="BJ25" s="40">
        <f t="shared" si="56"/>
        <v>3</v>
      </c>
      <c r="BK25" s="40">
        <f t="shared" si="57"/>
        <v>0</v>
      </c>
      <c r="BL25" s="40">
        <f t="shared" si="58"/>
        <v>0</v>
      </c>
      <c r="BM25" s="31">
        <f t="shared" si="59"/>
        <v>0</v>
      </c>
      <c r="BN25" s="40">
        <f t="shared" si="60"/>
        <v>0</v>
      </c>
      <c r="BO25" s="40">
        <f t="shared" si="61"/>
        <v>0</v>
      </c>
      <c r="BP25" s="40">
        <f t="shared" si="62"/>
        <v>0</v>
      </c>
      <c r="BQ25" s="40">
        <f t="shared" si="63"/>
        <v>0</v>
      </c>
      <c r="BR25" s="40">
        <f t="shared" si="64"/>
        <v>0</v>
      </c>
      <c r="BS25" s="31">
        <f t="shared" si="65"/>
        <v>0</v>
      </c>
      <c r="BT25" s="40">
        <f t="shared" si="66"/>
        <v>1</v>
      </c>
      <c r="BU25" s="41">
        <f t="shared" si="67"/>
        <v>0</v>
      </c>
      <c r="BV25" s="41">
        <f t="shared" si="68"/>
        <v>0</v>
      </c>
      <c r="BW25" s="42"/>
      <c r="BX25" s="39">
        <f t="shared" si="69"/>
        <v>340</v>
      </c>
      <c r="BY25" s="40">
        <f t="shared" si="70"/>
        <v>30</v>
      </c>
      <c r="BZ25" s="40">
        <f t="shared" si="71"/>
        <v>15</v>
      </c>
      <c r="CA25" s="40">
        <f t="shared" si="72"/>
        <v>0</v>
      </c>
      <c r="CB25" s="40">
        <f t="shared" si="73"/>
        <v>25</v>
      </c>
      <c r="CC25" s="32">
        <f t="shared" si="37"/>
        <v>410</v>
      </c>
      <c r="CD25" s="176">
        <f t="shared" si="6"/>
        <v>263.33333333333337</v>
      </c>
      <c r="CE25" s="24">
        <f t="shared" si="38"/>
        <v>3</v>
      </c>
      <c r="CF25" s="176">
        <f t="shared" si="7"/>
        <v>223.33333333333334</v>
      </c>
      <c r="CG25" s="24">
        <f t="shared" si="39"/>
        <v>4</v>
      </c>
      <c r="CH25" s="176">
        <f t="shared" si="8"/>
        <v>170</v>
      </c>
      <c r="CI25" s="24">
        <f t="shared" si="40"/>
        <v>5</v>
      </c>
      <c r="CJ25">
        <f t="shared" si="74"/>
        <v>1.5226918220307508</v>
      </c>
      <c r="CK25" s="82">
        <f t="shared" si="75"/>
        <v>1.5226918220307508</v>
      </c>
      <c r="CM25">
        <f t="shared" si="76"/>
        <v>0</v>
      </c>
      <c r="CN25">
        <f t="shared" si="77"/>
        <v>1.0989010989010988</v>
      </c>
      <c r="CO25">
        <f t="shared" si="78"/>
        <v>3.773584905660377</v>
      </c>
      <c r="CP25">
        <f t="shared" si="79"/>
        <v>0</v>
      </c>
      <c r="CQ25">
        <f t="shared" si="80"/>
        <v>16.666666666666668</v>
      </c>
      <c r="CR25">
        <f t="shared" si="81"/>
        <v>8.1081081081081088</v>
      </c>
      <c r="CS25">
        <f t="shared" si="82"/>
        <v>60</v>
      </c>
      <c r="CT25" t="e">
        <f t="shared" si="83"/>
        <v>#DIV/0!</v>
      </c>
      <c r="CU25">
        <f t="shared" si="84"/>
        <v>0</v>
      </c>
      <c r="CV25">
        <f t="shared" si="85"/>
        <v>0</v>
      </c>
      <c r="CW25">
        <f t="shared" si="86"/>
        <v>0</v>
      </c>
      <c r="CX25">
        <f t="shared" si="87"/>
        <v>0</v>
      </c>
      <c r="CY25" t="e">
        <f t="shared" si="88"/>
        <v>#DIV/0!</v>
      </c>
      <c r="CZ25">
        <f t="shared" si="89"/>
        <v>0</v>
      </c>
      <c r="DA25">
        <f t="shared" si="90"/>
        <v>12.5</v>
      </c>
      <c r="DB25">
        <f t="shared" si="91"/>
        <v>0</v>
      </c>
      <c r="DC25">
        <f t="shared" si="92"/>
        <v>0</v>
      </c>
      <c r="DE25" s="24">
        <f t="shared" si="93"/>
        <v>0</v>
      </c>
      <c r="DF25" s="24">
        <f t="shared" si="94"/>
        <v>1</v>
      </c>
      <c r="DG25" s="24">
        <f t="shared" si="95"/>
        <v>1</v>
      </c>
      <c r="DH25" s="24">
        <f t="shared" si="96"/>
        <v>0</v>
      </c>
      <c r="DI25" s="24">
        <f t="shared" si="97"/>
        <v>1</v>
      </c>
      <c r="DJ25" s="24">
        <f t="shared" si="98"/>
        <v>1</v>
      </c>
      <c r="DK25" s="24">
        <f t="shared" si="99"/>
        <v>1</v>
      </c>
      <c r="DL25" s="24">
        <f t="shared" si="100"/>
        <v>0</v>
      </c>
      <c r="DM25" s="24">
        <f t="shared" si="101"/>
        <v>0</v>
      </c>
      <c r="DN25" s="24">
        <f t="shared" si="102"/>
        <v>0</v>
      </c>
      <c r="DO25" s="24">
        <f t="shared" si="103"/>
        <v>0</v>
      </c>
      <c r="DP25" s="24">
        <f t="shared" si="104"/>
        <v>0</v>
      </c>
      <c r="DQ25" s="24">
        <f t="shared" si="105"/>
        <v>0</v>
      </c>
      <c r="DR25" s="24"/>
      <c r="DS25" s="24"/>
    </row>
    <row r="26" spans="1:123" ht="15.75" thickBot="1">
      <c r="A26" s="24" t="s">
        <v>288</v>
      </c>
      <c r="B26" s="25">
        <v>24</v>
      </c>
      <c r="C26" s="25" t="s">
        <v>312</v>
      </c>
      <c r="D26" s="50" t="s">
        <v>76</v>
      </c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50" t="s">
        <v>36</v>
      </c>
      <c r="U26" s="33"/>
      <c r="V26" s="33"/>
      <c r="W26" s="33">
        <v>2</v>
      </c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50"/>
      <c r="AK26" s="93"/>
      <c r="AL26" s="33"/>
      <c r="AM26" s="33"/>
      <c r="AN26" s="36"/>
      <c r="AO26" s="36"/>
      <c r="AP26" s="36"/>
      <c r="AQ26" s="36"/>
      <c r="AR26" s="37"/>
      <c r="AS26" s="33"/>
      <c r="AT26" s="33"/>
      <c r="AU26" s="33"/>
      <c r="AV26" s="33"/>
      <c r="AW26" s="33"/>
      <c r="AX26" s="33"/>
      <c r="AY26" s="33"/>
      <c r="AZ26" s="38">
        <f t="shared" si="46"/>
        <v>1</v>
      </c>
      <c r="BA26" s="39">
        <f t="shared" si="47"/>
        <v>0</v>
      </c>
      <c r="BB26" s="40">
        <f t="shared" si="48"/>
        <v>0</v>
      </c>
      <c r="BC26" s="31">
        <f t="shared" si="49"/>
        <v>0</v>
      </c>
      <c r="BD26" s="40">
        <f t="shared" si="50"/>
        <v>2</v>
      </c>
      <c r="BE26" s="31">
        <f t="shared" si="51"/>
        <v>2</v>
      </c>
      <c r="BF26" s="40">
        <f t="shared" si="52"/>
        <v>0</v>
      </c>
      <c r="BG26" s="31">
        <f t="shared" si="53"/>
        <v>2</v>
      </c>
      <c r="BH26" s="40">
        <f t="shared" si="54"/>
        <v>0</v>
      </c>
      <c r="BI26" s="40">
        <f t="shared" si="55"/>
        <v>0</v>
      </c>
      <c r="BJ26" s="40">
        <f t="shared" si="56"/>
        <v>0</v>
      </c>
      <c r="BK26" s="40">
        <f t="shared" si="57"/>
        <v>0</v>
      </c>
      <c r="BL26" s="40">
        <f t="shared" si="58"/>
        <v>0</v>
      </c>
      <c r="BM26" s="31">
        <f t="shared" si="59"/>
        <v>0</v>
      </c>
      <c r="BN26" s="40">
        <f t="shared" si="60"/>
        <v>0</v>
      </c>
      <c r="BO26" s="40">
        <f t="shared" si="61"/>
        <v>0</v>
      </c>
      <c r="BP26" s="40">
        <f t="shared" si="62"/>
        <v>0</v>
      </c>
      <c r="BQ26" s="40">
        <f t="shared" si="63"/>
        <v>0</v>
      </c>
      <c r="BR26" s="40">
        <f t="shared" si="64"/>
        <v>0</v>
      </c>
      <c r="BS26" s="31">
        <f t="shared" si="65"/>
        <v>0</v>
      </c>
      <c r="BT26" s="40">
        <f t="shared" si="66"/>
        <v>0</v>
      </c>
      <c r="BU26" s="41">
        <f t="shared" si="67"/>
        <v>0</v>
      </c>
      <c r="BV26" s="41">
        <f t="shared" si="68"/>
        <v>0</v>
      </c>
      <c r="BW26" s="42"/>
      <c r="BX26" s="39">
        <f t="shared" si="69"/>
        <v>120</v>
      </c>
      <c r="BY26" s="40">
        <f t="shared" si="70"/>
        <v>0</v>
      </c>
      <c r="BZ26" s="40">
        <f t="shared" si="71"/>
        <v>0</v>
      </c>
      <c r="CA26" s="40">
        <f t="shared" si="72"/>
        <v>0</v>
      </c>
      <c r="CB26" s="40">
        <f t="shared" si="73"/>
        <v>0</v>
      </c>
      <c r="CC26" s="256">
        <f t="shared" si="37"/>
        <v>120</v>
      </c>
      <c r="CD26" s="176">
        <f t="shared" si="6"/>
        <v>46.666666666666671</v>
      </c>
      <c r="CE26" s="24">
        <f t="shared" si="38"/>
        <v>3</v>
      </c>
      <c r="CF26" s="176">
        <f t="shared" si="7"/>
        <v>26.666666666666671</v>
      </c>
      <c r="CG26" s="24">
        <f t="shared" si="39"/>
        <v>4</v>
      </c>
      <c r="CH26" s="176">
        <f t="shared" si="8"/>
        <v>0</v>
      </c>
      <c r="CI26" s="24">
        <f t="shared" si="40"/>
        <v>5</v>
      </c>
      <c r="CJ26">
        <f t="shared" si="74"/>
        <v>0.4456658991309515</v>
      </c>
      <c r="CK26" s="82">
        <f t="shared" si="75"/>
        <v>0.4456658991309515</v>
      </c>
      <c r="CM26">
        <f t="shared" si="76"/>
        <v>0</v>
      </c>
      <c r="CN26">
        <f t="shared" si="77"/>
        <v>0</v>
      </c>
      <c r="CO26">
        <f t="shared" si="78"/>
        <v>1.8867924528301885</v>
      </c>
      <c r="CP26">
        <f t="shared" si="79"/>
        <v>0</v>
      </c>
      <c r="CQ26">
        <f t="shared" si="80"/>
        <v>0</v>
      </c>
      <c r="CR26">
        <f t="shared" si="81"/>
        <v>0</v>
      </c>
      <c r="CS26">
        <f t="shared" si="82"/>
        <v>0</v>
      </c>
      <c r="CT26" t="e">
        <f t="shared" si="83"/>
        <v>#DIV/0!</v>
      </c>
      <c r="CU26">
        <f t="shared" si="84"/>
        <v>0</v>
      </c>
      <c r="CV26">
        <f t="shared" si="85"/>
        <v>0</v>
      </c>
      <c r="CW26">
        <f t="shared" si="86"/>
        <v>0</v>
      </c>
      <c r="CX26">
        <f t="shared" si="87"/>
        <v>0</v>
      </c>
      <c r="CY26" t="e">
        <f t="shared" si="88"/>
        <v>#DIV/0!</v>
      </c>
      <c r="CZ26">
        <f t="shared" si="89"/>
        <v>0</v>
      </c>
      <c r="DA26">
        <f t="shared" si="90"/>
        <v>0</v>
      </c>
      <c r="DB26">
        <f t="shared" si="91"/>
        <v>0</v>
      </c>
      <c r="DC26">
        <f t="shared" si="92"/>
        <v>0</v>
      </c>
      <c r="DE26" s="24">
        <f t="shared" si="93"/>
        <v>0</v>
      </c>
      <c r="DF26" s="24">
        <f t="shared" si="94"/>
        <v>0</v>
      </c>
      <c r="DG26" s="24">
        <f t="shared" si="95"/>
        <v>1</v>
      </c>
      <c r="DH26" s="24">
        <f t="shared" si="96"/>
        <v>0</v>
      </c>
      <c r="DI26" s="24">
        <f t="shared" si="97"/>
        <v>0</v>
      </c>
      <c r="DJ26" s="24">
        <f t="shared" si="98"/>
        <v>0</v>
      </c>
      <c r="DK26" s="24">
        <f t="shared" si="99"/>
        <v>0</v>
      </c>
      <c r="DL26" s="24">
        <f t="shared" si="100"/>
        <v>0</v>
      </c>
      <c r="DM26" s="24">
        <f t="shared" si="101"/>
        <v>0</v>
      </c>
      <c r="DN26" s="24">
        <f t="shared" si="102"/>
        <v>0</v>
      </c>
      <c r="DO26" s="24">
        <f t="shared" si="103"/>
        <v>0</v>
      </c>
      <c r="DP26" s="24">
        <f t="shared" si="104"/>
        <v>0</v>
      </c>
      <c r="DQ26" s="24">
        <f t="shared" si="105"/>
        <v>0</v>
      </c>
      <c r="DR26" s="24"/>
      <c r="DS26" s="24"/>
    </row>
    <row r="27" spans="1:123" ht="15.75" thickBot="1">
      <c r="A27" s="24" t="s">
        <v>288</v>
      </c>
      <c r="B27" s="25">
        <v>25</v>
      </c>
      <c r="C27" s="25" t="s">
        <v>313</v>
      </c>
      <c r="D27" s="50" t="s">
        <v>36</v>
      </c>
      <c r="E27" s="33">
        <v>1</v>
      </c>
      <c r="F27" s="33">
        <v>2</v>
      </c>
      <c r="G27" s="33"/>
      <c r="H27" s="33"/>
      <c r="I27" s="33"/>
      <c r="J27" s="33"/>
      <c r="K27" s="33">
        <v>1</v>
      </c>
      <c r="L27" s="33"/>
      <c r="M27" s="33"/>
      <c r="N27" s="33"/>
      <c r="O27" s="33"/>
      <c r="P27" s="33"/>
      <c r="Q27" s="33"/>
      <c r="R27" s="33"/>
      <c r="S27" s="33"/>
      <c r="T27" s="50" t="s">
        <v>36</v>
      </c>
      <c r="U27" s="33"/>
      <c r="V27" s="33">
        <v>2</v>
      </c>
      <c r="W27" s="33">
        <v>2</v>
      </c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50"/>
      <c r="AK27" s="93"/>
      <c r="AL27" s="33"/>
      <c r="AM27" s="33"/>
      <c r="AN27" s="36"/>
      <c r="AO27" s="36"/>
      <c r="AP27" s="36"/>
      <c r="AQ27" s="36"/>
      <c r="AR27" s="37"/>
      <c r="AS27" s="33"/>
      <c r="AT27" s="33"/>
      <c r="AU27" s="33"/>
      <c r="AV27" s="33"/>
      <c r="AW27" s="33"/>
      <c r="AX27" s="33"/>
      <c r="AY27" s="33"/>
      <c r="AZ27" s="38">
        <f t="shared" si="46"/>
        <v>2</v>
      </c>
      <c r="BA27" s="39">
        <f t="shared" si="47"/>
        <v>1</v>
      </c>
      <c r="BB27" s="40">
        <f t="shared" si="48"/>
        <v>4</v>
      </c>
      <c r="BC27" s="31">
        <f t="shared" si="49"/>
        <v>5</v>
      </c>
      <c r="BD27" s="40">
        <f t="shared" si="50"/>
        <v>2</v>
      </c>
      <c r="BE27" s="31">
        <f t="shared" si="51"/>
        <v>7</v>
      </c>
      <c r="BF27" s="40">
        <f t="shared" si="52"/>
        <v>0</v>
      </c>
      <c r="BG27" s="31">
        <f t="shared" si="53"/>
        <v>7</v>
      </c>
      <c r="BH27" s="40">
        <f t="shared" si="54"/>
        <v>0</v>
      </c>
      <c r="BI27" s="40">
        <f t="shared" si="55"/>
        <v>0</v>
      </c>
      <c r="BJ27" s="40">
        <f t="shared" si="56"/>
        <v>1</v>
      </c>
      <c r="BK27" s="40">
        <f t="shared" si="57"/>
        <v>0</v>
      </c>
      <c r="BL27" s="40">
        <f t="shared" si="58"/>
        <v>0</v>
      </c>
      <c r="BM27" s="31">
        <f t="shared" si="59"/>
        <v>0</v>
      </c>
      <c r="BN27" s="40">
        <f t="shared" si="60"/>
        <v>0</v>
      </c>
      <c r="BO27" s="40">
        <f t="shared" si="61"/>
        <v>0</v>
      </c>
      <c r="BP27" s="40">
        <f t="shared" si="62"/>
        <v>0</v>
      </c>
      <c r="BQ27" s="40">
        <f t="shared" si="63"/>
        <v>0</v>
      </c>
      <c r="BR27" s="40">
        <f t="shared" si="64"/>
        <v>0</v>
      </c>
      <c r="BS27" s="31">
        <f t="shared" si="65"/>
        <v>0</v>
      </c>
      <c r="BT27" s="40">
        <f t="shared" si="66"/>
        <v>0</v>
      </c>
      <c r="BU27" s="41">
        <f t="shared" si="67"/>
        <v>0</v>
      </c>
      <c r="BV27" s="41">
        <f t="shared" si="68"/>
        <v>0</v>
      </c>
      <c r="BW27" s="42"/>
      <c r="BX27" s="39">
        <f t="shared" si="69"/>
        <v>540</v>
      </c>
      <c r="BY27" s="40">
        <f t="shared" si="70"/>
        <v>0</v>
      </c>
      <c r="BZ27" s="40">
        <f t="shared" si="71"/>
        <v>5</v>
      </c>
      <c r="CA27" s="40">
        <f t="shared" si="72"/>
        <v>0</v>
      </c>
      <c r="CB27" s="40">
        <f t="shared" si="73"/>
        <v>0</v>
      </c>
      <c r="CC27" s="32">
        <f t="shared" si="37"/>
        <v>545</v>
      </c>
      <c r="CD27" s="176">
        <f t="shared" si="6"/>
        <v>398.33333333333337</v>
      </c>
      <c r="CE27" s="24">
        <f t="shared" si="38"/>
        <v>3</v>
      </c>
      <c r="CF27" s="176">
        <f t="shared" si="7"/>
        <v>358.33333333333337</v>
      </c>
      <c r="CG27" s="24">
        <f t="shared" si="39"/>
        <v>4</v>
      </c>
      <c r="CH27" s="176">
        <f t="shared" si="8"/>
        <v>305</v>
      </c>
      <c r="CI27" s="24">
        <f t="shared" si="40"/>
        <v>5</v>
      </c>
      <c r="CJ27">
        <f t="shared" si="74"/>
        <v>2.0240659585530714</v>
      </c>
      <c r="CK27" s="82">
        <f t="shared" si="75"/>
        <v>2.0240659585530714</v>
      </c>
      <c r="CM27">
        <f t="shared" si="76"/>
        <v>0.92592592592592582</v>
      </c>
      <c r="CN27">
        <f t="shared" si="77"/>
        <v>4.3956043956043951</v>
      </c>
      <c r="CO27">
        <f t="shared" si="78"/>
        <v>1.8867924528301885</v>
      </c>
      <c r="CP27">
        <f t="shared" si="79"/>
        <v>0</v>
      </c>
      <c r="CQ27">
        <f t="shared" si="80"/>
        <v>0</v>
      </c>
      <c r="CR27">
        <f t="shared" si="81"/>
        <v>0</v>
      </c>
      <c r="CS27">
        <f t="shared" si="82"/>
        <v>20</v>
      </c>
      <c r="CT27" t="e">
        <f t="shared" si="83"/>
        <v>#DIV/0!</v>
      </c>
      <c r="CU27">
        <f t="shared" si="84"/>
        <v>0</v>
      </c>
      <c r="CV27">
        <f t="shared" si="85"/>
        <v>0</v>
      </c>
      <c r="CW27">
        <f t="shared" si="86"/>
        <v>0</v>
      </c>
      <c r="CX27">
        <f t="shared" si="87"/>
        <v>0</v>
      </c>
      <c r="CY27" t="e">
        <f t="shared" si="88"/>
        <v>#DIV/0!</v>
      </c>
      <c r="CZ27">
        <f t="shared" si="89"/>
        <v>0</v>
      </c>
      <c r="DA27">
        <f t="shared" si="90"/>
        <v>0</v>
      </c>
      <c r="DB27">
        <f t="shared" si="91"/>
        <v>0</v>
      </c>
      <c r="DC27">
        <f t="shared" si="92"/>
        <v>0</v>
      </c>
      <c r="DE27" s="24">
        <f t="shared" si="93"/>
        <v>1</v>
      </c>
      <c r="DF27" s="24">
        <f t="shared" si="94"/>
        <v>1</v>
      </c>
      <c r="DG27" s="24">
        <f t="shared" si="95"/>
        <v>1</v>
      </c>
      <c r="DH27" s="24">
        <f t="shared" si="96"/>
        <v>0</v>
      </c>
      <c r="DI27" s="24">
        <f t="shared" si="97"/>
        <v>0</v>
      </c>
      <c r="DJ27" s="24">
        <f t="shared" si="98"/>
        <v>0</v>
      </c>
      <c r="DK27" s="24">
        <f t="shared" si="99"/>
        <v>1</v>
      </c>
      <c r="DL27" s="24">
        <f t="shared" si="100"/>
        <v>0</v>
      </c>
      <c r="DM27" s="24">
        <f t="shared" si="101"/>
        <v>0</v>
      </c>
      <c r="DN27" s="24">
        <f t="shared" si="102"/>
        <v>0</v>
      </c>
      <c r="DO27" s="24">
        <f t="shared" si="103"/>
        <v>0</v>
      </c>
      <c r="DP27" s="24">
        <f t="shared" si="104"/>
        <v>0</v>
      </c>
      <c r="DQ27" s="24">
        <f t="shared" si="105"/>
        <v>0</v>
      </c>
      <c r="DR27" s="24"/>
      <c r="DS27" s="24"/>
    </row>
    <row r="28" spans="1:123" ht="15.75" thickBot="1">
      <c r="A28" s="24" t="s">
        <v>288</v>
      </c>
      <c r="B28" s="25">
        <v>26</v>
      </c>
      <c r="C28" s="25" t="s">
        <v>314</v>
      </c>
      <c r="D28" s="50" t="s">
        <v>36</v>
      </c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50" t="s">
        <v>76</v>
      </c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50"/>
      <c r="AK28" s="93"/>
      <c r="AL28" s="33"/>
      <c r="AM28" s="33"/>
      <c r="AN28" s="36"/>
      <c r="AO28" s="36"/>
      <c r="AP28" s="36"/>
      <c r="AQ28" s="36"/>
      <c r="AR28" s="37"/>
      <c r="AS28" s="33"/>
      <c r="AT28" s="33"/>
      <c r="AU28" s="33"/>
      <c r="AV28" s="33"/>
      <c r="AW28" s="33"/>
      <c r="AX28" s="33"/>
      <c r="AY28" s="33"/>
      <c r="AZ28" s="38">
        <f t="shared" si="46"/>
        <v>1</v>
      </c>
      <c r="BA28" s="39">
        <f t="shared" si="47"/>
        <v>0</v>
      </c>
      <c r="BB28" s="40">
        <f t="shared" si="48"/>
        <v>0</v>
      </c>
      <c r="BC28" s="31">
        <f t="shared" si="49"/>
        <v>0</v>
      </c>
      <c r="BD28" s="40">
        <f t="shared" si="50"/>
        <v>0</v>
      </c>
      <c r="BE28" s="31">
        <f t="shared" si="51"/>
        <v>0</v>
      </c>
      <c r="BF28" s="40">
        <f t="shared" si="52"/>
        <v>0</v>
      </c>
      <c r="BG28" s="31">
        <f t="shared" si="53"/>
        <v>0</v>
      </c>
      <c r="BH28" s="40">
        <f t="shared" si="54"/>
        <v>0</v>
      </c>
      <c r="BI28" s="40">
        <f t="shared" si="55"/>
        <v>0</v>
      </c>
      <c r="BJ28" s="40">
        <f t="shared" si="56"/>
        <v>0</v>
      </c>
      <c r="BK28" s="40">
        <f t="shared" si="57"/>
        <v>0</v>
      </c>
      <c r="BL28" s="40">
        <f t="shared" si="58"/>
        <v>0</v>
      </c>
      <c r="BM28" s="31">
        <f t="shared" si="59"/>
        <v>0</v>
      </c>
      <c r="BN28" s="40">
        <f t="shared" si="60"/>
        <v>0</v>
      </c>
      <c r="BO28" s="40">
        <f t="shared" si="61"/>
        <v>0</v>
      </c>
      <c r="BP28" s="40">
        <f t="shared" si="62"/>
        <v>0</v>
      </c>
      <c r="BQ28" s="40">
        <f t="shared" si="63"/>
        <v>0</v>
      </c>
      <c r="BR28" s="40">
        <f t="shared" si="64"/>
        <v>0</v>
      </c>
      <c r="BS28" s="31">
        <f t="shared" si="65"/>
        <v>0</v>
      </c>
      <c r="BT28" s="40">
        <f t="shared" si="66"/>
        <v>0</v>
      </c>
      <c r="BU28" s="41">
        <f t="shared" si="67"/>
        <v>0</v>
      </c>
      <c r="BV28" s="41">
        <f t="shared" si="68"/>
        <v>0</v>
      </c>
      <c r="BW28" s="42"/>
      <c r="BX28" s="39">
        <f t="shared" si="69"/>
        <v>0</v>
      </c>
      <c r="BY28" s="40">
        <f t="shared" si="70"/>
        <v>0</v>
      </c>
      <c r="BZ28" s="40">
        <f t="shared" si="71"/>
        <v>0</v>
      </c>
      <c r="CA28" s="40">
        <f t="shared" si="72"/>
        <v>0</v>
      </c>
      <c r="CB28" s="40">
        <f t="shared" si="73"/>
        <v>0</v>
      </c>
      <c r="CC28" s="256">
        <f t="shared" si="37"/>
        <v>0</v>
      </c>
      <c r="CD28" s="176">
        <f t="shared" si="6"/>
        <v>-73.333333333333329</v>
      </c>
      <c r="CE28" s="24" t="str">
        <f t="shared" si="38"/>
        <v>NAO</v>
      </c>
      <c r="CF28" s="176">
        <f t="shared" si="7"/>
        <v>-93.333333333333329</v>
      </c>
      <c r="CG28" s="24" t="str">
        <f t="shared" si="39"/>
        <v>NAO</v>
      </c>
      <c r="CH28" s="176">
        <f t="shared" si="8"/>
        <v>-120</v>
      </c>
      <c r="CI28" s="24" t="str">
        <f t="shared" si="40"/>
        <v>NAO</v>
      </c>
      <c r="CJ28">
        <f t="shared" si="74"/>
        <v>0</v>
      </c>
      <c r="CK28" s="82">
        <f t="shared" si="75"/>
        <v>0</v>
      </c>
      <c r="CM28">
        <f t="shared" si="76"/>
        <v>0</v>
      </c>
      <c r="CN28">
        <f t="shared" si="77"/>
        <v>0</v>
      </c>
      <c r="CO28">
        <f t="shared" si="78"/>
        <v>0</v>
      </c>
      <c r="CP28">
        <f t="shared" si="79"/>
        <v>0</v>
      </c>
      <c r="CQ28">
        <f t="shared" si="80"/>
        <v>0</v>
      </c>
      <c r="CR28">
        <f t="shared" si="81"/>
        <v>0</v>
      </c>
      <c r="CS28">
        <f t="shared" si="82"/>
        <v>0</v>
      </c>
      <c r="CT28" t="e">
        <f t="shared" si="83"/>
        <v>#DIV/0!</v>
      </c>
      <c r="CU28">
        <f t="shared" si="84"/>
        <v>0</v>
      </c>
      <c r="CV28">
        <f t="shared" si="85"/>
        <v>0</v>
      </c>
      <c r="CW28">
        <f t="shared" si="86"/>
        <v>0</v>
      </c>
      <c r="CX28">
        <f t="shared" si="87"/>
        <v>0</v>
      </c>
      <c r="CY28" t="e">
        <f t="shared" si="88"/>
        <v>#DIV/0!</v>
      </c>
      <c r="CZ28">
        <f t="shared" si="89"/>
        <v>0</v>
      </c>
      <c r="DA28">
        <f t="shared" si="90"/>
        <v>0</v>
      </c>
      <c r="DB28">
        <f t="shared" si="91"/>
        <v>0</v>
      </c>
      <c r="DC28">
        <f t="shared" si="92"/>
        <v>0</v>
      </c>
      <c r="DE28" s="24">
        <f t="shared" si="93"/>
        <v>0</v>
      </c>
      <c r="DF28" s="24">
        <f t="shared" si="94"/>
        <v>0</v>
      </c>
      <c r="DG28" s="24">
        <f t="shared" si="95"/>
        <v>0</v>
      </c>
      <c r="DH28" s="24">
        <f t="shared" si="96"/>
        <v>0</v>
      </c>
      <c r="DI28" s="24">
        <f t="shared" si="97"/>
        <v>0</v>
      </c>
      <c r="DJ28" s="24">
        <f t="shared" si="98"/>
        <v>0</v>
      </c>
      <c r="DK28" s="24">
        <f t="shared" si="99"/>
        <v>0</v>
      </c>
      <c r="DL28" s="24">
        <f t="shared" si="100"/>
        <v>0</v>
      </c>
      <c r="DM28" s="24">
        <f t="shared" si="101"/>
        <v>0</v>
      </c>
      <c r="DN28" s="24">
        <f t="shared" si="102"/>
        <v>0</v>
      </c>
      <c r="DO28" s="24">
        <f t="shared" si="103"/>
        <v>0</v>
      </c>
      <c r="DP28" s="24">
        <f t="shared" si="104"/>
        <v>0</v>
      </c>
      <c r="DQ28" s="24">
        <f t="shared" si="105"/>
        <v>0</v>
      </c>
      <c r="DR28" s="24"/>
      <c r="DS28" s="24"/>
    </row>
    <row r="29" spans="1:123" ht="15.75" thickBot="1">
      <c r="A29" s="24" t="s">
        <v>288</v>
      </c>
      <c r="B29" s="25">
        <v>27</v>
      </c>
      <c r="C29" s="25" t="s">
        <v>315</v>
      </c>
      <c r="D29" s="50" t="s">
        <v>36</v>
      </c>
      <c r="E29" s="33"/>
      <c r="F29" s="33"/>
      <c r="G29" s="33">
        <v>1</v>
      </c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50" t="s">
        <v>76</v>
      </c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50"/>
      <c r="AK29" s="93"/>
      <c r="AL29" s="33"/>
      <c r="AM29" s="33"/>
      <c r="AN29" s="36"/>
      <c r="AO29" s="36"/>
      <c r="AP29" s="36"/>
      <c r="AQ29" s="36"/>
      <c r="AR29" s="37"/>
      <c r="AS29" s="33"/>
      <c r="AT29" s="33"/>
      <c r="AU29" s="33"/>
      <c r="AV29" s="33"/>
      <c r="AW29" s="33"/>
      <c r="AX29" s="33"/>
      <c r="AY29" s="33"/>
      <c r="AZ29" s="38">
        <f t="shared" si="46"/>
        <v>1</v>
      </c>
      <c r="BA29" s="39">
        <f t="shared" si="47"/>
        <v>0</v>
      </c>
      <c r="BB29" s="40">
        <f t="shared" si="48"/>
        <v>0</v>
      </c>
      <c r="BC29" s="31">
        <f t="shared" si="49"/>
        <v>0</v>
      </c>
      <c r="BD29" s="40">
        <f t="shared" si="50"/>
        <v>1</v>
      </c>
      <c r="BE29" s="31">
        <f t="shared" si="51"/>
        <v>1</v>
      </c>
      <c r="BF29" s="40">
        <f t="shared" si="52"/>
        <v>0</v>
      </c>
      <c r="BG29" s="31">
        <f t="shared" si="53"/>
        <v>1</v>
      </c>
      <c r="BH29" s="40">
        <f t="shared" si="54"/>
        <v>0</v>
      </c>
      <c r="BI29" s="40">
        <f t="shared" si="55"/>
        <v>0</v>
      </c>
      <c r="BJ29" s="40">
        <f t="shared" si="56"/>
        <v>0</v>
      </c>
      <c r="BK29" s="40">
        <f t="shared" si="57"/>
        <v>0</v>
      </c>
      <c r="BL29" s="40">
        <f t="shared" si="58"/>
        <v>0</v>
      </c>
      <c r="BM29" s="31">
        <f t="shared" si="59"/>
        <v>0</v>
      </c>
      <c r="BN29" s="40">
        <f t="shared" si="60"/>
        <v>0</v>
      </c>
      <c r="BO29" s="40">
        <f t="shared" si="61"/>
        <v>0</v>
      </c>
      <c r="BP29" s="40">
        <f t="shared" si="62"/>
        <v>0</v>
      </c>
      <c r="BQ29" s="40">
        <f t="shared" si="63"/>
        <v>0</v>
      </c>
      <c r="BR29" s="40">
        <f t="shared" si="64"/>
        <v>0</v>
      </c>
      <c r="BS29" s="31">
        <f t="shared" si="65"/>
        <v>0</v>
      </c>
      <c r="BT29" s="40">
        <f t="shared" si="66"/>
        <v>0</v>
      </c>
      <c r="BU29" s="41">
        <f t="shared" si="67"/>
        <v>0</v>
      </c>
      <c r="BV29" s="41">
        <f t="shared" si="68"/>
        <v>0</v>
      </c>
      <c r="BW29" s="42"/>
      <c r="BX29" s="39">
        <f t="shared" si="69"/>
        <v>60</v>
      </c>
      <c r="BY29" s="40">
        <f t="shared" si="70"/>
        <v>0</v>
      </c>
      <c r="BZ29" s="40">
        <f t="shared" si="71"/>
        <v>0</v>
      </c>
      <c r="CA29" s="40">
        <f t="shared" si="72"/>
        <v>0</v>
      </c>
      <c r="CB29" s="40">
        <f t="shared" si="73"/>
        <v>0</v>
      </c>
      <c r="CC29" s="256">
        <f t="shared" si="37"/>
        <v>60</v>
      </c>
      <c r="CD29" s="176">
        <f t="shared" si="6"/>
        <v>-13.333333333333329</v>
      </c>
      <c r="CE29" s="24" t="str">
        <f t="shared" si="38"/>
        <v>NAO</v>
      </c>
      <c r="CF29" s="176">
        <f t="shared" si="7"/>
        <v>-33.333333333333329</v>
      </c>
      <c r="CG29" s="24" t="str">
        <f t="shared" si="39"/>
        <v>NAO</v>
      </c>
      <c r="CH29" s="176">
        <f t="shared" si="8"/>
        <v>-60</v>
      </c>
      <c r="CI29" s="24" t="str">
        <f t="shared" si="40"/>
        <v>NAO</v>
      </c>
      <c r="CJ29">
        <f t="shared" si="74"/>
        <v>0.22283294956547575</v>
      </c>
      <c r="CK29" s="82">
        <f t="shared" si="75"/>
        <v>0.22283294956547575</v>
      </c>
      <c r="CM29">
        <f t="shared" si="76"/>
        <v>0</v>
      </c>
      <c r="CN29">
        <f t="shared" si="77"/>
        <v>0</v>
      </c>
      <c r="CO29">
        <f t="shared" si="78"/>
        <v>0.94339622641509424</v>
      </c>
      <c r="CP29">
        <f t="shared" si="79"/>
        <v>0</v>
      </c>
      <c r="CQ29">
        <f t="shared" si="80"/>
        <v>0</v>
      </c>
      <c r="CR29">
        <f t="shared" si="81"/>
        <v>0</v>
      </c>
      <c r="CS29">
        <f t="shared" si="82"/>
        <v>0</v>
      </c>
      <c r="CT29" t="e">
        <f t="shared" si="83"/>
        <v>#DIV/0!</v>
      </c>
      <c r="CU29">
        <f t="shared" si="84"/>
        <v>0</v>
      </c>
      <c r="CV29">
        <f t="shared" si="85"/>
        <v>0</v>
      </c>
      <c r="CW29">
        <f t="shared" si="86"/>
        <v>0</v>
      </c>
      <c r="CX29">
        <f t="shared" si="87"/>
        <v>0</v>
      </c>
      <c r="CY29" t="e">
        <f t="shared" si="88"/>
        <v>#DIV/0!</v>
      </c>
      <c r="CZ29">
        <f t="shared" si="89"/>
        <v>0</v>
      </c>
      <c r="DA29">
        <f t="shared" si="90"/>
        <v>0</v>
      </c>
      <c r="DB29">
        <f t="shared" si="91"/>
        <v>0</v>
      </c>
      <c r="DC29">
        <f t="shared" si="92"/>
        <v>0</v>
      </c>
      <c r="DE29" s="24">
        <f t="shared" si="93"/>
        <v>0</v>
      </c>
      <c r="DF29" s="24">
        <f t="shared" si="94"/>
        <v>0</v>
      </c>
      <c r="DG29" s="24">
        <f t="shared" si="95"/>
        <v>1</v>
      </c>
      <c r="DH29" s="24">
        <f t="shared" si="96"/>
        <v>0</v>
      </c>
      <c r="DI29" s="24">
        <f t="shared" si="97"/>
        <v>0</v>
      </c>
      <c r="DJ29" s="24">
        <f t="shared" si="98"/>
        <v>0</v>
      </c>
      <c r="DK29" s="24">
        <f t="shared" si="99"/>
        <v>0</v>
      </c>
      <c r="DL29" s="24">
        <f t="shared" si="100"/>
        <v>0</v>
      </c>
      <c r="DM29" s="24">
        <f t="shared" si="101"/>
        <v>0</v>
      </c>
      <c r="DN29" s="24">
        <f t="shared" si="102"/>
        <v>0</v>
      </c>
      <c r="DO29" s="24">
        <f t="shared" si="103"/>
        <v>0</v>
      </c>
      <c r="DP29" s="24">
        <f t="shared" si="104"/>
        <v>0</v>
      </c>
      <c r="DQ29" s="24">
        <f t="shared" si="105"/>
        <v>0</v>
      </c>
      <c r="DR29" s="24"/>
      <c r="DS29" s="24"/>
    </row>
    <row r="30" spans="1:123" ht="15.75" thickBot="1">
      <c r="A30" s="24" t="s">
        <v>288</v>
      </c>
      <c r="B30" s="25">
        <v>28</v>
      </c>
      <c r="C30" s="25" t="s">
        <v>316</v>
      </c>
      <c r="D30" s="50" t="s">
        <v>76</v>
      </c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50" t="s">
        <v>76</v>
      </c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50"/>
      <c r="AK30" s="93"/>
      <c r="AL30" s="33"/>
      <c r="AM30" s="33"/>
      <c r="AN30" s="36"/>
      <c r="AO30" s="36"/>
      <c r="AP30" s="36"/>
      <c r="AQ30" s="36"/>
      <c r="AR30" s="37"/>
      <c r="AS30" s="33"/>
      <c r="AT30" s="33"/>
      <c r="AU30" s="33"/>
      <c r="AV30" s="33"/>
      <c r="AW30" s="33"/>
      <c r="AX30" s="33"/>
      <c r="AY30" s="33"/>
      <c r="AZ30" s="38">
        <f t="shared" si="46"/>
        <v>0</v>
      </c>
      <c r="BA30" s="39">
        <f t="shared" si="47"/>
        <v>0</v>
      </c>
      <c r="BB30" s="40">
        <f t="shared" si="48"/>
        <v>0</v>
      </c>
      <c r="BC30" s="31">
        <f t="shared" si="49"/>
        <v>0</v>
      </c>
      <c r="BD30" s="40">
        <f t="shared" si="50"/>
        <v>0</v>
      </c>
      <c r="BE30" s="31">
        <f t="shared" si="51"/>
        <v>0</v>
      </c>
      <c r="BF30" s="40">
        <f t="shared" si="52"/>
        <v>0</v>
      </c>
      <c r="BG30" s="31">
        <f t="shared" si="53"/>
        <v>0</v>
      </c>
      <c r="BH30" s="40">
        <f t="shared" si="54"/>
        <v>0</v>
      </c>
      <c r="BI30" s="40">
        <f t="shared" si="55"/>
        <v>0</v>
      </c>
      <c r="BJ30" s="40">
        <f t="shared" si="56"/>
        <v>0</v>
      </c>
      <c r="BK30" s="40">
        <f t="shared" si="57"/>
        <v>0</v>
      </c>
      <c r="BL30" s="40">
        <f t="shared" si="58"/>
        <v>0</v>
      </c>
      <c r="BM30" s="31">
        <f t="shared" si="59"/>
        <v>0</v>
      </c>
      <c r="BN30" s="40">
        <f t="shared" si="60"/>
        <v>0</v>
      </c>
      <c r="BO30" s="40">
        <f t="shared" si="61"/>
        <v>0</v>
      </c>
      <c r="BP30" s="40">
        <f t="shared" si="62"/>
        <v>0</v>
      </c>
      <c r="BQ30" s="40">
        <f t="shared" si="63"/>
        <v>0</v>
      </c>
      <c r="BR30" s="40">
        <f t="shared" si="64"/>
        <v>0</v>
      </c>
      <c r="BS30" s="31">
        <f t="shared" si="65"/>
        <v>0</v>
      </c>
      <c r="BT30" s="40">
        <f t="shared" si="66"/>
        <v>0</v>
      </c>
      <c r="BU30" s="41">
        <f t="shared" si="67"/>
        <v>0</v>
      </c>
      <c r="BV30" s="41">
        <f t="shared" si="68"/>
        <v>0</v>
      </c>
      <c r="BW30" s="42"/>
      <c r="BX30" s="39">
        <f t="shared" si="69"/>
        <v>0</v>
      </c>
      <c r="BY30" s="40">
        <f t="shared" si="70"/>
        <v>0</v>
      </c>
      <c r="BZ30" s="40">
        <f t="shared" si="71"/>
        <v>0</v>
      </c>
      <c r="CA30" s="40">
        <f t="shared" si="72"/>
        <v>0</v>
      </c>
      <c r="CB30" s="40">
        <f t="shared" si="73"/>
        <v>0</v>
      </c>
      <c r="CC30" s="32" t="str">
        <f t="shared" si="37"/>
        <v/>
      </c>
      <c r="CD30" s="176" t="e">
        <f t="shared" si="6"/>
        <v>#VALUE!</v>
      </c>
      <c r="CE30" s="24" t="str">
        <f t="shared" si="38"/>
        <v xml:space="preserve"> </v>
      </c>
      <c r="CF30" s="176" t="e">
        <f t="shared" si="7"/>
        <v>#VALUE!</v>
      </c>
      <c r="CG30" s="24" t="str">
        <f t="shared" si="39"/>
        <v xml:space="preserve"> </v>
      </c>
      <c r="CH30" s="176" t="e">
        <f t="shared" si="8"/>
        <v>#VALUE!</v>
      </c>
      <c r="CI30" s="24" t="str">
        <f t="shared" si="40"/>
        <v xml:space="preserve"> </v>
      </c>
      <c r="CJ30" t="e">
        <f t="shared" si="74"/>
        <v>#VALUE!</v>
      </c>
      <c r="CK30" s="82" t="e">
        <f t="shared" si="75"/>
        <v>#VALUE!</v>
      </c>
      <c r="CM30">
        <f t="shared" si="76"/>
        <v>0</v>
      </c>
      <c r="CN30">
        <f t="shared" si="77"/>
        <v>0</v>
      </c>
      <c r="CO30">
        <f t="shared" si="78"/>
        <v>0</v>
      </c>
      <c r="CP30">
        <f t="shared" si="79"/>
        <v>0</v>
      </c>
      <c r="CQ30">
        <f t="shared" si="80"/>
        <v>0</v>
      </c>
      <c r="CR30">
        <f t="shared" si="81"/>
        <v>0</v>
      </c>
      <c r="CS30">
        <f t="shared" si="82"/>
        <v>0</v>
      </c>
      <c r="CT30" t="e">
        <f t="shared" si="83"/>
        <v>#DIV/0!</v>
      </c>
      <c r="CU30">
        <f t="shared" si="84"/>
        <v>0</v>
      </c>
      <c r="CV30">
        <f t="shared" si="85"/>
        <v>0</v>
      </c>
      <c r="CW30">
        <f t="shared" si="86"/>
        <v>0</v>
      </c>
      <c r="CX30">
        <f t="shared" si="87"/>
        <v>0</v>
      </c>
      <c r="CY30" t="e">
        <f t="shared" si="88"/>
        <v>#DIV/0!</v>
      </c>
      <c r="CZ30">
        <f t="shared" si="89"/>
        <v>0</v>
      </c>
      <c r="DA30">
        <f t="shared" si="90"/>
        <v>0</v>
      </c>
      <c r="DB30">
        <f t="shared" si="91"/>
        <v>0</v>
      </c>
      <c r="DC30">
        <f t="shared" si="92"/>
        <v>0</v>
      </c>
      <c r="DE30" s="24">
        <f t="shared" si="93"/>
        <v>0</v>
      </c>
      <c r="DF30" s="24">
        <f t="shared" si="94"/>
        <v>0</v>
      </c>
      <c r="DG30" s="24">
        <f t="shared" si="95"/>
        <v>0</v>
      </c>
      <c r="DH30" s="24">
        <f t="shared" si="96"/>
        <v>0</v>
      </c>
      <c r="DI30" s="24">
        <f t="shared" si="97"/>
        <v>0</v>
      </c>
      <c r="DJ30" s="24">
        <f t="shared" si="98"/>
        <v>0</v>
      </c>
      <c r="DK30" s="24">
        <f t="shared" si="99"/>
        <v>0</v>
      </c>
      <c r="DL30" s="24">
        <f t="shared" si="100"/>
        <v>0</v>
      </c>
      <c r="DM30" s="24">
        <f t="shared" si="101"/>
        <v>0</v>
      </c>
      <c r="DN30" s="24">
        <f t="shared" si="102"/>
        <v>0</v>
      </c>
      <c r="DO30" s="24">
        <f t="shared" si="103"/>
        <v>0</v>
      </c>
      <c r="DP30" s="24">
        <f t="shared" si="104"/>
        <v>0</v>
      </c>
      <c r="DQ30" s="24">
        <f t="shared" si="105"/>
        <v>0</v>
      </c>
      <c r="DR30" s="24"/>
      <c r="DS30" s="24"/>
    </row>
    <row r="31" spans="1:123" ht="15.75" thickBot="1">
      <c r="A31" s="24" t="s">
        <v>288</v>
      </c>
      <c r="B31" s="25">
        <v>29</v>
      </c>
      <c r="C31" s="25" t="s">
        <v>317</v>
      </c>
      <c r="D31" s="50" t="s">
        <v>36</v>
      </c>
      <c r="E31" s="33">
        <v>1</v>
      </c>
      <c r="F31" s="33">
        <v>5</v>
      </c>
      <c r="G31" s="33">
        <v>4</v>
      </c>
      <c r="H31" s="33">
        <v>1</v>
      </c>
      <c r="I31" s="33"/>
      <c r="J31" s="33">
        <v>1</v>
      </c>
      <c r="K31" s="33"/>
      <c r="L31" s="33"/>
      <c r="M31" s="33"/>
      <c r="N31" s="33"/>
      <c r="O31" s="33"/>
      <c r="P31" s="33"/>
      <c r="Q31" s="33"/>
      <c r="R31" s="33"/>
      <c r="S31" s="33"/>
      <c r="T31" s="50" t="s">
        <v>76</v>
      </c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50"/>
      <c r="AK31" s="93"/>
      <c r="AL31" s="33"/>
      <c r="AM31" s="33"/>
      <c r="AN31" s="36"/>
      <c r="AO31" s="36"/>
      <c r="AP31" s="36"/>
      <c r="AQ31" s="36"/>
      <c r="AR31" s="37"/>
      <c r="AS31" s="33"/>
      <c r="AT31" s="33"/>
      <c r="AU31" s="33"/>
      <c r="AV31" s="33"/>
      <c r="AW31" s="33"/>
      <c r="AX31" s="33"/>
      <c r="AY31" s="33"/>
      <c r="AZ31" s="38">
        <f t="shared" si="46"/>
        <v>1</v>
      </c>
      <c r="BA31" s="39">
        <f t="shared" si="47"/>
        <v>1</v>
      </c>
      <c r="BB31" s="40">
        <f t="shared" si="48"/>
        <v>5</v>
      </c>
      <c r="BC31" s="31">
        <f t="shared" si="49"/>
        <v>6</v>
      </c>
      <c r="BD31" s="40">
        <f t="shared" si="50"/>
        <v>4</v>
      </c>
      <c r="BE31" s="31">
        <f t="shared" si="51"/>
        <v>10</v>
      </c>
      <c r="BF31" s="40">
        <f t="shared" si="52"/>
        <v>1</v>
      </c>
      <c r="BG31" s="31">
        <f t="shared" si="53"/>
        <v>11</v>
      </c>
      <c r="BH31" s="40">
        <f t="shared" si="54"/>
        <v>0</v>
      </c>
      <c r="BI31" s="40">
        <f t="shared" si="55"/>
        <v>1</v>
      </c>
      <c r="BJ31" s="40">
        <f t="shared" si="56"/>
        <v>0</v>
      </c>
      <c r="BK31" s="40">
        <f t="shared" si="57"/>
        <v>0</v>
      </c>
      <c r="BL31" s="40">
        <f t="shared" si="58"/>
        <v>0</v>
      </c>
      <c r="BM31" s="31">
        <f t="shared" si="59"/>
        <v>0</v>
      </c>
      <c r="BN31" s="40">
        <f t="shared" si="60"/>
        <v>0</v>
      </c>
      <c r="BO31" s="40">
        <f t="shared" si="61"/>
        <v>0</v>
      </c>
      <c r="BP31" s="40">
        <f t="shared" si="62"/>
        <v>0</v>
      </c>
      <c r="BQ31" s="40">
        <f t="shared" si="63"/>
        <v>0</v>
      </c>
      <c r="BR31" s="40">
        <f t="shared" si="64"/>
        <v>0</v>
      </c>
      <c r="BS31" s="31">
        <f t="shared" si="65"/>
        <v>0</v>
      </c>
      <c r="BT31" s="40">
        <f t="shared" si="66"/>
        <v>0</v>
      </c>
      <c r="BU31" s="41">
        <f t="shared" si="67"/>
        <v>0</v>
      </c>
      <c r="BV31" s="41">
        <f t="shared" si="68"/>
        <v>0</v>
      </c>
      <c r="BW31" s="42"/>
      <c r="BX31" s="39">
        <f t="shared" si="69"/>
        <v>780</v>
      </c>
      <c r="BY31" s="40">
        <f t="shared" si="70"/>
        <v>10</v>
      </c>
      <c r="BZ31" s="40">
        <f t="shared" si="71"/>
        <v>0</v>
      </c>
      <c r="CA31" s="40">
        <f t="shared" si="72"/>
        <v>0</v>
      </c>
      <c r="CB31" s="40">
        <f t="shared" si="73"/>
        <v>0</v>
      </c>
      <c r="CC31" s="32">
        <f t="shared" si="37"/>
        <v>790</v>
      </c>
      <c r="CD31" s="176">
        <f t="shared" si="6"/>
        <v>716.66666666666663</v>
      </c>
      <c r="CE31" s="24">
        <f t="shared" si="38"/>
        <v>3</v>
      </c>
      <c r="CF31" s="176">
        <f t="shared" si="7"/>
        <v>696.66666666666663</v>
      </c>
      <c r="CG31" s="24">
        <f t="shared" si="39"/>
        <v>4</v>
      </c>
      <c r="CH31" s="176">
        <f t="shared" si="8"/>
        <v>670</v>
      </c>
      <c r="CI31" s="24">
        <f t="shared" si="40"/>
        <v>5</v>
      </c>
      <c r="CJ31">
        <f t="shared" si="74"/>
        <v>2.9339671692787639</v>
      </c>
      <c r="CK31" s="82">
        <f t="shared" si="75"/>
        <v>2.9339671692787639</v>
      </c>
      <c r="CM31">
        <f t="shared" si="76"/>
        <v>0.92592592592592582</v>
      </c>
      <c r="CN31">
        <f t="shared" si="77"/>
        <v>5.4945054945054945</v>
      </c>
      <c r="CO31">
        <f t="shared" si="78"/>
        <v>3.773584905660377</v>
      </c>
      <c r="CP31">
        <f t="shared" si="79"/>
        <v>3.4482758620689657</v>
      </c>
      <c r="CQ31">
        <f t="shared" si="80"/>
        <v>0</v>
      </c>
      <c r="CR31">
        <f t="shared" si="81"/>
        <v>2.7027027027027026</v>
      </c>
      <c r="CS31">
        <f t="shared" si="82"/>
        <v>0</v>
      </c>
      <c r="CT31" t="e">
        <f t="shared" si="83"/>
        <v>#DIV/0!</v>
      </c>
      <c r="CU31">
        <f t="shared" si="84"/>
        <v>0</v>
      </c>
      <c r="CV31">
        <f t="shared" si="85"/>
        <v>0</v>
      </c>
      <c r="CW31">
        <f t="shared" si="86"/>
        <v>0</v>
      </c>
      <c r="CX31">
        <f t="shared" si="87"/>
        <v>0</v>
      </c>
      <c r="CY31" t="e">
        <f t="shared" si="88"/>
        <v>#DIV/0!</v>
      </c>
      <c r="CZ31">
        <f t="shared" si="89"/>
        <v>0</v>
      </c>
      <c r="DA31">
        <f t="shared" si="90"/>
        <v>0</v>
      </c>
      <c r="DB31">
        <f t="shared" si="91"/>
        <v>0</v>
      </c>
      <c r="DC31">
        <f t="shared" si="92"/>
        <v>0</v>
      </c>
      <c r="DE31" s="24">
        <f t="shared" si="93"/>
        <v>1</v>
      </c>
      <c r="DF31" s="24">
        <f t="shared" si="94"/>
        <v>1</v>
      </c>
      <c r="DG31" s="24">
        <f t="shared" si="95"/>
        <v>1</v>
      </c>
      <c r="DH31" s="24">
        <f t="shared" si="96"/>
        <v>1</v>
      </c>
      <c r="DI31" s="24">
        <f t="shared" si="97"/>
        <v>0</v>
      </c>
      <c r="DJ31" s="24">
        <f t="shared" si="98"/>
        <v>1</v>
      </c>
      <c r="DK31" s="24">
        <f t="shared" si="99"/>
        <v>0</v>
      </c>
      <c r="DL31" s="24">
        <f t="shared" si="100"/>
        <v>0</v>
      </c>
      <c r="DM31" s="24">
        <f t="shared" si="101"/>
        <v>0</v>
      </c>
      <c r="DN31" s="24">
        <f t="shared" si="102"/>
        <v>0</v>
      </c>
      <c r="DO31" s="24">
        <f t="shared" si="103"/>
        <v>0</v>
      </c>
      <c r="DP31" s="24">
        <f t="shared" si="104"/>
        <v>0</v>
      </c>
      <c r="DQ31" s="24">
        <f t="shared" si="105"/>
        <v>0</v>
      </c>
      <c r="DR31" s="24"/>
      <c r="DS31" s="24"/>
    </row>
    <row r="32" spans="1:123" ht="15.75" thickBot="1">
      <c r="A32" s="24" t="s">
        <v>288</v>
      </c>
      <c r="B32" s="25">
        <v>30</v>
      </c>
      <c r="C32" s="25" t="s">
        <v>318</v>
      </c>
      <c r="D32" s="50" t="s">
        <v>36</v>
      </c>
      <c r="E32" s="33">
        <v>1</v>
      </c>
      <c r="F32" s="33">
        <v>2</v>
      </c>
      <c r="G32" s="33">
        <v>1</v>
      </c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50" t="s">
        <v>76</v>
      </c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50"/>
      <c r="AK32" s="93"/>
      <c r="AL32" s="33"/>
      <c r="AM32" s="33"/>
      <c r="AN32" s="36"/>
      <c r="AO32" s="36"/>
      <c r="AP32" s="36"/>
      <c r="AQ32" s="36"/>
      <c r="AR32" s="37"/>
      <c r="AS32" s="33"/>
      <c r="AT32" s="33"/>
      <c r="AU32" s="33"/>
      <c r="AV32" s="33"/>
      <c r="AW32" s="33"/>
      <c r="AX32" s="33"/>
      <c r="AY32" s="33"/>
      <c r="AZ32" s="38">
        <f t="shared" si="46"/>
        <v>1</v>
      </c>
      <c r="BA32" s="39">
        <f t="shared" si="47"/>
        <v>1</v>
      </c>
      <c r="BB32" s="40">
        <f t="shared" si="48"/>
        <v>2</v>
      </c>
      <c r="BC32" s="31">
        <f t="shared" si="49"/>
        <v>3</v>
      </c>
      <c r="BD32" s="40">
        <f t="shared" si="50"/>
        <v>1</v>
      </c>
      <c r="BE32" s="31">
        <f t="shared" si="51"/>
        <v>4</v>
      </c>
      <c r="BF32" s="40">
        <f t="shared" si="52"/>
        <v>0</v>
      </c>
      <c r="BG32" s="31">
        <f t="shared" si="53"/>
        <v>4</v>
      </c>
      <c r="BH32" s="40">
        <f t="shared" si="54"/>
        <v>0</v>
      </c>
      <c r="BI32" s="40">
        <f t="shared" si="55"/>
        <v>0</v>
      </c>
      <c r="BJ32" s="40">
        <f t="shared" si="56"/>
        <v>0</v>
      </c>
      <c r="BK32" s="40">
        <f t="shared" si="57"/>
        <v>0</v>
      </c>
      <c r="BL32" s="40">
        <f t="shared" si="58"/>
        <v>0</v>
      </c>
      <c r="BM32" s="31">
        <f t="shared" si="59"/>
        <v>0</v>
      </c>
      <c r="BN32" s="40">
        <f t="shared" si="60"/>
        <v>0</v>
      </c>
      <c r="BO32" s="40">
        <f t="shared" si="61"/>
        <v>0</v>
      </c>
      <c r="BP32" s="40">
        <f t="shared" si="62"/>
        <v>0</v>
      </c>
      <c r="BQ32" s="40">
        <f t="shared" si="63"/>
        <v>0</v>
      </c>
      <c r="BR32" s="40">
        <f t="shared" si="64"/>
        <v>0</v>
      </c>
      <c r="BS32" s="31">
        <f t="shared" si="65"/>
        <v>0</v>
      </c>
      <c r="BT32" s="40">
        <f t="shared" si="66"/>
        <v>0</v>
      </c>
      <c r="BU32" s="41">
        <f t="shared" si="67"/>
        <v>0</v>
      </c>
      <c r="BV32" s="41">
        <f t="shared" si="68"/>
        <v>0</v>
      </c>
      <c r="BW32" s="42"/>
      <c r="BX32" s="39">
        <f t="shared" si="69"/>
        <v>320</v>
      </c>
      <c r="BY32" s="40">
        <f t="shared" si="70"/>
        <v>0</v>
      </c>
      <c r="BZ32" s="40">
        <f t="shared" si="71"/>
        <v>0</v>
      </c>
      <c r="CA32" s="40">
        <f t="shared" si="72"/>
        <v>0</v>
      </c>
      <c r="CB32" s="40">
        <f t="shared" si="73"/>
        <v>0</v>
      </c>
      <c r="CC32" s="32">
        <f t="shared" si="37"/>
        <v>320</v>
      </c>
      <c r="CD32" s="176">
        <f t="shared" si="6"/>
        <v>246.66666666666669</v>
      </c>
      <c r="CE32" s="24">
        <f t="shared" si="38"/>
        <v>3</v>
      </c>
      <c r="CF32" s="176">
        <f t="shared" si="7"/>
        <v>226.66666666666669</v>
      </c>
      <c r="CG32" s="24">
        <f t="shared" si="39"/>
        <v>4</v>
      </c>
      <c r="CH32" s="176">
        <f t="shared" si="8"/>
        <v>200</v>
      </c>
      <c r="CI32" s="24">
        <f t="shared" si="40"/>
        <v>5</v>
      </c>
      <c r="CJ32">
        <f t="shared" si="74"/>
        <v>1.1884423976825373</v>
      </c>
      <c r="CK32" s="82">
        <f t="shared" si="75"/>
        <v>1.1884423976825373</v>
      </c>
      <c r="CM32">
        <f t="shared" si="76"/>
        <v>0.92592592592592582</v>
      </c>
      <c r="CN32">
        <f t="shared" si="77"/>
        <v>2.1978021978021975</v>
      </c>
      <c r="CO32">
        <f t="shared" si="78"/>
        <v>0.94339622641509424</v>
      </c>
      <c r="CP32">
        <f t="shared" si="79"/>
        <v>0</v>
      </c>
      <c r="CQ32">
        <f t="shared" si="80"/>
        <v>0</v>
      </c>
      <c r="CR32">
        <f t="shared" si="81"/>
        <v>0</v>
      </c>
      <c r="CS32">
        <f t="shared" si="82"/>
        <v>0</v>
      </c>
      <c r="CT32" t="e">
        <f t="shared" si="83"/>
        <v>#DIV/0!</v>
      </c>
      <c r="CU32">
        <f t="shared" si="84"/>
        <v>0</v>
      </c>
      <c r="CV32">
        <f t="shared" si="85"/>
        <v>0</v>
      </c>
      <c r="CW32">
        <f t="shared" si="86"/>
        <v>0</v>
      </c>
      <c r="CX32">
        <f t="shared" si="87"/>
        <v>0</v>
      </c>
      <c r="CY32" t="e">
        <f t="shared" si="88"/>
        <v>#DIV/0!</v>
      </c>
      <c r="CZ32">
        <f t="shared" si="89"/>
        <v>0</v>
      </c>
      <c r="DA32">
        <f t="shared" si="90"/>
        <v>0</v>
      </c>
      <c r="DB32">
        <f t="shared" si="91"/>
        <v>0</v>
      </c>
      <c r="DC32">
        <f t="shared" si="92"/>
        <v>0</v>
      </c>
      <c r="DE32" s="24">
        <f t="shared" si="93"/>
        <v>1</v>
      </c>
      <c r="DF32" s="24">
        <f t="shared" si="94"/>
        <v>1</v>
      </c>
      <c r="DG32" s="24">
        <f t="shared" si="95"/>
        <v>1</v>
      </c>
      <c r="DH32" s="24">
        <f t="shared" si="96"/>
        <v>0</v>
      </c>
      <c r="DI32" s="24">
        <f t="shared" si="97"/>
        <v>0</v>
      </c>
      <c r="DJ32" s="24">
        <f t="shared" si="98"/>
        <v>0</v>
      </c>
      <c r="DK32" s="24">
        <f t="shared" si="99"/>
        <v>0</v>
      </c>
      <c r="DL32" s="24">
        <f t="shared" si="100"/>
        <v>0</v>
      </c>
      <c r="DM32" s="24">
        <f t="shared" si="101"/>
        <v>0</v>
      </c>
      <c r="DN32" s="24">
        <f t="shared" si="102"/>
        <v>0</v>
      </c>
      <c r="DO32" s="24">
        <f t="shared" si="103"/>
        <v>0</v>
      </c>
      <c r="DP32" s="24">
        <f t="shared" si="104"/>
        <v>0</v>
      </c>
      <c r="DQ32" s="24">
        <f t="shared" si="105"/>
        <v>0</v>
      </c>
      <c r="DR32" s="24"/>
      <c r="DS32" s="24"/>
    </row>
    <row r="33" spans="1:123" ht="15.75" thickBot="1">
      <c r="A33" s="24" t="s">
        <v>288</v>
      </c>
      <c r="B33" s="25">
        <v>31</v>
      </c>
      <c r="C33" s="25" t="s">
        <v>319</v>
      </c>
      <c r="D33" s="50" t="s">
        <v>36</v>
      </c>
      <c r="E33" s="33">
        <v>2</v>
      </c>
      <c r="F33" s="33">
        <v>3</v>
      </c>
      <c r="G33" s="33">
        <v>2</v>
      </c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50" t="s">
        <v>36</v>
      </c>
      <c r="U33" s="33">
        <v>6</v>
      </c>
      <c r="V33" s="33">
        <v>1</v>
      </c>
      <c r="W33" s="33">
        <v>2</v>
      </c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50"/>
      <c r="AK33" s="93"/>
      <c r="AL33" s="33"/>
      <c r="AM33" s="33"/>
      <c r="AN33" s="36"/>
      <c r="AO33" s="36"/>
      <c r="AP33" s="36"/>
      <c r="AQ33" s="36"/>
      <c r="AR33" s="37"/>
      <c r="AS33" s="33"/>
      <c r="AT33" s="33"/>
      <c r="AU33" s="33"/>
      <c r="AV33" s="33"/>
      <c r="AW33" s="33"/>
      <c r="AX33" s="33"/>
      <c r="AY33" s="33"/>
      <c r="AZ33" s="38">
        <f t="shared" si="46"/>
        <v>2</v>
      </c>
      <c r="BA33" s="39">
        <f t="shared" si="47"/>
        <v>8</v>
      </c>
      <c r="BB33" s="40">
        <f t="shared" si="48"/>
        <v>4</v>
      </c>
      <c r="BC33" s="31">
        <f t="shared" si="49"/>
        <v>12</v>
      </c>
      <c r="BD33" s="40">
        <f t="shared" si="50"/>
        <v>4</v>
      </c>
      <c r="BE33" s="31">
        <f t="shared" si="51"/>
        <v>16</v>
      </c>
      <c r="BF33" s="40">
        <f t="shared" si="52"/>
        <v>0</v>
      </c>
      <c r="BG33" s="31">
        <f t="shared" si="53"/>
        <v>16</v>
      </c>
      <c r="BH33" s="40">
        <f t="shared" si="54"/>
        <v>0</v>
      </c>
      <c r="BI33" s="40">
        <f t="shared" si="55"/>
        <v>0</v>
      </c>
      <c r="BJ33" s="40">
        <f t="shared" si="56"/>
        <v>0</v>
      </c>
      <c r="BK33" s="40">
        <f t="shared" si="57"/>
        <v>0</v>
      </c>
      <c r="BL33" s="40">
        <f t="shared" si="58"/>
        <v>0</v>
      </c>
      <c r="BM33" s="31">
        <f t="shared" si="59"/>
        <v>0</v>
      </c>
      <c r="BN33" s="40">
        <f t="shared" si="60"/>
        <v>0</v>
      </c>
      <c r="BO33" s="40">
        <f t="shared" si="61"/>
        <v>0</v>
      </c>
      <c r="BP33" s="40">
        <f t="shared" si="62"/>
        <v>0</v>
      </c>
      <c r="BQ33" s="40">
        <f t="shared" si="63"/>
        <v>0</v>
      </c>
      <c r="BR33" s="40">
        <f t="shared" si="64"/>
        <v>0</v>
      </c>
      <c r="BS33" s="31">
        <f t="shared" si="65"/>
        <v>0</v>
      </c>
      <c r="BT33" s="40">
        <f t="shared" si="66"/>
        <v>0</v>
      </c>
      <c r="BU33" s="41">
        <f t="shared" si="67"/>
        <v>0</v>
      </c>
      <c r="BV33" s="41">
        <f t="shared" si="68"/>
        <v>0</v>
      </c>
      <c r="BW33" s="42"/>
      <c r="BX33" s="39">
        <f t="shared" si="69"/>
        <v>1360</v>
      </c>
      <c r="BY33" s="40">
        <f t="shared" si="70"/>
        <v>0</v>
      </c>
      <c r="BZ33" s="40">
        <f t="shared" si="71"/>
        <v>0</v>
      </c>
      <c r="CA33" s="40">
        <f t="shared" si="72"/>
        <v>0</v>
      </c>
      <c r="CB33" s="40">
        <f t="shared" si="73"/>
        <v>0</v>
      </c>
      <c r="CC33" s="32">
        <f t="shared" si="37"/>
        <v>1360</v>
      </c>
      <c r="CD33" s="176">
        <f t="shared" si="6"/>
        <v>1213.3333333333333</v>
      </c>
      <c r="CE33" s="24">
        <f t="shared" si="38"/>
        <v>3</v>
      </c>
      <c r="CF33" s="176">
        <f t="shared" si="7"/>
        <v>1173.3333333333333</v>
      </c>
      <c r="CG33" s="24">
        <f t="shared" si="39"/>
        <v>4</v>
      </c>
      <c r="CH33" s="176">
        <f t="shared" si="8"/>
        <v>1120</v>
      </c>
      <c r="CI33" s="24">
        <f t="shared" si="40"/>
        <v>5</v>
      </c>
      <c r="CJ33">
        <f t="shared" si="74"/>
        <v>5.0508801901507843</v>
      </c>
      <c r="CK33" s="82">
        <f t="shared" si="75"/>
        <v>5.0508801901507843</v>
      </c>
      <c r="CM33">
        <f t="shared" si="76"/>
        <v>7.4074074074074066</v>
      </c>
      <c r="CN33">
        <f t="shared" si="77"/>
        <v>4.3956043956043951</v>
      </c>
      <c r="CO33">
        <f t="shared" si="78"/>
        <v>3.773584905660377</v>
      </c>
      <c r="CP33">
        <f t="shared" si="79"/>
        <v>0</v>
      </c>
      <c r="CQ33">
        <f t="shared" si="80"/>
        <v>0</v>
      </c>
      <c r="CR33">
        <f t="shared" si="81"/>
        <v>0</v>
      </c>
      <c r="CS33">
        <f t="shared" si="82"/>
        <v>0</v>
      </c>
      <c r="CT33" t="e">
        <f t="shared" si="83"/>
        <v>#DIV/0!</v>
      </c>
      <c r="CU33">
        <f t="shared" si="84"/>
        <v>0</v>
      </c>
      <c r="CV33">
        <f t="shared" si="85"/>
        <v>0</v>
      </c>
      <c r="CW33">
        <f t="shared" si="86"/>
        <v>0</v>
      </c>
      <c r="CX33">
        <f t="shared" si="87"/>
        <v>0</v>
      </c>
      <c r="CY33" t="e">
        <f t="shared" si="88"/>
        <v>#DIV/0!</v>
      </c>
      <c r="CZ33">
        <f t="shared" si="89"/>
        <v>0</v>
      </c>
      <c r="DA33">
        <f t="shared" si="90"/>
        <v>0</v>
      </c>
      <c r="DB33">
        <f t="shared" si="91"/>
        <v>0</v>
      </c>
      <c r="DC33">
        <f t="shared" si="92"/>
        <v>0</v>
      </c>
      <c r="DE33" s="24">
        <f t="shared" si="93"/>
        <v>1</v>
      </c>
      <c r="DF33" s="24">
        <f t="shared" si="94"/>
        <v>1</v>
      </c>
      <c r="DG33" s="24">
        <f t="shared" si="95"/>
        <v>1</v>
      </c>
      <c r="DH33" s="24">
        <f t="shared" si="96"/>
        <v>0</v>
      </c>
      <c r="DI33" s="24">
        <f t="shared" si="97"/>
        <v>0</v>
      </c>
      <c r="DJ33" s="24">
        <f t="shared" si="98"/>
        <v>0</v>
      </c>
      <c r="DK33" s="24">
        <f t="shared" si="99"/>
        <v>0</v>
      </c>
      <c r="DL33" s="24">
        <f t="shared" si="100"/>
        <v>0</v>
      </c>
      <c r="DM33" s="24">
        <f t="shared" si="101"/>
        <v>0</v>
      </c>
      <c r="DN33" s="24">
        <f t="shared" si="102"/>
        <v>0</v>
      </c>
      <c r="DO33" s="24">
        <f t="shared" si="103"/>
        <v>0</v>
      </c>
      <c r="DP33" s="24">
        <f t="shared" si="104"/>
        <v>0</v>
      </c>
      <c r="DQ33" s="24">
        <f t="shared" si="105"/>
        <v>0</v>
      </c>
      <c r="DR33" s="24"/>
      <c r="DS33" s="24"/>
    </row>
    <row r="34" spans="1:123" ht="15.75" thickBot="1">
      <c r="A34" s="24" t="s">
        <v>288</v>
      </c>
      <c r="B34" s="25">
        <v>32</v>
      </c>
      <c r="C34" s="25" t="s">
        <v>320</v>
      </c>
      <c r="D34" s="50" t="s">
        <v>36</v>
      </c>
      <c r="E34" s="33"/>
      <c r="F34" s="33">
        <v>3</v>
      </c>
      <c r="G34" s="33">
        <v>2</v>
      </c>
      <c r="H34" s="33"/>
      <c r="I34" s="33"/>
      <c r="J34" s="33"/>
      <c r="K34" s="33"/>
      <c r="L34" s="33"/>
      <c r="M34" s="33"/>
      <c r="N34" s="33"/>
      <c r="O34" s="227"/>
      <c r="P34" s="33"/>
      <c r="Q34" s="33"/>
      <c r="R34" s="33"/>
      <c r="S34" s="33"/>
      <c r="T34" s="50" t="s">
        <v>36</v>
      </c>
      <c r="U34" s="33"/>
      <c r="V34" s="33"/>
      <c r="W34" s="33">
        <v>1</v>
      </c>
      <c r="X34" s="33"/>
      <c r="Y34" s="33"/>
      <c r="Z34" s="33"/>
      <c r="AA34" s="33"/>
      <c r="AB34" s="33"/>
      <c r="AC34" s="33"/>
      <c r="AD34" s="33"/>
      <c r="AE34" s="33">
        <v>1</v>
      </c>
      <c r="AF34" s="33"/>
      <c r="AG34" s="33"/>
      <c r="AH34" s="33">
        <v>1</v>
      </c>
      <c r="AI34" s="33"/>
      <c r="AJ34" s="50"/>
      <c r="AK34" s="93"/>
      <c r="AL34" s="33"/>
      <c r="AM34" s="33"/>
      <c r="AN34" s="36"/>
      <c r="AO34" s="36"/>
      <c r="AP34" s="36"/>
      <c r="AQ34" s="36"/>
      <c r="AR34" s="37"/>
      <c r="AS34" s="33"/>
      <c r="AT34" s="33"/>
      <c r="AU34" s="33"/>
      <c r="AV34" s="33"/>
      <c r="AW34" s="33"/>
      <c r="AX34" s="33"/>
      <c r="AY34" s="33"/>
      <c r="AZ34" s="38">
        <f t="shared" si="46"/>
        <v>2</v>
      </c>
      <c r="BA34" s="39">
        <f t="shared" si="47"/>
        <v>0</v>
      </c>
      <c r="BB34" s="40">
        <f t="shared" si="48"/>
        <v>3</v>
      </c>
      <c r="BC34" s="31">
        <f t="shared" si="49"/>
        <v>3</v>
      </c>
      <c r="BD34" s="40">
        <f t="shared" si="50"/>
        <v>3</v>
      </c>
      <c r="BE34" s="31">
        <f t="shared" si="51"/>
        <v>6</v>
      </c>
      <c r="BF34" s="40">
        <f t="shared" si="52"/>
        <v>0</v>
      </c>
      <c r="BG34" s="31">
        <f t="shared" si="53"/>
        <v>6</v>
      </c>
      <c r="BH34" s="40">
        <f t="shared" si="54"/>
        <v>0</v>
      </c>
      <c r="BI34" s="40">
        <f t="shared" si="55"/>
        <v>0</v>
      </c>
      <c r="BJ34" s="40">
        <f t="shared" si="56"/>
        <v>0</v>
      </c>
      <c r="BK34" s="40">
        <f t="shared" si="57"/>
        <v>0</v>
      </c>
      <c r="BL34" s="40">
        <f t="shared" si="58"/>
        <v>0</v>
      </c>
      <c r="BM34" s="31">
        <f t="shared" si="59"/>
        <v>0</v>
      </c>
      <c r="BN34" s="40">
        <f t="shared" si="60"/>
        <v>0</v>
      </c>
      <c r="BO34" s="40">
        <f t="shared" si="61"/>
        <v>1</v>
      </c>
      <c r="BP34" s="40">
        <f t="shared" si="62"/>
        <v>1</v>
      </c>
      <c r="BQ34" s="40">
        <f t="shared" si="63"/>
        <v>0</v>
      </c>
      <c r="BR34" s="40">
        <f t="shared" si="64"/>
        <v>0</v>
      </c>
      <c r="BS34" s="31">
        <f t="shared" si="65"/>
        <v>0</v>
      </c>
      <c r="BT34" s="40">
        <f t="shared" si="66"/>
        <v>1</v>
      </c>
      <c r="BU34" s="41">
        <f t="shared" si="67"/>
        <v>0</v>
      </c>
      <c r="BV34" s="41">
        <f t="shared" si="68"/>
        <v>0</v>
      </c>
      <c r="BW34" s="42"/>
      <c r="BX34" s="39">
        <f t="shared" si="69"/>
        <v>420</v>
      </c>
      <c r="BY34" s="40">
        <f t="shared" si="70"/>
        <v>0</v>
      </c>
      <c r="BZ34" s="40">
        <f t="shared" si="71"/>
        <v>0</v>
      </c>
      <c r="CA34" s="40">
        <f t="shared" si="72"/>
        <v>20</v>
      </c>
      <c r="CB34" s="40">
        <f t="shared" si="73"/>
        <v>25</v>
      </c>
      <c r="CC34" s="32">
        <f t="shared" si="37"/>
        <v>465</v>
      </c>
      <c r="CD34" s="176">
        <f t="shared" si="6"/>
        <v>318.33333333333337</v>
      </c>
      <c r="CE34" s="24">
        <f t="shared" si="38"/>
        <v>3</v>
      </c>
      <c r="CF34" s="176">
        <f t="shared" si="7"/>
        <v>278.33333333333337</v>
      </c>
      <c r="CG34" s="24">
        <f t="shared" si="39"/>
        <v>4</v>
      </c>
      <c r="CH34" s="176">
        <f t="shared" si="8"/>
        <v>225</v>
      </c>
      <c r="CI34" s="24">
        <f t="shared" si="40"/>
        <v>5</v>
      </c>
      <c r="CJ34">
        <f t="shared" si="74"/>
        <v>1.7269553591324371</v>
      </c>
      <c r="CK34" s="82">
        <f t="shared" si="75"/>
        <v>1.7269553591324371</v>
      </c>
      <c r="CM34">
        <f t="shared" si="76"/>
        <v>0</v>
      </c>
      <c r="CN34">
        <f t="shared" si="77"/>
        <v>3.2967032967032965</v>
      </c>
      <c r="CO34">
        <f t="shared" si="78"/>
        <v>2.8301886792452828</v>
      </c>
      <c r="CP34">
        <f t="shared" si="79"/>
        <v>0</v>
      </c>
      <c r="CQ34">
        <f t="shared" si="80"/>
        <v>0</v>
      </c>
      <c r="CR34">
        <f t="shared" si="81"/>
        <v>0</v>
      </c>
      <c r="CS34">
        <f t="shared" si="82"/>
        <v>0</v>
      </c>
      <c r="CT34" t="e">
        <f t="shared" si="83"/>
        <v>#DIV/0!</v>
      </c>
      <c r="CU34">
        <f t="shared" si="84"/>
        <v>0</v>
      </c>
      <c r="CV34">
        <f t="shared" si="85"/>
        <v>0</v>
      </c>
      <c r="CW34">
        <f t="shared" si="86"/>
        <v>50</v>
      </c>
      <c r="CX34">
        <f t="shared" si="87"/>
        <v>50</v>
      </c>
      <c r="CY34" t="e">
        <f t="shared" si="88"/>
        <v>#DIV/0!</v>
      </c>
      <c r="CZ34">
        <f t="shared" si="89"/>
        <v>0</v>
      </c>
      <c r="DA34">
        <f t="shared" si="90"/>
        <v>12.5</v>
      </c>
      <c r="DB34">
        <f t="shared" si="91"/>
        <v>0</v>
      </c>
      <c r="DC34">
        <f t="shared" si="92"/>
        <v>0</v>
      </c>
      <c r="DE34" s="24">
        <f t="shared" si="93"/>
        <v>0</v>
      </c>
      <c r="DF34" s="24">
        <f t="shared" si="94"/>
        <v>1</v>
      </c>
      <c r="DG34" s="24">
        <f t="shared" si="95"/>
        <v>1</v>
      </c>
      <c r="DH34" s="24">
        <f t="shared" si="96"/>
        <v>0</v>
      </c>
      <c r="DI34" s="24">
        <f t="shared" si="97"/>
        <v>0</v>
      </c>
      <c r="DJ34" s="24">
        <f t="shared" si="98"/>
        <v>0</v>
      </c>
      <c r="DK34" s="24">
        <f t="shared" si="99"/>
        <v>0</v>
      </c>
      <c r="DL34" s="24">
        <f t="shared" si="100"/>
        <v>0</v>
      </c>
      <c r="DM34" s="24">
        <f t="shared" si="101"/>
        <v>0</v>
      </c>
      <c r="DN34" s="24">
        <f t="shared" si="102"/>
        <v>0</v>
      </c>
      <c r="DO34" s="24">
        <f t="shared" si="103"/>
        <v>1</v>
      </c>
      <c r="DP34" s="24">
        <f t="shared" si="104"/>
        <v>0</v>
      </c>
      <c r="DQ34" s="24">
        <f t="shared" si="105"/>
        <v>0</v>
      </c>
      <c r="DR34" s="24"/>
      <c r="DS34" s="24"/>
    </row>
    <row r="35" spans="1:123" ht="15.75" thickBot="1">
      <c r="A35" s="24" t="s">
        <v>288</v>
      </c>
      <c r="B35" s="25">
        <v>33</v>
      </c>
      <c r="C35" s="25" t="s">
        <v>321</v>
      </c>
      <c r="D35" s="50" t="s">
        <v>36</v>
      </c>
      <c r="E35" s="33"/>
      <c r="F35" s="33">
        <v>1</v>
      </c>
      <c r="G35" s="33">
        <v>1</v>
      </c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227"/>
      <c r="T35" s="50" t="s">
        <v>36</v>
      </c>
      <c r="U35" s="33"/>
      <c r="V35" s="33">
        <v>1</v>
      </c>
      <c r="W35" s="33"/>
      <c r="X35" s="33"/>
      <c r="Y35" s="33"/>
      <c r="Z35" s="33">
        <v>1</v>
      </c>
      <c r="AA35" s="33"/>
      <c r="AB35" s="33"/>
      <c r="AC35" s="33"/>
      <c r="AD35" s="33"/>
      <c r="AE35" s="33"/>
      <c r="AF35" s="33"/>
      <c r="AG35" s="33"/>
      <c r="AH35" s="33"/>
      <c r="AI35" s="33"/>
      <c r="AJ35" s="50"/>
      <c r="AK35" s="93"/>
      <c r="AL35" s="33"/>
      <c r="AM35" s="33"/>
      <c r="AN35" s="36"/>
      <c r="AO35" s="36"/>
      <c r="AP35" s="36"/>
      <c r="AQ35" s="36"/>
      <c r="AR35" s="37"/>
      <c r="AS35" s="33"/>
      <c r="AT35" s="33"/>
      <c r="AU35" s="33"/>
      <c r="AV35" s="33"/>
      <c r="AW35" s="33"/>
      <c r="AX35" s="33"/>
      <c r="AY35" s="33"/>
      <c r="AZ35" s="38">
        <f t="shared" si="46"/>
        <v>2</v>
      </c>
      <c r="BA35" s="39">
        <f t="shared" si="47"/>
        <v>0</v>
      </c>
      <c r="BB35" s="40">
        <f t="shared" si="48"/>
        <v>2</v>
      </c>
      <c r="BC35" s="31">
        <f t="shared" si="49"/>
        <v>2</v>
      </c>
      <c r="BD35" s="40">
        <f t="shared" si="50"/>
        <v>1</v>
      </c>
      <c r="BE35" s="31">
        <f t="shared" si="51"/>
        <v>3</v>
      </c>
      <c r="BF35" s="40">
        <f t="shared" si="52"/>
        <v>0</v>
      </c>
      <c r="BG35" s="31">
        <f t="shared" si="53"/>
        <v>3</v>
      </c>
      <c r="BH35" s="40">
        <f t="shared" si="54"/>
        <v>0</v>
      </c>
      <c r="BI35" s="40">
        <f t="shared" si="55"/>
        <v>1</v>
      </c>
      <c r="BJ35" s="40">
        <f t="shared" si="56"/>
        <v>0</v>
      </c>
      <c r="BK35" s="40">
        <f t="shared" si="57"/>
        <v>0</v>
      </c>
      <c r="BL35" s="40">
        <f t="shared" si="58"/>
        <v>0</v>
      </c>
      <c r="BM35" s="31">
        <f t="shared" si="59"/>
        <v>0</v>
      </c>
      <c r="BN35" s="40">
        <f t="shared" si="60"/>
        <v>0</v>
      </c>
      <c r="BO35" s="40">
        <f t="shared" si="61"/>
        <v>0</v>
      </c>
      <c r="BP35" s="40">
        <f t="shared" si="62"/>
        <v>0</v>
      </c>
      <c r="BQ35" s="40">
        <f t="shared" si="63"/>
        <v>0</v>
      </c>
      <c r="BR35" s="40">
        <f t="shared" si="64"/>
        <v>0</v>
      </c>
      <c r="BS35" s="31">
        <f t="shared" si="65"/>
        <v>0</v>
      </c>
      <c r="BT35" s="40">
        <f t="shared" si="66"/>
        <v>0</v>
      </c>
      <c r="BU35" s="41">
        <f t="shared" si="67"/>
        <v>0</v>
      </c>
      <c r="BV35" s="41">
        <f t="shared" si="68"/>
        <v>0</v>
      </c>
      <c r="BW35" s="42"/>
      <c r="BX35" s="39">
        <f t="shared" si="69"/>
        <v>220</v>
      </c>
      <c r="BY35" s="40">
        <f t="shared" si="70"/>
        <v>10</v>
      </c>
      <c r="BZ35" s="40">
        <f t="shared" si="71"/>
        <v>0</v>
      </c>
      <c r="CA35" s="40">
        <f t="shared" si="72"/>
        <v>0</v>
      </c>
      <c r="CB35" s="40">
        <f t="shared" si="73"/>
        <v>0</v>
      </c>
      <c r="CC35" s="257">
        <f t="shared" si="37"/>
        <v>230</v>
      </c>
      <c r="CD35" s="176">
        <f t="shared" si="6"/>
        <v>83.333333333333343</v>
      </c>
      <c r="CE35" s="24">
        <f t="shared" si="38"/>
        <v>3</v>
      </c>
      <c r="CF35" s="176">
        <f t="shared" si="7"/>
        <v>43.333333333333343</v>
      </c>
      <c r="CG35" s="24">
        <f t="shared" si="39"/>
        <v>4</v>
      </c>
      <c r="CH35" s="176">
        <f t="shared" si="8"/>
        <v>-10</v>
      </c>
      <c r="CI35" s="24" t="str">
        <f t="shared" si="40"/>
        <v>NAO</v>
      </c>
      <c r="CJ35">
        <f t="shared" si="74"/>
        <v>0.85419297333432365</v>
      </c>
      <c r="CK35" s="82">
        <f t="shared" si="75"/>
        <v>0.85419297333432365</v>
      </c>
      <c r="CM35">
        <f t="shared" si="76"/>
        <v>0</v>
      </c>
      <c r="CN35">
        <f t="shared" si="77"/>
        <v>2.1978021978021975</v>
      </c>
      <c r="CO35">
        <f t="shared" si="78"/>
        <v>0.94339622641509424</v>
      </c>
      <c r="CP35">
        <f t="shared" si="79"/>
        <v>0</v>
      </c>
      <c r="CQ35">
        <f t="shared" si="80"/>
        <v>0</v>
      </c>
      <c r="CR35">
        <f t="shared" si="81"/>
        <v>2.7027027027027026</v>
      </c>
      <c r="CS35">
        <f t="shared" si="82"/>
        <v>0</v>
      </c>
      <c r="CT35" t="e">
        <f t="shared" si="83"/>
        <v>#DIV/0!</v>
      </c>
      <c r="CU35">
        <f t="shared" si="84"/>
        <v>0</v>
      </c>
      <c r="CV35">
        <f t="shared" si="85"/>
        <v>0</v>
      </c>
      <c r="CW35">
        <f t="shared" si="86"/>
        <v>0</v>
      </c>
      <c r="CX35">
        <f t="shared" si="87"/>
        <v>0</v>
      </c>
      <c r="CY35" t="e">
        <f t="shared" si="88"/>
        <v>#DIV/0!</v>
      </c>
      <c r="CZ35">
        <f t="shared" si="89"/>
        <v>0</v>
      </c>
      <c r="DA35">
        <f t="shared" si="90"/>
        <v>0</v>
      </c>
      <c r="DB35">
        <f t="shared" si="91"/>
        <v>0</v>
      </c>
      <c r="DC35">
        <f t="shared" si="92"/>
        <v>0</v>
      </c>
      <c r="DE35" s="24">
        <f t="shared" si="93"/>
        <v>0</v>
      </c>
      <c r="DF35" s="24">
        <f t="shared" si="94"/>
        <v>1</v>
      </c>
      <c r="DG35" s="24">
        <f t="shared" si="95"/>
        <v>1</v>
      </c>
      <c r="DH35" s="24">
        <f t="shared" si="96"/>
        <v>0</v>
      </c>
      <c r="DI35" s="24">
        <f t="shared" si="97"/>
        <v>0</v>
      </c>
      <c r="DJ35" s="24">
        <f t="shared" si="98"/>
        <v>1</v>
      </c>
      <c r="DK35" s="24">
        <f t="shared" si="99"/>
        <v>0</v>
      </c>
      <c r="DL35" s="24">
        <f t="shared" si="100"/>
        <v>0</v>
      </c>
      <c r="DM35" s="24">
        <f t="shared" si="101"/>
        <v>0</v>
      </c>
      <c r="DN35" s="24">
        <f t="shared" si="102"/>
        <v>0</v>
      </c>
      <c r="DO35" s="24">
        <f t="shared" si="103"/>
        <v>0</v>
      </c>
      <c r="DP35" s="24">
        <f t="shared" si="104"/>
        <v>0</v>
      </c>
      <c r="DQ35" s="24">
        <f t="shared" si="105"/>
        <v>0</v>
      </c>
      <c r="DR35" s="24"/>
      <c r="DS35" s="24"/>
    </row>
    <row r="36" spans="1:123" ht="15.75" thickBot="1">
      <c r="A36" s="24" t="s">
        <v>288</v>
      </c>
      <c r="B36" s="25">
        <v>34</v>
      </c>
      <c r="C36" s="25" t="s">
        <v>322</v>
      </c>
      <c r="D36" s="50" t="s">
        <v>36</v>
      </c>
      <c r="E36" s="33"/>
      <c r="F36" s="33">
        <v>1</v>
      </c>
      <c r="G36" s="33">
        <v>3</v>
      </c>
      <c r="H36" s="33"/>
      <c r="I36" s="33"/>
      <c r="J36" s="33">
        <v>1</v>
      </c>
      <c r="K36" s="33"/>
      <c r="L36" s="33"/>
      <c r="M36" s="33"/>
      <c r="N36" s="33"/>
      <c r="O36" s="33"/>
      <c r="P36" s="33"/>
      <c r="Q36" s="33"/>
      <c r="R36" s="33"/>
      <c r="S36" s="33"/>
      <c r="T36" s="50" t="s">
        <v>76</v>
      </c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50"/>
      <c r="AK36" s="93"/>
      <c r="AL36" s="33"/>
      <c r="AM36" s="33"/>
      <c r="AN36" s="36"/>
      <c r="AO36" s="36"/>
      <c r="AP36" s="36"/>
      <c r="AQ36" s="36"/>
      <c r="AR36" s="37"/>
      <c r="AS36" s="33"/>
      <c r="AT36" s="33"/>
      <c r="AU36" s="33"/>
      <c r="AV36" s="33"/>
      <c r="AW36" s="33"/>
      <c r="AX36" s="33"/>
      <c r="AY36" s="33"/>
      <c r="AZ36" s="38">
        <f t="shared" si="46"/>
        <v>1</v>
      </c>
      <c r="BA36" s="39">
        <f t="shared" si="47"/>
        <v>0</v>
      </c>
      <c r="BB36" s="40">
        <f t="shared" si="48"/>
        <v>1</v>
      </c>
      <c r="BC36" s="31">
        <f t="shared" si="49"/>
        <v>1</v>
      </c>
      <c r="BD36" s="40">
        <f t="shared" si="50"/>
        <v>3</v>
      </c>
      <c r="BE36" s="31">
        <f t="shared" si="51"/>
        <v>4</v>
      </c>
      <c r="BF36" s="40">
        <f t="shared" si="52"/>
        <v>0</v>
      </c>
      <c r="BG36" s="31">
        <f t="shared" si="53"/>
        <v>4</v>
      </c>
      <c r="BH36" s="40">
        <f t="shared" si="54"/>
        <v>0</v>
      </c>
      <c r="BI36" s="40">
        <f t="shared" si="55"/>
        <v>1</v>
      </c>
      <c r="BJ36" s="40">
        <f t="shared" si="56"/>
        <v>0</v>
      </c>
      <c r="BK36" s="40">
        <f t="shared" si="57"/>
        <v>0</v>
      </c>
      <c r="BL36" s="40">
        <f t="shared" si="58"/>
        <v>0</v>
      </c>
      <c r="BM36" s="31">
        <f t="shared" si="59"/>
        <v>0</v>
      </c>
      <c r="BN36" s="40">
        <f t="shared" si="60"/>
        <v>0</v>
      </c>
      <c r="BO36" s="40">
        <f t="shared" si="61"/>
        <v>0</v>
      </c>
      <c r="BP36" s="40">
        <f t="shared" si="62"/>
        <v>0</v>
      </c>
      <c r="BQ36" s="40">
        <f t="shared" si="63"/>
        <v>0</v>
      </c>
      <c r="BR36" s="40">
        <f t="shared" si="64"/>
        <v>0</v>
      </c>
      <c r="BS36" s="31">
        <f t="shared" si="65"/>
        <v>0</v>
      </c>
      <c r="BT36" s="40">
        <f t="shared" si="66"/>
        <v>0</v>
      </c>
      <c r="BU36" s="41">
        <f t="shared" si="67"/>
        <v>0</v>
      </c>
      <c r="BV36" s="41">
        <f t="shared" si="68"/>
        <v>0</v>
      </c>
      <c r="BW36" s="42"/>
      <c r="BX36" s="39">
        <f t="shared" si="69"/>
        <v>260</v>
      </c>
      <c r="BY36" s="40">
        <f t="shared" si="70"/>
        <v>10</v>
      </c>
      <c r="BZ36" s="40">
        <f t="shared" si="71"/>
        <v>0</v>
      </c>
      <c r="CA36" s="40">
        <f t="shared" si="72"/>
        <v>0</v>
      </c>
      <c r="CB36" s="40">
        <f t="shared" si="73"/>
        <v>0</v>
      </c>
      <c r="CC36" s="32">
        <f t="shared" si="37"/>
        <v>270</v>
      </c>
      <c r="CD36" s="176">
        <f t="shared" si="6"/>
        <v>196.66666666666669</v>
      </c>
      <c r="CE36" s="24">
        <f t="shared" si="38"/>
        <v>3</v>
      </c>
      <c r="CF36" s="176">
        <f t="shared" si="7"/>
        <v>176.66666666666669</v>
      </c>
      <c r="CG36" s="24">
        <f t="shared" si="39"/>
        <v>4</v>
      </c>
      <c r="CH36" s="176">
        <f t="shared" si="8"/>
        <v>150</v>
      </c>
      <c r="CI36" s="24">
        <f t="shared" si="40"/>
        <v>5</v>
      </c>
      <c r="CJ36">
        <f t="shared" si="74"/>
        <v>1.0027482730446409</v>
      </c>
      <c r="CK36" s="82">
        <f t="shared" si="75"/>
        <v>1.0027482730446409</v>
      </c>
      <c r="CM36">
        <f t="shared" si="76"/>
        <v>0</v>
      </c>
      <c r="CN36">
        <f t="shared" si="77"/>
        <v>1.0989010989010988</v>
      </c>
      <c r="CO36">
        <f t="shared" si="78"/>
        <v>2.8301886792452828</v>
      </c>
      <c r="CP36">
        <f t="shared" si="79"/>
        <v>0</v>
      </c>
      <c r="CQ36">
        <f t="shared" si="80"/>
        <v>0</v>
      </c>
      <c r="CR36">
        <f t="shared" si="81"/>
        <v>2.7027027027027026</v>
      </c>
      <c r="CS36">
        <f t="shared" si="82"/>
        <v>0</v>
      </c>
      <c r="CT36" t="e">
        <f t="shared" si="83"/>
        <v>#DIV/0!</v>
      </c>
      <c r="CU36">
        <f t="shared" si="84"/>
        <v>0</v>
      </c>
      <c r="CV36">
        <f t="shared" si="85"/>
        <v>0</v>
      </c>
      <c r="CW36">
        <f t="shared" si="86"/>
        <v>0</v>
      </c>
      <c r="CX36">
        <f t="shared" si="87"/>
        <v>0</v>
      </c>
      <c r="CY36" t="e">
        <f t="shared" si="88"/>
        <v>#DIV/0!</v>
      </c>
      <c r="CZ36">
        <f t="shared" si="89"/>
        <v>0</v>
      </c>
      <c r="DA36">
        <f t="shared" si="90"/>
        <v>0</v>
      </c>
      <c r="DB36">
        <f t="shared" si="91"/>
        <v>0</v>
      </c>
      <c r="DC36">
        <f t="shared" si="92"/>
        <v>0</v>
      </c>
      <c r="DE36" s="24">
        <f t="shared" si="93"/>
        <v>0</v>
      </c>
      <c r="DF36" s="24">
        <f t="shared" si="94"/>
        <v>1</v>
      </c>
      <c r="DG36" s="24">
        <f t="shared" si="95"/>
        <v>1</v>
      </c>
      <c r="DH36" s="24">
        <f t="shared" si="96"/>
        <v>0</v>
      </c>
      <c r="DI36" s="24">
        <f t="shared" si="97"/>
        <v>0</v>
      </c>
      <c r="DJ36" s="24">
        <f t="shared" si="98"/>
        <v>1</v>
      </c>
      <c r="DK36" s="24">
        <f t="shared" si="99"/>
        <v>0</v>
      </c>
      <c r="DL36" s="24">
        <f t="shared" si="100"/>
        <v>0</v>
      </c>
      <c r="DM36" s="24">
        <f t="shared" si="101"/>
        <v>0</v>
      </c>
      <c r="DN36" s="24">
        <f t="shared" si="102"/>
        <v>0</v>
      </c>
      <c r="DO36" s="24">
        <f t="shared" si="103"/>
        <v>0</v>
      </c>
      <c r="DP36" s="24">
        <f t="shared" si="104"/>
        <v>0</v>
      </c>
      <c r="DQ36" s="24">
        <f t="shared" si="105"/>
        <v>0</v>
      </c>
      <c r="DR36" s="24"/>
      <c r="DS36" s="24"/>
    </row>
    <row r="37" spans="1:123" ht="15.75" thickBot="1">
      <c r="A37" s="24" t="s">
        <v>288</v>
      </c>
      <c r="B37" s="25">
        <v>35</v>
      </c>
      <c r="C37" s="25" t="s">
        <v>323</v>
      </c>
      <c r="D37" s="50" t="s">
        <v>36</v>
      </c>
      <c r="E37" s="33"/>
      <c r="F37" s="33">
        <v>1</v>
      </c>
      <c r="G37" s="33"/>
      <c r="H37" s="33">
        <v>1</v>
      </c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226">
        <v>1</v>
      </c>
      <c r="T37" s="50" t="s">
        <v>36</v>
      </c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50"/>
      <c r="AK37" s="93"/>
      <c r="AL37" s="33"/>
      <c r="AM37" s="33"/>
      <c r="AN37" s="36"/>
      <c r="AO37" s="36"/>
      <c r="AP37" s="36"/>
      <c r="AQ37" s="36"/>
      <c r="AR37" s="37"/>
      <c r="AS37" s="33"/>
      <c r="AT37" s="33"/>
      <c r="AU37" s="33"/>
      <c r="AV37" s="33"/>
      <c r="AW37" s="33"/>
      <c r="AX37" s="33"/>
      <c r="AY37" s="33"/>
      <c r="AZ37" s="38">
        <f t="shared" si="46"/>
        <v>2</v>
      </c>
      <c r="BA37" s="39">
        <f t="shared" si="47"/>
        <v>0</v>
      </c>
      <c r="BB37" s="40">
        <f t="shared" si="48"/>
        <v>1</v>
      </c>
      <c r="BC37" s="31">
        <f t="shared" si="49"/>
        <v>1</v>
      </c>
      <c r="BD37" s="40">
        <f t="shared" si="50"/>
        <v>0</v>
      </c>
      <c r="BE37" s="31">
        <f t="shared" si="51"/>
        <v>1</v>
      </c>
      <c r="BF37" s="40">
        <f t="shared" si="52"/>
        <v>1</v>
      </c>
      <c r="BG37" s="31">
        <f t="shared" si="53"/>
        <v>2</v>
      </c>
      <c r="BH37" s="40">
        <f t="shared" si="54"/>
        <v>0</v>
      </c>
      <c r="BI37" s="40">
        <f t="shared" si="55"/>
        <v>0</v>
      </c>
      <c r="BJ37" s="40">
        <f t="shared" si="56"/>
        <v>0</v>
      </c>
      <c r="BK37" s="40">
        <f t="shared" si="57"/>
        <v>0</v>
      </c>
      <c r="BL37" s="40">
        <f t="shared" si="58"/>
        <v>0</v>
      </c>
      <c r="BM37" s="31">
        <f t="shared" si="59"/>
        <v>0</v>
      </c>
      <c r="BN37" s="40">
        <f t="shared" si="60"/>
        <v>0</v>
      </c>
      <c r="BO37" s="40">
        <f t="shared" si="61"/>
        <v>0</v>
      </c>
      <c r="BP37" s="40">
        <f t="shared" si="62"/>
        <v>0</v>
      </c>
      <c r="BQ37" s="40">
        <f t="shared" si="63"/>
        <v>0</v>
      </c>
      <c r="BR37" s="40">
        <f t="shared" si="64"/>
        <v>0</v>
      </c>
      <c r="BS37" s="31">
        <f t="shared" si="65"/>
        <v>0</v>
      </c>
      <c r="BT37" s="40">
        <f t="shared" si="66"/>
        <v>0</v>
      </c>
      <c r="BU37" s="41">
        <f t="shared" si="67"/>
        <v>1</v>
      </c>
      <c r="BV37" s="41">
        <f t="shared" si="68"/>
        <v>1</v>
      </c>
      <c r="BW37" s="42"/>
      <c r="BX37" s="39">
        <f t="shared" si="69"/>
        <v>120</v>
      </c>
      <c r="BY37" s="40">
        <f t="shared" si="70"/>
        <v>0</v>
      </c>
      <c r="BZ37" s="40">
        <f t="shared" si="71"/>
        <v>0</v>
      </c>
      <c r="CA37" s="40">
        <f t="shared" si="72"/>
        <v>0</v>
      </c>
      <c r="CB37" s="40">
        <f t="shared" si="73"/>
        <v>10</v>
      </c>
      <c r="CC37" s="256">
        <f t="shared" si="37"/>
        <v>130</v>
      </c>
      <c r="CD37" s="176">
        <f t="shared" si="6"/>
        <v>-16.666666666666657</v>
      </c>
      <c r="CE37" s="24" t="str">
        <f t="shared" si="38"/>
        <v>NAO</v>
      </c>
      <c r="CF37" s="176">
        <f t="shared" si="7"/>
        <v>-56.666666666666657</v>
      </c>
      <c r="CG37" s="24" t="str">
        <f t="shared" si="39"/>
        <v>NAO</v>
      </c>
      <c r="CH37" s="176">
        <f t="shared" si="8"/>
        <v>-110</v>
      </c>
      <c r="CI37" s="24" t="str">
        <f t="shared" si="40"/>
        <v>NAO</v>
      </c>
      <c r="CJ37">
        <f t="shared" si="74"/>
        <v>0.48280472405853081</v>
      </c>
      <c r="CK37" s="82">
        <f t="shared" si="75"/>
        <v>0.48280472405853081</v>
      </c>
      <c r="CM37">
        <f t="shared" si="76"/>
        <v>0</v>
      </c>
      <c r="CN37">
        <f t="shared" si="77"/>
        <v>1.0989010989010988</v>
      </c>
      <c r="CO37">
        <f t="shared" si="78"/>
        <v>0</v>
      </c>
      <c r="CP37">
        <f t="shared" si="79"/>
        <v>3.4482758620689657</v>
      </c>
      <c r="CQ37">
        <f t="shared" si="80"/>
        <v>0</v>
      </c>
      <c r="CR37">
        <f t="shared" si="81"/>
        <v>0</v>
      </c>
      <c r="CS37">
        <f t="shared" si="82"/>
        <v>0</v>
      </c>
      <c r="CT37" t="e">
        <f t="shared" si="83"/>
        <v>#DIV/0!</v>
      </c>
      <c r="CU37">
        <f t="shared" si="84"/>
        <v>0</v>
      </c>
      <c r="CV37">
        <f t="shared" si="85"/>
        <v>0</v>
      </c>
      <c r="CW37">
        <f t="shared" si="86"/>
        <v>0</v>
      </c>
      <c r="CX37">
        <f t="shared" si="87"/>
        <v>0</v>
      </c>
      <c r="CY37" t="e">
        <f t="shared" si="88"/>
        <v>#DIV/0!</v>
      </c>
      <c r="CZ37">
        <f t="shared" si="89"/>
        <v>0</v>
      </c>
      <c r="DA37">
        <f t="shared" si="90"/>
        <v>0</v>
      </c>
      <c r="DB37">
        <f t="shared" si="91"/>
        <v>8.2644628099173563</v>
      </c>
      <c r="DC37">
        <f t="shared" si="92"/>
        <v>8.2644628099173563</v>
      </c>
      <c r="DE37" s="24">
        <f t="shared" si="93"/>
        <v>0</v>
      </c>
      <c r="DF37" s="24">
        <f t="shared" si="94"/>
        <v>1</v>
      </c>
      <c r="DG37" s="24">
        <f t="shared" si="95"/>
        <v>0</v>
      </c>
      <c r="DH37" s="24">
        <f t="shared" si="96"/>
        <v>1</v>
      </c>
      <c r="DI37" s="24">
        <f t="shared" si="97"/>
        <v>0</v>
      </c>
      <c r="DJ37" s="24">
        <f t="shared" si="98"/>
        <v>0</v>
      </c>
      <c r="DK37" s="24">
        <f t="shared" si="99"/>
        <v>0</v>
      </c>
      <c r="DL37" s="24">
        <f t="shared" si="100"/>
        <v>0</v>
      </c>
      <c r="DM37" s="24">
        <f t="shared" si="101"/>
        <v>0</v>
      </c>
      <c r="DN37" s="24">
        <f t="shared" si="102"/>
        <v>0</v>
      </c>
      <c r="DO37" s="24">
        <f t="shared" si="103"/>
        <v>0</v>
      </c>
      <c r="DP37" s="24">
        <f t="shared" si="104"/>
        <v>0</v>
      </c>
      <c r="DQ37" s="24">
        <f t="shared" si="105"/>
        <v>0</v>
      </c>
      <c r="DR37" s="24"/>
      <c r="DS37" s="24"/>
    </row>
    <row r="38" spans="1:123" ht="15.75" thickBot="1">
      <c r="A38" s="24" t="s">
        <v>288</v>
      </c>
      <c r="B38" s="25">
        <v>36</v>
      </c>
      <c r="C38" s="25" t="s">
        <v>324</v>
      </c>
      <c r="D38" s="50" t="s">
        <v>36</v>
      </c>
      <c r="E38" s="33">
        <v>6</v>
      </c>
      <c r="F38" s="33">
        <v>3</v>
      </c>
      <c r="G38" s="33">
        <v>3</v>
      </c>
      <c r="H38" s="33">
        <v>1</v>
      </c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50" t="s">
        <v>36</v>
      </c>
      <c r="U38" s="33">
        <v>4</v>
      </c>
      <c r="V38" s="33">
        <v>3</v>
      </c>
      <c r="W38" s="33">
        <v>4</v>
      </c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50"/>
      <c r="AK38" s="93"/>
      <c r="AL38" s="33"/>
      <c r="AM38" s="33"/>
      <c r="AN38" s="36"/>
      <c r="AO38" s="36"/>
      <c r="AP38" s="36"/>
      <c r="AQ38" s="36"/>
      <c r="AR38" s="37"/>
      <c r="AS38" s="33"/>
      <c r="AT38" s="33"/>
      <c r="AU38" s="33"/>
      <c r="AV38" s="33"/>
      <c r="AW38" s="33"/>
      <c r="AX38" s="33"/>
      <c r="AY38" s="33"/>
      <c r="AZ38" s="38">
        <f t="shared" si="46"/>
        <v>2</v>
      </c>
      <c r="BA38" s="39">
        <f t="shared" si="47"/>
        <v>10</v>
      </c>
      <c r="BB38" s="40">
        <f t="shared" si="48"/>
        <v>6</v>
      </c>
      <c r="BC38" s="31">
        <f t="shared" si="49"/>
        <v>16</v>
      </c>
      <c r="BD38" s="40">
        <f t="shared" si="50"/>
        <v>7</v>
      </c>
      <c r="BE38" s="31">
        <f t="shared" si="51"/>
        <v>23</v>
      </c>
      <c r="BF38" s="40">
        <f t="shared" si="52"/>
        <v>1</v>
      </c>
      <c r="BG38" s="31">
        <f t="shared" si="53"/>
        <v>24</v>
      </c>
      <c r="BH38" s="40">
        <f t="shared" si="54"/>
        <v>0</v>
      </c>
      <c r="BI38" s="40">
        <f t="shared" si="55"/>
        <v>0</v>
      </c>
      <c r="BJ38" s="40">
        <f t="shared" si="56"/>
        <v>0</v>
      </c>
      <c r="BK38" s="40">
        <f t="shared" si="57"/>
        <v>0</v>
      </c>
      <c r="BL38" s="40">
        <f t="shared" si="58"/>
        <v>0</v>
      </c>
      <c r="BM38" s="31">
        <f t="shared" si="59"/>
        <v>0</v>
      </c>
      <c r="BN38" s="40">
        <f t="shared" si="60"/>
        <v>0</v>
      </c>
      <c r="BO38" s="40">
        <f t="shared" si="61"/>
        <v>0</v>
      </c>
      <c r="BP38" s="40">
        <f t="shared" si="62"/>
        <v>0</v>
      </c>
      <c r="BQ38" s="40">
        <f t="shared" si="63"/>
        <v>0</v>
      </c>
      <c r="BR38" s="40">
        <f t="shared" si="64"/>
        <v>0</v>
      </c>
      <c r="BS38" s="31">
        <f t="shared" si="65"/>
        <v>0</v>
      </c>
      <c r="BT38" s="40">
        <f t="shared" si="66"/>
        <v>0</v>
      </c>
      <c r="BU38" s="41">
        <f t="shared" si="67"/>
        <v>0</v>
      </c>
      <c r="BV38" s="41">
        <f t="shared" si="68"/>
        <v>0</v>
      </c>
      <c r="BW38" s="42"/>
      <c r="BX38" s="39">
        <f t="shared" si="69"/>
        <v>1940</v>
      </c>
      <c r="BY38" s="40">
        <f t="shared" si="70"/>
        <v>0</v>
      </c>
      <c r="BZ38" s="40">
        <f t="shared" si="71"/>
        <v>0</v>
      </c>
      <c r="CA38" s="40">
        <f t="shared" si="72"/>
        <v>0</v>
      </c>
      <c r="CB38" s="40">
        <f t="shared" si="73"/>
        <v>0</v>
      </c>
      <c r="CC38" s="32">
        <f t="shared" si="37"/>
        <v>1940</v>
      </c>
      <c r="CD38" s="176">
        <f t="shared" si="6"/>
        <v>1793.3333333333333</v>
      </c>
      <c r="CE38" s="24">
        <f t="shared" si="38"/>
        <v>3</v>
      </c>
      <c r="CF38" s="176">
        <f t="shared" si="7"/>
        <v>1753.3333333333333</v>
      </c>
      <c r="CG38" s="24">
        <f t="shared" si="39"/>
        <v>4</v>
      </c>
      <c r="CH38" s="176">
        <f t="shared" si="8"/>
        <v>1700</v>
      </c>
      <c r="CI38" s="24">
        <f t="shared" si="40"/>
        <v>5</v>
      </c>
      <c r="CJ38">
        <f t="shared" si="74"/>
        <v>7.2049320359503826</v>
      </c>
      <c r="CK38" s="82">
        <f t="shared" si="75"/>
        <v>7.2049320359503826</v>
      </c>
      <c r="CM38">
        <f t="shared" si="76"/>
        <v>9.2592592592592595</v>
      </c>
      <c r="CN38">
        <f t="shared" si="77"/>
        <v>6.5934065934065931</v>
      </c>
      <c r="CO38">
        <f t="shared" si="78"/>
        <v>6.6037735849056602</v>
      </c>
      <c r="CP38">
        <f t="shared" si="79"/>
        <v>3.4482758620689657</v>
      </c>
      <c r="CQ38">
        <f t="shared" si="80"/>
        <v>0</v>
      </c>
      <c r="CR38">
        <f t="shared" si="81"/>
        <v>0</v>
      </c>
      <c r="CS38">
        <f t="shared" si="82"/>
        <v>0</v>
      </c>
      <c r="CT38" t="e">
        <f t="shared" si="83"/>
        <v>#DIV/0!</v>
      </c>
      <c r="CU38">
        <f t="shared" si="84"/>
        <v>0</v>
      </c>
      <c r="CV38">
        <f t="shared" si="85"/>
        <v>0</v>
      </c>
      <c r="CW38">
        <f t="shared" si="86"/>
        <v>0</v>
      </c>
      <c r="CX38">
        <f t="shared" si="87"/>
        <v>0</v>
      </c>
      <c r="CY38" t="e">
        <f t="shared" si="88"/>
        <v>#DIV/0!</v>
      </c>
      <c r="CZ38">
        <f t="shared" si="89"/>
        <v>0</v>
      </c>
      <c r="DA38">
        <f t="shared" si="90"/>
        <v>0</v>
      </c>
      <c r="DB38">
        <f t="shared" si="91"/>
        <v>0</v>
      </c>
      <c r="DC38">
        <f t="shared" si="92"/>
        <v>0</v>
      </c>
      <c r="DE38" s="24">
        <f t="shared" si="93"/>
        <v>1</v>
      </c>
      <c r="DF38" s="24">
        <f t="shared" si="94"/>
        <v>1</v>
      </c>
      <c r="DG38" s="24">
        <f t="shared" si="95"/>
        <v>1</v>
      </c>
      <c r="DH38" s="24">
        <f t="shared" si="96"/>
        <v>1</v>
      </c>
      <c r="DI38" s="24">
        <f t="shared" si="97"/>
        <v>0</v>
      </c>
      <c r="DJ38" s="24">
        <f t="shared" si="98"/>
        <v>0</v>
      </c>
      <c r="DK38" s="24">
        <f t="shared" si="99"/>
        <v>0</v>
      </c>
      <c r="DL38" s="24">
        <f t="shared" si="100"/>
        <v>0</v>
      </c>
      <c r="DM38" s="24">
        <f t="shared" si="101"/>
        <v>0</v>
      </c>
      <c r="DN38" s="24">
        <f t="shared" si="102"/>
        <v>0</v>
      </c>
      <c r="DO38" s="24">
        <f t="shared" si="103"/>
        <v>0</v>
      </c>
      <c r="DP38" s="24">
        <f t="shared" si="104"/>
        <v>0</v>
      </c>
      <c r="DQ38" s="24">
        <f t="shared" si="105"/>
        <v>0</v>
      </c>
      <c r="DR38" s="24"/>
      <c r="DS38" s="24"/>
    </row>
    <row r="39" spans="1:123" ht="15.75" thickBot="1">
      <c r="A39" s="24" t="s">
        <v>288</v>
      </c>
      <c r="B39" s="25">
        <v>37</v>
      </c>
      <c r="C39" s="25" t="s">
        <v>325</v>
      </c>
      <c r="D39" s="50" t="s">
        <v>36</v>
      </c>
      <c r="E39" s="33"/>
      <c r="F39" s="33"/>
      <c r="G39" s="33">
        <v>1</v>
      </c>
      <c r="H39" s="33">
        <v>1</v>
      </c>
      <c r="I39" s="33"/>
      <c r="J39" s="33"/>
      <c r="K39" s="33"/>
      <c r="L39" s="33"/>
      <c r="M39" s="33"/>
      <c r="N39" s="33"/>
      <c r="O39" s="33"/>
      <c r="P39" s="33"/>
      <c r="Q39" s="33"/>
      <c r="R39" s="226">
        <v>1</v>
      </c>
      <c r="S39" s="33"/>
      <c r="T39" s="50" t="s">
        <v>36</v>
      </c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50"/>
      <c r="AK39" s="93"/>
      <c r="AL39" s="33"/>
      <c r="AM39" s="33"/>
      <c r="AN39" s="36"/>
      <c r="AO39" s="36"/>
      <c r="AP39" s="36"/>
      <c r="AQ39" s="36"/>
      <c r="AR39" s="37"/>
      <c r="AS39" s="33"/>
      <c r="AT39" s="33"/>
      <c r="AU39" s="33"/>
      <c r="AV39" s="33"/>
      <c r="AW39" s="33"/>
      <c r="AX39" s="33"/>
      <c r="AY39" s="33"/>
      <c r="AZ39" s="38">
        <f t="shared" si="46"/>
        <v>2</v>
      </c>
      <c r="BA39" s="39">
        <f t="shared" si="47"/>
        <v>0</v>
      </c>
      <c r="BB39" s="40">
        <f t="shared" si="48"/>
        <v>0</v>
      </c>
      <c r="BC39" s="31">
        <f t="shared" si="49"/>
        <v>0</v>
      </c>
      <c r="BD39" s="40">
        <f t="shared" si="50"/>
        <v>1</v>
      </c>
      <c r="BE39" s="31">
        <f t="shared" si="51"/>
        <v>1</v>
      </c>
      <c r="BF39" s="40">
        <f t="shared" si="52"/>
        <v>1</v>
      </c>
      <c r="BG39" s="31">
        <f t="shared" si="53"/>
        <v>2</v>
      </c>
      <c r="BH39" s="40">
        <f t="shared" si="54"/>
        <v>0</v>
      </c>
      <c r="BI39" s="40">
        <f t="shared" si="55"/>
        <v>0</v>
      </c>
      <c r="BJ39" s="40">
        <f t="shared" si="56"/>
        <v>0</v>
      </c>
      <c r="BK39" s="40">
        <f t="shared" si="57"/>
        <v>0</v>
      </c>
      <c r="BL39" s="40">
        <f t="shared" si="58"/>
        <v>0</v>
      </c>
      <c r="BM39" s="31">
        <f t="shared" si="59"/>
        <v>0</v>
      </c>
      <c r="BN39" s="40">
        <f t="shared" si="60"/>
        <v>0</v>
      </c>
      <c r="BO39" s="40">
        <f t="shared" si="61"/>
        <v>0</v>
      </c>
      <c r="BP39" s="40">
        <f t="shared" si="62"/>
        <v>0</v>
      </c>
      <c r="BQ39" s="40">
        <f t="shared" si="63"/>
        <v>0</v>
      </c>
      <c r="BR39" s="40">
        <f t="shared" si="64"/>
        <v>0</v>
      </c>
      <c r="BS39" s="31">
        <f t="shared" si="65"/>
        <v>0</v>
      </c>
      <c r="BT39" s="40">
        <f t="shared" si="66"/>
        <v>1</v>
      </c>
      <c r="BU39" s="41">
        <f t="shared" si="67"/>
        <v>0</v>
      </c>
      <c r="BV39" s="41">
        <f t="shared" si="68"/>
        <v>0</v>
      </c>
      <c r="BW39" s="42"/>
      <c r="BX39" s="39">
        <f t="shared" si="69"/>
        <v>100</v>
      </c>
      <c r="BY39" s="40">
        <f t="shared" si="70"/>
        <v>0</v>
      </c>
      <c r="BZ39" s="40">
        <f t="shared" si="71"/>
        <v>0</v>
      </c>
      <c r="CA39" s="40">
        <f t="shared" si="72"/>
        <v>0</v>
      </c>
      <c r="CB39" s="40">
        <f t="shared" si="73"/>
        <v>25</v>
      </c>
      <c r="CC39" s="256">
        <f t="shared" si="37"/>
        <v>125</v>
      </c>
      <c r="CD39" s="176">
        <f t="shared" si="6"/>
        <v>-21.666666666666657</v>
      </c>
      <c r="CE39" s="24" t="str">
        <f t="shared" si="38"/>
        <v>NAO</v>
      </c>
      <c r="CF39" s="176">
        <f t="shared" si="7"/>
        <v>-61.666666666666657</v>
      </c>
      <c r="CG39" s="24" t="str">
        <f t="shared" si="39"/>
        <v>NAO</v>
      </c>
      <c r="CH39" s="176">
        <f t="shared" si="8"/>
        <v>-115</v>
      </c>
      <c r="CI39" s="24" t="str">
        <f t="shared" si="40"/>
        <v>NAO</v>
      </c>
      <c r="CJ39">
        <f t="shared" si="74"/>
        <v>0.46423531159474113</v>
      </c>
      <c r="CK39" s="82">
        <f t="shared" si="75"/>
        <v>0.46423531159474113</v>
      </c>
      <c r="CM39">
        <f t="shared" si="76"/>
        <v>0</v>
      </c>
      <c r="CN39">
        <f t="shared" si="77"/>
        <v>0</v>
      </c>
      <c r="CO39">
        <f t="shared" si="78"/>
        <v>0.94339622641509424</v>
      </c>
      <c r="CP39">
        <f t="shared" si="79"/>
        <v>3.4482758620689657</v>
      </c>
      <c r="CQ39">
        <f t="shared" si="80"/>
        <v>0</v>
      </c>
      <c r="CR39">
        <f t="shared" si="81"/>
        <v>0</v>
      </c>
      <c r="CS39">
        <f t="shared" si="82"/>
        <v>0</v>
      </c>
      <c r="CT39" t="e">
        <f t="shared" si="83"/>
        <v>#DIV/0!</v>
      </c>
      <c r="CU39">
        <f t="shared" si="84"/>
        <v>0</v>
      </c>
      <c r="CV39">
        <f t="shared" si="85"/>
        <v>0</v>
      </c>
      <c r="CW39">
        <f t="shared" si="86"/>
        <v>0</v>
      </c>
      <c r="CX39">
        <f t="shared" si="87"/>
        <v>0</v>
      </c>
      <c r="CY39" t="e">
        <f t="shared" si="88"/>
        <v>#DIV/0!</v>
      </c>
      <c r="CZ39">
        <f t="shared" si="89"/>
        <v>0</v>
      </c>
      <c r="DA39">
        <f t="shared" si="90"/>
        <v>12.5</v>
      </c>
      <c r="DB39">
        <f t="shared" si="91"/>
        <v>0</v>
      </c>
      <c r="DC39">
        <f t="shared" si="92"/>
        <v>0</v>
      </c>
      <c r="DE39" s="24">
        <f t="shared" si="93"/>
        <v>0</v>
      </c>
      <c r="DF39" s="24">
        <f t="shared" si="94"/>
        <v>0</v>
      </c>
      <c r="DG39" s="24">
        <f t="shared" si="95"/>
        <v>1</v>
      </c>
      <c r="DH39" s="24">
        <f t="shared" si="96"/>
        <v>1</v>
      </c>
      <c r="DI39" s="24">
        <f t="shared" si="97"/>
        <v>0</v>
      </c>
      <c r="DJ39" s="24">
        <f t="shared" si="98"/>
        <v>0</v>
      </c>
      <c r="DK39" s="24">
        <f t="shared" si="99"/>
        <v>0</v>
      </c>
      <c r="DL39" s="24">
        <f t="shared" si="100"/>
        <v>0</v>
      </c>
      <c r="DM39" s="24">
        <f t="shared" si="101"/>
        <v>0</v>
      </c>
      <c r="DN39" s="24">
        <f t="shared" si="102"/>
        <v>0</v>
      </c>
      <c r="DO39" s="24">
        <f t="shared" si="103"/>
        <v>0</v>
      </c>
      <c r="DP39" s="24">
        <f t="shared" si="104"/>
        <v>0</v>
      </c>
      <c r="DQ39" s="24">
        <f t="shared" si="105"/>
        <v>0</v>
      </c>
      <c r="DR39" s="24"/>
      <c r="DS39" s="24"/>
    </row>
    <row r="40" spans="1:123" ht="15.75" thickBot="1">
      <c r="A40" s="24" t="s">
        <v>288</v>
      </c>
      <c r="B40" s="25">
        <v>38</v>
      </c>
      <c r="C40" s="25" t="s">
        <v>326</v>
      </c>
      <c r="D40" s="50" t="s">
        <v>36</v>
      </c>
      <c r="E40" s="33">
        <v>5</v>
      </c>
      <c r="F40" s="33">
        <v>3</v>
      </c>
      <c r="G40" s="33">
        <v>3</v>
      </c>
      <c r="H40" s="33">
        <v>1</v>
      </c>
      <c r="I40" s="33"/>
      <c r="J40" s="33">
        <v>1</v>
      </c>
      <c r="K40" s="33"/>
      <c r="L40" s="33"/>
      <c r="M40" s="33"/>
      <c r="N40" s="33"/>
      <c r="O40" s="33"/>
      <c r="P40" s="33"/>
      <c r="Q40" s="33"/>
      <c r="R40" s="33"/>
      <c r="S40" s="33"/>
      <c r="T40" s="50" t="s">
        <v>36</v>
      </c>
      <c r="U40" s="33">
        <v>7</v>
      </c>
      <c r="V40" s="33">
        <v>3</v>
      </c>
      <c r="W40" s="33">
        <v>3</v>
      </c>
      <c r="X40" s="33">
        <v>1</v>
      </c>
      <c r="Y40" s="33"/>
      <c r="Z40" s="33">
        <v>2</v>
      </c>
      <c r="AA40" s="33"/>
      <c r="AB40" s="33"/>
      <c r="AC40" s="33"/>
      <c r="AD40" s="33"/>
      <c r="AE40" s="33"/>
      <c r="AF40" s="33"/>
      <c r="AG40" s="33"/>
      <c r="AH40" s="33">
        <v>1</v>
      </c>
      <c r="AI40" s="33">
        <v>1</v>
      </c>
      <c r="AJ40" s="50"/>
      <c r="AK40" s="93"/>
      <c r="AL40" s="33"/>
      <c r="AM40" s="33"/>
      <c r="AN40" s="36"/>
      <c r="AO40" s="36"/>
      <c r="AP40" s="36"/>
      <c r="AQ40" s="36"/>
      <c r="AR40" s="37"/>
      <c r="AS40" s="33"/>
      <c r="AT40" s="33"/>
      <c r="AU40" s="33"/>
      <c r="AV40" s="33"/>
      <c r="AW40" s="33"/>
      <c r="AX40" s="33"/>
      <c r="AY40" s="33"/>
      <c r="AZ40" s="38">
        <f t="shared" si="46"/>
        <v>2</v>
      </c>
      <c r="BA40" s="39">
        <f t="shared" si="47"/>
        <v>12</v>
      </c>
      <c r="BB40" s="40">
        <f t="shared" si="48"/>
        <v>6</v>
      </c>
      <c r="BC40" s="31">
        <f t="shared" si="49"/>
        <v>18</v>
      </c>
      <c r="BD40" s="40">
        <f t="shared" si="50"/>
        <v>6</v>
      </c>
      <c r="BE40" s="31">
        <f t="shared" si="51"/>
        <v>24</v>
      </c>
      <c r="BF40" s="40">
        <f t="shared" si="52"/>
        <v>2</v>
      </c>
      <c r="BG40" s="31">
        <f t="shared" si="53"/>
        <v>26</v>
      </c>
      <c r="BH40" s="40">
        <f t="shared" si="54"/>
        <v>0</v>
      </c>
      <c r="BI40" s="40">
        <f t="shared" si="55"/>
        <v>3</v>
      </c>
      <c r="BJ40" s="40">
        <f t="shared" si="56"/>
        <v>0</v>
      </c>
      <c r="BK40" s="40">
        <f t="shared" si="57"/>
        <v>0</v>
      </c>
      <c r="BL40" s="40">
        <f t="shared" si="58"/>
        <v>0</v>
      </c>
      <c r="BM40" s="31">
        <f t="shared" si="59"/>
        <v>0</v>
      </c>
      <c r="BN40" s="40">
        <f t="shared" si="60"/>
        <v>0</v>
      </c>
      <c r="BO40" s="40">
        <f t="shared" si="61"/>
        <v>0</v>
      </c>
      <c r="BP40" s="40">
        <f t="shared" si="62"/>
        <v>0</v>
      </c>
      <c r="BQ40" s="40">
        <f t="shared" si="63"/>
        <v>0</v>
      </c>
      <c r="BR40" s="40">
        <f t="shared" si="64"/>
        <v>0</v>
      </c>
      <c r="BS40" s="31">
        <f t="shared" si="65"/>
        <v>0</v>
      </c>
      <c r="BT40" s="40">
        <f t="shared" si="66"/>
        <v>1</v>
      </c>
      <c r="BU40" s="41">
        <f t="shared" si="67"/>
        <v>1</v>
      </c>
      <c r="BV40" s="41">
        <f t="shared" si="68"/>
        <v>1</v>
      </c>
      <c r="BW40" s="42"/>
      <c r="BX40" s="39">
        <f t="shared" si="69"/>
        <v>2120</v>
      </c>
      <c r="BY40" s="40">
        <f t="shared" si="70"/>
        <v>30</v>
      </c>
      <c r="BZ40" s="40">
        <f t="shared" si="71"/>
        <v>0</v>
      </c>
      <c r="CA40" s="40">
        <f t="shared" si="72"/>
        <v>0</v>
      </c>
      <c r="CB40" s="40">
        <f t="shared" si="73"/>
        <v>35</v>
      </c>
      <c r="CC40" s="32">
        <f t="shared" si="37"/>
        <v>2185</v>
      </c>
      <c r="CD40" s="176">
        <f t="shared" si="6"/>
        <v>2038.3333333333333</v>
      </c>
      <c r="CE40" s="24">
        <f t="shared" si="38"/>
        <v>3</v>
      </c>
      <c r="CF40" s="176">
        <f t="shared" si="7"/>
        <v>1998.3333333333333</v>
      </c>
      <c r="CG40" s="24">
        <f t="shared" si="39"/>
        <v>4</v>
      </c>
      <c r="CH40" s="176">
        <f t="shared" si="8"/>
        <v>1945</v>
      </c>
      <c r="CI40" s="24">
        <f t="shared" si="40"/>
        <v>5</v>
      </c>
      <c r="CJ40">
        <f t="shared" si="74"/>
        <v>8.114833246676076</v>
      </c>
      <c r="CK40" s="82">
        <f t="shared" si="75"/>
        <v>8.114833246676076</v>
      </c>
      <c r="CM40">
        <f t="shared" si="76"/>
        <v>11.111111111111111</v>
      </c>
      <c r="CN40">
        <f t="shared" si="77"/>
        <v>6.5934065934065931</v>
      </c>
      <c r="CO40">
        <f t="shared" si="78"/>
        <v>5.6603773584905657</v>
      </c>
      <c r="CP40">
        <f t="shared" si="79"/>
        <v>6.8965517241379315</v>
      </c>
      <c r="CQ40">
        <f t="shared" si="80"/>
        <v>0</v>
      </c>
      <c r="CR40">
        <f t="shared" si="81"/>
        <v>8.1081081081081088</v>
      </c>
      <c r="CS40">
        <f t="shared" si="82"/>
        <v>0</v>
      </c>
      <c r="CT40" t="e">
        <f t="shared" si="83"/>
        <v>#DIV/0!</v>
      </c>
      <c r="CU40">
        <f t="shared" si="84"/>
        <v>0</v>
      </c>
      <c r="CV40">
        <f t="shared" si="85"/>
        <v>0</v>
      </c>
      <c r="CW40">
        <f t="shared" si="86"/>
        <v>0</v>
      </c>
      <c r="CX40">
        <f t="shared" si="87"/>
        <v>0</v>
      </c>
      <c r="CY40" t="e">
        <f t="shared" si="88"/>
        <v>#DIV/0!</v>
      </c>
      <c r="CZ40">
        <f t="shared" si="89"/>
        <v>0</v>
      </c>
      <c r="DA40">
        <f t="shared" si="90"/>
        <v>12.5</v>
      </c>
      <c r="DB40">
        <f t="shared" si="91"/>
        <v>8.2644628099173563</v>
      </c>
      <c r="DC40">
        <f t="shared" si="92"/>
        <v>8.2644628099173563</v>
      </c>
      <c r="DE40" s="24">
        <f t="shared" si="93"/>
        <v>1</v>
      </c>
      <c r="DF40" s="24">
        <f t="shared" si="94"/>
        <v>1</v>
      </c>
      <c r="DG40" s="24">
        <f t="shared" si="95"/>
        <v>1</v>
      </c>
      <c r="DH40" s="24">
        <f t="shared" si="96"/>
        <v>1</v>
      </c>
      <c r="DI40" s="24">
        <f t="shared" si="97"/>
        <v>0</v>
      </c>
      <c r="DJ40" s="24">
        <f t="shared" si="98"/>
        <v>1</v>
      </c>
      <c r="DK40" s="24">
        <f t="shared" si="99"/>
        <v>0</v>
      </c>
      <c r="DL40" s="24">
        <f t="shared" si="100"/>
        <v>0</v>
      </c>
      <c r="DM40" s="24">
        <f t="shared" si="101"/>
        <v>0</v>
      </c>
      <c r="DN40" s="24">
        <f t="shared" si="102"/>
        <v>0</v>
      </c>
      <c r="DO40" s="24">
        <f t="shared" si="103"/>
        <v>0</v>
      </c>
      <c r="DP40" s="24">
        <f t="shared" si="104"/>
        <v>0</v>
      </c>
      <c r="DQ40" s="24">
        <f t="shared" si="105"/>
        <v>0</v>
      </c>
      <c r="DR40" s="24"/>
      <c r="DS40" s="24"/>
    </row>
    <row r="41" spans="1:123" ht="15.75" thickBot="1">
      <c r="A41" s="24" t="s">
        <v>288</v>
      </c>
      <c r="B41" s="25">
        <v>39</v>
      </c>
      <c r="C41" s="25" t="s">
        <v>327</v>
      </c>
      <c r="D41" s="50" t="s">
        <v>36</v>
      </c>
      <c r="E41" s="33"/>
      <c r="F41" s="33"/>
      <c r="G41" s="33">
        <v>1</v>
      </c>
      <c r="H41" s="33"/>
      <c r="I41" s="33"/>
      <c r="J41" s="33">
        <v>1</v>
      </c>
      <c r="K41" s="33"/>
      <c r="L41" s="33"/>
      <c r="M41" s="33">
        <v>3</v>
      </c>
      <c r="N41" s="33"/>
      <c r="O41" s="33"/>
      <c r="P41" s="33"/>
      <c r="Q41" s="33"/>
      <c r="R41" s="227"/>
      <c r="S41" s="33"/>
      <c r="T41" s="50" t="s">
        <v>36</v>
      </c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50"/>
      <c r="AK41" s="93"/>
      <c r="AL41" s="33"/>
      <c r="AM41" s="33"/>
      <c r="AN41" s="36"/>
      <c r="AO41" s="36"/>
      <c r="AP41" s="36"/>
      <c r="AQ41" s="36"/>
      <c r="AR41" s="37"/>
      <c r="AS41" s="33"/>
      <c r="AT41" s="33"/>
      <c r="AU41" s="33"/>
      <c r="AV41" s="33"/>
      <c r="AW41" s="33"/>
      <c r="AX41" s="33"/>
      <c r="AY41" s="33"/>
      <c r="AZ41" s="38">
        <f t="shared" si="46"/>
        <v>2</v>
      </c>
      <c r="BA41" s="39">
        <f t="shared" si="47"/>
        <v>0</v>
      </c>
      <c r="BB41" s="40">
        <f t="shared" si="48"/>
        <v>0</v>
      </c>
      <c r="BC41" s="31">
        <f t="shared" si="49"/>
        <v>0</v>
      </c>
      <c r="BD41" s="40">
        <f t="shared" si="50"/>
        <v>1</v>
      </c>
      <c r="BE41" s="31">
        <f t="shared" si="51"/>
        <v>1</v>
      </c>
      <c r="BF41" s="40">
        <f t="shared" si="52"/>
        <v>0</v>
      </c>
      <c r="BG41" s="31">
        <f t="shared" si="53"/>
        <v>1</v>
      </c>
      <c r="BH41" s="40">
        <f t="shared" si="54"/>
        <v>0</v>
      </c>
      <c r="BI41" s="40">
        <f t="shared" si="55"/>
        <v>1</v>
      </c>
      <c r="BJ41" s="40">
        <f t="shared" si="56"/>
        <v>0</v>
      </c>
      <c r="BK41" s="40">
        <f t="shared" si="57"/>
        <v>0</v>
      </c>
      <c r="BL41" s="40">
        <f t="shared" si="58"/>
        <v>3</v>
      </c>
      <c r="BM41" s="31">
        <f t="shared" si="59"/>
        <v>3</v>
      </c>
      <c r="BN41" s="40">
        <f t="shared" si="60"/>
        <v>0</v>
      </c>
      <c r="BO41" s="40">
        <f t="shared" si="61"/>
        <v>0</v>
      </c>
      <c r="BP41" s="40">
        <f t="shared" si="62"/>
        <v>0</v>
      </c>
      <c r="BQ41" s="40">
        <f t="shared" si="63"/>
        <v>0</v>
      </c>
      <c r="BR41" s="40">
        <f t="shared" si="64"/>
        <v>0</v>
      </c>
      <c r="BS41" s="31">
        <f t="shared" si="65"/>
        <v>0</v>
      </c>
      <c r="BT41" s="40">
        <f t="shared" si="66"/>
        <v>0</v>
      </c>
      <c r="BU41" s="41">
        <f t="shared" si="67"/>
        <v>0</v>
      </c>
      <c r="BV41" s="41">
        <f t="shared" si="68"/>
        <v>0</v>
      </c>
      <c r="BW41" s="42"/>
      <c r="BX41" s="39">
        <f t="shared" si="69"/>
        <v>60</v>
      </c>
      <c r="BY41" s="40">
        <f t="shared" si="70"/>
        <v>10</v>
      </c>
      <c r="BZ41" s="40">
        <f t="shared" si="71"/>
        <v>0</v>
      </c>
      <c r="CA41" s="40">
        <f t="shared" si="72"/>
        <v>300</v>
      </c>
      <c r="CB41" s="40">
        <f t="shared" si="73"/>
        <v>0</v>
      </c>
      <c r="CC41" s="32">
        <f t="shared" si="37"/>
        <v>370</v>
      </c>
      <c r="CD41" s="176">
        <f t="shared" si="6"/>
        <v>223.33333333333334</v>
      </c>
      <c r="CE41" s="24">
        <f t="shared" si="38"/>
        <v>3</v>
      </c>
      <c r="CF41" s="176">
        <f t="shared" si="7"/>
        <v>183.33333333333334</v>
      </c>
      <c r="CG41" s="24">
        <f t="shared" si="39"/>
        <v>4</v>
      </c>
      <c r="CH41" s="176">
        <f t="shared" si="8"/>
        <v>130</v>
      </c>
      <c r="CI41" s="24">
        <f t="shared" si="40"/>
        <v>5</v>
      </c>
      <c r="CJ41">
        <f t="shared" si="74"/>
        <v>1.3741365223204338</v>
      </c>
      <c r="CK41" s="82">
        <f t="shared" si="75"/>
        <v>1.3741365223204338</v>
      </c>
      <c r="CM41">
        <f t="shared" si="76"/>
        <v>0</v>
      </c>
      <c r="CN41">
        <f t="shared" si="77"/>
        <v>0</v>
      </c>
      <c r="CO41">
        <f t="shared" si="78"/>
        <v>0.94339622641509424</v>
      </c>
      <c r="CP41">
        <f t="shared" si="79"/>
        <v>0</v>
      </c>
      <c r="CQ41">
        <f t="shared" si="80"/>
        <v>0</v>
      </c>
      <c r="CR41">
        <f t="shared" si="81"/>
        <v>2.7027027027027026</v>
      </c>
      <c r="CS41">
        <f t="shared" si="82"/>
        <v>0</v>
      </c>
      <c r="CT41" t="e">
        <f t="shared" si="83"/>
        <v>#DIV/0!</v>
      </c>
      <c r="CU41">
        <f t="shared" si="84"/>
        <v>100</v>
      </c>
      <c r="CV41">
        <f t="shared" si="85"/>
        <v>0</v>
      </c>
      <c r="CW41">
        <f t="shared" si="86"/>
        <v>0</v>
      </c>
      <c r="CX41">
        <f t="shared" si="87"/>
        <v>0</v>
      </c>
      <c r="CY41" t="e">
        <f t="shared" si="88"/>
        <v>#DIV/0!</v>
      </c>
      <c r="CZ41">
        <f t="shared" si="89"/>
        <v>0</v>
      </c>
      <c r="DA41">
        <f t="shared" si="90"/>
        <v>0</v>
      </c>
      <c r="DB41">
        <f t="shared" si="91"/>
        <v>0</v>
      </c>
      <c r="DC41">
        <f t="shared" si="92"/>
        <v>0</v>
      </c>
      <c r="DE41" s="24">
        <f t="shared" si="93"/>
        <v>0</v>
      </c>
      <c r="DF41" s="24">
        <f t="shared" si="94"/>
        <v>0</v>
      </c>
      <c r="DG41" s="24">
        <f t="shared" si="95"/>
        <v>1</v>
      </c>
      <c r="DH41" s="24">
        <f t="shared" si="96"/>
        <v>0</v>
      </c>
      <c r="DI41" s="24">
        <f t="shared" si="97"/>
        <v>0</v>
      </c>
      <c r="DJ41" s="24">
        <f t="shared" si="98"/>
        <v>1</v>
      </c>
      <c r="DK41" s="24">
        <f t="shared" si="99"/>
        <v>0</v>
      </c>
      <c r="DL41" s="24">
        <f t="shared" si="100"/>
        <v>0</v>
      </c>
      <c r="DM41" s="24">
        <f t="shared" si="101"/>
        <v>1</v>
      </c>
      <c r="DN41" s="24">
        <f t="shared" si="102"/>
        <v>0</v>
      </c>
      <c r="DO41" s="24">
        <f t="shared" si="103"/>
        <v>0</v>
      </c>
      <c r="DP41" s="24">
        <f t="shared" si="104"/>
        <v>0</v>
      </c>
      <c r="DQ41" s="24">
        <f t="shared" si="105"/>
        <v>0</v>
      </c>
      <c r="DR41" s="24"/>
      <c r="DS41" s="24"/>
    </row>
    <row r="42" spans="1:123" ht="15.75" thickBot="1">
      <c r="A42" s="24" t="s">
        <v>288</v>
      </c>
      <c r="B42" s="25">
        <v>40</v>
      </c>
      <c r="C42" s="25" t="s">
        <v>328</v>
      </c>
      <c r="D42" s="50" t="s">
        <v>76</v>
      </c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50" t="s">
        <v>76</v>
      </c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50"/>
      <c r="AK42" s="93"/>
      <c r="AL42" s="33"/>
      <c r="AM42" s="33"/>
      <c r="AN42" s="36"/>
      <c r="AO42" s="36"/>
      <c r="AP42" s="36"/>
      <c r="AQ42" s="36"/>
      <c r="AR42" s="37"/>
      <c r="AS42" s="33"/>
      <c r="AT42" s="33"/>
      <c r="AU42" s="33"/>
      <c r="AV42" s="33"/>
      <c r="AW42" s="33"/>
      <c r="AX42" s="33"/>
      <c r="AY42" s="33"/>
      <c r="AZ42" s="38">
        <f t="shared" si="46"/>
        <v>0</v>
      </c>
      <c r="BA42" s="39">
        <f t="shared" si="47"/>
        <v>0</v>
      </c>
      <c r="BB42" s="40">
        <f t="shared" si="48"/>
        <v>0</v>
      </c>
      <c r="BC42" s="31">
        <f t="shared" si="49"/>
        <v>0</v>
      </c>
      <c r="BD42" s="40">
        <f t="shared" si="50"/>
        <v>0</v>
      </c>
      <c r="BE42" s="31">
        <f t="shared" si="51"/>
        <v>0</v>
      </c>
      <c r="BF42" s="40">
        <f t="shared" si="52"/>
        <v>0</v>
      </c>
      <c r="BG42" s="31">
        <f t="shared" si="53"/>
        <v>0</v>
      </c>
      <c r="BH42" s="40">
        <f t="shared" si="54"/>
        <v>0</v>
      </c>
      <c r="BI42" s="40">
        <f t="shared" si="55"/>
        <v>0</v>
      </c>
      <c r="BJ42" s="40">
        <f t="shared" si="56"/>
        <v>0</v>
      </c>
      <c r="BK42" s="40">
        <f t="shared" si="57"/>
        <v>0</v>
      </c>
      <c r="BL42" s="40">
        <f t="shared" si="58"/>
        <v>0</v>
      </c>
      <c r="BM42" s="31">
        <f t="shared" si="59"/>
        <v>0</v>
      </c>
      <c r="BN42" s="40">
        <f t="shared" si="60"/>
        <v>0</v>
      </c>
      <c r="BO42" s="40">
        <f t="shared" si="61"/>
        <v>0</v>
      </c>
      <c r="BP42" s="40">
        <f t="shared" si="62"/>
        <v>0</v>
      </c>
      <c r="BQ42" s="40">
        <f t="shared" si="63"/>
        <v>0</v>
      </c>
      <c r="BR42" s="40">
        <f t="shared" si="64"/>
        <v>0</v>
      </c>
      <c r="BS42" s="31">
        <f t="shared" si="65"/>
        <v>0</v>
      </c>
      <c r="BT42" s="40">
        <f t="shared" si="66"/>
        <v>0</v>
      </c>
      <c r="BU42" s="41">
        <f t="shared" si="67"/>
        <v>0</v>
      </c>
      <c r="BV42" s="41">
        <f t="shared" si="68"/>
        <v>0</v>
      </c>
      <c r="BW42" s="42"/>
      <c r="BX42" s="39">
        <f t="shared" si="69"/>
        <v>0</v>
      </c>
      <c r="BY42" s="40">
        <f t="shared" si="70"/>
        <v>0</v>
      </c>
      <c r="BZ42" s="40">
        <f t="shared" si="71"/>
        <v>0</v>
      </c>
      <c r="CA42" s="40">
        <f t="shared" si="72"/>
        <v>0</v>
      </c>
      <c r="CB42" s="40">
        <f t="shared" si="73"/>
        <v>0</v>
      </c>
      <c r="CC42" s="32" t="str">
        <f t="shared" si="37"/>
        <v/>
      </c>
      <c r="CD42" s="176" t="e">
        <f t="shared" si="6"/>
        <v>#VALUE!</v>
      </c>
      <c r="CE42" s="24" t="str">
        <f t="shared" si="38"/>
        <v xml:space="preserve"> </v>
      </c>
      <c r="CF42" s="176" t="e">
        <f t="shared" si="7"/>
        <v>#VALUE!</v>
      </c>
      <c r="CG42" s="24" t="str">
        <f t="shared" si="39"/>
        <v xml:space="preserve"> </v>
      </c>
      <c r="CH42" s="176" t="e">
        <f t="shared" si="8"/>
        <v>#VALUE!</v>
      </c>
      <c r="CI42" s="24" t="str">
        <f t="shared" si="40"/>
        <v xml:space="preserve"> </v>
      </c>
      <c r="CJ42" t="e">
        <f t="shared" si="74"/>
        <v>#VALUE!</v>
      </c>
      <c r="CK42" s="82" t="e">
        <f t="shared" si="75"/>
        <v>#VALUE!</v>
      </c>
      <c r="CM42">
        <f t="shared" si="76"/>
        <v>0</v>
      </c>
      <c r="CN42">
        <f t="shared" si="77"/>
        <v>0</v>
      </c>
      <c r="CO42">
        <f t="shared" si="78"/>
        <v>0</v>
      </c>
      <c r="CP42">
        <f t="shared" si="79"/>
        <v>0</v>
      </c>
      <c r="CQ42">
        <f t="shared" si="80"/>
        <v>0</v>
      </c>
      <c r="CR42">
        <f t="shared" si="81"/>
        <v>0</v>
      </c>
      <c r="CS42">
        <f t="shared" si="82"/>
        <v>0</v>
      </c>
      <c r="CT42" t="e">
        <f t="shared" si="83"/>
        <v>#DIV/0!</v>
      </c>
      <c r="CU42">
        <f t="shared" si="84"/>
        <v>0</v>
      </c>
      <c r="CV42">
        <f t="shared" si="85"/>
        <v>0</v>
      </c>
      <c r="CW42">
        <f t="shared" si="86"/>
        <v>0</v>
      </c>
      <c r="CX42">
        <f t="shared" si="87"/>
        <v>0</v>
      </c>
      <c r="CY42" t="e">
        <f t="shared" si="88"/>
        <v>#DIV/0!</v>
      </c>
      <c r="CZ42">
        <f t="shared" si="89"/>
        <v>0</v>
      </c>
      <c r="DA42">
        <f t="shared" si="90"/>
        <v>0</v>
      </c>
      <c r="DB42">
        <f t="shared" si="91"/>
        <v>0</v>
      </c>
      <c r="DC42">
        <f t="shared" si="92"/>
        <v>0</v>
      </c>
      <c r="DE42" s="24">
        <f t="shared" si="93"/>
        <v>0</v>
      </c>
      <c r="DF42" s="24">
        <f t="shared" si="94"/>
        <v>0</v>
      </c>
      <c r="DG42" s="24">
        <f t="shared" si="95"/>
        <v>0</v>
      </c>
      <c r="DH42" s="24">
        <f t="shared" si="96"/>
        <v>0</v>
      </c>
      <c r="DI42" s="24">
        <f t="shared" si="97"/>
        <v>0</v>
      </c>
      <c r="DJ42" s="24">
        <f t="shared" si="98"/>
        <v>0</v>
      </c>
      <c r="DK42" s="24">
        <f t="shared" si="99"/>
        <v>0</v>
      </c>
      <c r="DL42" s="24">
        <f t="shared" si="100"/>
        <v>0</v>
      </c>
      <c r="DM42" s="24">
        <f t="shared" si="101"/>
        <v>0</v>
      </c>
      <c r="DN42" s="24">
        <f t="shared" si="102"/>
        <v>0</v>
      </c>
      <c r="DO42" s="24">
        <f t="shared" si="103"/>
        <v>0</v>
      </c>
      <c r="DP42" s="24">
        <f t="shared" si="104"/>
        <v>0</v>
      </c>
      <c r="DQ42" s="24">
        <f t="shared" si="105"/>
        <v>0</v>
      </c>
      <c r="DR42" s="24"/>
      <c r="DS42" s="24"/>
    </row>
    <row r="43" spans="1:123" ht="15.75" thickBot="1">
      <c r="A43" s="24" t="s">
        <v>288</v>
      </c>
      <c r="B43" s="25">
        <v>41</v>
      </c>
      <c r="C43" s="25" t="s">
        <v>329</v>
      </c>
      <c r="D43" s="50" t="s">
        <v>36</v>
      </c>
      <c r="E43" s="33"/>
      <c r="F43" s="33">
        <v>3</v>
      </c>
      <c r="G43" s="33">
        <v>2</v>
      </c>
      <c r="H43" s="33">
        <v>1</v>
      </c>
      <c r="I43" s="33"/>
      <c r="J43" s="33">
        <v>2</v>
      </c>
      <c r="K43" s="33"/>
      <c r="L43" s="33"/>
      <c r="M43" s="33"/>
      <c r="N43" s="33"/>
      <c r="O43" s="33"/>
      <c r="P43" s="33"/>
      <c r="Q43" s="33"/>
      <c r="R43" s="227"/>
      <c r="S43" s="226">
        <v>1</v>
      </c>
      <c r="T43" s="50" t="s">
        <v>36</v>
      </c>
      <c r="U43" s="33"/>
      <c r="V43" s="33"/>
      <c r="W43" s="33">
        <v>1</v>
      </c>
      <c r="X43" s="33"/>
      <c r="Y43" s="33"/>
      <c r="Z43" s="33">
        <v>3</v>
      </c>
      <c r="AA43" s="33"/>
      <c r="AB43" s="33"/>
      <c r="AC43" s="33"/>
      <c r="AD43" s="33"/>
      <c r="AE43" s="33"/>
      <c r="AF43" s="33"/>
      <c r="AG43" s="33"/>
      <c r="AH43" s="33"/>
      <c r="AI43" s="33"/>
      <c r="AJ43" s="50"/>
      <c r="AK43" s="93"/>
      <c r="AL43" s="33"/>
      <c r="AM43" s="33"/>
      <c r="AN43" s="36"/>
      <c r="AO43" s="36"/>
      <c r="AP43" s="36"/>
      <c r="AQ43" s="36"/>
      <c r="AR43" s="37"/>
      <c r="AS43" s="33"/>
      <c r="AT43" s="33"/>
      <c r="AU43" s="33"/>
      <c r="AV43" s="33"/>
      <c r="AW43" s="33"/>
      <c r="AX43" s="33"/>
      <c r="AY43" s="33"/>
      <c r="AZ43" s="38">
        <f t="shared" si="46"/>
        <v>2</v>
      </c>
      <c r="BA43" s="39">
        <f t="shared" si="47"/>
        <v>0</v>
      </c>
      <c r="BB43" s="40">
        <f t="shared" si="48"/>
        <v>3</v>
      </c>
      <c r="BC43" s="31">
        <f t="shared" si="49"/>
        <v>3</v>
      </c>
      <c r="BD43" s="40">
        <f t="shared" si="50"/>
        <v>3</v>
      </c>
      <c r="BE43" s="31">
        <f t="shared" si="51"/>
        <v>6</v>
      </c>
      <c r="BF43" s="40">
        <f t="shared" si="52"/>
        <v>1</v>
      </c>
      <c r="BG43" s="31">
        <f t="shared" si="53"/>
        <v>7</v>
      </c>
      <c r="BH43" s="40">
        <f t="shared" si="54"/>
        <v>0</v>
      </c>
      <c r="BI43" s="40">
        <f t="shared" si="55"/>
        <v>5</v>
      </c>
      <c r="BJ43" s="40">
        <f t="shared" si="56"/>
        <v>0</v>
      </c>
      <c r="BK43" s="40">
        <f t="shared" si="57"/>
        <v>0</v>
      </c>
      <c r="BL43" s="40">
        <f t="shared" si="58"/>
        <v>0</v>
      </c>
      <c r="BM43" s="31">
        <f t="shared" si="59"/>
        <v>0</v>
      </c>
      <c r="BN43" s="40">
        <f t="shared" si="60"/>
        <v>0</v>
      </c>
      <c r="BO43" s="40">
        <f t="shared" si="61"/>
        <v>0</v>
      </c>
      <c r="BP43" s="40">
        <f t="shared" si="62"/>
        <v>0</v>
      </c>
      <c r="BQ43" s="40">
        <f t="shared" si="63"/>
        <v>0</v>
      </c>
      <c r="BR43" s="40">
        <f t="shared" si="64"/>
        <v>0</v>
      </c>
      <c r="BS43" s="31">
        <f t="shared" si="65"/>
        <v>0</v>
      </c>
      <c r="BT43" s="40">
        <f t="shared" si="66"/>
        <v>0</v>
      </c>
      <c r="BU43" s="41">
        <f t="shared" si="67"/>
        <v>1</v>
      </c>
      <c r="BV43" s="41">
        <f t="shared" si="68"/>
        <v>1</v>
      </c>
      <c r="BW43" s="42"/>
      <c r="BX43" s="39">
        <f t="shared" si="69"/>
        <v>460</v>
      </c>
      <c r="BY43" s="40">
        <f t="shared" si="70"/>
        <v>30</v>
      </c>
      <c r="BZ43" s="40">
        <f t="shared" si="71"/>
        <v>0</v>
      </c>
      <c r="CA43" s="40">
        <f t="shared" si="72"/>
        <v>0</v>
      </c>
      <c r="CB43" s="40">
        <f t="shared" si="73"/>
        <v>10</v>
      </c>
      <c r="CC43" s="32">
        <f t="shared" si="37"/>
        <v>500</v>
      </c>
      <c r="CD43" s="176">
        <f t="shared" si="6"/>
        <v>353.33333333333337</v>
      </c>
      <c r="CE43" s="24">
        <f t="shared" si="38"/>
        <v>3</v>
      </c>
      <c r="CF43" s="176">
        <f t="shared" si="7"/>
        <v>313.33333333333337</v>
      </c>
      <c r="CG43" s="24">
        <f t="shared" si="39"/>
        <v>4</v>
      </c>
      <c r="CH43" s="176">
        <f t="shared" si="8"/>
        <v>260</v>
      </c>
      <c r="CI43" s="24">
        <f t="shared" si="40"/>
        <v>5</v>
      </c>
      <c r="CJ43">
        <f t="shared" si="74"/>
        <v>1.8569412463789645</v>
      </c>
      <c r="CK43" s="82">
        <f t="shared" si="75"/>
        <v>1.8569412463789645</v>
      </c>
      <c r="CM43">
        <f t="shared" si="76"/>
        <v>0</v>
      </c>
      <c r="CN43">
        <f t="shared" si="77"/>
        <v>3.2967032967032965</v>
      </c>
      <c r="CO43">
        <f t="shared" si="78"/>
        <v>2.8301886792452828</v>
      </c>
      <c r="CP43">
        <f t="shared" si="79"/>
        <v>3.4482758620689657</v>
      </c>
      <c r="CQ43">
        <f t="shared" si="80"/>
        <v>0</v>
      </c>
      <c r="CR43">
        <f t="shared" si="81"/>
        <v>13.513513513513514</v>
      </c>
      <c r="CS43">
        <f t="shared" si="82"/>
        <v>0</v>
      </c>
      <c r="CT43" t="e">
        <f t="shared" si="83"/>
        <v>#DIV/0!</v>
      </c>
      <c r="CU43">
        <f t="shared" si="84"/>
        <v>0</v>
      </c>
      <c r="CV43">
        <f t="shared" si="85"/>
        <v>0</v>
      </c>
      <c r="CW43">
        <f t="shared" si="86"/>
        <v>0</v>
      </c>
      <c r="CX43">
        <f t="shared" si="87"/>
        <v>0</v>
      </c>
      <c r="CY43" t="e">
        <f t="shared" si="88"/>
        <v>#DIV/0!</v>
      </c>
      <c r="CZ43">
        <f t="shared" si="89"/>
        <v>0</v>
      </c>
      <c r="DA43">
        <f t="shared" si="90"/>
        <v>0</v>
      </c>
      <c r="DB43">
        <f t="shared" si="91"/>
        <v>8.2644628099173563</v>
      </c>
      <c r="DC43">
        <f t="shared" si="92"/>
        <v>8.2644628099173563</v>
      </c>
      <c r="DE43" s="24">
        <f t="shared" si="93"/>
        <v>0</v>
      </c>
      <c r="DF43" s="24">
        <f t="shared" si="94"/>
        <v>1</v>
      </c>
      <c r="DG43" s="24">
        <f t="shared" si="95"/>
        <v>1</v>
      </c>
      <c r="DH43" s="24">
        <f t="shared" si="96"/>
        <v>1</v>
      </c>
      <c r="DI43" s="24">
        <f t="shared" si="97"/>
        <v>0</v>
      </c>
      <c r="DJ43" s="24">
        <f t="shared" si="98"/>
        <v>1</v>
      </c>
      <c r="DK43" s="24">
        <f t="shared" si="99"/>
        <v>0</v>
      </c>
      <c r="DL43" s="24">
        <f t="shared" si="100"/>
        <v>0</v>
      </c>
      <c r="DM43" s="24">
        <f t="shared" si="101"/>
        <v>0</v>
      </c>
      <c r="DN43" s="24">
        <f t="shared" si="102"/>
        <v>0</v>
      </c>
      <c r="DO43" s="24">
        <f t="shared" si="103"/>
        <v>0</v>
      </c>
      <c r="DP43" s="24">
        <f t="shared" si="104"/>
        <v>0</v>
      </c>
      <c r="DQ43" s="24">
        <f t="shared" si="105"/>
        <v>0</v>
      </c>
      <c r="DR43" s="24"/>
      <c r="DS43" s="24"/>
    </row>
    <row r="44" spans="1:123" ht="15.75" thickBot="1">
      <c r="A44" s="24" t="s">
        <v>288</v>
      </c>
      <c r="B44" s="25">
        <v>42</v>
      </c>
      <c r="C44" s="25" t="s">
        <v>330</v>
      </c>
      <c r="D44" s="50" t="s">
        <v>76</v>
      </c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50" t="s">
        <v>76</v>
      </c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50"/>
      <c r="AK44" s="93"/>
      <c r="AL44" s="33"/>
      <c r="AM44" s="33"/>
      <c r="AN44" s="36"/>
      <c r="AO44" s="36"/>
      <c r="AP44" s="36"/>
      <c r="AQ44" s="36"/>
      <c r="AR44" s="37"/>
      <c r="AS44" s="33"/>
      <c r="AT44" s="33"/>
      <c r="AU44" s="33"/>
      <c r="AV44" s="33"/>
      <c r="AW44" s="33"/>
      <c r="AX44" s="33"/>
      <c r="AY44" s="33"/>
      <c r="AZ44" s="38">
        <f t="shared" si="46"/>
        <v>0</v>
      </c>
      <c r="BA44" s="39">
        <f t="shared" si="47"/>
        <v>0</v>
      </c>
      <c r="BB44" s="40">
        <f t="shared" si="48"/>
        <v>0</v>
      </c>
      <c r="BC44" s="31">
        <f t="shared" si="49"/>
        <v>0</v>
      </c>
      <c r="BD44" s="40">
        <f t="shared" si="50"/>
        <v>0</v>
      </c>
      <c r="BE44" s="31">
        <f t="shared" si="51"/>
        <v>0</v>
      </c>
      <c r="BF44" s="40">
        <f t="shared" si="52"/>
        <v>0</v>
      </c>
      <c r="BG44" s="31">
        <f t="shared" si="53"/>
        <v>0</v>
      </c>
      <c r="BH44" s="40">
        <f t="shared" si="54"/>
        <v>0</v>
      </c>
      <c r="BI44" s="40">
        <f t="shared" si="55"/>
        <v>0</v>
      </c>
      <c r="BJ44" s="40">
        <f t="shared" si="56"/>
        <v>0</v>
      </c>
      <c r="BK44" s="40">
        <f t="shared" si="57"/>
        <v>0</v>
      </c>
      <c r="BL44" s="40">
        <f t="shared" si="58"/>
        <v>0</v>
      </c>
      <c r="BM44" s="31">
        <f t="shared" si="59"/>
        <v>0</v>
      </c>
      <c r="BN44" s="40">
        <f t="shared" si="60"/>
        <v>0</v>
      </c>
      <c r="BO44" s="40">
        <f t="shared" si="61"/>
        <v>0</v>
      </c>
      <c r="BP44" s="40">
        <f t="shared" si="62"/>
        <v>0</v>
      </c>
      <c r="BQ44" s="40">
        <f t="shared" si="63"/>
        <v>0</v>
      </c>
      <c r="BR44" s="40">
        <f t="shared" si="64"/>
        <v>0</v>
      </c>
      <c r="BS44" s="31">
        <f t="shared" si="65"/>
        <v>0</v>
      </c>
      <c r="BT44" s="40">
        <f t="shared" si="66"/>
        <v>0</v>
      </c>
      <c r="BU44" s="41">
        <f t="shared" si="67"/>
        <v>0</v>
      </c>
      <c r="BV44" s="41">
        <f t="shared" si="68"/>
        <v>0</v>
      </c>
      <c r="BW44" s="42"/>
      <c r="BX44" s="39">
        <f t="shared" si="69"/>
        <v>0</v>
      </c>
      <c r="BY44" s="40">
        <f t="shared" si="70"/>
        <v>0</v>
      </c>
      <c r="BZ44" s="40">
        <f t="shared" si="71"/>
        <v>0</v>
      </c>
      <c r="CA44" s="40">
        <f t="shared" si="72"/>
        <v>0</v>
      </c>
      <c r="CB44" s="40">
        <f t="shared" si="73"/>
        <v>0</v>
      </c>
      <c r="CC44" s="32" t="str">
        <f t="shared" si="37"/>
        <v/>
      </c>
      <c r="CD44" s="176" t="e">
        <f t="shared" si="6"/>
        <v>#VALUE!</v>
      </c>
      <c r="CE44" s="24" t="str">
        <f t="shared" si="38"/>
        <v xml:space="preserve"> </v>
      </c>
      <c r="CF44" s="176" t="e">
        <f t="shared" si="7"/>
        <v>#VALUE!</v>
      </c>
      <c r="CG44" s="24" t="str">
        <f t="shared" si="39"/>
        <v xml:space="preserve"> </v>
      </c>
      <c r="CH44" s="176" t="e">
        <f t="shared" si="8"/>
        <v>#VALUE!</v>
      </c>
      <c r="CI44" s="24" t="str">
        <f t="shared" si="40"/>
        <v xml:space="preserve"> </v>
      </c>
      <c r="CJ44" t="e">
        <f t="shared" si="74"/>
        <v>#VALUE!</v>
      </c>
      <c r="CK44" s="82" t="e">
        <f t="shared" si="75"/>
        <v>#VALUE!</v>
      </c>
      <c r="CM44">
        <f t="shared" si="76"/>
        <v>0</v>
      </c>
      <c r="CN44">
        <f t="shared" si="77"/>
        <v>0</v>
      </c>
      <c r="CO44">
        <f t="shared" si="78"/>
        <v>0</v>
      </c>
      <c r="CP44">
        <f t="shared" si="79"/>
        <v>0</v>
      </c>
      <c r="CQ44">
        <f t="shared" si="80"/>
        <v>0</v>
      </c>
      <c r="CR44">
        <f t="shared" si="81"/>
        <v>0</v>
      </c>
      <c r="CS44">
        <f t="shared" si="82"/>
        <v>0</v>
      </c>
      <c r="CT44" t="e">
        <f t="shared" si="83"/>
        <v>#DIV/0!</v>
      </c>
      <c r="CU44">
        <f t="shared" si="84"/>
        <v>0</v>
      </c>
      <c r="CV44">
        <f t="shared" si="85"/>
        <v>0</v>
      </c>
      <c r="CW44">
        <f t="shared" si="86"/>
        <v>0</v>
      </c>
      <c r="CX44">
        <f t="shared" si="87"/>
        <v>0</v>
      </c>
      <c r="CY44" t="e">
        <f t="shared" si="88"/>
        <v>#DIV/0!</v>
      </c>
      <c r="CZ44">
        <f t="shared" si="89"/>
        <v>0</v>
      </c>
      <c r="DA44">
        <f t="shared" si="90"/>
        <v>0</v>
      </c>
      <c r="DB44">
        <f t="shared" si="91"/>
        <v>0</v>
      </c>
      <c r="DC44">
        <f t="shared" si="92"/>
        <v>0</v>
      </c>
      <c r="DE44" s="24">
        <f t="shared" si="93"/>
        <v>0</v>
      </c>
      <c r="DF44" s="24">
        <f t="shared" si="94"/>
        <v>0</v>
      </c>
      <c r="DG44" s="24">
        <f t="shared" si="95"/>
        <v>0</v>
      </c>
      <c r="DH44" s="24">
        <f t="shared" si="96"/>
        <v>0</v>
      </c>
      <c r="DI44" s="24">
        <f t="shared" si="97"/>
        <v>0</v>
      </c>
      <c r="DJ44" s="24">
        <f t="shared" si="98"/>
        <v>0</v>
      </c>
      <c r="DK44" s="24">
        <f t="shared" si="99"/>
        <v>0</v>
      </c>
      <c r="DL44" s="24">
        <f t="shared" si="100"/>
        <v>0</v>
      </c>
      <c r="DM44" s="24">
        <f t="shared" si="101"/>
        <v>0</v>
      </c>
      <c r="DN44" s="24">
        <f t="shared" si="102"/>
        <v>0</v>
      </c>
      <c r="DO44" s="24">
        <f t="shared" si="103"/>
        <v>0</v>
      </c>
      <c r="DP44" s="24">
        <f t="shared" si="104"/>
        <v>0</v>
      </c>
      <c r="DQ44" s="24">
        <f t="shared" si="105"/>
        <v>0</v>
      </c>
      <c r="DR44" s="24"/>
      <c r="DS44" s="24"/>
    </row>
    <row r="45" spans="1:123" ht="15.75" thickBot="1">
      <c r="A45" s="24" t="s">
        <v>288</v>
      </c>
      <c r="B45" s="25">
        <v>43</v>
      </c>
      <c r="C45" s="25" t="s">
        <v>331</v>
      </c>
      <c r="D45" s="50" t="s">
        <v>36</v>
      </c>
      <c r="E45" s="33">
        <v>3</v>
      </c>
      <c r="F45" s="33">
        <v>4</v>
      </c>
      <c r="G45" s="33">
        <v>2</v>
      </c>
      <c r="H45" s="33">
        <v>2</v>
      </c>
      <c r="I45" s="33">
        <v>1</v>
      </c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50" t="s">
        <v>36</v>
      </c>
      <c r="U45" s="33">
        <v>9</v>
      </c>
      <c r="V45" s="33">
        <v>3</v>
      </c>
      <c r="W45" s="33">
        <v>2</v>
      </c>
      <c r="X45" s="33">
        <v>1</v>
      </c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50"/>
      <c r="AK45" s="93"/>
      <c r="AL45" s="33"/>
      <c r="AM45" s="33"/>
      <c r="AN45" s="36"/>
      <c r="AO45" s="36"/>
      <c r="AP45" s="36"/>
      <c r="AQ45" s="36"/>
      <c r="AR45" s="37"/>
      <c r="AS45" s="33"/>
      <c r="AT45" s="33"/>
      <c r="AU45" s="33"/>
      <c r="AV45" s="33"/>
      <c r="AW45" s="33"/>
      <c r="AX45" s="33"/>
      <c r="AY45" s="33"/>
      <c r="AZ45" s="38">
        <f t="shared" si="46"/>
        <v>2</v>
      </c>
      <c r="BA45" s="39">
        <f t="shared" si="47"/>
        <v>12</v>
      </c>
      <c r="BB45" s="40">
        <f t="shared" si="48"/>
        <v>7</v>
      </c>
      <c r="BC45" s="31">
        <f t="shared" si="49"/>
        <v>19</v>
      </c>
      <c r="BD45" s="40">
        <f t="shared" si="50"/>
        <v>4</v>
      </c>
      <c r="BE45" s="31">
        <f t="shared" si="51"/>
        <v>23</v>
      </c>
      <c r="BF45" s="40">
        <f t="shared" si="52"/>
        <v>3</v>
      </c>
      <c r="BG45" s="31">
        <f t="shared" si="53"/>
        <v>26</v>
      </c>
      <c r="BH45" s="40">
        <f t="shared" si="54"/>
        <v>1</v>
      </c>
      <c r="BI45" s="40">
        <f t="shared" si="55"/>
        <v>0</v>
      </c>
      <c r="BJ45" s="40">
        <f t="shared" si="56"/>
        <v>0</v>
      </c>
      <c r="BK45" s="40">
        <f t="shared" si="57"/>
        <v>0</v>
      </c>
      <c r="BL45" s="40">
        <f t="shared" si="58"/>
        <v>0</v>
      </c>
      <c r="BM45" s="31">
        <f t="shared" si="59"/>
        <v>0</v>
      </c>
      <c r="BN45" s="40">
        <f t="shared" si="60"/>
        <v>0</v>
      </c>
      <c r="BO45" s="40">
        <f t="shared" si="61"/>
        <v>0</v>
      </c>
      <c r="BP45" s="40">
        <f t="shared" si="62"/>
        <v>0</v>
      </c>
      <c r="BQ45" s="40">
        <f t="shared" si="63"/>
        <v>0</v>
      </c>
      <c r="BR45" s="40">
        <f t="shared" si="64"/>
        <v>0</v>
      </c>
      <c r="BS45" s="31">
        <f t="shared" si="65"/>
        <v>0</v>
      </c>
      <c r="BT45" s="40">
        <f t="shared" si="66"/>
        <v>0</v>
      </c>
      <c r="BU45" s="41">
        <f t="shared" si="67"/>
        <v>0</v>
      </c>
      <c r="BV45" s="41">
        <f t="shared" si="68"/>
        <v>0</v>
      </c>
      <c r="BW45" s="42"/>
      <c r="BX45" s="39">
        <f t="shared" si="69"/>
        <v>2140</v>
      </c>
      <c r="BY45" s="40">
        <f t="shared" si="70"/>
        <v>0</v>
      </c>
      <c r="BZ45" s="40">
        <f t="shared" si="71"/>
        <v>0</v>
      </c>
      <c r="CA45" s="40">
        <f t="shared" si="72"/>
        <v>0</v>
      </c>
      <c r="CB45" s="40">
        <f t="shared" si="73"/>
        <v>0</v>
      </c>
      <c r="CC45" s="32">
        <f t="shared" si="37"/>
        <v>2140</v>
      </c>
      <c r="CD45" s="176">
        <f t="shared" si="6"/>
        <v>1993.3333333333333</v>
      </c>
      <c r="CE45" s="24">
        <f t="shared" si="38"/>
        <v>3</v>
      </c>
      <c r="CF45" s="176">
        <f t="shared" si="7"/>
        <v>1953.3333333333333</v>
      </c>
      <c r="CG45" s="24">
        <f t="shared" si="39"/>
        <v>4</v>
      </c>
      <c r="CH45" s="176">
        <f t="shared" si="8"/>
        <v>1900</v>
      </c>
      <c r="CI45" s="24">
        <f t="shared" si="40"/>
        <v>5</v>
      </c>
      <c r="CJ45">
        <f t="shared" si="74"/>
        <v>7.9477085345019685</v>
      </c>
      <c r="CK45" s="82">
        <f t="shared" si="75"/>
        <v>7.9477085345019685</v>
      </c>
      <c r="CM45">
        <f t="shared" si="76"/>
        <v>11.111111111111111</v>
      </c>
      <c r="CN45">
        <f t="shared" si="77"/>
        <v>7.6923076923076916</v>
      </c>
      <c r="CO45">
        <f t="shared" si="78"/>
        <v>3.773584905660377</v>
      </c>
      <c r="CP45">
        <f t="shared" si="79"/>
        <v>10.344827586206897</v>
      </c>
      <c r="CQ45">
        <f t="shared" si="80"/>
        <v>16.666666666666668</v>
      </c>
      <c r="CR45">
        <f t="shared" si="81"/>
        <v>0</v>
      </c>
      <c r="CS45">
        <f t="shared" si="82"/>
        <v>0</v>
      </c>
      <c r="CT45" t="e">
        <f t="shared" si="83"/>
        <v>#DIV/0!</v>
      </c>
      <c r="CU45">
        <f t="shared" si="84"/>
        <v>0</v>
      </c>
      <c r="CV45">
        <f t="shared" si="85"/>
        <v>0</v>
      </c>
      <c r="CW45">
        <f t="shared" si="86"/>
        <v>0</v>
      </c>
      <c r="CX45">
        <f t="shared" si="87"/>
        <v>0</v>
      </c>
      <c r="CY45" t="e">
        <f t="shared" si="88"/>
        <v>#DIV/0!</v>
      </c>
      <c r="CZ45">
        <f t="shared" si="89"/>
        <v>0</v>
      </c>
      <c r="DA45">
        <f t="shared" si="90"/>
        <v>0</v>
      </c>
      <c r="DB45">
        <f t="shared" si="91"/>
        <v>0</v>
      </c>
      <c r="DC45">
        <f t="shared" si="92"/>
        <v>0</v>
      </c>
      <c r="DE45" s="24">
        <f t="shared" si="93"/>
        <v>1</v>
      </c>
      <c r="DF45" s="24">
        <f t="shared" si="94"/>
        <v>1</v>
      </c>
      <c r="DG45" s="24">
        <f t="shared" si="95"/>
        <v>1</v>
      </c>
      <c r="DH45" s="24">
        <f t="shared" si="96"/>
        <v>1</v>
      </c>
      <c r="DI45" s="24">
        <f t="shared" si="97"/>
        <v>1</v>
      </c>
      <c r="DJ45" s="24">
        <f t="shared" si="98"/>
        <v>0</v>
      </c>
      <c r="DK45" s="24">
        <f t="shared" si="99"/>
        <v>0</v>
      </c>
      <c r="DL45" s="24">
        <f t="shared" si="100"/>
        <v>0</v>
      </c>
      <c r="DM45" s="24">
        <f t="shared" si="101"/>
        <v>0</v>
      </c>
      <c r="DN45" s="24">
        <f t="shared" si="102"/>
        <v>0</v>
      </c>
      <c r="DO45" s="24">
        <f t="shared" si="103"/>
        <v>0</v>
      </c>
      <c r="DP45" s="24">
        <f t="shared" si="104"/>
        <v>0</v>
      </c>
      <c r="DQ45" s="24">
        <f t="shared" si="105"/>
        <v>0</v>
      </c>
      <c r="DR45" s="24"/>
      <c r="DS45" s="24"/>
    </row>
    <row r="46" spans="1:123" ht="15.75" thickBot="1">
      <c r="A46" s="24" t="s">
        <v>288</v>
      </c>
      <c r="B46" s="25">
        <v>44</v>
      </c>
      <c r="C46" s="25" t="s">
        <v>332</v>
      </c>
      <c r="D46" s="50" t="s">
        <v>76</v>
      </c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50" t="s">
        <v>36</v>
      </c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50"/>
      <c r="AK46" s="93"/>
      <c r="AL46" s="33"/>
      <c r="AM46" s="33"/>
      <c r="AN46" s="36"/>
      <c r="AO46" s="36"/>
      <c r="AP46" s="36"/>
      <c r="AQ46" s="36"/>
      <c r="AR46" s="37"/>
      <c r="AS46" s="33"/>
      <c r="AT46" s="33"/>
      <c r="AU46" s="33"/>
      <c r="AV46" s="33"/>
      <c r="AW46" s="33"/>
      <c r="AX46" s="33"/>
      <c r="AY46" s="33"/>
      <c r="AZ46" s="38">
        <f t="shared" si="46"/>
        <v>1</v>
      </c>
      <c r="BA46" s="39">
        <f t="shared" si="47"/>
        <v>0</v>
      </c>
      <c r="BB46" s="40">
        <f t="shared" si="48"/>
        <v>0</v>
      </c>
      <c r="BC46" s="31">
        <f t="shared" si="49"/>
        <v>0</v>
      </c>
      <c r="BD46" s="40">
        <f t="shared" si="50"/>
        <v>0</v>
      </c>
      <c r="BE46" s="31">
        <f t="shared" si="51"/>
        <v>0</v>
      </c>
      <c r="BF46" s="40">
        <f t="shared" si="52"/>
        <v>0</v>
      </c>
      <c r="BG46" s="31">
        <f t="shared" si="53"/>
        <v>0</v>
      </c>
      <c r="BH46" s="40">
        <f t="shared" si="54"/>
        <v>0</v>
      </c>
      <c r="BI46" s="40">
        <f t="shared" si="55"/>
        <v>0</v>
      </c>
      <c r="BJ46" s="40">
        <f t="shared" si="56"/>
        <v>0</v>
      </c>
      <c r="BK46" s="40">
        <f t="shared" si="57"/>
        <v>0</v>
      </c>
      <c r="BL46" s="40">
        <f t="shared" si="58"/>
        <v>0</v>
      </c>
      <c r="BM46" s="31">
        <f t="shared" si="59"/>
        <v>0</v>
      </c>
      <c r="BN46" s="40">
        <f t="shared" si="60"/>
        <v>0</v>
      </c>
      <c r="BO46" s="40">
        <f t="shared" si="61"/>
        <v>0</v>
      </c>
      <c r="BP46" s="40">
        <f t="shared" si="62"/>
        <v>0</v>
      </c>
      <c r="BQ46" s="40">
        <f t="shared" si="63"/>
        <v>0</v>
      </c>
      <c r="BR46" s="40">
        <f t="shared" si="64"/>
        <v>0</v>
      </c>
      <c r="BS46" s="31">
        <f t="shared" si="65"/>
        <v>0</v>
      </c>
      <c r="BT46" s="40">
        <f t="shared" si="66"/>
        <v>0</v>
      </c>
      <c r="BU46" s="41">
        <f t="shared" si="67"/>
        <v>0</v>
      </c>
      <c r="BV46" s="41">
        <f t="shared" si="68"/>
        <v>0</v>
      </c>
      <c r="BW46" s="42"/>
      <c r="BX46" s="39">
        <f t="shared" si="69"/>
        <v>0</v>
      </c>
      <c r="BY46" s="40">
        <f t="shared" si="70"/>
        <v>0</v>
      </c>
      <c r="BZ46" s="40">
        <f t="shared" si="71"/>
        <v>0</v>
      </c>
      <c r="CA46" s="40">
        <f t="shared" si="72"/>
        <v>0</v>
      </c>
      <c r="CB46" s="40">
        <f t="shared" si="73"/>
        <v>0</v>
      </c>
      <c r="CC46" s="256">
        <f t="shared" si="37"/>
        <v>0</v>
      </c>
      <c r="CD46" s="176">
        <f t="shared" si="6"/>
        <v>-73.333333333333329</v>
      </c>
      <c r="CE46" s="24" t="str">
        <f t="shared" si="38"/>
        <v>NAO</v>
      </c>
      <c r="CF46" s="176">
        <f t="shared" si="7"/>
        <v>-93.333333333333329</v>
      </c>
      <c r="CG46" s="24" t="str">
        <f t="shared" si="39"/>
        <v>NAO</v>
      </c>
      <c r="CH46" s="176">
        <f t="shared" si="8"/>
        <v>-120</v>
      </c>
      <c r="CI46" s="24" t="str">
        <f t="shared" si="40"/>
        <v>NAO</v>
      </c>
      <c r="CJ46">
        <f t="shared" si="74"/>
        <v>0</v>
      </c>
      <c r="CK46" s="82">
        <f t="shared" si="75"/>
        <v>0</v>
      </c>
      <c r="CM46">
        <f t="shared" si="76"/>
        <v>0</v>
      </c>
      <c r="CN46">
        <f t="shared" si="77"/>
        <v>0</v>
      </c>
      <c r="CO46">
        <f t="shared" si="78"/>
        <v>0</v>
      </c>
      <c r="CP46">
        <f t="shared" si="79"/>
        <v>0</v>
      </c>
      <c r="CQ46">
        <f t="shared" si="80"/>
        <v>0</v>
      </c>
      <c r="CR46">
        <f t="shared" si="81"/>
        <v>0</v>
      </c>
      <c r="CS46">
        <f t="shared" si="82"/>
        <v>0</v>
      </c>
      <c r="CT46" t="e">
        <f t="shared" si="83"/>
        <v>#DIV/0!</v>
      </c>
      <c r="CU46">
        <f t="shared" si="84"/>
        <v>0</v>
      </c>
      <c r="CV46">
        <f t="shared" si="85"/>
        <v>0</v>
      </c>
      <c r="CW46">
        <f t="shared" si="86"/>
        <v>0</v>
      </c>
      <c r="CX46">
        <f t="shared" si="87"/>
        <v>0</v>
      </c>
      <c r="CY46" t="e">
        <f t="shared" si="88"/>
        <v>#DIV/0!</v>
      </c>
      <c r="CZ46">
        <f t="shared" si="89"/>
        <v>0</v>
      </c>
      <c r="DA46">
        <f t="shared" si="90"/>
        <v>0</v>
      </c>
      <c r="DB46">
        <f t="shared" si="91"/>
        <v>0</v>
      </c>
      <c r="DC46">
        <f t="shared" si="92"/>
        <v>0</v>
      </c>
      <c r="DE46" s="24">
        <f t="shared" si="93"/>
        <v>0</v>
      </c>
      <c r="DF46" s="24">
        <f t="shared" si="94"/>
        <v>0</v>
      </c>
      <c r="DG46" s="24">
        <f t="shared" si="95"/>
        <v>0</v>
      </c>
      <c r="DH46" s="24">
        <f t="shared" si="96"/>
        <v>0</v>
      </c>
      <c r="DI46" s="24">
        <f t="shared" si="97"/>
        <v>0</v>
      </c>
      <c r="DJ46" s="24">
        <f t="shared" si="98"/>
        <v>0</v>
      </c>
      <c r="DK46" s="24">
        <f t="shared" si="99"/>
        <v>0</v>
      </c>
      <c r="DL46" s="24">
        <f t="shared" si="100"/>
        <v>0</v>
      </c>
      <c r="DM46" s="24">
        <f t="shared" si="101"/>
        <v>0</v>
      </c>
      <c r="DN46" s="24">
        <f t="shared" si="102"/>
        <v>0</v>
      </c>
      <c r="DO46" s="24">
        <f t="shared" si="103"/>
        <v>0</v>
      </c>
      <c r="DP46" s="24">
        <f t="shared" si="104"/>
        <v>0</v>
      </c>
      <c r="DQ46" s="24">
        <f t="shared" si="105"/>
        <v>0</v>
      </c>
      <c r="DR46" s="24"/>
      <c r="DS46" s="24"/>
    </row>
    <row r="47" spans="1:123" ht="15.75" thickBot="1">
      <c r="A47" s="24" t="s">
        <v>288</v>
      </c>
      <c r="B47" s="25">
        <v>45</v>
      </c>
      <c r="C47" s="25" t="s">
        <v>333</v>
      </c>
      <c r="D47" s="50" t="s">
        <v>36</v>
      </c>
      <c r="E47" s="33"/>
      <c r="F47" s="33">
        <v>1</v>
      </c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50" t="s">
        <v>36</v>
      </c>
      <c r="U47" s="33"/>
      <c r="V47" s="33">
        <v>1</v>
      </c>
      <c r="W47" s="33">
        <v>1</v>
      </c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50"/>
      <c r="AK47" s="93"/>
      <c r="AL47" s="33"/>
      <c r="AM47" s="33"/>
      <c r="AN47" s="36"/>
      <c r="AO47" s="36"/>
      <c r="AP47" s="36"/>
      <c r="AQ47" s="36"/>
      <c r="AR47" s="37"/>
      <c r="AS47" s="33"/>
      <c r="AT47" s="33"/>
      <c r="AU47" s="33"/>
      <c r="AV47" s="33"/>
      <c r="AW47" s="33"/>
      <c r="AX47" s="33"/>
      <c r="AY47" s="33"/>
      <c r="AZ47" s="38">
        <f t="shared" si="46"/>
        <v>2</v>
      </c>
      <c r="BA47" s="39">
        <f t="shared" si="47"/>
        <v>0</v>
      </c>
      <c r="BB47" s="40">
        <f t="shared" si="48"/>
        <v>2</v>
      </c>
      <c r="BC47" s="31">
        <f t="shared" si="49"/>
        <v>2</v>
      </c>
      <c r="BD47" s="40">
        <f t="shared" si="50"/>
        <v>1</v>
      </c>
      <c r="BE47" s="31">
        <f t="shared" si="51"/>
        <v>3</v>
      </c>
      <c r="BF47" s="40">
        <f t="shared" si="52"/>
        <v>0</v>
      </c>
      <c r="BG47" s="31">
        <f t="shared" si="53"/>
        <v>3</v>
      </c>
      <c r="BH47" s="40">
        <f t="shared" si="54"/>
        <v>0</v>
      </c>
      <c r="BI47" s="40">
        <f t="shared" si="55"/>
        <v>0</v>
      </c>
      <c r="BJ47" s="40">
        <f t="shared" si="56"/>
        <v>0</v>
      </c>
      <c r="BK47" s="40">
        <f t="shared" si="57"/>
        <v>0</v>
      </c>
      <c r="BL47" s="40">
        <f t="shared" si="58"/>
        <v>0</v>
      </c>
      <c r="BM47" s="31">
        <f t="shared" si="59"/>
        <v>0</v>
      </c>
      <c r="BN47" s="40">
        <f t="shared" si="60"/>
        <v>0</v>
      </c>
      <c r="BO47" s="40">
        <f t="shared" si="61"/>
        <v>0</v>
      </c>
      <c r="BP47" s="40">
        <f t="shared" si="62"/>
        <v>0</v>
      </c>
      <c r="BQ47" s="40">
        <f t="shared" si="63"/>
        <v>0</v>
      </c>
      <c r="BR47" s="40">
        <f t="shared" si="64"/>
        <v>0</v>
      </c>
      <c r="BS47" s="31">
        <f t="shared" si="65"/>
        <v>0</v>
      </c>
      <c r="BT47" s="40">
        <f t="shared" si="66"/>
        <v>0</v>
      </c>
      <c r="BU47" s="41">
        <f t="shared" si="67"/>
        <v>0</v>
      </c>
      <c r="BV47" s="41">
        <f t="shared" si="68"/>
        <v>0</v>
      </c>
      <c r="BW47" s="42"/>
      <c r="BX47" s="39">
        <f t="shared" si="69"/>
        <v>220</v>
      </c>
      <c r="BY47" s="40">
        <f t="shared" si="70"/>
        <v>0</v>
      </c>
      <c r="BZ47" s="40">
        <f t="shared" si="71"/>
        <v>0</v>
      </c>
      <c r="CA47" s="40">
        <f t="shared" si="72"/>
        <v>0</v>
      </c>
      <c r="CB47" s="40">
        <f t="shared" si="73"/>
        <v>0</v>
      </c>
      <c r="CC47" s="32">
        <f t="shared" si="37"/>
        <v>220</v>
      </c>
      <c r="CD47" s="176">
        <f t="shared" si="6"/>
        <v>73.333333333333343</v>
      </c>
      <c r="CE47" s="24">
        <f t="shared" si="38"/>
        <v>3</v>
      </c>
      <c r="CF47" s="176">
        <f t="shared" si="7"/>
        <v>33.333333333333343</v>
      </c>
      <c r="CG47" s="24">
        <f t="shared" si="39"/>
        <v>4</v>
      </c>
      <c r="CH47" s="176">
        <f t="shared" si="8"/>
        <v>-20</v>
      </c>
      <c r="CI47" s="24" t="str">
        <f t="shared" si="40"/>
        <v>NAO</v>
      </c>
      <c r="CJ47">
        <f t="shared" si="74"/>
        <v>0.8170541484067444</v>
      </c>
      <c r="CK47" s="82">
        <f t="shared" si="75"/>
        <v>0.8170541484067444</v>
      </c>
      <c r="CM47">
        <f t="shared" si="76"/>
        <v>0</v>
      </c>
      <c r="CN47">
        <f t="shared" si="77"/>
        <v>2.1978021978021975</v>
      </c>
      <c r="CO47">
        <f t="shared" si="78"/>
        <v>0.94339622641509424</v>
      </c>
      <c r="CP47">
        <f t="shared" si="79"/>
        <v>0</v>
      </c>
      <c r="CQ47">
        <f t="shared" si="80"/>
        <v>0</v>
      </c>
      <c r="CR47">
        <f t="shared" si="81"/>
        <v>0</v>
      </c>
      <c r="CS47">
        <f t="shared" si="82"/>
        <v>0</v>
      </c>
      <c r="CT47" t="e">
        <f t="shared" si="83"/>
        <v>#DIV/0!</v>
      </c>
      <c r="CU47">
        <f t="shared" si="84"/>
        <v>0</v>
      </c>
      <c r="CV47">
        <f t="shared" si="85"/>
        <v>0</v>
      </c>
      <c r="CW47">
        <f t="shared" si="86"/>
        <v>0</v>
      </c>
      <c r="CX47">
        <f t="shared" si="87"/>
        <v>0</v>
      </c>
      <c r="CY47" t="e">
        <f t="shared" si="88"/>
        <v>#DIV/0!</v>
      </c>
      <c r="CZ47">
        <f t="shared" si="89"/>
        <v>0</v>
      </c>
      <c r="DA47">
        <f t="shared" si="90"/>
        <v>0</v>
      </c>
      <c r="DB47">
        <f t="shared" si="91"/>
        <v>0</v>
      </c>
      <c r="DC47">
        <f t="shared" si="92"/>
        <v>0</v>
      </c>
      <c r="DE47" s="24">
        <f t="shared" si="93"/>
        <v>0</v>
      </c>
      <c r="DF47" s="24">
        <f t="shared" si="94"/>
        <v>1</v>
      </c>
      <c r="DG47" s="24">
        <f t="shared" si="95"/>
        <v>1</v>
      </c>
      <c r="DH47" s="24">
        <f t="shared" si="96"/>
        <v>0</v>
      </c>
      <c r="DI47" s="24">
        <f t="shared" si="97"/>
        <v>0</v>
      </c>
      <c r="DJ47" s="24">
        <f t="shared" si="98"/>
        <v>0</v>
      </c>
      <c r="DK47" s="24">
        <f t="shared" si="99"/>
        <v>0</v>
      </c>
      <c r="DL47" s="24">
        <f t="shared" si="100"/>
        <v>0</v>
      </c>
      <c r="DM47" s="24">
        <f t="shared" si="101"/>
        <v>0</v>
      </c>
      <c r="DN47" s="24">
        <f t="shared" si="102"/>
        <v>0</v>
      </c>
      <c r="DO47" s="24">
        <f t="shared" si="103"/>
        <v>0</v>
      </c>
      <c r="DP47" s="24">
        <f t="shared" si="104"/>
        <v>0</v>
      </c>
      <c r="DQ47" s="24">
        <f t="shared" si="105"/>
        <v>0</v>
      </c>
      <c r="DR47" s="24">
        <f>COUNTIF(BT47,"&lt;&gt;0")</f>
        <v>0</v>
      </c>
      <c r="DS47" s="24">
        <f>COUNTIF(BV47,"&lt;&gt;0")</f>
        <v>0</v>
      </c>
    </row>
    <row r="48" spans="1:123" ht="15.75" thickBot="1">
      <c r="A48" s="44"/>
      <c r="B48" s="45"/>
      <c r="C48" s="46"/>
      <c r="D48" s="47"/>
      <c r="E48" s="48"/>
      <c r="F48" s="49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50"/>
      <c r="U48" s="49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50"/>
      <c r="AK48" s="49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50">
        <f>SUM(AZ3:AZ47)</f>
        <v>68</v>
      </c>
      <c r="BA48" s="51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52"/>
      <c r="BW48" s="44"/>
      <c r="BX48" s="45"/>
      <c r="BY48" s="45"/>
      <c r="BZ48" s="45"/>
      <c r="CA48" s="45"/>
      <c r="CB48" s="45"/>
      <c r="CC48" s="45"/>
      <c r="CD48" s="44"/>
      <c r="CE48" s="44"/>
      <c r="CF48" s="44"/>
      <c r="CG48" s="44"/>
      <c r="CH48" s="44"/>
      <c r="CI48" s="44"/>
    </row>
    <row r="49" spans="3:107" ht="15.75" thickBot="1">
      <c r="C49" s="8" t="s">
        <v>38</v>
      </c>
      <c r="D49" s="8"/>
      <c r="E49" s="53">
        <v>14</v>
      </c>
      <c r="F49" s="53">
        <v>19</v>
      </c>
      <c r="G49" s="53">
        <v>18</v>
      </c>
      <c r="H49" s="53">
        <v>6</v>
      </c>
      <c r="I49" s="53">
        <v>2</v>
      </c>
      <c r="J49" s="53">
        <v>4</v>
      </c>
      <c r="K49" s="53">
        <v>0</v>
      </c>
      <c r="L49" s="53"/>
      <c r="M49" s="53"/>
      <c r="N49" s="53"/>
      <c r="O49" s="53"/>
      <c r="P49" s="53"/>
      <c r="Q49" s="53"/>
      <c r="R49" s="230"/>
      <c r="S49" s="53">
        <v>1</v>
      </c>
      <c r="T49" s="53"/>
      <c r="U49" s="53">
        <v>28</v>
      </c>
      <c r="V49" s="53">
        <v>10</v>
      </c>
      <c r="W49" s="53">
        <v>13</v>
      </c>
      <c r="X49" s="53">
        <v>3</v>
      </c>
      <c r="Y49" s="53"/>
      <c r="Z49" s="53">
        <v>5</v>
      </c>
      <c r="AA49" s="53"/>
      <c r="AB49" s="53"/>
      <c r="AC49" s="53"/>
      <c r="AD49" s="53"/>
      <c r="AE49" s="53">
        <v>1</v>
      </c>
      <c r="AF49" s="53"/>
      <c r="AG49" s="53"/>
      <c r="AH49" s="53">
        <v>3</v>
      </c>
      <c r="AI49" s="53"/>
      <c r="AJ49" s="92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8">
        <f>AZ48/2</f>
        <v>34</v>
      </c>
      <c r="BA49" s="1">
        <f>SUM(E49,U49,AK49)</f>
        <v>42</v>
      </c>
      <c r="BB49" s="54">
        <f>SUM(F49,V49,AL49)</f>
        <v>29</v>
      </c>
      <c r="BC49" s="54"/>
      <c r="BD49" s="54">
        <f>SUM(G49,W49,AM49)</f>
        <v>31</v>
      </c>
      <c r="BE49" s="54"/>
      <c r="BF49" s="54">
        <f>SUM(H49,X49,AN49)</f>
        <v>9</v>
      </c>
      <c r="BG49" s="54"/>
      <c r="BH49" s="54">
        <f>SUM(I49,Y49,AO49)</f>
        <v>2</v>
      </c>
      <c r="BI49" s="54">
        <f>SUM(J49,Z49,AP49)</f>
        <v>9</v>
      </c>
      <c r="BJ49" s="54">
        <f>SUM(K49,AA49,AQ49)</f>
        <v>0</v>
      </c>
      <c r="BK49" s="55">
        <f>SUM(AR49,AB49,L49)</f>
        <v>0</v>
      </c>
      <c r="BL49" s="55">
        <f>SUM(AS49,AC49,M49)</f>
        <v>0</v>
      </c>
      <c r="BM49" s="55"/>
      <c r="BN49" s="55">
        <f>SUM(AT49,AD49,N49)</f>
        <v>0</v>
      </c>
      <c r="BO49" s="55"/>
      <c r="BP49" s="55">
        <f>SUM(AU49,AE49,O49)</f>
        <v>1</v>
      </c>
      <c r="BQ49" s="55">
        <f>SUM(AV49,AF49,P49)</f>
        <v>0</v>
      </c>
      <c r="BR49" s="55">
        <f>SUM(AW49,AG49,Q49)</f>
        <v>0</v>
      </c>
      <c r="BS49" s="55"/>
      <c r="BT49" s="55">
        <f>SUM(AX49,AH49,R49)</f>
        <v>3</v>
      </c>
      <c r="BU49" s="55"/>
      <c r="BV49" s="56">
        <f>SUM(AY49,AI49,S49)</f>
        <v>1</v>
      </c>
      <c r="CA49" s="57"/>
      <c r="CB49" s="57"/>
      <c r="CC49">
        <f>SUM(CC3:CC47)</f>
        <v>26926</v>
      </c>
    </row>
    <row r="50" spans="3:107">
      <c r="BI50" s="22"/>
      <c r="BY50" s="22"/>
      <c r="CJ50" t="e">
        <f>SUM(CJ3:CJ47)</f>
        <v>#VALUE!</v>
      </c>
      <c r="CK50" t="e">
        <f>SUM(CK3:CK47)</f>
        <v>#VALUE!</v>
      </c>
      <c r="CM50">
        <f t="shared" ref="CM50:DC50" si="106">SUM(CM3:CM47)</f>
        <v>100</v>
      </c>
      <c r="CN50">
        <f t="shared" si="106"/>
        <v>100.00000000000003</v>
      </c>
      <c r="CO50">
        <f t="shared" si="106"/>
        <v>99.999999999999972</v>
      </c>
      <c r="CP50">
        <f t="shared" si="106"/>
        <v>100.00000000000003</v>
      </c>
      <c r="CQ50">
        <f t="shared" si="106"/>
        <v>100.00000000000001</v>
      </c>
      <c r="CR50">
        <f t="shared" si="106"/>
        <v>100.00000000000003</v>
      </c>
      <c r="CS50">
        <f t="shared" si="106"/>
        <v>100</v>
      </c>
      <c r="CT50" t="e">
        <f t="shared" si="106"/>
        <v>#DIV/0!</v>
      </c>
      <c r="CU50">
        <f t="shared" si="106"/>
        <v>100</v>
      </c>
      <c r="CV50">
        <f t="shared" si="106"/>
        <v>100</v>
      </c>
      <c r="CW50">
        <f t="shared" si="106"/>
        <v>100</v>
      </c>
      <c r="CX50">
        <f t="shared" si="106"/>
        <v>100</v>
      </c>
      <c r="CY50" t="e">
        <f t="shared" si="106"/>
        <v>#DIV/0!</v>
      </c>
      <c r="CZ50">
        <f t="shared" si="106"/>
        <v>100</v>
      </c>
      <c r="DA50">
        <f t="shared" si="106"/>
        <v>100</v>
      </c>
      <c r="DB50">
        <f t="shared" si="106"/>
        <v>100.00000000000003</v>
      </c>
      <c r="DC50">
        <f t="shared" si="106"/>
        <v>100.00000000000003</v>
      </c>
    </row>
    <row r="51" spans="3:107" ht="15.75" thickBot="1"/>
    <row r="52" spans="3:107" ht="15.75" thickBot="1">
      <c r="D52" t="s">
        <v>39</v>
      </c>
      <c r="E52" t="s">
        <v>40</v>
      </c>
      <c r="F52" t="s">
        <v>41</v>
      </c>
      <c r="U52" s="57"/>
      <c r="BA52" s="18" t="s">
        <v>8</v>
      </c>
      <c r="BB52" s="19" t="s">
        <v>9</v>
      </c>
      <c r="BC52" s="19"/>
      <c r="BD52" s="19" t="s">
        <v>10</v>
      </c>
      <c r="BE52" s="19"/>
      <c r="BF52" s="19" t="s">
        <v>11</v>
      </c>
      <c r="BG52" s="19"/>
      <c r="BH52" s="19" t="s">
        <v>12</v>
      </c>
      <c r="BI52" s="19" t="s">
        <v>13</v>
      </c>
      <c r="BJ52" s="19" t="s">
        <v>14</v>
      </c>
      <c r="BK52" s="19" t="s">
        <v>15</v>
      </c>
      <c r="BL52" s="19" t="s">
        <v>16</v>
      </c>
      <c r="BM52" s="19"/>
      <c r="BN52" s="19" t="s">
        <v>17</v>
      </c>
      <c r="BO52" s="19"/>
      <c r="BP52" s="19" t="s">
        <v>27</v>
      </c>
      <c r="BQ52" s="19" t="s">
        <v>19</v>
      </c>
      <c r="BR52" s="19" t="s">
        <v>20</v>
      </c>
      <c r="BS52" s="19"/>
      <c r="BT52" s="19" t="s">
        <v>21</v>
      </c>
      <c r="BU52" s="19"/>
      <c r="BV52" s="21" t="s">
        <v>22</v>
      </c>
      <c r="BW52" s="295" t="s">
        <v>42</v>
      </c>
      <c r="BX52" s="296"/>
      <c r="BY52" s="296"/>
      <c r="BZ52" s="296"/>
      <c r="CA52" s="297"/>
      <c r="CB52" s="290" t="s">
        <v>483</v>
      </c>
      <c r="CC52" s="291"/>
    </row>
    <row r="53" spans="3:107" ht="15.75" thickBot="1">
      <c r="D53">
        <v>2007</v>
      </c>
      <c r="E53">
        <v>2008</v>
      </c>
      <c r="F53">
        <v>2009</v>
      </c>
      <c r="G53" t="s">
        <v>43</v>
      </c>
      <c r="AY53" s="292" t="s">
        <v>44</v>
      </c>
      <c r="AZ53" s="282"/>
      <c r="BA53" s="282"/>
      <c r="BB53" s="282"/>
      <c r="BC53" s="282"/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2"/>
      <c r="BS53" s="282"/>
      <c r="BT53" s="282"/>
      <c r="BU53" s="282"/>
      <c r="BV53" s="282"/>
      <c r="BW53" s="293" t="s">
        <v>45</v>
      </c>
      <c r="BX53" s="294"/>
      <c r="BY53" s="58"/>
      <c r="BZ53" s="58"/>
      <c r="CA53" s="59">
        <f>SUM(BA55:BV55)</f>
        <v>285.10000000000002</v>
      </c>
      <c r="CB53" s="221">
        <v>0.8</v>
      </c>
      <c r="CC53" s="62">
        <f>PERCENTILE($CC$1:$CC47,0.8)</f>
        <v>1185</v>
      </c>
    </row>
    <row r="54" spans="3:107" ht="15.75" thickBot="1">
      <c r="C54" t="s">
        <v>46</v>
      </c>
      <c r="D54">
        <f>COUNTIF(D3:D47,"P")</f>
        <v>36</v>
      </c>
      <c r="E54">
        <f>COUNTIF(T3:T47,"P")</f>
        <v>32</v>
      </c>
      <c r="G54">
        <f>AVERAGE(D54:F54)</f>
        <v>34</v>
      </c>
      <c r="AP54" s="57"/>
      <c r="AQ54" s="57"/>
      <c r="AR54" s="57"/>
      <c r="AS54" s="57"/>
      <c r="AT54" s="57"/>
      <c r="AU54" s="57"/>
      <c r="AV54" s="57"/>
      <c r="AW54" s="57"/>
      <c r="AX54" s="57"/>
      <c r="AY54" s="1" t="s">
        <v>47</v>
      </c>
      <c r="AZ54" s="60"/>
      <c r="BA54" s="61">
        <f>SUM(BA3:BA47)</f>
        <v>108</v>
      </c>
      <c r="BB54" s="61">
        <f>SUM(BB3:BB47)</f>
        <v>91</v>
      </c>
      <c r="BC54" s="61"/>
      <c r="BD54" s="61">
        <f>SUM(BD3:BD47)</f>
        <v>106</v>
      </c>
      <c r="BE54" s="61"/>
      <c r="BF54" s="61">
        <f>SUM(BF3:BF47)</f>
        <v>29</v>
      </c>
      <c r="BG54" s="61"/>
      <c r="BH54" s="61">
        <f>SUM(BH3:BH47)</f>
        <v>6</v>
      </c>
      <c r="BI54" s="61">
        <f>SUM(BI3:BI47)</f>
        <v>37</v>
      </c>
      <c r="BJ54" s="61">
        <f>SUM(BJ3:BJ47)</f>
        <v>5</v>
      </c>
      <c r="BK54" s="61">
        <f>SUM(BK3:BK47)</f>
        <v>0</v>
      </c>
      <c r="BL54" s="61">
        <f>SUM(BL3:BL47)</f>
        <v>3</v>
      </c>
      <c r="BM54" s="61"/>
      <c r="BN54" s="61">
        <f>SUM(BN3:BN47)</f>
        <v>4</v>
      </c>
      <c r="BO54" s="61">
        <f>SUM(BO3:BO47)</f>
        <v>2</v>
      </c>
      <c r="BP54" s="61">
        <f>SUM(BP3:BP47)</f>
        <v>2</v>
      </c>
      <c r="BQ54" s="61">
        <f>SUM(BQ3:BQ47)</f>
        <v>0</v>
      </c>
      <c r="BR54" s="61">
        <f>SUM(BR3:BR47)</f>
        <v>1</v>
      </c>
      <c r="BS54" s="61"/>
      <c r="BT54" s="61">
        <f>SUM(BT3:BT47)</f>
        <v>8</v>
      </c>
      <c r="BU54" s="61">
        <f>SUM(BU3:BU47)</f>
        <v>12.1</v>
      </c>
      <c r="BV54" s="61">
        <f>SUM(BV3:BV47)</f>
        <v>12.1</v>
      </c>
      <c r="BW54" s="298" t="s">
        <v>29</v>
      </c>
      <c r="BX54" s="299"/>
      <c r="BY54" s="62"/>
      <c r="BZ54" s="62"/>
      <c r="CA54" s="63">
        <f>SUM(BA55:BJ55)</f>
        <v>260</v>
      </c>
      <c r="CB54" s="221">
        <v>0.75</v>
      </c>
      <c r="CC54" s="62">
        <f>PERCENTILE($CC$1:$CC48,0.75)</f>
        <v>940</v>
      </c>
    </row>
    <row r="55" spans="3:107" ht="15.75" thickBot="1">
      <c r="C55" t="s">
        <v>48</v>
      </c>
      <c r="D55">
        <f>COUNTIF(D3:D47,"C")</f>
        <v>9</v>
      </c>
      <c r="E55">
        <f>COUNTIF(T3:T47,"C")</f>
        <v>13</v>
      </c>
      <c r="F55">
        <f>COUNTIF(A3:AJ47,"C")</f>
        <v>22</v>
      </c>
      <c r="G55">
        <f>AVERAGE(D55:F55)</f>
        <v>14.666666666666666</v>
      </c>
      <c r="AP55" s="57"/>
      <c r="AQ55" s="57"/>
      <c r="AR55" s="57"/>
      <c r="AS55" s="57"/>
      <c r="AT55" s="57"/>
      <c r="AU55" s="57"/>
      <c r="AV55" s="57"/>
      <c r="AW55" s="57"/>
      <c r="AX55" s="57"/>
      <c r="AY55" s="1" t="s">
        <v>49</v>
      </c>
      <c r="AZ55" s="60"/>
      <c r="BA55" s="54">
        <f>BA54-BA49</f>
        <v>66</v>
      </c>
      <c r="BB55" s="54">
        <f t="shared" ref="BB55:BV55" si="107">BB54-BB49</f>
        <v>62</v>
      </c>
      <c r="BC55" s="54"/>
      <c r="BD55" s="54">
        <f t="shared" si="107"/>
        <v>75</v>
      </c>
      <c r="BE55" s="54"/>
      <c r="BF55" s="54">
        <f t="shared" si="107"/>
        <v>20</v>
      </c>
      <c r="BG55" s="54"/>
      <c r="BH55" s="54">
        <f t="shared" si="107"/>
        <v>4</v>
      </c>
      <c r="BI55" s="54">
        <f t="shared" si="107"/>
        <v>28</v>
      </c>
      <c r="BJ55" s="54">
        <f t="shared" si="107"/>
        <v>5</v>
      </c>
      <c r="BK55" s="54">
        <f t="shared" si="107"/>
        <v>0</v>
      </c>
      <c r="BL55" s="54">
        <f t="shared" si="107"/>
        <v>3</v>
      </c>
      <c r="BM55" s="54"/>
      <c r="BN55" s="54">
        <f t="shared" si="107"/>
        <v>4</v>
      </c>
      <c r="BO55" s="54"/>
      <c r="BP55" s="54">
        <f t="shared" si="107"/>
        <v>1</v>
      </c>
      <c r="BQ55" s="54">
        <f t="shared" si="107"/>
        <v>0</v>
      </c>
      <c r="BR55" s="54">
        <f t="shared" si="107"/>
        <v>1</v>
      </c>
      <c r="BS55" s="54"/>
      <c r="BT55" s="54">
        <f t="shared" si="107"/>
        <v>5</v>
      </c>
      <c r="BU55" s="54"/>
      <c r="BV55" s="54">
        <f t="shared" si="107"/>
        <v>11.1</v>
      </c>
      <c r="BW55" s="298" t="s">
        <v>50</v>
      </c>
      <c r="BX55" s="299"/>
      <c r="BY55" s="62"/>
      <c r="BZ55" s="62"/>
      <c r="CA55" s="63">
        <f>SUM(BK55:BP55)</f>
        <v>8</v>
      </c>
      <c r="CB55" s="221">
        <v>0.7</v>
      </c>
      <c r="CC55" s="62">
        <f>PERCENTILE($CC$1:$CC47,0.7)</f>
        <v>790</v>
      </c>
    </row>
    <row r="56" spans="3:107" ht="15.75" thickBot="1">
      <c r="C56" t="s">
        <v>51</v>
      </c>
      <c r="D56">
        <f>COUNTIF(D3:D47,"V")</f>
        <v>0</v>
      </c>
      <c r="E56">
        <f>COUNTIF(T3:T47,"V")</f>
        <v>0</v>
      </c>
      <c r="F56">
        <f>COUNTIF(AJ3:AJ47,"V")</f>
        <v>0</v>
      </c>
      <c r="G56">
        <f>AVERAGE(D56:F56)</f>
        <v>0</v>
      </c>
      <c r="AP56" s="57"/>
      <c r="AQ56" s="57"/>
      <c r="AR56" s="57"/>
      <c r="AS56" s="57"/>
      <c r="AT56" s="57"/>
      <c r="AU56" s="57"/>
      <c r="AV56" s="57"/>
      <c r="AW56" s="57"/>
      <c r="AX56" s="57"/>
      <c r="AY56" s="1" t="s">
        <v>52</v>
      </c>
      <c r="AZ56" s="60"/>
      <c r="BA56" s="60">
        <f>BA55*100</f>
        <v>6600</v>
      </c>
      <c r="BB56" s="6">
        <f>BB55*80</f>
        <v>4960</v>
      </c>
      <c r="BC56" s="6"/>
      <c r="BD56" s="6">
        <f>BD55*60</f>
        <v>4500</v>
      </c>
      <c r="BE56" s="6"/>
      <c r="BF56" s="6">
        <f>BF55*40</f>
        <v>800</v>
      </c>
      <c r="BG56" s="6"/>
      <c r="BH56" s="6">
        <f>BH55*20</f>
        <v>80</v>
      </c>
      <c r="BI56" s="6">
        <f>BI55*10</f>
        <v>280</v>
      </c>
      <c r="BJ56" s="6">
        <f>BJ55*5</f>
        <v>25</v>
      </c>
      <c r="BK56" s="6">
        <f>BK55*200</f>
        <v>0</v>
      </c>
      <c r="BL56" s="6">
        <f>BL55*100</f>
        <v>300</v>
      </c>
      <c r="BM56" s="6"/>
      <c r="BN56" s="6">
        <f>BN55*50</f>
        <v>200</v>
      </c>
      <c r="BO56" s="6"/>
      <c r="BP56" s="6">
        <f>BP55*25</f>
        <v>25</v>
      </c>
      <c r="BQ56" s="6">
        <f>BQ55*100</f>
        <v>0</v>
      </c>
      <c r="BR56" s="6">
        <f>BR55*50</f>
        <v>50</v>
      </c>
      <c r="BS56" s="6"/>
      <c r="BT56" s="6">
        <f>BT55*25</f>
        <v>125</v>
      </c>
      <c r="BU56" s="6"/>
      <c r="BV56" s="1">
        <f>BV55*10</f>
        <v>111</v>
      </c>
      <c r="BW56" s="300" t="s">
        <v>53</v>
      </c>
      <c r="BX56" s="301"/>
      <c r="BY56" s="64"/>
      <c r="BZ56" s="64"/>
      <c r="CA56" s="65">
        <f>SUM(BQ55:BV55)</f>
        <v>17.100000000000001</v>
      </c>
      <c r="CB56" s="221">
        <v>0.6</v>
      </c>
      <c r="CC56" s="62">
        <f>PERCENTILE($CC$1:$CC47,0.6)</f>
        <v>465</v>
      </c>
    </row>
    <row r="57" spans="3:107" ht="15.75" thickBot="1">
      <c r="C57" t="s">
        <v>34</v>
      </c>
      <c r="D57">
        <f>SUM(D54:D56)</f>
        <v>45</v>
      </c>
      <c r="E57">
        <f>SUM(E54:E56)</f>
        <v>45</v>
      </c>
      <c r="G57">
        <f>AVERAGE(D57:F57)</f>
        <v>45</v>
      </c>
      <c r="AY57" s="66" t="s">
        <v>54</v>
      </c>
      <c r="AZ57" s="67"/>
      <c r="BA57" s="60">
        <f>SUM(BA56:BV56)</f>
        <v>18056</v>
      </c>
      <c r="BB57" s="68">
        <f>BA57/AZ49</f>
        <v>531.05882352941171</v>
      </c>
      <c r="BC57" s="34"/>
      <c r="BW57" s="302" t="s">
        <v>52</v>
      </c>
      <c r="BX57" s="69" t="s">
        <v>55</v>
      </c>
      <c r="BY57" s="58"/>
      <c r="BZ57" s="58"/>
      <c r="CA57" s="70">
        <f>AVERAGE(CC3:CC47)</f>
        <v>656.73170731707319</v>
      </c>
      <c r="CB57" s="221">
        <v>0.5</v>
      </c>
      <c r="CC57" s="62">
        <f>PERCENTILE($CC$1:$CC47,0.5)</f>
        <v>270</v>
      </c>
    </row>
    <row r="58" spans="3:107" ht="15.75" thickBot="1">
      <c r="AY58" s="7"/>
      <c r="AZ58" s="9"/>
      <c r="BA58" s="6">
        <f>(SUM($AZ$3:$AZ$47))*($CE$2/3)</f>
        <v>4986.6666666666661</v>
      </c>
      <c r="BB58" s="278" t="str">
        <f>IF(BA57&gt;BA58,"ATINGE CONCEITO 3","NAO")</f>
        <v>ATINGE CONCEITO 3</v>
      </c>
      <c r="BC58" s="279"/>
      <c r="BD58" s="279"/>
      <c r="BE58" s="279"/>
      <c r="BF58" s="279"/>
      <c r="BG58" s="279"/>
      <c r="BH58" s="279"/>
      <c r="BW58" s="303"/>
      <c r="BX58" s="71" t="s">
        <v>56</v>
      </c>
      <c r="BY58" s="62"/>
      <c r="BZ58" s="62"/>
      <c r="CA58" s="63">
        <f>QUARTILE(CC3:CC47,1)</f>
        <v>120</v>
      </c>
      <c r="CB58" s="221">
        <v>0.4</v>
      </c>
      <c r="CC58" s="62">
        <f>PERCENTILE($CC$1:$CC47,0.4)</f>
        <v>220</v>
      </c>
    </row>
    <row r="59" spans="3:107" ht="15.75" thickBot="1">
      <c r="AY59" s="72" t="s">
        <v>57</v>
      </c>
      <c r="AZ59" s="73"/>
      <c r="BA59" s="6">
        <f>(SUM($AZ$3:$AZ$47))*($CG$2/3)</f>
        <v>6346.6666666666661</v>
      </c>
      <c r="BB59" s="278" t="str">
        <f>IF(BA57&gt;=BA59,"ATINGE CONCEITO 4","NAO")</f>
        <v>ATINGE CONCEITO 4</v>
      </c>
      <c r="BC59" s="279"/>
      <c r="BD59" s="279"/>
      <c r="BE59" s="279"/>
      <c r="BF59" s="279"/>
      <c r="BG59" s="279"/>
      <c r="BH59" s="279"/>
      <c r="BW59" s="303"/>
      <c r="BX59" s="71" t="s">
        <v>58</v>
      </c>
      <c r="BY59" s="62"/>
      <c r="BZ59" s="62"/>
      <c r="CA59" s="74">
        <f>MEDIAN(CC3:CC47)</f>
        <v>270</v>
      </c>
      <c r="CB59" s="221">
        <v>0.35</v>
      </c>
      <c r="CC59" s="62">
        <f>PERCENTILE($CC$1:$CC46,0.35)</f>
        <v>136.5</v>
      </c>
    </row>
    <row r="60" spans="3:107" ht="15.75" thickBot="1">
      <c r="AY60" s="66"/>
      <c r="AZ60" s="67"/>
      <c r="BA60" s="6">
        <f>(SUM($AZ$3:$AZ$47))*($CI$2/3)</f>
        <v>8160</v>
      </c>
      <c r="BB60" s="278" t="str">
        <f>IF(BA57&gt;=BA60,"ATINGE CONCEITO 5","NAO")</f>
        <v>ATINGE CONCEITO 5</v>
      </c>
      <c r="BC60" s="279"/>
      <c r="BD60" s="279"/>
      <c r="BE60" s="279"/>
      <c r="BF60" s="279"/>
      <c r="BG60" s="279"/>
      <c r="BH60" s="279"/>
      <c r="BW60" s="303"/>
      <c r="BX60" s="71" t="s">
        <v>59</v>
      </c>
      <c r="BY60" s="62"/>
      <c r="BZ60" s="62"/>
      <c r="CA60" s="63">
        <f>QUARTILE(CC3:CC47,3)</f>
        <v>940</v>
      </c>
      <c r="CB60" s="221">
        <v>0.3</v>
      </c>
      <c r="CC60" s="62">
        <f>PERCENTILE($CC$1:$CC47,0.3)</f>
        <v>125</v>
      </c>
    </row>
    <row r="61" spans="3:107" ht="15.75" thickBot="1">
      <c r="BW61" s="304"/>
      <c r="BX61" s="75" t="s">
        <v>60</v>
      </c>
      <c r="BY61" s="64"/>
      <c r="BZ61" s="64"/>
      <c r="CA61" s="65">
        <f>QUARTILE(CC3:CC47,4)</f>
        <v>2740</v>
      </c>
    </row>
    <row r="62" spans="3:107" ht="15.75" thickBot="1"/>
    <row r="63" spans="3:107" ht="15.75" thickBot="1">
      <c r="AY63" s="292" t="s">
        <v>61</v>
      </c>
      <c r="AZ63" s="282"/>
      <c r="BA63" s="282"/>
      <c r="BB63" s="282"/>
      <c r="BC63" s="282"/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2"/>
      <c r="BS63" s="282"/>
      <c r="BT63" s="282"/>
      <c r="BU63" s="282"/>
      <c r="BV63" s="283"/>
    </row>
    <row r="64" spans="3:107" ht="15.75" thickBot="1">
      <c r="AY64" s="76"/>
      <c r="AZ64" s="60"/>
      <c r="BA64" s="1" t="s">
        <v>62</v>
      </c>
      <c r="BB64" s="54"/>
      <c r="BC64" s="54"/>
      <c r="BD64" s="54" t="s">
        <v>63</v>
      </c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60"/>
      <c r="CH64">
        <f>0.7*34</f>
        <v>23.799999999999997</v>
      </c>
    </row>
    <row r="65" spans="50:74" ht="15.75" thickBot="1">
      <c r="AY65" s="1" t="s">
        <v>64</v>
      </c>
      <c r="AZ65" s="60"/>
      <c r="BA65" s="309">
        <f>AZ49-COUNTIF(CE3:CE47,"=NAO")</f>
        <v>20</v>
      </c>
      <c r="BB65" s="281"/>
      <c r="BC65" s="77"/>
      <c r="BD65" s="310">
        <f>(BA65/G54)*100</f>
        <v>58.82352941176471</v>
      </c>
      <c r="BE65" s="311"/>
      <c r="BF65" s="312"/>
      <c r="BG65" s="78"/>
      <c r="BH65" s="54" t="str">
        <f>IF(BD65&gt;=80,"ATINGEM CONCEITO 3","NAO")</f>
        <v>NAO</v>
      </c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60"/>
    </row>
    <row r="66" spans="50:74" ht="15.75" thickBot="1">
      <c r="AY66" s="1" t="s">
        <v>65</v>
      </c>
      <c r="AZ66" s="60"/>
      <c r="BA66" s="309">
        <f>AZ49-COUNTIF(CG3:CG47,"=NAO")</f>
        <v>20</v>
      </c>
      <c r="BB66" s="281"/>
      <c r="BC66" s="77"/>
      <c r="BD66" s="310">
        <f>(BA66/G54)*100</f>
        <v>58.82352941176471</v>
      </c>
      <c r="BE66" s="311"/>
      <c r="BF66" s="312"/>
      <c r="BG66" s="78"/>
      <c r="BH66" s="54" t="str">
        <f>IF(BD66&gt;=80," ATINGEM CONCEITO 4","NAO")</f>
        <v>NAO</v>
      </c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60"/>
    </row>
    <row r="67" spans="50:74" ht="15.75" thickBot="1">
      <c r="AY67" s="313" t="s">
        <v>66</v>
      </c>
      <c r="AZ67" s="314"/>
      <c r="BA67" s="309">
        <f>AZ49-COUNTIF(CI3:CI47,"=NAO")</f>
        <v>18</v>
      </c>
      <c r="BB67" s="281"/>
      <c r="BC67" s="77"/>
      <c r="BD67" s="310">
        <f>(BA67/G54)*100</f>
        <v>52.941176470588239</v>
      </c>
      <c r="BE67" s="311"/>
      <c r="BF67" s="312"/>
      <c r="BG67" s="78"/>
      <c r="BH67" s="54" t="str">
        <f>IF(BD67&gt;=80,"ATINGEM CONCEITO 5","NAO")</f>
        <v>NAO</v>
      </c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60"/>
    </row>
    <row r="69" spans="50:74" ht="15.75" thickBot="1"/>
    <row r="70" spans="50:74" ht="15.75" thickBot="1">
      <c r="AY70" s="292" t="s">
        <v>67</v>
      </c>
      <c r="AZ70" s="282"/>
      <c r="BA70" s="282"/>
      <c r="BB70" s="282"/>
      <c r="BC70" s="282"/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2"/>
      <c r="BS70" s="282"/>
      <c r="BT70" s="282"/>
      <c r="BU70" s="282"/>
      <c r="BV70" s="283"/>
    </row>
    <row r="71" spans="50:74" ht="15.75" thickBot="1">
      <c r="AY71" t="s">
        <v>43</v>
      </c>
      <c r="AZ71">
        <f>G54</f>
        <v>34</v>
      </c>
      <c r="BA71" s="79" t="s">
        <v>8</v>
      </c>
      <c r="BB71" s="80" t="s">
        <v>9</v>
      </c>
      <c r="BC71" s="80"/>
      <c r="BD71" s="80" t="s">
        <v>10</v>
      </c>
      <c r="BE71" s="80"/>
      <c r="BF71" s="80" t="s">
        <v>11</v>
      </c>
      <c r="BG71" s="80"/>
      <c r="BH71" s="80" t="s">
        <v>12</v>
      </c>
      <c r="BI71" s="80" t="s">
        <v>13</v>
      </c>
      <c r="BJ71" s="80" t="s">
        <v>14</v>
      </c>
      <c r="BK71" s="80" t="s">
        <v>15</v>
      </c>
      <c r="BL71" s="80" t="s">
        <v>16</v>
      </c>
      <c r="BM71" s="80"/>
      <c r="BN71" s="80" t="s">
        <v>17</v>
      </c>
      <c r="BO71" s="80"/>
      <c r="BP71" s="80" t="s">
        <v>27</v>
      </c>
      <c r="BQ71" s="80" t="s">
        <v>19</v>
      </c>
      <c r="BR71" s="80" t="s">
        <v>20</v>
      </c>
      <c r="BS71" s="80"/>
      <c r="BT71" s="80" t="s">
        <v>21</v>
      </c>
      <c r="BU71" s="80"/>
      <c r="BV71" s="81" t="s">
        <v>22</v>
      </c>
    </row>
    <row r="72" spans="50:74">
      <c r="AY72" t="s">
        <v>68</v>
      </c>
      <c r="BA72">
        <f>COUNTIF(BA3:BA47,"&gt;0")</f>
        <v>17</v>
      </c>
      <c r="BB72">
        <f>COUNTIF(BB3:BB47,"&gt;0")</f>
        <v>25</v>
      </c>
      <c r="BD72">
        <f>COUNTIF(BD3:BD47,"&gt;0")</f>
        <v>32</v>
      </c>
      <c r="BF72">
        <f>COUNTIF(BF3:BF47,"&gt;0")</f>
        <v>15</v>
      </c>
      <c r="BH72">
        <f t="shared" ref="BH72:BV72" si="108">COUNTIF(BH3:BH47,"&gt;0")</f>
        <v>5</v>
      </c>
      <c r="BI72">
        <f t="shared" si="108"/>
        <v>16</v>
      </c>
      <c r="BJ72">
        <f t="shared" si="108"/>
        <v>3</v>
      </c>
      <c r="BK72">
        <f t="shared" si="108"/>
        <v>0</v>
      </c>
      <c r="BL72">
        <f t="shared" si="108"/>
        <v>1</v>
      </c>
      <c r="BM72">
        <f t="shared" si="108"/>
        <v>1</v>
      </c>
      <c r="BN72">
        <f t="shared" si="108"/>
        <v>3</v>
      </c>
      <c r="BO72">
        <f t="shared" si="108"/>
        <v>2</v>
      </c>
      <c r="BP72">
        <f t="shared" si="108"/>
        <v>2</v>
      </c>
      <c r="BQ72">
        <f t="shared" si="108"/>
        <v>0</v>
      </c>
      <c r="BR72">
        <f t="shared" si="108"/>
        <v>1</v>
      </c>
      <c r="BS72">
        <f t="shared" si="108"/>
        <v>1</v>
      </c>
      <c r="BT72">
        <f t="shared" si="108"/>
        <v>6</v>
      </c>
      <c r="BU72">
        <f t="shared" si="108"/>
        <v>10</v>
      </c>
      <c r="BV72">
        <f t="shared" si="108"/>
        <v>10</v>
      </c>
    </row>
    <row r="73" spans="50:74">
      <c r="AY73" t="s">
        <v>69</v>
      </c>
      <c r="BA73" s="82">
        <f>BA72/$AZ$71*100</f>
        <v>50</v>
      </c>
      <c r="BB73" s="82">
        <f t="shared" ref="BB73:BV73" si="109">BB72/$AZ$71*100</f>
        <v>73.529411764705884</v>
      </c>
      <c r="BC73" s="82"/>
      <c r="BD73" s="82">
        <f t="shared" si="109"/>
        <v>94.117647058823522</v>
      </c>
      <c r="BE73" s="82"/>
      <c r="BF73" s="82">
        <f t="shared" si="109"/>
        <v>44.117647058823529</v>
      </c>
      <c r="BG73" s="82"/>
      <c r="BH73" s="82">
        <f t="shared" si="109"/>
        <v>14.705882352941178</v>
      </c>
      <c r="BI73" s="82">
        <f t="shared" si="109"/>
        <v>47.058823529411761</v>
      </c>
      <c r="BJ73" s="82">
        <f t="shared" si="109"/>
        <v>8.8235294117647065</v>
      </c>
      <c r="BK73" s="82">
        <f t="shared" si="109"/>
        <v>0</v>
      </c>
      <c r="BL73" s="82">
        <f t="shared" si="109"/>
        <v>2.9411764705882351</v>
      </c>
      <c r="BM73" s="82">
        <f t="shared" si="109"/>
        <v>2.9411764705882351</v>
      </c>
      <c r="BN73" s="82">
        <f t="shared" si="109"/>
        <v>8.8235294117647065</v>
      </c>
      <c r="BO73" s="82">
        <f t="shared" si="109"/>
        <v>5.8823529411764701</v>
      </c>
      <c r="BP73" s="82">
        <f t="shared" si="109"/>
        <v>5.8823529411764701</v>
      </c>
      <c r="BQ73" s="82">
        <f t="shared" si="109"/>
        <v>0</v>
      </c>
      <c r="BR73" s="82">
        <f t="shared" si="109"/>
        <v>2.9411764705882351</v>
      </c>
      <c r="BS73" s="82">
        <f t="shared" si="109"/>
        <v>2.9411764705882351</v>
      </c>
      <c r="BT73" s="82">
        <f t="shared" si="109"/>
        <v>17.647058823529413</v>
      </c>
      <c r="BU73" s="82">
        <f t="shared" si="109"/>
        <v>29.411764705882355</v>
      </c>
      <c r="BV73" s="82">
        <f t="shared" si="109"/>
        <v>29.411764705882355</v>
      </c>
    </row>
    <row r="74" spans="50:74" ht="15.75" thickBot="1">
      <c r="BA74" t="s">
        <v>29</v>
      </c>
      <c r="BK74" t="s">
        <v>50</v>
      </c>
      <c r="BQ74" t="s">
        <v>53</v>
      </c>
    </row>
    <row r="75" spans="50:74" ht="15.75" thickBot="1">
      <c r="AY75" t="s">
        <v>23</v>
      </c>
      <c r="BA75" s="288">
        <f>COUNTIF(BC3:BC47,"&gt;0")/$AZ$71*100</f>
        <v>79.411764705882348</v>
      </c>
      <c r="BB75" s="289"/>
      <c r="BC75" s="83"/>
      <c r="BJ75" t="s">
        <v>26</v>
      </c>
      <c r="BK75" s="288">
        <f>COUNTIF(BM3:BM47,"&gt;0")/$AZ$71*100</f>
        <v>2.9411764705882351</v>
      </c>
      <c r="BL75" s="289"/>
      <c r="BM75" s="83"/>
      <c r="BP75" t="s">
        <v>28</v>
      </c>
      <c r="BQ75" s="288">
        <f>COUNTIF(BS3:BS47,"&gt;0")/$AZ$71*100</f>
        <v>2.9411764705882351</v>
      </c>
      <c r="BR75" s="289"/>
      <c r="BS75" s="83"/>
    </row>
    <row r="76" spans="50:74" ht="15.75" thickBot="1">
      <c r="AY76" t="s">
        <v>24</v>
      </c>
      <c r="BA76" s="305">
        <f>COUNTIF(BE3:BE139,"&gt;0")/$AZ$71*100</f>
        <v>100</v>
      </c>
      <c r="BB76" s="306"/>
      <c r="BC76" s="306"/>
      <c r="BD76" s="307"/>
      <c r="BE76" s="83"/>
    </row>
    <row r="77" spans="50:74" ht="15.75" thickBot="1">
      <c r="AY77" t="s">
        <v>70</v>
      </c>
      <c r="BA77" s="288">
        <f>COUNTIF(BG3:BG47,"&gt;0")/$AZ$71*100</f>
        <v>100</v>
      </c>
      <c r="BB77" s="308"/>
      <c r="BC77" s="308"/>
      <c r="BD77" s="308"/>
      <c r="BE77" s="308"/>
      <c r="BF77" s="289"/>
      <c r="BG77" s="57"/>
    </row>
    <row r="78" spans="50:74" ht="15.75" thickBot="1"/>
    <row r="79" spans="50:74" ht="15.75" thickBot="1">
      <c r="AX79" t="s">
        <v>600</v>
      </c>
      <c r="AY79" t="s">
        <v>23</v>
      </c>
      <c r="BA79" s="288">
        <f>COUNTIF(BC3:BC47,"&gt;1")/$AZ$71*100</f>
        <v>61.764705882352942</v>
      </c>
      <c r="BB79" s="289"/>
      <c r="BC79" s="83"/>
    </row>
    <row r="80" spans="50:74" ht="15.75" thickBot="1">
      <c r="AY80" t="s">
        <v>24</v>
      </c>
      <c r="BA80" s="305"/>
      <c r="BB80" s="306"/>
      <c r="BC80" s="306"/>
      <c r="BD80" s="307"/>
      <c r="BE80" s="83"/>
    </row>
    <row r="81" spans="51:58" ht="15.75" thickBot="1">
      <c r="AY81" t="s">
        <v>70</v>
      </c>
      <c r="BA81" s="288"/>
      <c r="BB81" s="308"/>
      <c r="BC81" s="308"/>
      <c r="BD81" s="308"/>
      <c r="BE81" s="308"/>
      <c r="BF81" s="289"/>
    </row>
  </sheetData>
  <protectedRanges>
    <protectedRange password="E804" sqref="T128:AI128" name="Dados da produção_1"/>
  </protectedRanges>
  <mergeCells count="32">
    <mergeCell ref="BK75:BL75"/>
    <mergeCell ref="BQ75:BR75"/>
    <mergeCell ref="E1:S1"/>
    <mergeCell ref="U1:AI1"/>
    <mergeCell ref="AK1:AY1"/>
    <mergeCell ref="BA1:BV1"/>
    <mergeCell ref="BA76:BD76"/>
    <mergeCell ref="BD65:BF65"/>
    <mergeCell ref="BA66:BB66"/>
    <mergeCell ref="BD66:BF66"/>
    <mergeCell ref="AY70:BV70"/>
    <mergeCell ref="BA75:BB75"/>
    <mergeCell ref="BA79:BB79"/>
    <mergeCell ref="BA80:BD80"/>
    <mergeCell ref="BA81:BF81"/>
    <mergeCell ref="BW55:BX55"/>
    <mergeCell ref="BW56:BX56"/>
    <mergeCell ref="BW57:BW61"/>
    <mergeCell ref="BB58:BH58"/>
    <mergeCell ref="BB59:BH59"/>
    <mergeCell ref="BB60:BH60"/>
    <mergeCell ref="BA67:BB67"/>
    <mergeCell ref="BA77:BF77"/>
    <mergeCell ref="AY63:BV63"/>
    <mergeCell ref="BA65:BB65"/>
    <mergeCell ref="CB52:CC52"/>
    <mergeCell ref="AY53:BV53"/>
    <mergeCell ref="BW53:BX53"/>
    <mergeCell ref="BW54:BX54"/>
    <mergeCell ref="BW52:CA52"/>
    <mergeCell ref="AY67:AZ67"/>
    <mergeCell ref="BD67:BF67"/>
  </mergeCells>
  <phoneticPr fontId="0" type="noConversion"/>
  <pageMargins left="0.511811024" right="0.511811024" top="0.78740157499999996" bottom="0.78740157499999996" header="0.31496062000000002" footer="0.31496062000000002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S59"/>
  <sheetViews>
    <sheetView topLeftCell="AW24" workbookViewId="0">
      <selection activeCell="BA59" sqref="BA59:BB59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5.75" thickBot="1">
      <c r="A3" s="179" t="s">
        <v>343</v>
      </c>
      <c r="B3" s="26">
        <v>1</v>
      </c>
      <c r="C3" s="28" t="s">
        <v>361</v>
      </c>
      <c r="D3" s="85" t="s">
        <v>254</v>
      </c>
      <c r="E3" s="180"/>
      <c r="F3" s="180"/>
      <c r="G3" s="180">
        <v>1</v>
      </c>
      <c r="H3" s="181"/>
      <c r="I3" s="180"/>
      <c r="J3" s="180"/>
      <c r="K3" s="180"/>
      <c r="L3" s="180"/>
      <c r="M3" s="180"/>
      <c r="N3" s="180"/>
      <c r="O3" s="180"/>
      <c r="P3" s="180"/>
      <c r="Q3" s="86"/>
      <c r="R3" s="86"/>
      <c r="S3" s="117"/>
      <c r="T3" s="127" t="s">
        <v>36</v>
      </c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86"/>
      <c r="AF3" s="86"/>
      <c r="AG3" s="86"/>
      <c r="AH3" s="86"/>
      <c r="AI3" s="117"/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2</v>
      </c>
      <c r="BA3" s="30">
        <f t="shared" ref="BA3:BB18" si="0">SUM(E3,U3,AK3)</f>
        <v>0</v>
      </c>
      <c r="BB3" s="31">
        <f t="shared" si="0"/>
        <v>0</v>
      </c>
      <c r="BC3" s="31">
        <f>SUM(BA3:BB3)</f>
        <v>0</v>
      </c>
      <c r="BD3" s="31">
        <f t="shared" ref="BD3:BD20" si="1">SUM(G3,W3,AM3)</f>
        <v>1</v>
      </c>
      <c r="BE3" s="31">
        <f>SUM(BC3:BD3)</f>
        <v>1</v>
      </c>
      <c r="BF3" s="31">
        <f t="shared" ref="BF3:BF20" si="2">SUM(H3,X3,AN3)</f>
        <v>0</v>
      </c>
      <c r="BG3" s="31">
        <f>BA3+BB3+BD3+BF3</f>
        <v>1</v>
      </c>
      <c r="BH3" s="31">
        <f t="shared" ref="BH3:BJ20" si="3">SUM(I3,Y3,AO3)</f>
        <v>0</v>
      </c>
      <c r="BI3" s="31">
        <f t="shared" si="3"/>
        <v>0</v>
      </c>
      <c r="BJ3" s="31">
        <f t="shared" si="3"/>
        <v>0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20" si="4">SUM(AT3,AD3,N3)</f>
        <v>0</v>
      </c>
      <c r="BO3" s="31">
        <f t="shared" si="4"/>
        <v>0</v>
      </c>
      <c r="BP3" s="31">
        <f>IF(BO3&gt;=3,3,BO3)</f>
        <v>0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20" si="5">SUM(AX3,AH3,R3)</f>
        <v>0</v>
      </c>
      <c r="BU3" s="32">
        <f t="shared" si="5"/>
        <v>0</v>
      </c>
      <c r="BV3" s="32">
        <f>IF(BU3&gt;=3,3,BU3)</f>
        <v>0</v>
      </c>
      <c r="BX3" s="30">
        <f>(BA3*100)+(BB3*80)+(BD3*60)+(BF3*40)+(BH3*20)</f>
        <v>60</v>
      </c>
      <c r="BY3" s="31">
        <f>IF(BI3&gt;3,30,BI3*10)</f>
        <v>0</v>
      </c>
      <c r="BZ3" s="31">
        <f>IF(BJ3&gt;3,15,BJ3*5)</f>
        <v>0</v>
      </c>
      <c r="CA3" s="31">
        <f>(BK3*200)+(BL3*100)+(BN3*50)+(BP3*20)</f>
        <v>0</v>
      </c>
      <c r="CB3" s="31">
        <f>(BQ3*100)+(BR3*50)+(BT3*25)+(BV3*10)</f>
        <v>0</v>
      </c>
      <c r="CC3" s="32">
        <f>IF(AZ3&gt;0,SUM(BX3:CB3),"")</f>
        <v>60</v>
      </c>
      <c r="CD3" s="176">
        <f t="shared" ref="CD3:CD27" si="6">$CC3-(($CE$2/3)*$AZ3)</f>
        <v>-86.666666666666657</v>
      </c>
      <c r="CE3" s="24" t="str">
        <f>IF(AZ3=0," ",IF(CD3&gt;=0,3,"NAO"))</f>
        <v>NAO</v>
      </c>
      <c r="CF3" s="176">
        <f t="shared" ref="CF3:CF27" si="7">$CC3-(($CG$2/3)*$AZ3)</f>
        <v>-126.66666666666666</v>
      </c>
      <c r="CG3" s="24" t="str">
        <f>IF(AZ3=0," ",IF(CF3&gt;=0,4,"NAO"))</f>
        <v>NAO</v>
      </c>
      <c r="CH3" s="176">
        <f t="shared" ref="CH3:CH27" si="8">$CC3-(($CI$2/3)*$AZ3)</f>
        <v>-180</v>
      </c>
      <c r="CI3" s="24" t="str">
        <f>IF(AZ3=0," ",IF(CH3&gt;=0,5,"NAO"))</f>
        <v>NAO</v>
      </c>
      <c r="CJ3" s="24">
        <f t="shared" ref="CJ3:CJ20" si="9">(CC3)/(SUM($CC$3:$CC$27))*100</f>
        <v>1.0281014393420151</v>
      </c>
      <c r="CK3" s="24">
        <f t="shared" ref="CK3:CK20" si="10">(CC3/(SUM($CC$3:$CC$27))*100)</f>
        <v>1.0281014393420151</v>
      </c>
      <c r="CM3" s="24">
        <f t="shared" ref="CM3:CM20" si="11">BA3/(SUM(BA$3:BA$27)/100)</f>
        <v>0</v>
      </c>
      <c r="CN3" s="24">
        <f t="shared" ref="CN3:CN20" si="12">BB3/(SUM(BB$3:BB$27)/100)</f>
        <v>0</v>
      </c>
      <c r="CO3" s="24">
        <f t="shared" ref="CO3:CO20" si="13">BD3/(SUM(BD$3:BD$27)/100)</f>
        <v>3.0303030303030303</v>
      </c>
      <c r="CP3" s="24">
        <f t="shared" ref="CP3:CP20" si="14">BF3/(SUM(BF$3:BF$27)/100)</f>
        <v>0</v>
      </c>
      <c r="CQ3" s="24">
        <f t="shared" ref="CQ3:CU20" si="15">BH3/(SUM(BH$3:BH$27)/100)</f>
        <v>0</v>
      </c>
      <c r="CR3" s="24">
        <f t="shared" si="15"/>
        <v>0</v>
      </c>
      <c r="CS3" s="24">
        <f t="shared" si="15"/>
        <v>0</v>
      </c>
      <c r="CT3" s="24">
        <f t="shared" si="15"/>
        <v>0</v>
      </c>
      <c r="CU3" s="24">
        <f t="shared" si="15"/>
        <v>0</v>
      </c>
      <c r="CV3" s="24">
        <f t="shared" ref="CV3:CZ20" si="16">BN3/(SUM(BN$3:BN$27)/100)</f>
        <v>0</v>
      </c>
      <c r="CW3" s="24">
        <f t="shared" si="16"/>
        <v>0</v>
      </c>
      <c r="CX3" s="24">
        <f t="shared" si="16"/>
        <v>0</v>
      </c>
      <c r="CY3" s="24">
        <f t="shared" si="16"/>
        <v>0</v>
      </c>
      <c r="CZ3" s="24">
        <f t="shared" si="16"/>
        <v>0</v>
      </c>
      <c r="DA3" s="24">
        <f t="shared" ref="DA3:DC20" si="17">BT3/(SUM(BT$3:BT$27)/100)</f>
        <v>0</v>
      </c>
      <c r="DB3" s="24">
        <f t="shared" si="17"/>
        <v>0</v>
      </c>
      <c r="DC3" s="24">
        <f t="shared" si="17"/>
        <v>0</v>
      </c>
      <c r="DE3" s="24">
        <f>COUNTIF(BA3,"&lt;&gt;0")</f>
        <v>0</v>
      </c>
      <c r="DF3" s="24">
        <f>COUNTIF(BB3,"&lt;&gt;0")</f>
        <v>0</v>
      </c>
      <c r="DG3" s="24">
        <f>COUNTIF(BD3,"&lt;&gt;0")</f>
        <v>1</v>
      </c>
      <c r="DH3" s="24">
        <f>COUNTIF(BF3,"&lt;&gt;0")</f>
        <v>0</v>
      </c>
      <c r="DI3" s="24">
        <f t="shared" ref="DI3:DM18" si="18">COUNTIF(BH3,"&lt;&gt;0")</f>
        <v>0</v>
      </c>
      <c r="DJ3" s="24">
        <f t="shared" si="18"/>
        <v>0</v>
      </c>
      <c r="DK3" s="24">
        <f t="shared" si="18"/>
        <v>0</v>
      </c>
      <c r="DL3" s="24">
        <f t="shared" si="18"/>
        <v>0</v>
      </c>
      <c r="DM3" s="24">
        <f t="shared" si="18"/>
        <v>0</v>
      </c>
      <c r="DN3" s="24">
        <f t="shared" ref="DN3:DN20" si="19">COUNTIF(BN3,"&lt;&gt;0")</f>
        <v>0</v>
      </c>
      <c r="DO3" s="24">
        <f>COUNTIF(BP3,"&lt;&gt;0")</f>
        <v>0</v>
      </c>
      <c r="DP3" s="24">
        <f>COUNTIF(BQ3,"&lt;&gt;0")</f>
        <v>0</v>
      </c>
      <c r="DQ3" s="24">
        <f>COUNTIF(BR3,"&lt;&gt;0")</f>
        <v>0</v>
      </c>
      <c r="DR3" s="24">
        <f>COUNTIF(BT3,"&lt;&gt;0")</f>
        <v>0</v>
      </c>
      <c r="DS3" s="24">
        <f>COUNTIF(BV3,"&lt;&gt;0")</f>
        <v>0</v>
      </c>
    </row>
    <row r="4" spans="1:123" s="24" customFormat="1" ht="15.75" thickBot="1">
      <c r="A4" s="179" t="s">
        <v>343</v>
      </c>
      <c r="B4" s="26">
        <v>2</v>
      </c>
      <c r="C4" s="28" t="s">
        <v>362</v>
      </c>
      <c r="D4" s="85" t="s">
        <v>254</v>
      </c>
      <c r="E4" s="166"/>
      <c r="F4" s="182"/>
      <c r="G4" s="166"/>
      <c r="H4" s="182">
        <v>1</v>
      </c>
      <c r="I4" s="166"/>
      <c r="J4" s="166"/>
      <c r="K4" s="166"/>
      <c r="L4" s="166"/>
      <c r="M4" s="166"/>
      <c r="N4" s="166"/>
      <c r="O4" s="166"/>
      <c r="P4" s="166"/>
      <c r="Q4" s="227"/>
      <c r="R4" s="33"/>
      <c r="S4" s="119"/>
      <c r="T4" s="127" t="s">
        <v>36</v>
      </c>
      <c r="U4" s="166"/>
      <c r="V4" s="182">
        <v>1</v>
      </c>
      <c r="W4" s="166"/>
      <c r="X4" s="166"/>
      <c r="Y4" s="166"/>
      <c r="Z4" s="166"/>
      <c r="AA4" s="166"/>
      <c r="AB4" s="166"/>
      <c r="AC4" s="166"/>
      <c r="AD4" s="166"/>
      <c r="AE4" s="33"/>
      <c r="AF4" s="33"/>
      <c r="AG4" s="33">
        <v>1</v>
      </c>
      <c r="AH4" s="33"/>
      <c r="AI4" s="119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20" si="20">COUNTIF(D4:AY4,"P")</f>
        <v>2</v>
      </c>
      <c r="BA4" s="30">
        <f t="shared" si="0"/>
        <v>0</v>
      </c>
      <c r="BB4" s="31">
        <f t="shared" si="0"/>
        <v>1</v>
      </c>
      <c r="BC4" s="31">
        <f t="shared" ref="BC4:BC20" si="21">SUM(BA4:BB4)</f>
        <v>1</v>
      </c>
      <c r="BD4" s="31">
        <f t="shared" si="1"/>
        <v>0</v>
      </c>
      <c r="BE4" s="31">
        <f t="shared" ref="BE4:BE20" si="22">SUM(BC4:BD4)</f>
        <v>1</v>
      </c>
      <c r="BF4" s="31">
        <f t="shared" si="2"/>
        <v>1</v>
      </c>
      <c r="BG4" s="31">
        <f t="shared" ref="BG4:BG20" si="23">BA4+BB4+BD4+BF4</f>
        <v>2</v>
      </c>
      <c r="BH4" s="31">
        <f t="shared" si="3"/>
        <v>0</v>
      </c>
      <c r="BI4" s="31">
        <f t="shared" si="3"/>
        <v>0</v>
      </c>
      <c r="BJ4" s="31">
        <f t="shared" si="3"/>
        <v>0</v>
      </c>
      <c r="BK4" s="31">
        <f t="shared" ref="BK4:BL20" si="24">SUM(AR4,AB4,L4)</f>
        <v>0</v>
      </c>
      <c r="BL4" s="31">
        <f t="shared" si="24"/>
        <v>0</v>
      </c>
      <c r="BM4" s="31">
        <f t="shared" ref="BM4:BM20" si="25">SUM(BK4:BL4)</f>
        <v>0</v>
      </c>
      <c r="BN4" s="31">
        <f t="shared" si="4"/>
        <v>0</v>
      </c>
      <c r="BO4" s="31">
        <f t="shared" si="4"/>
        <v>0</v>
      </c>
      <c r="BP4" s="31">
        <f t="shared" ref="BP4:BP20" si="26">IF(BO4&gt;=3,3,BO4)</f>
        <v>0</v>
      </c>
      <c r="BQ4" s="31">
        <f t="shared" ref="BQ4:BR20" si="27">SUM(AV4,AF4,P4)</f>
        <v>0</v>
      </c>
      <c r="BR4" s="31">
        <f t="shared" si="27"/>
        <v>1</v>
      </c>
      <c r="BS4" s="31">
        <f t="shared" ref="BS4:BS20" si="28">SUM(BQ4:BR4)</f>
        <v>1</v>
      </c>
      <c r="BT4" s="31">
        <f t="shared" si="5"/>
        <v>0</v>
      </c>
      <c r="BU4" s="32">
        <f t="shared" si="5"/>
        <v>0</v>
      </c>
      <c r="BV4" s="32">
        <f t="shared" ref="BV4:BV20" si="29">IF(BU4&gt;=3,3,BU4)</f>
        <v>0</v>
      </c>
      <c r="BX4" s="30">
        <f t="shared" ref="BX4:BX20" si="30">(BA4*100)+(BB4*80)+(BD4*60)+(BF4*40)+(BH4*20)</f>
        <v>120</v>
      </c>
      <c r="BY4" s="31">
        <f t="shared" ref="BY4:BY20" si="31">IF(BI4&gt;3,30,BI4*10)</f>
        <v>0</v>
      </c>
      <c r="BZ4" s="31">
        <f t="shared" ref="BZ4:BZ20" si="32">IF(BJ4&gt;3,15,BJ4*5)</f>
        <v>0</v>
      </c>
      <c r="CA4" s="31">
        <f t="shared" ref="CA4:CA20" si="33">(BK4*200)+(BL4*100)+(BN4*50)+(BP4*20)</f>
        <v>0</v>
      </c>
      <c r="CB4" s="31">
        <f t="shared" ref="CB4:CB20" si="34">(BQ4*100)+(BR4*50)+(BT4*25)+(BV4*10)</f>
        <v>50</v>
      </c>
      <c r="CC4" s="32">
        <f t="shared" ref="CC4:CC27" si="35">IF(AZ4&gt;0,SUM(BX4:CB4),"")</f>
        <v>170</v>
      </c>
      <c r="CD4" s="176">
        <f t="shared" si="6"/>
        <v>23.333333333333343</v>
      </c>
      <c r="CE4" s="24">
        <f t="shared" ref="CE4:CE27" si="36">IF(AZ4=0," ",IF(CD4&gt;=0,3,"NAO"))</f>
        <v>3</v>
      </c>
      <c r="CF4" s="176">
        <f t="shared" si="7"/>
        <v>-16.666666666666657</v>
      </c>
      <c r="CG4" s="24" t="str">
        <f t="shared" ref="CG4:CG27" si="37">IF(AZ4=0," ",IF(CF4&gt;=0,4,"NAO"))</f>
        <v>NAO</v>
      </c>
      <c r="CH4" s="176">
        <f t="shared" si="8"/>
        <v>-70</v>
      </c>
      <c r="CI4" s="24" t="str">
        <f t="shared" ref="CI4:CI27" si="38">IF(AZ4=0," ",IF(CH4&gt;=0,5,"NAO"))</f>
        <v>NAO</v>
      </c>
      <c r="CJ4" s="24">
        <f t="shared" si="9"/>
        <v>2.9129540781357091</v>
      </c>
      <c r="CK4" s="24">
        <f t="shared" si="10"/>
        <v>2.9129540781357091</v>
      </c>
      <c r="CM4" s="24">
        <f t="shared" si="11"/>
        <v>0</v>
      </c>
      <c r="CN4" s="24">
        <f t="shared" si="12"/>
        <v>4</v>
      </c>
      <c r="CO4" s="24">
        <f t="shared" si="13"/>
        <v>0</v>
      </c>
      <c r="CP4" s="24">
        <f t="shared" si="14"/>
        <v>12.5</v>
      </c>
      <c r="CQ4" s="24">
        <f t="shared" si="15"/>
        <v>0</v>
      </c>
      <c r="CR4" s="24">
        <f t="shared" si="15"/>
        <v>0</v>
      </c>
      <c r="CS4" s="24">
        <f t="shared" si="15"/>
        <v>0</v>
      </c>
      <c r="CT4" s="24">
        <f t="shared" si="15"/>
        <v>0</v>
      </c>
      <c r="CU4" s="24">
        <f t="shared" si="15"/>
        <v>0</v>
      </c>
      <c r="CV4" s="24">
        <f t="shared" si="16"/>
        <v>0</v>
      </c>
      <c r="CW4" s="24">
        <f t="shared" si="16"/>
        <v>0</v>
      </c>
      <c r="CX4" s="24">
        <f t="shared" si="16"/>
        <v>0</v>
      </c>
      <c r="CY4" s="24">
        <f t="shared" si="16"/>
        <v>0</v>
      </c>
      <c r="CZ4" s="24">
        <f t="shared" si="16"/>
        <v>20</v>
      </c>
      <c r="DA4" s="24">
        <f t="shared" si="17"/>
        <v>0</v>
      </c>
      <c r="DB4" s="24">
        <f t="shared" si="17"/>
        <v>0</v>
      </c>
      <c r="DC4" s="24">
        <f t="shared" si="17"/>
        <v>0</v>
      </c>
      <c r="DE4" s="24">
        <f t="shared" ref="DE4:DF20" si="39">COUNTIF(BA4,"&lt;&gt;0")</f>
        <v>0</v>
      </c>
      <c r="DF4" s="24">
        <f t="shared" si="39"/>
        <v>1</v>
      </c>
      <c r="DG4" s="24">
        <f t="shared" ref="DG4:DG20" si="40">COUNTIF(BD4,"&lt;&gt;0")</f>
        <v>0</v>
      </c>
      <c r="DH4" s="24">
        <f t="shared" ref="DH4:DH20" si="41">COUNTIF(BF4,"&lt;&gt;0")</f>
        <v>1</v>
      </c>
      <c r="DI4" s="24">
        <f t="shared" si="18"/>
        <v>0</v>
      </c>
      <c r="DJ4" s="24">
        <f t="shared" si="18"/>
        <v>0</v>
      </c>
      <c r="DK4" s="24">
        <f t="shared" si="18"/>
        <v>0</v>
      </c>
      <c r="DL4" s="24">
        <f t="shared" si="18"/>
        <v>0</v>
      </c>
      <c r="DM4" s="24">
        <f t="shared" si="18"/>
        <v>0</v>
      </c>
      <c r="DN4" s="24">
        <f t="shared" si="19"/>
        <v>0</v>
      </c>
      <c r="DO4" s="24">
        <f t="shared" ref="DO4:DQ20" si="42">COUNTIF(BP4,"&lt;&gt;0")</f>
        <v>0</v>
      </c>
      <c r="DP4" s="24">
        <f t="shared" si="42"/>
        <v>0</v>
      </c>
      <c r="DQ4" s="24">
        <f t="shared" si="42"/>
        <v>1</v>
      </c>
      <c r="DR4" s="24">
        <f t="shared" ref="DR4:DR27" si="43">COUNTIF(BT4,"&lt;&gt;0")</f>
        <v>0</v>
      </c>
      <c r="DS4" s="24">
        <f t="shared" ref="DS4:DS27" si="44">COUNTIF(BV4,"&lt;&gt;0")</f>
        <v>0</v>
      </c>
    </row>
    <row r="5" spans="1:123" s="24" customFormat="1" ht="15.75" thickBot="1">
      <c r="A5" s="179" t="s">
        <v>343</v>
      </c>
      <c r="B5" s="26">
        <v>3</v>
      </c>
      <c r="C5" s="28" t="s">
        <v>363</v>
      </c>
      <c r="D5" s="85" t="s">
        <v>76</v>
      </c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70"/>
      <c r="R5" s="170"/>
      <c r="S5" s="183"/>
      <c r="T5" s="127" t="s">
        <v>36</v>
      </c>
      <c r="U5" s="182">
        <v>1</v>
      </c>
      <c r="V5" s="166">
        <v>1</v>
      </c>
      <c r="W5" s="182">
        <v>3</v>
      </c>
      <c r="X5" s="166"/>
      <c r="Y5" s="166"/>
      <c r="Z5" s="166"/>
      <c r="AA5" s="166"/>
      <c r="AB5" s="166"/>
      <c r="AC5" s="166"/>
      <c r="AD5" s="166"/>
      <c r="AE5" s="33"/>
      <c r="AF5" s="33"/>
      <c r="AG5" s="33"/>
      <c r="AH5" s="33"/>
      <c r="AI5" s="119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20"/>
        <v>1</v>
      </c>
      <c r="BA5" s="30">
        <f t="shared" si="0"/>
        <v>1</v>
      </c>
      <c r="BB5" s="31">
        <f t="shared" si="0"/>
        <v>1</v>
      </c>
      <c r="BC5" s="31">
        <f t="shared" si="21"/>
        <v>2</v>
      </c>
      <c r="BD5" s="31">
        <f t="shared" si="1"/>
        <v>3</v>
      </c>
      <c r="BE5" s="31">
        <f t="shared" si="22"/>
        <v>5</v>
      </c>
      <c r="BF5" s="31">
        <f t="shared" si="2"/>
        <v>0</v>
      </c>
      <c r="BG5" s="31">
        <f t="shared" si="23"/>
        <v>5</v>
      </c>
      <c r="BH5" s="31">
        <f t="shared" si="3"/>
        <v>0</v>
      </c>
      <c r="BI5" s="31">
        <f t="shared" si="3"/>
        <v>0</v>
      </c>
      <c r="BJ5" s="31">
        <f t="shared" si="3"/>
        <v>0</v>
      </c>
      <c r="BK5" s="31">
        <f t="shared" si="24"/>
        <v>0</v>
      </c>
      <c r="BL5" s="31">
        <f t="shared" si="24"/>
        <v>0</v>
      </c>
      <c r="BM5" s="31">
        <f t="shared" si="25"/>
        <v>0</v>
      </c>
      <c r="BN5" s="31">
        <f t="shared" si="4"/>
        <v>0</v>
      </c>
      <c r="BO5" s="31">
        <f t="shared" si="4"/>
        <v>0</v>
      </c>
      <c r="BP5" s="31">
        <f t="shared" si="26"/>
        <v>0</v>
      </c>
      <c r="BQ5" s="31">
        <f t="shared" si="27"/>
        <v>0</v>
      </c>
      <c r="BR5" s="31">
        <f t="shared" si="27"/>
        <v>0</v>
      </c>
      <c r="BS5" s="31">
        <f t="shared" si="28"/>
        <v>0</v>
      </c>
      <c r="BT5" s="31">
        <f t="shared" si="5"/>
        <v>0</v>
      </c>
      <c r="BU5" s="32">
        <f t="shared" si="5"/>
        <v>0</v>
      </c>
      <c r="BV5" s="32">
        <f t="shared" si="29"/>
        <v>0</v>
      </c>
      <c r="BX5" s="30">
        <f t="shared" si="30"/>
        <v>360</v>
      </c>
      <c r="BY5" s="31">
        <f t="shared" si="31"/>
        <v>0</v>
      </c>
      <c r="BZ5" s="31">
        <f t="shared" si="32"/>
        <v>0</v>
      </c>
      <c r="CA5" s="31">
        <f t="shared" si="33"/>
        <v>0</v>
      </c>
      <c r="CB5" s="31">
        <f t="shared" si="34"/>
        <v>0</v>
      </c>
      <c r="CC5" s="32">
        <f t="shared" si="35"/>
        <v>360</v>
      </c>
      <c r="CD5" s="176">
        <f t="shared" si="6"/>
        <v>286.66666666666669</v>
      </c>
      <c r="CE5" s="24">
        <f t="shared" si="36"/>
        <v>3</v>
      </c>
      <c r="CF5" s="176">
        <f t="shared" si="7"/>
        <v>266.66666666666669</v>
      </c>
      <c r="CG5" s="24">
        <f t="shared" si="37"/>
        <v>4</v>
      </c>
      <c r="CH5" s="176">
        <f t="shared" si="8"/>
        <v>240</v>
      </c>
      <c r="CI5" s="24">
        <f t="shared" si="38"/>
        <v>5</v>
      </c>
      <c r="CJ5" s="24">
        <f t="shared" si="9"/>
        <v>6.1686086360520909</v>
      </c>
      <c r="CK5" s="24">
        <f t="shared" si="10"/>
        <v>6.1686086360520909</v>
      </c>
      <c r="CM5" s="24">
        <f t="shared" si="11"/>
        <v>20</v>
      </c>
      <c r="CN5" s="24">
        <f t="shared" si="12"/>
        <v>4</v>
      </c>
      <c r="CO5" s="24">
        <f t="shared" si="13"/>
        <v>9.0909090909090899</v>
      </c>
      <c r="CP5" s="24">
        <f t="shared" si="14"/>
        <v>0</v>
      </c>
      <c r="CQ5" s="24">
        <f t="shared" si="15"/>
        <v>0</v>
      </c>
      <c r="CR5" s="24">
        <f t="shared" si="15"/>
        <v>0</v>
      </c>
      <c r="CS5" s="24">
        <f t="shared" si="15"/>
        <v>0</v>
      </c>
      <c r="CT5" s="24">
        <f t="shared" si="15"/>
        <v>0</v>
      </c>
      <c r="CU5" s="24">
        <f t="shared" si="15"/>
        <v>0</v>
      </c>
      <c r="CV5" s="24">
        <f t="shared" si="16"/>
        <v>0</v>
      </c>
      <c r="CW5" s="24">
        <f t="shared" si="16"/>
        <v>0</v>
      </c>
      <c r="CX5" s="24">
        <f t="shared" si="16"/>
        <v>0</v>
      </c>
      <c r="CY5" s="24">
        <f t="shared" si="16"/>
        <v>0</v>
      </c>
      <c r="CZ5" s="24">
        <f t="shared" si="16"/>
        <v>0</v>
      </c>
      <c r="DA5" s="24">
        <f t="shared" si="17"/>
        <v>0</v>
      </c>
      <c r="DB5" s="24">
        <f t="shared" si="17"/>
        <v>0</v>
      </c>
      <c r="DC5" s="24">
        <f t="shared" si="17"/>
        <v>0</v>
      </c>
      <c r="DE5" s="24">
        <f t="shared" si="39"/>
        <v>1</v>
      </c>
      <c r="DF5" s="24">
        <f t="shared" si="39"/>
        <v>1</v>
      </c>
      <c r="DG5" s="24">
        <f t="shared" si="40"/>
        <v>1</v>
      </c>
      <c r="DH5" s="24">
        <f t="shared" si="41"/>
        <v>0</v>
      </c>
      <c r="DI5" s="24">
        <f t="shared" si="18"/>
        <v>0</v>
      </c>
      <c r="DJ5" s="24">
        <f t="shared" si="18"/>
        <v>0</v>
      </c>
      <c r="DK5" s="24">
        <f t="shared" si="18"/>
        <v>0</v>
      </c>
      <c r="DL5" s="24">
        <f t="shared" si="18"/>
        <v>0</v>
      </c>
      <c r="DM5" s="24">
        <f t="shared" si="18"/>
        <v>0</v>
      </c>
      <c r="DN5" s="24">
        <f t="shared" si="19"/>
        <v>0</v>
      </c>
      <c r="DO5" s="24">
        <f t="shared" si="42"/>
        <v>0</v>
      </c>
      <c r="DP5" s="24">
        <f t="shared" si="42"/>
        <v>0</v>
      </c>
      <c r="DQ5" s="24">
        <f t="shared" si="42"/>
        <v>0</v>
      </c>
      <c r="DR5" s="24">
        <f t="shared" si="43"/>
        <v>0</v>
      </c>
      <c r="DS5" s="24">
        <f t="shared" si="44"/>
        <v>0</v>
      </c>
    </row>
    <row r="6" spans="1:123" s="24" customFormat="1" ht="15.75" thickBot="1">
      <c r="A6" s="179" t="s">
        <v>343</v>
      </c>
      <c r="B6" s="26">
        <v>4</v>
      </c>
      <c r="C6" s="28" t="s">
        <v>364</v>
      </c>
      <c r="D6" s="85" t="s">
        <v>254</v>
      </c>
      <c r="E6" s="166"/>
      <c r="F6" s="182"/>
      <c r="G6" s="166"/>
      <c r="H6" s="182">
        <v>1</v>
      </c>
      <c r="I6" s="166"/>
      <c r="J6" s="166">
        <v>4</v>
      </c>
      <c r="K6" s="166"/>
      <c r="L6" s="166"/>
      <c r="M6" s="166"/>
      <c r="N6" s="166"/>
      <c r="O6" s="227"/>
      <c r="P6" s="166"/>
      <c r="Q6" s="33"/>
      <c r="R6" s="33"/>
      <c r="S6" s="119"/>
      <c r="T6" s="127" t="s">
        <v>36</v>
      </c>
      <c r="U6" s="166"/>
      <c r="V6" s="182">
        <v>1</v>
      </c>
      <c r="W6" s="166"/>
      <c r="X6" s="166">
        <v>1</v>
      </c>
      <c r="Y6" s="166"/>
      <c r="Z6" s="166"/>
      <c r="AA6" s="166"/>
      <c r="AB6" s="166"/>
      <c r="AC6" s="166"/>
      <c r="AD6" s="166"/>
      <c r="AE6" s="33">
        <v>1</v>
      </c>
      <c r="AF6" s="33"/>
      <c r="AG6" s="33">
        <v>1</v>
      </c>
      <c r="AH6" s="33"/>
      <c r="AI6" s="119"/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20"/>
        <v>2</v>
      </c>
      <c r="BA6" s="30">
        <f t="shared" si="0"/>
        <v>0</v>
      </c>
      <c r="BB6" s="31">
        <f t="shared" si="0"/>
        <v>1</v>
      </c>
      <c r="BC6" s="31">
        <f t="shared" si="21"/>
        <v>1</v>
      </c>
      <c r="BD6" s="31">
        <f t="shared" si="1"/>
        <v>0</v>
      </c>
      <c r="BE6" s="31">
        <f t="shared" si="22"/>
        <v>1</v>
      </c>
      <c r="BF6" s="31">
        <f t="shared" si="2"/>
        <v>2</v>
      </c>
      <c r="BG6" s="31">
        <f t="shared" si="23"/>
        <v>3</v>
      </c>
      <c r="BH6" s="31">
        <f t="shared" si="3"/>
        <v>0</v>
      </c>
      <c r="BI6" s="31">
        <f t="shared" si="3"/>
        <v>4</v>
      </c>
      <c r="BJ6" s="31">
        <f t="shared" si="3"/>
        <v>0</v>
      </c>
      <c r="BK6" s="31">
        <f t="shared" si="24"/>
        <v>0</v>
      </c>
      <c r="BL6" s="31">
        <f t="shared" si="24"/>
        <v>0</v>
      </c>
      <c r="BM6" s="31">
        <f t="shared" si="25"/>
        <v>0</v>
      </c>
      <c r="BN6" s="31">
        <f t="shared" si="4"/>
        <v>0</v>
      </c>
      <c r="BO6" s="31">
        <f t="shared" si="4"/>
        <v>1</v>
      </c>
      <c r="BP6" s="31">
        <f t="shared" si="26"/>
        <v>1</v>
      </c>
      <c r="BQ6" s="31">
        <f t="shared" si="27"/>
        <v>0</v>
      </c>
      <c r="BR6" s="31">
        <f t="shared" si="27"/>
        <v>1</v>
      </c>
      <c r="BS6" s="31">
        <f t="shared" si="28"/>
        <v>1</v>
      </c>
      <c r="BT6" s="31">
        <f t="shared" si="5"/>
        <v>0</v>
      </c>
      <c r="BU6" s="32">
        <f t="shared" si="5"/>
        <v>0</v>
      </c>
      <c r="BV6" s="32">
        <f t="shared" si="29"/>
        <v>0</v>
      </c>
      <c r="BX6" s="30">
        <f t="shared" si="30"/>
        <v>160</v>
      </c>
      <c r="BY6" s="31">
        <f t="shared" si="31"/>
        <v>30</v>
      </c>
      <c r="BZ6" s="31">
        <f t="shared" si="32"/>
        <v>0</v>
      </c>
      <c r="CA6" s="31">
        <f t="shared" si="33"/>
        <v>20</v>
      </c>
      <c r="CB6" s="31">
        <f t="shared" si="34"/>
        <v>50</v>
      </c>
      <c r="CC6" s="32">
        <f t="shared" si="35"/>
        <v>260</v>
      </c>
      <c r="CD6" s="176">
        <f t="shared" si="6"/>
        <v>113.33333333333334</v>
      </c>
      <c r="CE6" s="24">
        <f t="shared" si="36"/>
        <v>3</v>
      </c>
      <c r="CF6" s="176">
        <f t="shared" si="7"/>
        <v>73.333333333333343</v>
      </c>
      <c r="CG6" s="24">
        <f t="shared" si="37"/>
        <v>4</v>
      </c>
      <c r="CH6" s="176">
        <f t="shared" si="8"/>
        <v>20</v>
      </c>
      <c r="CI6" s="24">
        <f t="shared" si="38"/>
        <v>5</v>
      </c>
      <c r="CJ6" s="24">
        <f t="shared" si="9"/>
        <v>4.4551062371487324</v>
      </c>
      <c r="CK6" s="24">
        <f t="shared" si="10"/>
        <v>4.4551062371487324</v>
      </c>
      <c r="CM6" s="24">
        <f t="shared" si="11"/>
        <v>0</v>
      </c>
      <c r="CN6" s="24">
        <f t="shared" si="12"/>
        <v>4</v>
      </c>
      <c r="CO6" s="24">
        <f t="shared" si="13"/>
        <v>0</v>
      </c>
      <c r="CP6" s="24">
        <f t="shared" si="14"/>
        <v>25</v>
      </c>
      <c r="CQ6" s="24">
        <f t="shared" si="15"/>
        <v>0</v>
      </c>
      <c r="CR6" s="24">
        <f t="shared" si="15"/>
        <v>40</v>
      </c>
      <c r="CS6" s="24">
        <f t="shared" si="15"/>
        <v>0</v>
      </c>
      <c r="CT6" s="24">
        <f t="shared" si="15"/>
        <v>0</v>
      </c>
      <c r="CU6" s="24">
        <f t="shared" si="15"/>
        <v>0</v>
      </c>
      <c r="CV6" s="24">
        <f t="shared" si="16"/>
        <v>0</v>
      </c>
      <c r="CW6" s="24">
        <f t="shared" si="16"/>
        <v>50</v>
      </c>
      <c r="CX6" s="24">
        <f t="shared" si="16"/>
        <v>50</v>
      </c>
      <c r="CY6" s="24">
        <f t="shared" si="16"/>
        <v>0</v>
      </c>
      <c r="CZ6" s="24">
        <f t="shared" si="16"/>
        <v>20</v>
      </c>
      <c r="DA6" s="24">
        <f t="shared" si="17"/>
        <v>0</v>
      </c>
      <c r="DB6" s="24">
        <f t="shared" si="17"/>
        <v>0</v>
      </c>
      <c r="DC6" s="24">
        <f t="shared" si="17"/>
        <v>0</v>
      </c>
      <c r="DE6" s="24">
        <f t="shared" si="39"/>
        <v>0</v>
      </c>
      <c r="DF6" s="24">
        <f t="shared" si="39"/>
        <v>1</v>
      </c>
      <c r="DG6" s="24">
        <f t="shared" si="40"/>
        <v>0</v>
      </c>
      <c r="DH6" s="24">
        <f t="shared" si="41"/>
        <v>1</v>
      </c>
      <c r="DI6" s="24">
        <f t="shared" si="18"/>
        <v>0</v>
      </c>
      <c r="DJ6" s="24">
        <f t="shared" si="18"/>
        <v>1</v>
      </c>
      <c r="DK6" s="24">
        <f t="shared" si="18"/>
        <v>0</v>
      </c>
      <c r="DL6" s="24">
        <f t="shared" si="18"/>
        <v>0</v>
      </c>
      <c r="DM6" s="24">
        <f t="shared" si="18"/>
        <v>0</v>
      </c>
      <c r="DN6" s="24">
        <f t="shared" si="19"/>
        <v>0</v>
      </c>
      <c r="DO6" s="24">
        <f t="shared" si="42"/>
        <v>1</v>
      </c>
      <c r="DP6" s="24">
        <f t="shared" si="42"/>
        <v>0</v>
      </c>
      <c r="DQ6" s="24">
        <f t="shared" si="42"/>
        <v>1</v>
      </c>
      <c r="DR6" s="24">
        <f t="shared" si="43"/>
        <v>0</v>
      </c>
      <c r="DS6" s="24">
        <f t="shared" si="44"/>
        <v>0</v>
      </c>
    </row>
    <row r="7" spans="1:123" s="24" customFormat="1" ht="15.75" thickBot="1">
      <c r="A7" s="179" t="s">
        <v>343</v>
      </c>
      <c r="B7" s="26">
        <v>5</v>
      </c>
      <c r="C7" s="28" t="s">
        <v>365</v>
      </c>
      <c r="D7" s="85" t="s">
        <v>254</v>
      </c>
      <c r="E7" s="166"/>
      <c r="F7" s="166">
        <v>1</v>
      </c>
      <c r="G7" s="166">
        <v>1</v>
      </c>
      <c r="H7" s="166"/>
      <c r="I7" s="166"/>
      <c r="J7" s="166"/>
      <c r="K7" s="166"/>
      <c r="L7" s="166"/>
      <c r="M7" s="166"/>
      <c r="N7" s="166"/>
      <c r="O7" s="166"/>
      <c r="P7" s="166"/>
      <c r="Q7" s="33"/>
      <c r="R7" s="33"/>
      <c r="S7" s="119"/>
      <c r="T7" s="127" t="s">
        <v>36</v>
      </c>
      <c r="U7" s="166"/>
      <c r="V7" s="166"/>
      <c r="W7" s="166"/>
      <c r="X7" s="166"/>
      <c r="Y7" s="166"/>
      <c r="Z7" s="166">
        <v>2</v>
      </c>
      <c r="AA7" s="166"/>
      <c r="AB7" s="166"/>
      <c r="AC7" s="166"/>
      <c r="AD7" s="166"/>
      <c r="AE7" s="33"/>
      <c r="AF7" s="33"/>
      <c r="AG7" s="33"/>
      <c r="AH7" s="33"/>
      <c r="AI7" s="119"/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20"/>
        <v>2</v>
      </c>
      <c r="BA7" s="30">
        <f t="shared" si="0"/>
        <v>0</v>
      </c>
      <c r="BB7" s="31">
        <f t="shared" si="0"/>
        <v>1</v>
      </c>
      <c r="BC7" s="31">
        <f t="shared" si="21"/>
        <v>1</v>
      </c>
      <c r="BD7" s="31">
        <f t="shared" si="1"/>
        <v>1</v>
      </c>
      <c r="BE7" s="31">
        <f t="shared" si="22"/>
        <v>2</v>
      </c>
      <c r="BF7" s="31">
        <f t="shared" si="2"/>
        <v>0</v>
      </c>
      <c r="BG7" s="31">
        <f t="shared" si="23"/>
        <v>2</v>
      </c>
      <c r="BH7" s="31">
        <f t="shared" si="3"/>
        <v>0</v>
      </c>
      <c r="BI7" s="31">
        <f t="shared" si="3"/>
        <v>2</v>
      </c>
      <c r="BJ7" s="31">
        <f t="shared" si="3"/>
        <v>0</v>
      </c>
      <c r="BK7" s="31">
        <f t="shared" si="24"/>
        <v>0</v>
      </c>
      <c r="BL7" s="31">
        <f t="shared" si="24"/>
        <v>0</v>
      </c>
      <c r="BM7" s="31">
        <f t="shared" si="25"/>
        <v>0</v>
      </c>
      <c r="BN7" s="31">
        <f t="shared" si="4"/>
        <v>0</v>
      </c>
      <c r="BO7" s="31">
        <f t="shared" si="4"/>
        <v>0</v>
      </c>
      <c r="BP7" s="31">
        <f t="shared" si="26"/>
        <v>0</v>
      </c>
      <c r="BQ7" s="31">
        <f t="shared" si="27"/>
        <v>0</v>
      </c>
      <c r="BR7" s="31">
        <f t="shared" si="27"/>
        <v>0</v>
      </c>
      <c r="BS7" s="31">
        <f t="shared" si="28"/>
        <v>0</v>
      </c>
      <c r="BT7" s="31">
        <f t="shared" si="5"/>
        <v>0</v>
      </c>
      <c r="BU7" s="32">
        <f t="shared" si="5"/>
        <v>0</v>
      </c>
      <c r="BV7" s="32">
        <f t="shared" si="29"/>
        <v>0</v>
      </c>
      <c r="BX7" s="30">
        <f t="shared" si="30"/>
        <v>140</v>
      </c>
      <c r="BY7" s="31">
        <f t="shared" si="31"/>
        <v>20</v>
      </c>
      <c r="BZ7" s="31">
        <f t="shared" si="32"/>
        <v>0</v>
      </c>
      <c r="CA7" s="31">
        <f t="shared" si="33"/>
        <v>0</v>
      </c>
      <c r="CB7" s="31">
        <f t="shared" si="34"/>
        <v>0</v>
      </c>
      <c r="CC7" s="32">
        <f t="shared" si="35"/>
        <v>160</v>
      </c>
      <c r="CD7" s="176">
        <f t="shared" si="6"/>
        <v>13.333333333333343</v>
      </c>
      <c r="CE7" s="24">
        <f t="shared" si="36"/>
        <v>3</v>
      </c>
      <c r="CF7" s="176">
        <f t="shared" si="7"/>
        <v>-26.666666666666657</v>
      </c>
      <c r="CG7" s="24" t="str">
        <f t="shared" si="37"/>
        <v>NAO</v>
      </c>
      <c r="CH7" s="176">
        <f t="shared" si="8"/>
        <v>-80</v>
      </c>
      <c r="CI7" s="24" t="str">
        <f t="shared" si="38"/>
        <v>NAO</v>
      </c>
      <c r="CJ7" s="24">
        <f t="shared" si="9"/>
        <v>2.7416038382453736</v>
      </c>
      <c r="CK7" s="24">
        <f t="shared" si="10"/>
        <v>2.7416038382453736</v>
      </c>
      <c r="CM7" s="24">
        <f t="shared" si="11"/>
        <v>0</v>
      </c>
      <c r="CN7" s="24">
        <f t="shared" si="12"/>
        <v>4</v>
      </c>
      <c r="CO7" s="24">
        <f t="shared" si="13"/>
        <v>3.0303030303030303</v>
      </c>
      <c r="CP7" s="24">
        <f t="shared" si="14"/>
        <v>0</v>
      </c>
      <c r="CQ7" s="24">
        <f t="shared" si="15"/>
        <v>0</v>
      </c>
      <c r="CR7" s="24">
        <f t="shared" si="15"/>
        <v>20</v>
      </c>
      <c r="CS7" s="24">
        <f t="shared" si="15"/>
        <v>0</v>
      </c>
      <c r="CT7" s="24">
        <f t="shared" si="15"/>
        <v>0</v>
      </c>
      <c r="CU7" s="24">
        <f t="shared" si="15"/>
        <v>0</v>
      </c>
      <c r="CV7" s="24">
        <f t="shared" si="16"/>
        <v>0</v>
      </c>
      <c r="CW7" s="24">
        <f t="shared" si="16"/>
        <v>0</v>
      </c>
      <c r="CX7" s="24">
        <f t="shared" si="16"/>
        <v>0</v>
      </c>
      <c r="CY7" s="24">
        <f t="shared" si="16"/>
        <v>0</v>
      </c>
      <c r="CZ7" s="24">
        <f t="shared" si="16"/>
        <v>0</v>
      </c>
      <c r="DA7" s="24">
        <f t="shared" si="17"/>
        <v>0</v>
      </c>
      <c r="DB7" s="24">
        <f t="shared" si="17"/>
        <v>0</v>
      </c>
      <c r="DC7" s="24">
        <f t="shared" si="17"/>
        <v>0</v>
      </c>
      <c r="DE7" s="24">
        <f t="shared" si="39"/>
        <v>0</v>
      </c>
      <c r="DF7" s="24">
        <f t="shared" si="39"/>
        <v>1</v>
      </c>
      <c r="DG7" s="24">
        <f t="shared" si="40"/>
        <v>1</v>
      </c>
      <c r="DH7" s="24">
        <f t="shared" si="41"/>
        <v>0</v>
      </c>
      <c r="DI7" s="24">
        <f t="shared" si="18"/>
        <v>0</v>
      </c>
      <c r="DJ7" s="24">
        <f t="shared" si="18"/>
        <v>1</v>
      </c>
      <c r="DK7" s="24">
        <f t="shared" si="18"/>
        <v>0</v>
      </c>
      <c r="DL7" s="24">
        <f t="shared" si="18"/>
        <v>0</v>
      </c>
      <c r="DM7" s="24">
        <f t="shared" si="18"/>
        <v>0</v>
      </c>
      <c r="DN7" s="24">
        <f t="shared" si="19"/>
        <v>0</v>
      </c>
      <c r="DO7" s="24">
        <f t="shared" si="42"/>
        <v>0</v>
      </c>
      <c r="DP7" s="24">
        <f t="shared" si="42"/>
        <v>0</v>
      </c>
      <c r="DQ7" s="24">
        <f t="shared" si="42"/>
        <v>0</v>
      </c>
      <c r="DR7" s="24">
        <f t="shared" si="43"/>
        <v>0</v>
      </c>
      <c r="DS7" s="24">
        <f t="shared" si="44"/>
        <v>0</v>
      </c>
    </row>
    <row r="8" spans="1:123" s="24" customFormat="1" ht="15.75" thickBot="1">
      <c r="A8" s="179" t="s">
        <v>343</v>
      </c>
      <c r="B8" s="26">
        <v>6</v>
      </c>
      <c r="C8" s="28" t="s">
        <v>366</v>
      </c>
      <c r="D8" s="85" t="s">
        <v>254</v>
      </c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33"/>
      <c r="R8" s="33"/>
      <c r="S8" s="119"/>
      <c r="T8" s="127" t="s">
        <v>36</v>
      </c>
      <c r="U8" s="166"/>
      <c r="V8" s="166"/>
      <c r="W8" s="166">
        <v>3</v>
      </c>
      <c r="X8" s="166">
        <v>1</v>
      </c>
      <c r="Y8" s="166"/>
      <c r="Z8" s="166"/>
      <c r="AA8" s="166"/>
      <c r="AB8" s="166"/>
      <c r="AC8" s="166"/>
      <c r="AD8" s="166"/>
      <c r="AE8" s="33"/>
      <c r="AF8" s="33"/>
      <c r="AG8" s="33"/>
      <c r="AH8" s="33"/>
      <c r="AI8" s="119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20"/>
        <v>2</v>
      </c>
      <c r="BA8" s="30">
        <f t="shared" si="0"/>
        <v>0</v>
      </c>
      <c r="BB8" s="31">
        <f t="shared" si="0"/>
        <v>0</v>
      </c>
      <c r="BC8" s="31">
        <f t="shared" si="21"/>
        <v>0</v>
      </c>
      <c r="BD8" s="31">
        <f t="shared" si="1"/>
        <v>3</v>
      </c>
      <c r="BE8" s="31">
        <f t="shared" si="22"/>
        <v>3</v>
      </c>
      <c r="BF8" s="31">
        <f t="shared" si="2"/>
        <v>1</v>
      </c>
      <c r="BG8" s="31">
        <f t="shared" si="23"/>
        <v>4</v>
      </c>
      <c r="BH8" s="31">
        <f t="shared" si="3"/>
        <v>0</v>
      </c>
      <c r="BI8" s="31">
        <f t="shared" si="3"/>
        <v>0</v>
      </c>
      <c r="BJ8" s="31">
        <f t="shared" si="3"/>
        <v>0</v>
      </c>
      <c r="BK8" s="31">
        <f t="shared" si="24"/>
        <v>0</v>
      </c>
      <c r="BL8" s="31">
        <f t="shared" si="24"/>
        <v>0</v>
      </c>
      <c r="BM8" s="31">
        <f t="shared" si="25"/>
        <v>0</v>
      </c>
      <c r="BN8" s="31">
        <f t="shared" si="4"/>
        <v>0</v>
      </c>
      <c r="BO8" s="31">
        <f t="shared" si="4"/>
        <v>0</v>
      </c>
      <c r="BP8" s="31">
        <f t="shared" si="26"/>
        <v>0</v>
      </c>
      <c r="BQ8" s="31">
        <f t="shared" si="27"/>
        <v>0</v>
      </c>
      <c r="BR8" s="31">
        <f t="shared" si="27"/>
        <v>0</v>
      </c>
      <c r="BS8" s="31">
        <f t="shared" si="28"/>
        <v>0</v>
      </c>
      <c r="BT8" s="31">
        <f t="shared" si="5"/>
        <v>0</v>
      </c>
      <c r="BU8" s="32">
        <f t="shared" si="5"/>
        <v>0</v>
      </c>
      <c r="BV8" s="32">
        <f t="shared" si="29"/>
        <v>0</v>
      </c>
      <c r="BX8" s="30">
        <f t="shared" si="30"/>
        <v>220</v>
      </c>
      <c r="BY8" s="31">
        <f t="shared" si="31"/>
        <v>0</v>
      </c>
      <c r="BZ8" s="31">
        <f t="shared" si="32"/>
        <v>0</v>
      </c>
      <c r="CA8" s="31">
        <f t="shared" si="33"/>
        <v>0</v>
      </c>
      <c r="CB8" s="31">
        <f t="shared" si="34"/>
        <v>0</v>
      </c>
      <c r="CC8" s="32">
        <f t="shared" si="35"/>
        <v>220</v>
      </c>
      <c r="CD8" s="176">
        <f t="shared" si="6"/>
        <v>73.333333333333343</v>
      </c>
      <c r="CE8" s="24">
        <f t="shared" si="36"/>
        <v>3</v>
      </c>
      <c r="CF8" s="176">
        <f t="shared" si="7"/>
        <v>33.333333333333343</v>
      </c>
      <c r="CG8" s="24">
        <f t="shared" si="37"/>
        <v>4</v>
      </c>
      <c r="CH8" s="176">
        <f t="shared" si="8"/>
        <v>-20</v>
      </c>
      <c r="CI8" s="24" t="str">
        <f t="shared" si="38"/>
        <v>NAO</v>
      </c>
      <c r="CJ8" s="24">
        <f t="shared" si="9"/>
        <v>3.7697052775873887</v>
      </c>
      <c r="CK8" s="24">
        <f t="shared" si="10"/>
        <v>3.7697052775873887</v>
      </c>
      <c r="CM8" s="24">
        <f t="shared" si="11"/>
        <v>0</v>
      </c>
      <c r="CN8" s="24">
        <f t="shared" si="12"/>
        <v>0</v>
      </c>
      <c r="CO8" s="24">
        <f t="shared" si="13"/>
        <v>9.0909090909090899</v>
      </c>
      <c r="CP8" s="24">
        <f t="shared" si="14"/>
        <v>12.5</v>
      </c>
      <c r="CQ8" s="24">
        <f t="shared" si="15"/>
        <v>0</v>
      </c>
      <c r="CR8" s="24">
        <f t="shared" si="15"/>
        <v>0</v>
      </c>
      <c r="CS8" s="24">
        <f t="shared" si="15"/>
        <v>0</v>
      </c>
      <c r="CT8" s="24">
        <f t="shared" si="15"/>
        <v>0</v>
      </c>
      <c r="CU8" s="24">
        <f t="shared" si="15"/>
        <v>0</v>
      </c>
      <c r="CV8" s="24">
        <f t="shared" si="16"/>
        <v>0</v>
      </c>
      <c r="CW8" s="24">
        <f t="shared" si="16"/>
        <v>0</v>
      </c>
      <c r="CX8" s="24">
        <f t="shared" si="16"/>
        <v>0</v>
      </c>
      <c r="CY8" s="24">
        <f t="shared" si="16"/>
        <v>0</v>
      </c>
      <c r="CZ8" s="24">
        <f t="shared" si="16"/>
        <v>0</v>
      </c>
      <c r="DA8" s="24">
        <f t="shared" si="17"/>
        <v>0</v>
      </c>
      <c r="DB8" s="24">
        <f t="shared" si="17"/>
        <v>0</v>
      </c>
      <c r="DC8" s="24">
        <f t="shared" si="17"/>
        <v>0</v>
      </c>
      <c r="DE8" s="24">
        <f t="shared" si="39"/>
        <v>0</v>
      </c>
      <c r="DF8" s="24">
        <f t="shared" si="39"/>
        <v>0</v>
      </c>
      <c r="DG8" s="24">
        <f t="shared" si="40"/>
        <v>1</v>
      </c>
      <c r="DH8" s="24">
        <f t="shared" si="41"/>
        <v>1</v>
      </c>
      <c r="DI8" s="24">
        <f t="shared" si="18"/>
        <v>0</v>
      </c>
      <c r="DJ8" s="24">
        <f t="shared" si="18"/>
        <v>0</v>
      </c>
      <c r="DK8" s="24">
        <f t="shared" si="18"/>
        <v>0</v>
      </c>
      <c r="DL8" s="24">
        <f t="shared" si="18"/>
        <v>0</v>
      </c>
      <c r="DM8" s="24">
        <f t="shared" si="18"/>
        <v>0</v>
      </c>
      <c r="DN8" s="24">
        <f t="shared" si="19"/>
        <v>0</v>
      </c>
      <c r="DO8" s="24">
        <f t="shared" si="42"/>
        <v>0</v>
      </c>
      <c r="DP8" s="24">
        <f t="shared" si="42"/>
        <v>0</v>
      </c>
      <c r="DQ8" s="24">
        <f t="shared" si="42"/>
        <v>0</v>
      </c>
      <c r="DR8" s="24">
        <f t="shared" si="43"/>
        <v>0</v>
      </c>
      <c r="DS8" s="24">
        <f t="shared" si="44"/>
        <v>0</v>
      </c>
    </row>
    <row r="9" spans="1:123" s="24" customFormat="1" ht="15.75" thickBot="1">
      <c r="A9" s="179" t="s">
        <v>343</v>
      </c>
      <c r="B9" s="26">
        <v>7</v>
      </c>
      <c r="C9" s="28" t="s">
        <v>367</v>
      </c>
      <c r="D9" s="85" t="s">
        <v>254</v>
      </c>
      <c r="E9" s="166"/>
      <c r="F9" s="166"/>
      <c r="G9" s="166"/>
      <c r="H9" s="166"/>
      <c r="I9" s="166"/>
      <c r="J9" s="166"/>
      <c r="K9" s="166">
        <v>1</v>
      </c>
      <c r="L9" s="166"/>
      <c r="M9" s="166"/>
      <c r="N9" s="166"/>
      <c r="O9" s="166"/>
      <c r="P9" s="166"/>
      <c r="Q9" s="33"/>
      <c r="R9" s="33"/>
      <c r="S9" s="119"/>
      <c r="T9" s="127" t="s">
        <v>36</v>
      </c>
      <c r="U9" s="182">
        <v>1</v>
      </c>
      <c r="V9" s="166"/>
      <c r="W9" s="182">
        <v>2</v>
      </c>
      <c r="X9" s="166"/>
      <c r="Y9" s="166"/>
      <c r="Z9" s="166"/>
      <c r="AA9" s="166"/>
      <c r="AB9" s="166"/>
      <c r="AC9" s="166"/>
      <c r="AD9" s="166"/>
      <c r="AE9" s="33"/>
      <c r="AF9" s="33"/>
      <c r="AG9" s="33"/>
      <c r="AH9" s="33"/>
      <c r="AI9" s="119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20"/>
        <v>2</v>
      </c>
      <c r="BA9" s="30">
        <f t="shared" si="0"/>
        <v>1</v>
      </c>
      <c r="BB9" s="31">
        <f t="shared" si="0"/>
        <v>0</v>
      </c>
      <c r="BC9" s="31">
        <f t="shared" si="21"/>
        <v>1</v>
      </c>
      <c r="BD9" s="31">
        <f t="shared" si="1"/>
        <v>2</v>
      </c>
      <c r="BE9" s="31">
        <f t="shared" si="22"/>
        <v>3</v>
      </c>
      <c r="BF9" s="31">
        <f t="shared" si="2"/>
        <v>0</v>
      </c>
      <c r="BG9" s="31">
        <f t="shared" si="23"/>
        <v>3</v>
      </c>
      <c r="BH9" s="31">
        <f t="shared" si="3"/>
        <v>0</v>
      </c>
      <c r="BI9" s="31">
        <f t="shared" si="3"/>
        <v>0</v>
      </c>
      <c r="BJ9" s="31">
        <f t="shared" si="3"/>
        <v>1</v>
      </c>
      <c r="BK9" s="31">
        <f t="shared" si="24"/>
        <v>0</v>
      </c>
      <c r="BL9" s="31">
        <f t="shared" si="24"/>
        <v>0</v>
      </c>
      <c r="BM9" s="31">
        <f t="shared" si="25"/>
        <v>0</v>
      </c>
      <c r="BN9" s="31">
        <f t="shared" si="4"/>
        <v>0</v>
      </c>
      <c r="BO9" s="31">
        <f t="shared" si="4"/>
        <v>0</v>
      </c>
      <c r="BP9" s="31">
        <f t="shared" si="26"/>
        <v>0</v>
      </c>
      <c r="BQ9" s="31">
        <f t="shared" si="27"/>
        <v>0</v>
      </c>
      <c r="BR9" s="31">
        <f t="shared" si="27"/>
        <v>0</v>
      </c>
      <c r="BS9" s="31">
        <f t="shared" si="28"/>
        <v>0</v>
      </c>
      <c r="BT9" s="31">
        <f t="shared" si="5"/>
        <v>0</v>
      </c>
      <c r="BU9" s="32">
        <f t="shared" si="5"/>
        <v>0</v>
      </c>
      <c r="BV9" s="32">
        <f t="shared" si="29"/>
        <v>0</v>
      </c>
      <c r="BX9" s="30">
        <f t="shared" si="30"/>
        <v>220</v>
      </c>
      <c r="BY9" s="31">
        <f t="shared" si="31"/>
        <v>0</v>
      </c>
      <c r="BZ9" s="31">
        <f t="shared" si="32"/>
        <v>5</v>
      </c>
      <c r="CA9" s="31">
        <f t="shared" si="33"/>
        <v>0</v>
      </c>
      <c r="CB9" s="31">
        <f t="shared" si="34"/>
        <v>0</v>
      </c>
      <c r="CC9" s="32">
        <f t="shared" si="35"/>
        <v>225</v>
      </c>
      <c r="CD9" s="176">
        <f t="shared" si="6"/>
        <v>78.333333333333343</v>
      </c>
      <c r="CE9" s="24">
        <f t="shared" si="36"/>
        <v>3</v>
      </c>
      <c r="CF9" s="176">
        <f t="shared" si="7"/>
        <v>38.333333333333343</v>
      </c>
      <c r="CG9" s="24">
        <f t="shared" si="37"/>
        <v>4</v>
      </c>
      <c r="CH9" s="176">
        <f t="shared" si="8"/>
        <v>-15</v>
      </c>
      <c r="CI9" s="24" t="str">
        <f t="shared" si="38"/>
        <v>NAO</v>
      </c>
      <c r="CJ9" s="24">
        <f t="shared" si="9"/>
        <v>3.8553803975325569</v>
      </c>
      <c r="CK9" s="24">
        <f t="shared" si="10"/>
        <v>3.8553803975325569</v>
      </c>
      <c r="CM9" s="24">
        <f t="shared" si="11"/>
        <v>20</v>
      </c>
      <c r="CN9" s="24">
        <f t="shared" si="12"/>
        <v>0</v>
      </c>
      <c r="CO9" s="24">
        <f t="shared" si="13"/>
        <v>6.0606060606060606</v>
      </c>
      <c r="CP9" s="24">
        <f t="shared" si="14"/>
        <v>0</v>
      </c>
      <c r="CQ9" s="24">
        <f t="shared" si="15"/>
        <v>0</v>
      </c>
      <c r="CR9" s="24">
        <f t="shared" si="15"/>
        <v>0</v>
      </c>
      <c r="CS9" s="24">
        <f t="shared" si="15"/>
        <v>20</v>
      </c>
      <c r="CT9" s="24">
        <f t="shared" si="15"/>
        <v>0</v>
      </c>
      <c r="CU9" s="24">
        <f t="shared" si="15"/>
        <v>0</v>
      </c>
      <c r="CV9" s="24">
        <f t="shared" si="16"/>
        <v>0</v>
      </c>
      <c r="CW9" s="24">
        <f t="shared" si="16"/>
        <v>0</v>
      </c>
      <c r="CX9" s="24">
        <f t="shared" si="16"/>
        <v>0</v>
      </c>
      <c r="CY9" s="24">
        <f t="shared" si="16"/>
        <v>0</v>
      </c>
      <c r="CZ9" s="24">
        <f t="shared" si="16"/>
        <v>0</v>
      </c>
      <c r="DA9" s="24">
        <f t="shared" si="17"/>
        <v>0</v>
      </c>
      <c r="DB9" s="24">
        <f t="shared" si="17"/>
        <v>0</v>
      </c>
      <c r="DC9" s="24">
        <f t="shared" si="17"/>
        <v>0</v>
      </c>
      <c r="DE9" s="24">
        <f t="shared" si="39"/>
        <v>1</v>
      </c>
      <c r="DF9" s="24">
        <f t="shared" si="39"/>
        <v>0</v>
      </c>
      <c r="DG9" s="24">
        <f t="shared" si="40"/>
        <v>1</v>
      </c>
      <c r="DH9" s="24">
        <f t="shared" si="41"/>
        <v>0</v>
      </c>
      <c r="DI9" s="24">
        <f t="shared" si="18"/>
        <v>0</v>
      </c>
      <c r="DJ9" s="24">
        <f t="shared" si="18"/>
        <v>0</v>
      </c>
      <c r="DK9" s="24">
        <f t="shared" si="18"/>
        <v>1</v>
      </c>
      <c r="DL9" s="24">
        <f t="shared" si="18"/>
        <v>0</v>
      </c>
      <c r="DM9" s="24">
        <f t="shared" si="18"/>
        <v>0</v>
      </c>
      <c r="DN9" s="24">
        <f t="shared" si="19"/>
        <v>0</v>
      </c>
      <c r="DO9" s="24">
        <f t="shared" si="42"/>
        <v>0</v>
      </c>
      <c r="DP9" s="24">
        <f t="shared" si="42"/>
        <v>0</v>
      </c>
      <c r="DQ9" s="24">
        <f t="shared" si="42"/>
        <v>0</v>
      </c>
      <c r="DR9" s="24">
        <f t="shared" si="43"/>
        <v>0</v>
      </c>
      <c r="DS9" s="24">
        <f t="shared" si="44"/>
        <v>0</v>
      </c>
    </row>
    <row r="10" spans="1:123" s="24" customFormat="1" ht="15.75" thickBot="1">
      <c r="A10" s="179" t="s">
        <v>343</v>
      </c>
      <c r="B10" s="26">
        <v>8</v>
      </c>
      <c r="C10" s="28" t="s">
        <v>368</v>
      </c>
      <c r="D10" s="85" t="s">
        <v>254</v>
      </c>
      <c r="E10" s="166"/>
      <c r="F10" s="166">
        <v>2</v>
      </c>
      <c r="G10" s="166"/>
      <c r="H10" s="166"/>
      <c r="I10" s="166"/>
      <c r="J10" s="166"/>
      <c r="K10" s="166"/>
      <c r="L10" s="166"/>
      <c r="M10" s="166"/>
      <c r="N10" s="166"/>
      <c r="O10" s="166"/>
      <c r="P10" s="166"/>
      <c r="Q10" s="33"/>
      <c r="R10" s="33"/>
      <c r="S10" s="119"/>
      <c r="T10" s="127" t="s">
        <v>36</v>
      </c>
      <c r="U10" s="166"/>
      <c r="V10" s="166">
        <v>1</v>
      </c>
      <c r="W10" s="166">
        <v>1</v>
      </c>
      <c r="X10" s="166"/>
      <c r="Y10" s="166"/>
      <c r="Z10" s="166"/>
      <c r="AA10" s="166"/>
      <c r="AB10" s="166"/>
      <c r="AC10" s="166"/>
      <c r="AD10" s="166"/>
      <c r="AE10" s="33"/>
      <c r="AF10" s="33"/>
      <c r="AG10" s="33">
        <v>1</v>
      </c>
      <c r="AH10" s="33"/>
      <c r="AI10" s="119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20"/>
        <v>2</v>
      </c>
      <c r="BA10" s="30">
        <f t="shared" si="0"/>
        <v>0</v>
      </c>
      <c r="BB10" s="31">
        <f t="shared" si="0"/>
        <v>3</v>
      </c>
      <c r="BC10" s="31">
        <f t="shared" si="21"/>
        <v>3</v>
      </c>
      <c r="BD10" s="31">
        <f t="shared" si="1"/>
        <v>1</v>
      </c>
      <c r="BE10" s="31">
        <f t="shared" si="22"/>
        <v>4</v>
      </c>
      <c r="BF10" s="31">
        <f t="shared" si="2"/>
        <v>0</v>
      </c>
      <c r="BG10" s="31">
        <f t="shared" si="23"/>
        <v>4</v>
      </c>
      <c r="BH10" s="31">
        <f t="shared" si="3"/>
        <v>0</v>
      </c>
      <c r="BI10" s="31">
        <f t="shared" si="3"/>
        <v>0</v>
      </c>
      <c r="BJ10" s="31">
        <f t="shared" si="3"/>
        <v>0</v>
      </c>
      <c r="BK10" s="31">
        <f t="shared" si="24"/>
        <v>0</v>
      </c>
      <c r="BL10" s="31">
        <f t="shared" si="24"/>
        <v>0</v>
      </c>
      <c r="BM10" s="31">
        <f t="shared" si="25"/>
        <v>0</v>
      </c>
      <c r="BN10" s="31">
        <f t="shared" si="4"/>
        <v>0</v>
      </c>
      <c r="BO10" s="31">
        <f t="shared" si="4"/>
        <v>0</v>
      </c>
      <c r="BP10" s="31">
        <f t="shared" si="26"/>
        <v>0</v>
      </c>
      <c r="BQ10" s="31">
        <f t="shared" si="27"/>
        <v>0</v>
      </c>
      <c r="BR10" s="31">
        <f t="shared" si="27"/>
        <v>1</v>
      </c>
      <c r="BS10" s="31">
        <f t="shared" si="28"/>
        <v>1</v>
      </c>
      <c r="BT10" s="31">
        <f t="shared" si="5"/>
        <v>0</v>
      </c>
      <c r="BU10" s="32">
        <f t="shared" si="5"/>
        <v>0</v>
      </c>
      <c r="BV10" s="32">
        <f t="shared" si="29"/>
        <v>0</v>
      </c>
      <c r="BX10" s="30">
        <f t="shared" si="30"/>
        <v>300</v>
      </c>
      <c r="BY10" s="31">
        <f t="shared" si="31"/>
        <v>0</v>
      </c>
      <c r="BZ10" s="31">
        <f t="shared" si="32"/>
        <v>0</v>
      </c>
      <c r="CA10" s="31">
        <f t="shared" si="33"/>
        <v>0</v>
      </c>
      <c r="CB10" s="31">
        <f t="shared" si="34"/>
        <v>50</v>
      </c>
      <c r="CC10" s="32">
        <f t="shared" si="35"/>
        <v>350</v>
      </c>
      <c r="CD10" s="176">
        <f t="shared" si="6"/>
        <v>203.33333333333334</v>
      </c>
      <c r="CE10" s="24">
        <f t="shared" si="36"/>
        <v>3</v>
      </c>
      <c r="CF10" s="176">
        <f t="shared" si="7"/>
        <v>163.33333333333334</v>
      </c>
      <c r="CG10" s="24">
        <f t="shared" si="37"/>
        <v>4</v>
      </c>
      <c r="CH10" s="176">
        <f t="shared" si="8"/>
        <v>110</v>
      </c>
      <c r="CI10" s="24">
        <f t="shared" si="38"/>
        <v>5</v>
      </c>
      <c r="CJ10" s="24">
        <f t="shared" si="9"/>
        <v>5.9972583961617545</v>
      </c>
      <c r="CK10" s="24">
        <f t="shared" si="10"/>
        <v>5.9972583961617545</v>
      </c>
      <c r="CM10" s="24">
        <f t="shared" si="11"/>
        <v>0</v>
      </c>
      <c r="CN10" s="24">
        <f t="shared" si="12"/>
        <v>12</v>
      </c>
      <c r="CO10" s="24">
        <f t="shared" si="13"/>
        <v>3.0303030303030303</v>
      </c>
      <c r="CP10" s="24">
        <f t="shared" si="14"/>
        <v>0</v>
      </c>
      <c r="CQ10" s="24">
        <f t="shared" si="15"/>
        <v>0</v>
      </c>
      <c r="CR10" s="24">
        <f t="shared" si="15"/>
        <v>0</v>
      </c>
      <c r="CS10" s="24">
        <f t="shared" si="15"/>
        <v>0</v>
      </c>
      <c r="CT10" s="24">
        <f t="shared" si="15"/>
        <v>0</v>
      </c>
      <c r="CU10" s="24">
        <f t="shared" si="15"/>
        <v>0</v>
      </c>
      <c r="CV10" s="24">
        <f t="shared" si="16"/>
        <v>0</v>
      </c>
      <c r="CW10" s="24">
        <f t="shared" si="16"/>
        <v>0</v>
      </c>
      <c r="CX10" s="24">
        <f t="shared" si="16"/>
        <v>0</v>
      </c>
      <c r="CY10" s="24">
        <f t="shared" si="16"/>
        <v>0</v>
      </c>
      <c r="CZ10" s="24">
        <f t="shared" si="16"/>
        <v>20</v>
      </c>
      <c r="DA10" s="24">
        <f t="shared" si="17"/>
        <v>0</v>
      </c>
      <c r="DB10" s="24">
        <f t="shared" si="17"/>
        <v>0</v>
      </c>
      <c r="DC10" s="24">
        <f t="shared" si="17"/>
        <v>0</v>
      </c>
      <c r="DE10" s="24">
        <f t="shared" si="39"/>
        <v>0</v>
      </c>
      <c r="DF10" s="24">
        <f t="shared" si="39"/>
        <v>1</v>
      </c>
      <c r="DG10" s="24">
        <f t="shared" si="40"/>
        <v>1</v>
      </c>
      <c r="DH10" s="24">
        <f t="shared" si="41"/>
        <v>0</v>
      </c>
      <c r="DI10" s="24">
        <f t="shared" si="18"/>
        <v>0</v>
      </c>
      <c r="DJ10" s="24">
        <f t="shared" si="18"/>
        <v>0</v>
      </c>
      <c r="DK10" s="24">
        <f t="shared" si="18"/>
        <v>0</v>
      </c>
      <c r="DL10" s="24">
        <f t="shared" si="18"/>
        <v>0</v>
      </c>
      <c r="DM10" s="24">
        <f t="shared" si="18"/>
        <v>0</v>
      </c>
      <c r="DN10" s="24">
        <f t="shared" si="19"/>
        <v>0</v>
      </c>
      <c r="DO10" s="24">
        <f t="shared" si="42"/>
        <v>0</v>
      </c>
      <c r="DP10" s="24">
        <f t="shared" si="42"/>
        <v>0</v>
      </c>
      <c r="DQ10" s="24">
        <f t="shared" si="42"/>
        <v>1</v>
      </c>
      <c r="DR10" s="24">
        <f t="shared" si="43"/>
        <v>0</v>
      </c>
      <c r="DS10" s="24">
        <f t="shared" si="44"/>
        <v>0</v>
      </c>
    </row>
    <row r="11" spans="1:123" s="24" customFormat="1" ht="15.75" thickBot="1">
      <c r="A11" s="179" t="s">
        <v>343</v>
      </c>
      <c r="B11" s="26">
        <v>9</v>
      </c>
      <c r="C11" s="26" t="s">
        <v>369</v>
      </c>
      <c r="D11" s="85" t="s">
        <v>254</v>
      </c>
      <c r="E11" s="166"/>
      <c r="F11" s="166">
        <v>1</v>
      </c>
      <c r="G11" s="166">
        <v>1</v>
      </c>
      <c r="H11" s="166"/>
      <c r="I11" s="166"/>
      <c r="J11" s="166"/>
      <c r="K11" s="166"/>
      <c r="L11" s="166"/>
      <c r="M11" s="166"/>
      <c r="N11" s="166"/>
      <c r="O11" s="166"/>
      <c r="P11" s="166"/>
      <c r="Q11" s="33"/>
      <c r="R11" s="33"/>
      <c r="S11" s="119"/>
      <c r="T11" s="127" t="s">
        <v>36</v>
      </c>
      <c r="U11" s="166"/>
      <c r="V11" s="166">
        <v>1</v>
      </c>
      <c r="W11" s="166"/>
      <c r="X11" s="166"/>
      <c r="Y11" s="166"/>
      <c r="Z11" s="166"/>
      <c r="AA11" s="166"/>
      <c r="AB11" s="166"/>
      <c r="AC11" s="166"/>
      <c r="AD11" s="166"/>
      <c r="AE11" s="33"/>
      <c r="AF11" s="33"/>
      <c r="AG11" s="33"/>
      <c r="AH11" s="33">
        <v>2</v>
      </c>
      <c r="AI11" s="119"/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20"/>
        <v>2</v>
      </c>
      <c r="BA11" s="30">
        <f t="shared" si="0"/>
        <v>0</v>
      </c>
      <c r="BB11" s="31">
        <f t="shared" si="0"/>
        <v>2</v>
      </c>
      <c r="BC11" s="31">
        <f t="shared" si="21"/>
        <v>2</v>
      </c>
      <c r="BD11" s="31">
        <f t="shared" si="1"/>
        <v>1</v>
      </c>
      <c r="BE11" s="31">
        <f t="shared" si="22"/>
        <v>3</v>
      </c>
      <c r="BF11" s="31">
        <f t="shared" si="2"/>
        <v>0</v>
      </c>
      <c r="BG11" s="31">
        <f t="shared" si="23"/>
        <v>3</v>
      </c>
      <c r="BH11" s="31">
        <f t="shared" si="3"/>
        <v>0</v>
      </c>
      <c r="BI11" s="31">
        <f t="shared" si="3"/>
        <v>0</v>
      </c>
      <c r="BJ11" s="31">
        <f t="shared" si="3"/>
        <v>0</v>
      </c>
      <c r="BK11" s="31">
        <f t="shared" si="24"/>
        <v>0</v>
      </c>
      <c r="BL11" s="31">
        <f t="shared" si="24"/>
        <v>0</v>
      </c>
      <c r="BM11" s="31">
        <f t="shared" si="25"/>
        <v>0</v>
      </c>
      <c r="BN11" s="31">
        <f t="shared" si="4"/>
        <v>0</v>
      </c>
      <c r="BO11" s="31">
        <f t="shared" si="4"/>
        <v>0</v>
      </c>
      <c r="BP11" s="31">
        <f t="shared" si="26"/>
        <v>0</v>
      </c>
      <c r="BQ11" s="31">
        <f t="shared" si="27"/>
        <v>0</v>
      </c>
      <c r="BR11" s="31">
        <f t="shared" si="27"/>
        <v>0</v>
      </c>
      <c r="BS11" s="31">
        <f t="shared" si="28"/>
        <v>0</v>
      </c>
      <c r="BT11" s="31">
        <f t="shared" si="5"/>
        <v>2</v>
      </c>
      <c r="BU11" s="32">
        <f t="shared" si="5"/>
        <v>0</v>
      </c>
      <c r="BV11" s="32">
        <f t="shared" si="29"/>
        <v>0</v>
      </c>
      <c r="BX11" s="30">
        <f t="shared" si="30"/>
        <v>220</v>
      </c>
      <c r="BY11" s="31">
        <f t="shared" si="31"/>
        <v>0</v>
      </c>
      <c r="BZ11" s="31">
        <f t="shared" si="32"/>
        <v>0</v>
      </c>
      <c r="CA11" s="31">
        <f t="shared" si="33"/>
        <v>0</v>
      </c>
      <c r="CB11" s="31">
        <f t="shared" si="34"/>
        <v>50</v>
      </c>
      <c r="CC11" s="32">
        <f t="shared" si="35"/>
        <v>270</v>
      </c>
      <c r="CD11" s="176">
        <f t="shared" si="6"/>
        <v>123.33333333333334</v>
      </c>
      <c r="CE11" s="24">
        <f t="shared" si="36"/>
        <v>3</v>
      </c>
      <c r="CF11" s="176">
        <f t="shared" si="7"/>
        <v>83.333333333333343</v>
      </c>
      <c r="CG11" s="24">
        <f t="shared" si="37"/>
        <v>4</v>
      </c>
      <c r="CH11" s="176">
        <f t="shared" si="8"/>
        <v>30</v>
      </c>
      <c r="CI11" s="24">
        <f t="shared" si="38"/>
        <v>5</v>
      </c>
      <c r="CJ11" s="24">
        <f t="shared" si="9"/>
        <v>4.6264564770390679</v>
      </c>
      <c r="CK11" s="24">
        <f t="shared" si="10"/>
        <v>4.6264564770390679</v>
      </c>
      <c r="CM11" s="24">
        <f t="shared" si="11"/>
        <v>0</v>
      </c>
      <c r="CN11" s="24">
        <f t="shared" si="12"/>
        <v>8</v>
      </c>
      <c r="CO11" s="24">
        <f t="shared" si="13"/>
        <v>3.0303030303030303</v>
      </c>
      <c r="CP11" s="24">
        <f t="shared" si="14"/>
        <v>0</v>
      </c>
      <c r="CQ11" s="24">
        <f t="shared" si="15"/>
        <v>0</v>
      </c>
      <c r="CR11" s="24">
        <f t="shared" si="15"/>
        <v>0</v>
      </c>
      <c r="CS11" s="24">
        <f t="shared" si="15"/>
        <v>0</v>
      </c>
      <c r="CT11" s="24">
        <f t="shared" si="15"/>
        <v>0</v>
      </c>
      <c r="CU11" s="24">
        <f t="shared" si="15"/>
        <v>0</v>
      </c>
      <c r="CV11" s="24">
        <f t="shared" si="16"/>
        <v>0</v>
      </c>
      <c r="CW11" s="24">
        <f t="shared" si="16"/>
        <v>0</v>
      </c>
      <c r="CX11" s="24">
        <f t="shared" si="16"/>
        <v>0</v>
      </c>
      <c r="CY11" s="24">
        <f t="shared" si="16"/>
        <v>0</v>
      </c>
      <c r="CZ11" s="24">
        <f t="shared" si="16"/>
        <v>0</v>
      </c>
      <c r="DA11" s="24">
        <f t="shared" si="17"/>
        <v>50</v>
      </c>
      <c r="DB11" s="24">
        <f t="shared" si="17"/>
        <v>0</v>
      </c>
      <c r="DC11" s="24">
        <f t="shared" si="17"/>
        <v>0</v>
      </c>
      <c r="DE11" s="24">
        <f t="shared" si="39"/>
        <v>0</v>
      </c>
      <c r="DF11" s="24">
        <f t="shared" si="39"/>
        <v>1</v>
      </c>
      <c r="DG11" s="24">
        <f t="shared" si="40"/>
        <v>1</v>
      </c>
      <c r="DH11" s="24">
        <f t="shared" si="41"/>
        <v>0</v>
      </c>
      <c r="DI11" s="24">
        <f t="shared" si="18"/>
        <v>0</v>
      </c>
      <c r="DJ11" s="24">
        <f t="shared" si="18"/>
        <v>0</v>
      </c>
      <c r="DK11" s="24">
        <f t="shared" si="18"/>
        <v>0</v>
      </c>
      <c r="DL11" s="24">
        <f t="shared" si="18"/>
        <v>0</v>
      </c>
      <c r="DM11" s="24">
        <f t="shared" si="18"/>
        <v>0</v>
      </c>
      <c r="DN11" s="24">
        <f t="shared" si="19"/>
        <v>0</v>
      </c>
      <c r="DO11" s="24">
        <f t="shared" si="42"/>
        <v>0</v>
      </c>
      <c r="DP11" s="24">
        <f t="shared" si="42"/>
        <v>0</v>
      </c>
      <c r="DQ11" s="24">
        <f t="shared" si="42"/>
        <v>0</v>
      </c>
      <c r="DR11" s="24">
        <f t="shared" si="43"/>
        <v>1</v>
      </c>
      <c r="DS11" s="24">
        <f t="shared" si="44"/>
        <v>0</v>
      </c>
    </row>
    <row r="12" spans="1:123" s="24" customFormat="1" ht="15.75" thickBot="1">
      <c r="A12" s="26" t="s">
        <v>343</v>
      </c>
      <c r="B12" s="26">
        <v>10</v>
      </c>
      <c r="C12" s="26" t="s">
        <v>370</v>
      </c>
      <c r="D12" s="85" t="s">
        <v>254</v>
      </c>
      <c r="E12" s="43"/>
      <c r="F12" s="43"/>
      <c r="G12" s="43"/>
      <c r="H12" s="43"/>
      <c r="I12" s="43"/>
      <c r="J12" s="43">
        <v>1</v>
      </c>
      <c r="K12" s="43"/>
      <c r="L12" s="166"/>
      <c r="M12" s="166"/>
      <c r="N12" s="166"/>
      <c r="O12" s="166"/>
      <c r="P12" s="166"/>
      <c r="Q12" s="33"/>
      <c r="R12" s="227"/>
      <c r="S12" s="229">
        <v>2</v>
      </c>
      <c r="T12" s="127" t="s">
        <v>36</v>
      </c>
      <c r="U12" s="166"/>
      <c r="V12" s="166">
        <v>1</v>
      </c>
      <c r="W12" s="166"/>
      <c r="X12" s="166"/>
      <c r="Y12" s="166"/>
      <c r="Z12" s="166"/>
      <c r="AA12" s="166"/>
      <c r="AB12" s="166"/>
      <c r="AC12" s="166"/>
      <c r="AD12" s="166"/>
      <c r="AE12" s="33"/>
      <c r="AF12" s="33"/>
      <c r="AG12" s="33"/>
      <c r="AH12" s="33">
        <v>2</v>
      </c>
      <c r="AI12" s="119"/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20"/>
        <v>2</v>
      </c>
      <c r="BA12" s="30">
        <f t="shared" si="0"/>
        <v>0</v>
      </c>
      <c r="BB12" s="31">
        <f t="shared" si="0"/>
        <v>1</v>
      </c>
      <c r="BC12" s="31">
        <f t="shared" si="21"/>
        <v>1</v>
      </c>
      <c r="BD12" s="31">
        <f t="shared" si="1"/>
        <v>0</v>
      </c>
      <c r="BE12" s="31">
        <f t="shared" si="22"/>
        <v>1</v>
      </c>
      <c r="BF12" s="31">
        <f t="shared" si="2"/>
        <v>0</v>
      </c>
      <c r="BG12" s="31">
        <f t="shared" si="23"/>
        <v>1</v>
      </c>
      <c r="BH12" s="31">
        <f t="shared" si="3"/>
        <v>0</v>
      </c>
      <c r="BI12" s="31">
        <f t="shared" si="3"/>
        <v>1</v>
      </c>
      <c r="BJ12" s="31">
        <f t="shared" si="3"/>
        <v>0</v>
      </c>
      <c r="BK12" s="31">
        <f t="shared" si="24"/>
        <v>0</v>
      </c>
      <c r="BL12" s="31">
        <f t="shared" si="24"/>
        <v>0</v>
      </c>
      <c r="BM12" s="31">
        <f t="shared" si="25"/>
        <v>0</v>
      </c>
      <c r="BN12" s="31">
        <f t="shared" si="4"/>
        <v>0</v>
      </c>
      <c r="BO12" s="31">
        <f t="shared" si="4"/>
        <v>0</v>
      </c>
      <c r="BP12" s="31">
        <f t="shared" si="26"/>
        <v>0</v>
      </c>
      <c r="BQ12" s="31">
        <f t="shared" si="27"/>
        <v>0</v>
      </c>
      <c r="BR12" s="31">
        <f t="shared" si="27"/>
        <v>0</v>
      </c>
      <c r="BS12" s="31">
        <f t="shared" si="28"/>
        <v>0</v>
      </c>
      <c r="BT12" s="31">
        <f t="shared" si="5"/>
        <v>2</v>
      </c>
      <c r="BU12" s="32">
        <f t="shared" si="5"/>
        <v>2</v>
      </c>
      <c r="BV12" s="32">
        <f t="shared" si="29"/>
        <v>2</v>
      </c>
      <c r="BX12" s="30">
        <f t="shared" si="30"/>
        <v>80</v>
      </c>
      <c r="BY12" s="31">
        <f t="shared" si="31"/>
        <v>10</v>
      </c>
      <c r="BZ12" s="31">
        <f t="shared" si="32"/>
        <v>0</v>
      </c>
      <c r="CA12" s="31">
        <f t="shared" si="33"/>
        <v>0</v>
      </c>
      <c r="CB12" s="31">
        <f t="shared" si="34"/>
        <v>70</v>
      </c>
      <c r="CC12" s="32">
        <f t="shared" si="35"/>
        <v>160</v>
      </c>
      <c r="CD12" s="176">
        <f t="shared" si="6"/>
        <v>13.333333333333343</v>
      </c>
      <c r="CE12" s="24">
        <f t="shared" si="36"/>
        <v>3</v>
      </c>
      <c r="CF12" s="176">
        <f t="shared" si="7"/>
        <v>-26.666666666666657</v>
      </c>
      <c r="CG12" s="24" t="str">
        <f t="shared" si="37"/>
        <v>NAO</v>
      </c>
      <c r="CH12" s="176">
        <f t="shared" si="8"/>
        <v>-80</v>
      </c>
      <c r="CI12" s="24" t="str">
        <f t="shared" si="38"/>
        <v>NAO</v>
      </c>
      <c r="CJ12" s="24">
        <f t="shared" si="9"/>
        <v>2.7416038382453736</v>
      </c>
      <c r="CK12" s="24">
        <f t="shared" si="10"/>
        <v>2.7416038382453736</v>
      </c>
      <c r="CM12" s="24">
        <f t="shared" si="11"/>
        <v>0</v>
      </c>
      <c r="CN12" s="24">
        <f t="shared" si="12"/>
        <v>4</v>
      </c>
      <c r="CO12" s="24">
        <f t="shared" si="13"/>
        <v>0</v>
      </c>
      <c r="CP12" s="24">
        <f t="shared" si="14"/>
        <v>0</v>
      </c>
      <c r="CQ12" s="24">
        <f t="shared" si="15"/>
        <v>0</v>
      </c>
      <c r="CR12" s="24">
        <f t="shared" si="15"/>
        <v>10</v>
      </c>
      <c r="CS12" s="24">
        <f t="shared" si="15"/>
        <v>0</v>
      </c>
      <c r="CT12" s="24">
        <f t="shared" si="15"/>
        <v>0</v>
      </c>
      <c r="CU12" s="24">
        <f t="shared" si="15"/>
        <v>0</v>
      </c>
      <c r="CV12" s="24">
        <f t="shared" si="16"/>
        <v>0</v>
      </c>
      <c r="CW12" s="24">
        <f t="shared" si="16"/>
        <v>0</v>
      </c>
      <c r="CX12" s="24">
        <f t="shared" si="16"/>
        <v>0</v>
      </c>
      <c r="CY12" s="24">
        <f t="shared" si="16"/>
        <v>0</v>
      </c>
      <c r="CZ12" s="24">
        <f t="shared" si="16"/>
        <v>0</v>
      </c>
      <c r="DA12" s="24">
        <f t="shared" si="17"/>
        <v>50</v>
      </c>
      <c r="DB12" s="24">
        <f t="shared" si="17"/>
        <v>48.780487804878057</v>
      </c>
      <c r="DC12" s="24">
        <f t="shared" si="17"/>
        <v>48.780487804878057</v>
      </c>
      <c r="DE12" s="24">
        <f t="shared" si="39"/>
        <v>0</v>
      </c>
      <c r="DF12" s="24">
        <f t="shared" si="39"/>
        <v>1</v>
      </c>
      <c r="DG12" s="24">
        <f t="shared" si="40"/>
        <v>0</v>
      </c>
      <c r="DH12" s="24">
        <f t="shared" si="41"/>
        <v>0</v>
      </c>
      <c r="DI12" s="24">
        <f t="shared" si="18"/>
        <v>0</v>
      </c>
      <c r="DJ12" s="24">
        <f t="shared" si="18"/>
        <v>1</v>
      </c>
      <c r="DK12" s="24">
        <f t="shared" si="18"/>
        <v>0</v>
      </c>
      <c r="DL12" s="24">
        <f t="shared" si="18"/>
        <v>0</v>
      </c>
      <c r="DM12" s="24">
        <f t="shared" si="18"/>
        <v>0</v>
      </c>
      <c r="DN12" s="24">
        <f t="shared" si="19"/>
        <v>0</v>
      </c>
      <c r="DO12" s="24">
        <f t="shared" si="42"/>
        <v>0</v>
      </c>
      <c r="DP12" s="24">
        <f t="shared" si="42"/>
        <v>0</v>
      </c>
      <c r="DQ12" s="24">
        <f t="shared" si="42"/>
        <v>0</v>
      </c>
      <c r="DR12" s="24">
        <f t="shared" si="43"/>
        <v>1</v>
      </c>
      <c r="DS12" s="24">
        <f t="shared" si="44"/>
        <v>1</v>
      </c>
    </row>
    <row r="13" spans="1:123" s="24" customFormat="1" ht="15.75" thickBot="1">
      <c r="A13" s="26" t="s">
        <v>343</v>
      </c>
      <c r="B13" s="26">
        <v>11</v>
      </c>
      <c r="C13" s="26" t="s">
        <v>371</v>
      </c>
      <c r="D13" s="85" t="s">
        <v>254</v>
      </c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166"/>
      <c r="P13" s="166"/>
      <c r="Q13" s="33"/>
      <c r="R13" s="33"/>
      <c r="S13" s="119"/>
      <c r="T13" s="127" t="s">
        <v>36</v>
      </c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33"/>
      <c r="AF13" s="33"/>
      <c r="AG13" s="33"/>
      <c r="AH13" s="33"/>
      <c r="AI13" s="119"/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20"/>
        <v>2</v>
      </c>
      <c r="BA13" s="30">
        <f t="shared" si="0"/>
        <v>0</v>
      </c>
      <c r="BB13" s="31">
        <f t="shared" si="0"/>
        <v>0</v>
      </c>
      <c r="BC13" s="31">
        <f t="shared" si="21"/>
        <v>0</v>
      </c>
      <c r="BD13" s="31">
        <f t="shared" si="1"/>
        <v>0</v>
      </c>
      <c r="BE13" s="31">
        <f t="shared" si="22"/>
        <v>0</v>
      </c>
      <c r="BF13" s="31">
        <f t="shared" si="2"/>
        <v>0</v>
      </c>
      <c r="BG13" s="31">
        <f t="shared" si="23"/>
        <v>0</v>
      </c>
      <c r="BH13" s="31">
        <f t="shared" si="3"/>
        <v>0</v>
      </c>
      <c r="BI13" s="31">
        <f t="shared" si="3"/>
        <v>0</v>
      </c>
      <c r="BJ13" s="31">
        <f t="shared" si="3"/>
        <v>0</v>
      </c>
      <c r="BK13" s="31">
        <f t="shared" si="24"/>
        <v>0</v>
      </c>
      <c r="BL13" s="31">
        <f t="shared" si="24"/>
        <v>0</v>
      </c>
      <c r="BM13" s="31">
        <f t="shared" si="25"/>
        <v>0</v>
      </c>
      <c r="BN13" s="31">
        <f t="shared" si="4"/>
        <v>0</v>
      </c>
      <c r="BO13" s="31">
        <f t="shared" si="4"/>
        <v>0</v>
      </c>
      <c r="BP13" s="31">
        <f t="shared" si="26"/>
        <v>0</v>
      </c>
      <c r="BQ13" s="31">
        <f t="shared" si="27"/>
        <v>0</v>
      </c>
      <c r="BR13" s="31">
        <f t="shared" si="27"/>
        <v>0</v>
      </c>
      <c r="BS13" s="31">
        <f t="shared" si="28"/>
        <v>0</v>
      </c>
      <c r="BT13" s="31">
        <f t="shared" si="5"/>
        <v>0</v>
      </c>
      <c r="BU13" s="32">
        <f t="shared" si="5"/>
        <v>0</v>
      </c>
      <c r="BV13" s="32">
        <f t="shared" si="29"/>
        <v>0</v>
      </c>
      <c r="BX13" s="30">
        <f t="shared" si="30"/>
        <v>0</v>
      </c>
      <c r="BY13" s="31">
        <f t="shared" si="31"/>
        <v>0</v>
      </c>
      <c r="BZ13" s="31">
        <f t="shared" si="32"/>
        <v>0</v>
      </c>
      <c r="CA13" s="31">
        <f t="shared" si="33"/>
        <v>0</v>
      </c>
      <c r="CB13" s="31">
        <f t="shared" si="34"/>
        <v>0</v>
      </c>
      <c r="CC13" s="32">
        <f t="shared" si="35"/>
        <v>0</v>
      </c>
      <c r="CD13" s="176">
        <f t="shared" si="6"/>
        <v>-146.66666666666666</v>
      </c>
      <c r="CE13" s="24" t="str">
        <f t="shared" si="36"/>
        <v>NAO</v>
      </c>
      <c r="CF13" s="176">
        <f t="shared" si="7"/>
        <v>-186.66666666666666</v>
      </c>
      <c r="CG13" s="24" t="str">
        <f t="shared" si="37"/>
        <v>NAO</v>
      </c>
      <c r="CH13" s="176">
        <f t="shared" si="8"/>
        <v>-240</v>
      </c>
      <c r="CI13" s="24" t="str">
        <f t="shared" si="38"/>
        <v>NAO</v>
      </c>
      <c r="CJ13" s="24">
        <f t="shared" si="9"/>
        <v>0</v>
      </c>
      <c r="CK13" s="24">
        <f t="shared" si="10"/>
        <v>0</v>
      </c>
      <c r="CM13" s="24">
        <f t="shared" si="11"/>
        <v>0</v>
      </c>
      <c r="CN13" s="24">
        <f t="shared" si="12"/>
        <v>0</v>
      </c>
      <c r="CO13" s="24">
        <f t="shared" si="13"/>
        <v>0</v>
      </c>
      <c r="CP13" s="24">
        <f t="shared" si="14"/>
        <v>0</v>
      </c>
      <c r="CQ13" s="24">
        <f t="shared" si="15"/>
        <v>0</v>
      </c>
      <c r="CR13" s="24">
        <f t="shared" si="15"/>
        <v>0</v>
      </c>
      <c r="CS13" s="24">
        <f t="shared" si="15"/>
        <v>0</v>
      </c>
      <c r="CT13" s="24">
        <f t="shared" si="15"/>
        <v>0</v>
      </c>
      <c r="CU13" s="24">
        <f t="shared" si="15"/>
        <v>0</v>
      </c>
      <c r="CV13" s="24">
        <f t="shared" si="16"/>
        <v>0</v>
      </c>
      <c r="CW13" s="24">
        <f t="shared" si="16"/>
        <v>0</v>
      </c>
      <c r="CX13" s="24">
        <f t="shared" si="16"/>
        <v>0</v>
      </c>
      <c r="CY13" s="24">
        <f t="shared" si="16"/>
        <v>0</v>
      </c>
      <c r="CZ13" s="24">
        <f t="shared" si="16"/>
        <v>0</v>
      </c>
      <c r="DA13" s="24">
        <f t="shared" si="17"/>
        <v>0</v>
      </c>
      <c r="DB13" s="24">
        <f t="shared" si="17"/>
        <v>0</v>
      </c>
      <c r="DC13" s="24">
        <f t="shared" si="17"/>
        <v>0</v>
      </c>
      <c r="DE13" s="24">
        <f t="shared" si="39"/>
        <v>0</v>
      </c>
      <c r="DF13" s="24">
        <f t="shared" si="39"/>
        <v>0</v>
      </c>
      <c r="DG13" s="24">
        <f t="shared" si="40"/>
        <v>0</v>
      </c>
      <c r="DH13" s="24">
        <f t="shared" si="41"/>
        <v>0</v>
      </c>
      <c r="DI13" s="24">
        <f t="shared" si="18"/>
        <v>0</v>
      </c>
      <c r="DJ13" s="24">
        <f t="shared" si="18"/>
        <v>0</v>
      </c>
      <c r="DK13" s="24">
        <f t="shared" si="18"/>
        <v>0</v>
      </c>
      <c r="DL13" s="24">
        <f t="shared" si="18"/>
        <v>0</v>
      </c>
      <c r="DM13" s="24">
        <f t="shared" si="18"/>
        <v>0</v>
      </c>
      <c r="DN13" s="24">
        <f t="shared" si="19"/>
        <v>0</v>
      </c>
      <c r="DO13" s="24">
        <f t="shared" si="42"/>
        <v>0</v>
      </c>
      <c r="DP13" s="24">
        <f t="shared" si="42"/>
        <v>0</v>
      </c>
      <c r="DQ13" s="24">
        <f t="shared" si="42"/>
        <v>0</v>
      </c>
      <c r="DR13" s="24">
        <f t="shared" si="43"/>
        <v>0</v>
      </c>
      <c r="DS13" s="24">
        <f t="shared" si="44"/>
        <v>0</v>
      </c>
    </row>
    <row r="14" spans="1:123" s="24" customFormat="1" ht="15.75" thickBot="1">
      <c r="A14" s="26" t="s">
        <v>343</v>
      </c>
      <c r="B14" s="26">
        <v>12</v>
      </c>
      <c r="C14" s="26" t="s">
        <v>372</v>
      </c>
      <c r="D14" s="85" t="s">
        <v>254</v>
      </c>
      <c r="E14" s="166">
        <v>1</v>
      </c>
      <c r="F14" s="166"/>
      <c r="G14" s="166"/>
      <c r="H14" s="166"/>
      <c r="I14" s="166"/>
      <c r="J14" s="166"/>
      <c r="K14" s="166"/>
      <c r="L14" s="166"/>
      <c r="M14" s="166"/>
      <c r="N14" s="166"/>
      <c r="O14" s="166"/>
      <c r="P14" s="166"/>
      <c r="Q14" s="33"/>
      <c r="R14" s="33"/>
      <c r="S14" s="119"/>
      <c r="T14" s="127" t="s">
        <v>36</v>
      </c>
      <c r="U14" s="166"/>
      <c r="V14" s="166"/>
      <c r="W14" s="166">
        <v>2</v>
      </c>
      <c r="X14" s="166"/>
      <c r="Y14" s="166"/>
      <c r="Z14" s="166">
        <v>1</v>
      </c>
      <c r="AA14" s="166"/>
      <c r="AB14" s="166"/>
      <c r="AC14" s="166"/>
      <c r="AD14" s="166"/>
      <c r="AE14" s="33"/>
      <c r="AF14" s="33"/>
      <c r="AG14" s="33"/>
      <c r="AH14" s="33"/>
      <c r="AI14" s="119"/>
      <c r="AJ14" s="50"/>
      <c r="AK14" s="9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 t="shared" si="20"/>
        <v>2</v>
      </c>
      <c r="BA14" s="30">
        <f t="shared" si="0"/>
        <v>1</v>
      </c>
      <c r="BB14" s="31">
        <f t="shared" si="0"/>
        <v>0</v>
      </c>
      <c r="BC14" s="31">
        <f t="shared" si="21"/>
        <v>1</v>
      </c>
      <c r="BD14" s="31">
        <f t="shared" si="1"/>
        <v>2</v>
      </c>
      <c r="BE14" s="31">
        <f t="shared" si="22"/>
        <v>3</v>
      </c>
      <c r="BF14" s="31">
        <f t="shared" si="2"/>
        <v>0</v>
      </c>
      <c r="BG14" s="31">
        <f t="shared" si="23"/>
        <v>3</v>
      </c>
      <c r="BH14" s="31">
        <f t="shared" si="3"/>
        <v>0</v>
      </c>
      <c r="BI14" s="31">
        <f t="shared" si="3"/>
        <v>1</v>
      </c>
      <c r="BJ14" s="31">
        <f t="shared" si="3"/>
        <v>0</v>
      </c>
      <c r="BK14" s="31">
        <f t="shared" si="24"/>
        <v>0</v>
      </c>
      <c r="BL14" s="31">
        <f t="shared" si="24"/>
        <v>0</v>
      </c>
      <c r="BM14" s="31">
        <f t="shared" si="25"/>
        <v>0</v>
      </c>
      <c r="BN14" s="31">
        <f t="shared" si="4"/>
        <v>0</v>
      </c>
      <c r="BO14" s="31">
        <f t="shared" si="4"/>
        <v>0</v>
      </c>
      <c r="BP14" s="31">
        <f t="shared" si="26"/>
        <v>0</v>
      </c>
      <c r="BQ14" s="31">
        <f t="shared" si="27"/>
        <v>0</v>
      </c>
      <c r="BR14" s="31">
        <f t="shared" si="27"/>
        <v>0</v>
      </c>
      <c r="BS14" s="31">
        <f t="shared" si="28"/>
        <v>0</v>
      </c>
      <c r="BT14" s="31">
        <f t="shared" si="5"/>
        <v>0</v>
      </c>
      <c r="BU14" s="32">
        <f t="shared" si="5"/>
        <v>0</v>
      </c>
      <c r="BV14" s="32">
        <f t="shared" si="29"/>
        <v>0</v>
      </c>
      <c r="BX14" s="30">
        <f t="shared" si="30"/>
        <v>220</v>
      </c>
      <c r="BY14" s="31">
        <f t="shared" si="31"/>
        <v>10</v>
      </c>
      <c r="BZ14" s="31">
        <f t="shared" si="32"/>
        <v>0</v>
      </c>
      <c r="CA14" s="31">
        <f t="shared" si="33"/>
        <v>0</v>
      </c>
      <c r="CB14" s="31">
        <f t="shared" si="34"/>
        <v>0</v>
      </c>
      <c r="CC14" s="32">
        <f t="shared" si="35"/>
        <v>230</v>
      </c>
      <c r="CD14" s="176">
        <f t="shared" si="6"/>
        <v>83.333333333333343</v>
      </c>
      <c r="CE14" s="24">
        <f t="shared" si="36"/>
        <v>3</v>
      </c>
      <c r="CF14" s="176">
        <f t="shared" si="7"/>
        <v>43.333333333333343</v>
      </c>
      <c r="CG14" s="24">
        <f t="shared" si="37"/>
        <v>4</v>
      </c>
      <c r="CH14" s="176">
        <f t="shared" si="8"/>
        <v>-10</v>
      </c>
      <c r="CI14" s="24" t="str">
        <f t="shared" si="38"/>
        <v>NAO</v>
      </c>
      <c r="CJ14" s="24">
        <f t="shared" si="9"/>
        <v>3.9410555174777246</v>
      </c>
      <c r="CK14" s="24">
        <f t="shared" si="10"/>
        <v>3.9410555174777246</v>
      </c>
      <c r="CM14" s="24">
        <f t="shared" si="11"/>
        <v>20</v>
      </c>
      <c r="CN14" s="24">
        <f t="shared" si="12"/>
        <v>0</v>
      </c>
      <c r="CO14" s="24">
        <f t="shared" si="13"/>
        <v>6.0606060606060606</v>
      </c>
      <c r="CP14" s="24">
        <f t="shared" si="14"/>
        <v>0</v>
      </c>
      <c r="CQ14" s="24">
        <f t="shared" si="15"/>
        <v>0</v>
      </c>
      <c r="CR14" s="24">
        <f t="shared" si="15"/>
        <v>10</v>
      </c>
      <c r="CS14" s="24">
        <f t="shared" si="15"/>
        <v>0</v>
      </c>
      <c r="CT14" s="24">
        <f t="shared" si="15"/>
        <v>0</v>
      </c>
      <c r="CU14" s="24">
        <f t="shared" si="15"/>
        <v>0</v>
      </c>
      <c r="CV14" s="24">
        <f t="shared" si="16"/>
        <v>0</v>
      </c>
      <c r="CW14" s="24">
        <f t="shared" si="16"/>
        <v>0</v>
      </c>
      <c r="CX14" s="24">
        <f t="shared" si="16"/>
        <v>0</v>
      </c>
      <c r="CY14" s="24">
        <f t="shared" si="16"/>
        <v>0</v>
      </c>
      <c r="CZ14" s="24">
        <f t="shared" si="16"/>
        <v>0</v>
      </c>
      <c r="DA14" s="24">
        <f t="shared" si="17"/>
        <v>0</v>
      </c>
      <c r="DB14" s="24">
        <f t="shared" si="17"/>
        <v>0</v>
      </c>
      <c r="DC14" s="24">
        <f t="shared" si="17"/>
        <v>0</v>
      </c>
      <c r="DE14" s="24">
        <f t="shared" si="39"/>
        <v>1</v>
      </c>
      <c r="DF14" s="24">
        <f t="shared" si="39"/>
        <v>0</v>
      </c>
      <c r="DG14" s="24">
        <f t="shared" si="40"/>
        <v>1</v>
      </c>
      <c r="DH14" s="24">
        <f t="shared" si="41"/>
        <v>0</v>
      </c>
      <c r="DI14" s="24">
        <f t="shared" si="18"/>
        <v>0</v>
      </c>
      <c r="DJ14" s="24">
        <f t="shared" si="18"/>
        <v>1</v>
      </c>
      <c r="DK14" s="24">
        <f t="shared" si="18"/>
        <v>0</v>
      </c>
      <c r="DL14" s="24">
        <f t="shared" si="18"/>
        <v>0</v>
      </c>
      <c r="DM14" s="24">
        <f t="shared" si="18"/>
        <v>0</v>
      </c>
      <c r="DN14" s="24">
        <f t="shared" si="19"/>
        <v>0</v>
      </c>
      <c r="DO14" s="24">
        <f t="shared" si="42"/>
        <v>0</v>
      </c>
      <c r="DP14" s="24">
        <f t="shared" si="42"/>
        <v>0</v>
      </c>
      <c r="DQ14" s="24">
        <f t="shared" si="42"/>
        <v>0</v>
      </c>
      <c r="DR14" s="24">
        <f t="shared" si="43"/>
        <v>0</v>
      </c>
      <c r="DS14" s="24">
        <f t="shared" si="44"/>
        <v>0</v>
      </c>
    </row>
    <row r="15" spans="1:123" s="24" customFormat="1" ht="15.75" thickBot="1">
      <c r="A15" s="26" t="s">
        <v>343</v>
      </c>
      <c r="B15" s="26">
        <v>13</v>
      </c>
      <c r="C15" s="26" t="s">
        <v>373</v>
      </c>
      <c r="D15" s="85" t="s">
        <v>254</v>
      </c>
      <c r="E15" s="166"/>
      <c r="F15" s="166">
        <v>2</v>
      </c>
      <c r="G15" s="166"/>
      <c r="H15" s="166"/>
      <c r="I15" s="166"/>
      <c r="J15" s="166">
        <v>1</v>
      </c>
      <c r="K15" s="166"/>
      <c r="L15" s="166"/>
      <c r="M15" s="166"/>
      <c r="N15" s="166"/>
      <c r="O15" s="166"/>
      <c r="P15" s="166"/>
      <c r="Q15" s="33"/>
      <c r="R15" s="33"/>
      <c r="S15" s="119"/>
      <c r="T15" s="127" t="s">
        <v>36</v>
      </c>
      <c r="U15" s="166"/>
      <c r="V15" s="166">
        <v>1</v>
      </c>
      <c r="W15" s="166"/>
      <c r="X15" s="166">
        <v>2</v>
      </c>
      <c r="Y15" s="166"/>
      <c r="Z15" s="166"/>
      <c r="AA15" s="166">
        <v>1</v>
      </c>
      <c r="AB15" s="166"/>
      <c r="AC15" s="166"/>
      <c r="AD15" s="166"/>
      <c r="AE15" s="33"/>
      <c r="AF15" s="33"/>
      <c r="AG15" s="33"/>
      <c r="AH15" s="33"/>
      <c r="AI15" s="119"/>
      <c r="AJ15" s="50"/>
      <c r="AK15" s="93"/>
      <c r="AL15" s="33"/>
      <c r="AM15" s="33"/>
      <c r="AN15" s="27"/>
      <c r="AO15" s="27"/>
      <c r="AP15" s="27"/>
      <c r="AQ15" s="27"/>
      <c r="AR15" s="28"/>
      <c r="AS15" s="26"/>
      <c r="AT15" s="26"/>
      <c r="AU15" s="26"/>
      <c r="AV15" s="26"/>
      <c r="AW15" s="26"/>
      <c r="AX15" s="26"/>
      <c r="AY15" s="26"/>
      <c r="AZ15" s="29">
        <f t="shared" si="20"/>
        <v>2</v>
      </c>
      <c r="BA15" s="30">
        <f t="shared" si="0"/>
        <v>0</v>
      </c>
      <c r="BB15" s="31">
        <f t="shared" si="0"/>
        <v>3</v>
      </c>
      <c r="BC15" s="31">
        <f t="shared" si="21"/>
        <v>3</v>
      </c>
      <c r="BD15" s="31">
        <f t="shared" si="1"/>
        <v>0</v>
      </c>
      <c r="BE15" s="31">
        <f t="shared" si="22"/>
        <v>3</v>
      </c>
      <c r="BF15" s="31">
        <f t="shared" si="2"/>
        <v>2</v>
      </c>
      <c r="BG15" s="31">
        <f t="shared" si="23"/>
        <v>5</v>
      </c>
      <c r="BH15" s="31">
        <f t="shared" si="3"/>
        <v>0</v>
      </c>
      <c r="BI15" s="31">
        <f t="shared" si="3"/>
        <v>1</v>
      </c>
      <c r="BJ15" s="31">
        <f t="shared" si="3"/>
        <v>1</v>
      </c>
      <c r="BK15" s="31">
        <f t="shared" si="24"/>
        <v>0</v>
      </c>
      <c r="BL15" s="31">
        <f t="shared" si="24"/>
        <v>0</v>
      </c>
      <c r="BM15" s="31">
        <f t="shared" si="25"/>
        <v>0</v>
      </c>
      <c r="BN15" s="31">
        <f t="shared" si="4"/>
        <v>0</v>
      </c>
      <c r="BO15" s="31">
        <f t="shared" si="4"/>
        <v>0</v>
      </c>
      <c r="BP15" s="31">
        <f t="shared" si="26"/>
        <v>0</v>
      </c>
      <c r="BQ15" s="31">
        <f t="shared" si="27"/>
        <v>0</v>
      </c>
      <c r="BR15" s="31">
        <f t="shared" si="27"/>
        <v>0</v>
      </c>
      <c r="BS15" s="31">
        <f t="shared" si="28"/>
        <v>0</v>
      </c>
      <c r="BT15" s="31">
        <f t="shared" si="5"/>
        <v>0</v>
      </c>
      <c r="BU15" s="32">
        <f t="shared" si="5"/>
        <v>0</v>
      </c>
      <c r="BV15" s="32">
        <f t="shared" si="29"/>
        <v>0</v>
      </c>
      <c r="BX15" s="30">
        <f t="shared" si="30"/>
        <v>320</v>
      </c>
      <c r="BY15" s="31">
        <f t="shared" si="31"/>
        <v>10</v>
      </c>
      <c r="BZ15" s="31">
        <f t="shared" si="32"/>
        <v>5</v>
      </c>
      <c r="CA15" s="31">
        <f t="shared" si="33"/>
        <v>0</v>
      </c>
      <c r="CB15" s="31">
        <f t="shared" si="34"/>
        <v>0</v>
      </c>
      <c r="CC15" s="32">
        <f t="shared" si="35"/>
        <v>335</v>
      </c>
      <c r="CD15" s="176">
        <f t="shared" si="6"/>
        <v>188.33333333333334</v>
      </c>
      <c r="CE15" s="24">
        <f t="shared" si="36"/>
        <v>3</v>
      </c>
      <c r="CF15" s="176">
        <f t="shared" si="7"/>
        <v>148.33333333333334</v>
      </c>
      <c r="CG15" s="24">
        <f t="shared" si="37"/>
        <v>4</v>
      </c>
      <c r="CH15" s="176">
        <f t="shared" si="8"/>
        <v>95</v>
      </c>
      <c r="CI15" s="24">
        <f t="shared" si="38"/>
        <v>5</v>
      </c>
      <c r="CJ15" s="24">
        <f t="shared" si="9"/>
        <v>5.7402330363262513</v>
      </c>
      <c r="CK15" s="24">
        <f t="shared" si="10"/>
        <v>5.7402330363262513</v>
      </c>
      <c r="CM15" s="24">
        <f t="shared" si="11"/>
        <v>0</v>
      </c>
      <c r="CN15" s="24">
        <f t="shared" si="12"/>
        <v>12</v>
      </c>
      <c r="CO15" s="24">
        <f t="shared" si="13"/>
        <v>0</v>
      </c>
      <c r="CP15" s="24">
        <f t="shared" si="14"/>
        <v>25</v>
      </c>
      <c r="CQ15" s="24">
        <f t="shared" si="15"/>
        <v>0</v>
      </c>
      <c r="CR15" s="24">
        <f t="shared" si="15"/>
        <v>10</v>
      </c>
      <c r="CS15" s="24">
        <f t="shared" si="15"/>
        <v>20</v>
      </c>
      <c r="CT15" s="24">
        <f t="shared" si="15"/>
        <v>0</v>
      </c>
      <c r="CU15" s="24">
        <f t="shared" si="15"/>
        <v>0</v>
      </c>
      <c r="CV15" s="24">
        <f t="shared" si="16"/>
        <v>0</v>
      </c>
      <c r="CW15" s="24">
        <f t="shared" si="16"/>
        <v>0</v>
      </c>
      <c r="CX15" s="24">
        <f t="shared" si="16"/>
        <v>0</v>
      </c>
      <c r="CY15" s="24">
        <f t="shared" si="16"/>
        <v>0</v>
      </c>
      <c r="CZ15" s="24">
        <f t="shared" si="16"/>
        <v>0</v>
      </c>
      <c r="DA15" s="24">
        <f t="shared" si="17"/>
        <v>0</v>
      </c>
      <c r="DB15" s="24">
        <f t="shared" si="17"/>
        <v>0</v>
      </c>
      <c r="DC15" s="24">
        <f t="shared" si="17"/>
        <v>0</v>
      </c>
      <c r="DE15" s="24">
        <f t="shared" si="39"/>
        <v>0</v>
      </c>
      <c r="DF15" s="24">
        <f t="shared" si="39"/>
        <v>1</v>
      </c>
      <c r="DG15" s="24">
        <f t="shared" si="40"/>
        <v>0</v>
      </c>
      <c r="DH15" s="24">
        <f t="shared" si="41"/>
        <v>1</v>
      </c>
      <c r="DI15" s="24">
        <f t="shared" si="18"/>
        <v>0</v>
      </c>
      <c r="DJ15" s="24">
        <f t="shared" si="18"/>
        <v>1</v>
      </c>
      <c r="DK15" s="24">
        <f t="shared" si="18"/>
        <v>1</v>
      </c>
      <c r="DL15" s="24">
        <f t="shared" si="18"/>
        <v>0</v>
      </c>
      <c r="DM15" s="24">
        <f t="shared" si="18"/>
        <v>0</v>
      </c>
      <c r="DN15" s="24">
        <f t="shared" si="19"/>
        <v>0</v>
      </c>
      <c r="DO15" s="24">
        <f t="shared" si="42"/>
        <v>0</v>
      </c>
      <c r="DP15" s="24">
        <f t="shared" si="42"/>
        <v>0</v>
      </c>
      <c r="DQ15" s="24">
        <f t="shared" si="42"/>
        <v>0</v>
      </c>
      <c r="DR15" s="24">
        <f t="shared" si="43"/>
        <v>0</v>
      </c>
      <c r="DS15" s="24">
        <f t="shared" si="44"/>
        <v>0</v>
      </c>
    </row>
    <row r="16" spans="1:123" s="24" customFormat="1" ht="15.75" thickBot="1">
      <c r="A16" s="26" t="s">
        <v>343</v>
      </c>
      <c r="B16" s="26">
        <v>14</v>
      </c>
      <c r="C16" s="26" t="s">
        <v>374</v>
      </c>
      <c r="D16" s="85" t="s">
        <v>254</v>
      </c>
      <c r="E16" s="166"/>
      <c r="F16" s="166"/>
      <c r="G16" s="166">
        <v>1</v>
      </c>
      <c r="H16" s="166"/>
      <c r="I16" s="166"/>
      <c r="J16" s="166"/>
      <c r="K16" s="166"/>
      <c r="L16" s="166"/>
      <c r="M16" s="166"/>
      <c r="N16" s="166"/>
      <c r="O16" s="166"/>
      <c r="P16" s="166"/>
      <c r="Q16" s="33"/>
      <c r="R16" s="33"/>
      <c r="S16" s="119"/>
      <c r="T16" s="127" t="s">
        <v>36</v>
      </c>
      <c r="U16" s="166"/>
      <c r="V16" s="166"/>
      <c r="W16" s="166">
        <v>1</v>
      </c>
      <c r="X16" s="166"/>
      <c r="Y16" s="166"/>
      <c r="Z16" s="166"/>
      <c r="AA16" s="166"/>
      <c r="AB16" s="166"/>
      <c r="AC16" s="166"/>
      <c r="AD16" s="166">
        <v>1</v>
      </c>
      <c r="AE16" s="33"/>
      <c r="AF16" s="33"/>
      <c r="AG16" s="33"/>
      <c r="AH16" s="33"/>
      <c r="AI16" s="119"/>
      <c r="AJ16" s="50"/>
      <c r="AK16" s="93"/>
      <c r="AL16" s="33"/>
      <c r="AM16" s="33"/>
      <c r="AN16" s="27"/>
      <c r="AO16" s="27"/>
      <c r="AP16" s="27"/>
      <c r="AQ16" s="27"/>
      <c r="AR16" s="28"/>
      <c r="AS16" s="26"/>
      <c r="AT16" s="26"/>
      <c r="AU16" s="26"/>
      <c r="AV16" s="26"/>
      <c r="AW16" s="26"/>
      <c r="AX16" s="26"/>
      <c r="AY16" s="26"/>
      <c r="AZ16" s="29">
        <f t="shared" si="20"/>
        <v>2</v>
      </c>
      <c r="BA16" s="30">
        <f t="shared" si="0"/>
        <v>0</v>
      </c>
      <c r="BB16" s="31">
        <f t="shared" si="0"/>
        <v>0</v>
      </c>
      <c r="BC16" s="31">
        <f t="shared" si="21"/>
        <v>0</v>
      </c>
      <c r="BD16" s="31">
        <f t="shared" si="1"/>
        <v>2</v>
      </c>
      <c r="BE16" s="31">
        <f t="shared" si="22"/>
        <v>2</v>
      </c>
      <c r="BF16" s="31">
        <f t="shared" si="2"/>
        <v>0</v>
      </c>
      <c r="BG16" s="31">
        <f t="shared" si="23"/>
        <v>2</v>
      </c>
      <c r="BH16" s="31">
        <f t="shared" si="3"/>
        <v>0</v>
      </c>
      <c r="BI16" s="31">
        <f t="shared" si="3"/>
        <v>0</v>
      </c>
      <c r="BJ16" s="31">
        <f t="shared" si="3"/>
        <v>0</v>
      </c>
      <c r="BK16" s="31">
        <f t="shared" si="24"/>
        <v>0</v>
      </c>
      <c r="BL16" s="31">
        <f t="shared" si="24"/>
        <v>0</v>
      </c>
      <c r="BM16" s="31">
        <f t="shared" si="25"/>
        <v>0</v>
      </c>
      <c r="BN16" s="31">
        <f t="shared" si="4"/>
        <v>1</v>
      </c>
      <c r="BO16" s="31">
        <f t="shared" si="4"/>
        <v>0</v>
      </c>
      <c r="BP16" s="31">
        <f t="shared" si="26"/>
        <v>0</v>
      </c>
      <c r="BQ16" s="31">
        <f t="shared" si="27"/>
        <v>0</v>
      </c>
      <c r="BR16" s="31">
        <f t="shared" si="27"/>
        <v>0</v>
      </c>
      <c r="BS16" s="31">
        <f t="shared" si="28"/>
        <v>0</v>
      </c>
      <c r="BT16" s="31">
        <f t="shared" si="5"/>
        <v>0</v>
      </c>
      <c r="BU16" s="32">
        <f t="shared" si="5"/>
        <v>0</v>
      </c>
      <c r="BV16" s="32">
        <f t="shared" si="29"/>
        <v>0</v>
      </c>
      <c r="BX16" s="30">
        <f t="shared" si="30"/>
        <v>120</v>
      </c>
      <c r="BY16" s="31">
        <f t="shared" si="31"/>
        <v>0</v>
      </c>
      <c r="BZ16" s="31">
        <f t="shared" si="32"/>
        <v>0</v>
      </c>
      <c r="CA16" s="31">
        <f t="shared" si="33"/>
        <v>50</v>
      </c>
      <c r="CB16" s="31">
        <f t="shared" si="34"/>
        <v>0</v>
      </c>
      <c r="CC16" s="32">
        <f t="shared" si="35"/>
        <v>170</v>
      </c>
      <c r="CD16" s="176">
        <f t="shared" si="6"/>
        <v>23.333333333333343</v>
      </c>
      <c r="CE16" s="24">
        <f t="shared" si="36"/>
        <v>3</v>
      </c>
      <c r="CF16" s="176">
        <f t="shared" si="7"/>
        <v>-16.666666666666657</v>
      </c>
      <c r="CG16" s="24" t="str">
        <f t="shared" si="37"/>
        <v>NAO</v>
      </c>
      <c r="CH16" s="176">
        <f t="shared" si="8"/>
        <v>-70</v>
      </c>
      <c r="CI16" s="24" t="str">
        <f t="shared" si="38"/>
        <v>NAO</v>
      </c>
      <c r="CJ16" s="24">
        <f t="shared" si="9"/>
        <v>2.9129540781357091</v>
      </c>
      <c r="CK16" s="24">
        <f t="shared" si="10"/>
        <v>2.9129540781357091</v>
      </c>
      <c r="CM16" s="24">
        <f t="shared" si="11"/>
        <v>0</v>
      </c>
      <c r="CN16" s="24">
        <f t="shared" si="12"/>
        <v>0</v>
      </c>
      <c r="CO16" s="24">
        <f t="shared" si="13"/>
        <v>6.0606060606060606</v>
      </c>
      <c r="CP16" s="24">
        <f t="shared" si="14"/>
        <v>0</v>
      </c>
      <c r="CQ16" s="24">
        <f t="shared" si="15"/>
        <v>0</v>
      </c>
      <c r="CR16" s="24">
        <f t="shared" si="15"/>
        <v>0</v>
      </c>
      <c r="CS16" s="24">
        <f t="shared" si="15"/>
        <v>0</v>
      </c>
      <c r="CT16" s="24">
        <f t="shared" si="15"/>
        <v>0</v>
      </c>
      <c r="CU16" s="24">
        <f t="shared" si="15"/>
        <v>0</v>
      </c>
      <c r="CV16" s="24">
        <f t="shared" si="16"/>
        <v>100</v>
      </c>
      <c r="CW16" s="24">
        <f t="shared" si="16"/>
        <v>0</v>
      </c>
      <c r="CX16" s="24">
        <f t="shared" si="16"/>
        <v>0</v>
      </c>
      <c r="CY16" s="24">
        <f t="shared" si="16"/>
        <v>0</v>
      </c>
      <c r="CZ16" s="24">
        <f t="shared" si="16"/>
        <v>0</v>
      </c>
      <c r="DA16" s="24">
        <f t="shared" si="17"/>
        <v>0</v>
      </c>
      <c r="DB16" s="24">
        <f t="shared" si="17"/>
        <v>0</v>
      </c>
      <c r="DC16" s="24">
        <f t="shared" si="17"/>
        <v>0</v>
      </c>
      <c r="DE16" s="24">
        <f t="shared" si="39"/>
        <v>0</v>
      </c>
      <c r="DF16" s="24">
        <f t="shared" si="39"/>
        <v>0</v>
      </c>
      <c r="DG16" s="24">
        <f t="shared" si="40"/>
        <v>1</v>
      </c>
      <c r="DH16" s="24">
        <f t="shared" si="41"/>
        <v>0</v>
      </c>
      <c r="DI16" s="24">
        <f t="shared" si="18"/>
        <v>0</v>
      </c>
      <c r="DJ16" s="24">
        <f t="shared" si="18"/>
        <v>0</v>
      </c>
      <c r="DK16" s="24">
        <f t="shared" si="18"/>
        <v>0</v>
      </c>
      <c r="DL16" s="24">
        <f t="shared" si="18"/>
        <v>0</v>
      </c>
      <c r="DM16" s="24">
        <f t="shared" si="18"/>
        <v>0</v>
      </c>
      <c r="DN16" s="24">
        <f t="shared" si="19"/>
        <v>1</v>
      </c>
      <c r="DO16" s="24">
        <f t="shared" si="42"/>
        <v>0</v>
      </c>
      <c r="DP16" s="24">
        <f t="shared" si="42"/>
        <v>0</v>
      </c>
      <c r="DQ16" s="24">
        <f t="shared" si="42"/>
        <v>0</v>
      </c>
      <c r="DR16" s="24">
        <f t="shared" si="43"/>
        <v>0</v>
      </c>
      <c r="DS16" s="24">
        <f t="shared" si="44"/>
        <v>0</v>
      </c>
    </row>
    <row r="17" spans="1:123" ht="15.75" thickBot="1">
      <c r="A17" s="26" t="s">
        <v>343</v>
      </c>
      <c r="B17" s="26">
        <v>15</v>
      </c>
      <c r="C17" s="26" t="s">
        <v>375</v>
      </c>
      <c r="D17" s="85" t="s">
        <v>254</v>
      </c>
      <c r="E17" s="166"/>
      <c r="F17" s="166">
        <v>1</v>
      </c>
      <c r="G17" s="166">
        <v>2</v>
      </c>
      <c r="H17" s="182"/>
      <c r="I17" s="166"/>
      <c r="J17" s="166"/>
      <c r="K17" s="166"/>
      <c r="L17" s="166"/>
      <c r="M17" s="166"/>
      <c r="N17" s="166"/>
      <c r="O17" s="166"/>
      <c r="P17" s="166"/>
      <c r="Q17" s="33"/>
      <c r="R17" s="33"/>
      <c r="S17" s="119"/>
      <c r="T17" s="127" t="s">
        <v>36</v>
      </c>
      <c r="U17" s="166"/>
      <c r="V17" s="166"/>
      <c r="W17" s="166">
        <v>2</v>
      </c>
      <c r="X17" s="166"/>
      <c r="Y17" s="166"/>
      <c r="Z17" s="166"/>
      <c r="AA17" s="166"/>
      <c r="AB17" s="166"/>
      <c r="AC17" s="166"/>
      <c r="AD17" s="166"/>
      <c r="AE17" s="33"/>
      <c r="AF17" s="33"/>
      <c r="AG17" s="33"/>
      <c r="AH17" s="33"/>
      <c r="AI17" s="119"/>
      <c r="AJ17" s="50"/>
      <c r="AK17" s="93"/>
      <c r="AL17" s="33"/>
      <c r="AM17" s="33"/>
      <c r="AN17" s="36"/>
      <c r="AO17" s="36"/>
      <c r="AP17" s="36"/>
      <c r="AQ17" s="36"/>
      <c r="AR17" s="37"/>
      <c r="AS17" s="33"/>
      <c r="AT17" s="33"/>
      <c r="AU17" s="33"/>
      <c r="AV17" s="33"/>
      <c r="AW17" s="33"/>
      <c r="AX17" s="33"/>
      <c r="AY17" s="33"/>
      <c r="AZ17" s="38">
        <f t="shared" si="20"/>
        <v>2</v>
      </c>
      <c r="BA17" s="39">
        <f t="shared" si="0"/>
        <v>0</v>
      </c>
      <c r="BB17" s="40">
        <f t="shared" si="0"/>
        <v>1</v>
      </c>
      <c r="BC17" s="31">
        <f t="shared" si="21"/>
        <v>1</v>
      </c>
      <c r="BD17" s="40">
        <f t="shared" si="1"/>
        <v>4</v>
      </c>
      <c r="BE17" s="31">
        <f t="shared" si="22"/>
        <v>5</v>
      </c>
      <c r="BF17" s="40">
        <f t="shared" si="2"/>
        <v>0</v>
      </c>
      <c r="BG17" s="31">
        <f t="shared" si="23"/>
        <v>5</v>
      </c>
      <c r="BH17" s="40">
        <f t="shared" si="3"/>
        <v>0</v>
      </c>
      <c r="BI17" s="40">
        <f t="shared" si="3"/>
        <v>0</v>
      </c>
      <c r="BJ17" s="40">
        <f t="shared" si="3"/>
        <v>0</v>
      </c>
      <c r="BK17" s="40">
        <f t="shared" si="24"/>
        <v>0</v>
      </c>
      <c r="BL17" s="40">
        <f t="shared" si="24"/>
        <v>0</v>
      </c>
      <c r="BM17" s="31">
        <f t="shared" si="25"/>
        <v>0</v>
      </c>
      <c r="BN17" s="40">
        <f t="shared" si="4"/>
        <v>0</v>
      </c>
      <c r="BO17" s="40">
        <f t="shared" si="4"/>
        <v>0</v>
      </c>
      <c r="BP17" s="40">
        <f t="shared" si="26"/>
        <v>0</v>
      </c>
      <c r="BQ17" s="40">
        <f t="shared" si="27"/>
        <v>0</v>
      </c>
      <c r="BR17" s="40">
        <f t="shared" si="27"/>
        <v>0</v>
      </c>
      <c r="BS17" s="31">
        <f t="shared" si="28"/>
        <v>0</v>
      </c>
      <c r="BT17" s="40">
        <f t="shared" si="5"/>
        <v>0</v>
      </c>
      <c r="BU17" s="41">
        <f t="shared" si="5"/>
        <v>0</v>
      </c>
      <c r="BV17" s="41">
        <f t="shared" si="29"/>
        <v>0</v>
      </c>
      <c r="BW17" s="42"/>
      <c r="BX17" s="39">
        <f t="shared" si="30"/>
        <v>320</v>
      </c>
      <c r="BY17" s="40">
        <f t="shared" si="31"/>
        <v>0</v>
      </c>
      <c r="BZ17" s="40">
        <f t="shared" si="32"/>
        <v>0</v>
      </c>
      <c r="CA17" s="40">
        <f t="shared" si="33"/>
        <v>0</v>
      </c>
      <c r="CB17" s="40">
        <f t="shared" si="34"/>
        <v>0</v>
      </c>
      <c r="CC17" s="32">
        <f t="shared" si="35"/>
        <v>320</v>
      </c>
      <c r="CD17" s="176">
        <f t="shared" si="6"/>
        <v>173.33333333333334</v>
      </c>
      <c r="CE17" s="24">
        <f t="shared" si="36"/>
        <v>3</v>
      </c>
      <c r="CF17" s="176">
        <f t="shared" si="7"/>
        <v>133.33333333333334</v>
      </c>
      <c r="CG17" s="24">
        <f t="shared" si="37"/>
        <v>4</v>
      </c>
      <c r="CH17" s="176">
        <f t="shared" si="8"/>
        <v>80</v>
      </c>
      <c r="CI17" s="24">
        <f t="shared" si="38"/>
        <v>5</v>
      </c>
      <c r="CJ17">
        <f t="shared" si="9"/>
        <v>5.4832076764907471</v>
      </c>
      <c r="CK17">
        <f t="shared" si="10"/>
        <v>5.4832076764907471</v>
      </c>
      <c r="CM17">
        <f t="shared" si="11"/>
        <v>0</v>
      </c>
      <c r="CN17">
        <f t="shared" si="12"/>
        <v>4</v>
      </c>
      <c r="CO17">
        <f t="shared" si="13"/>
        <v>12.121212121212121</v>
      </c>
      <c r="CP17">
        <f t="shared" si="14"/>
        <v>0</v>
      </c>
      <c r="CQ17">
        <f t="shared" si="15"/>
        <v>0</v>
      </c>
      <c r="CR17">
        <f t="shared" si="15"/>
        <v>0</v>
      </c>
      <c r="CS17">
        <f t="shared" si="15"/>
        <v>0</v>
      </c>
      <c r="CT17">
        <f t="shared" si="15"/>
        <v>0</v>
      </c>
      <c r="CU17">
        <f t="shared" si="15"/>
        <v>0</v>
      </c>
      <c r="CV17">
        <f t="shared" si="16"/>
        <v>0</v>
      </c>
      <c r="CW17">
        <f t="shared" si="16"/>
        <v>0</v>
      </c>
      <c r="CX17">
        <f t="shared" si="16"/>
        <v>0</v>
      </c>
      <c r="CY17">
        <f t="shared" si="16"/>
        <v>0</v>
      </c>
      <c r="CZ17">
        <f t="shared" si="16"/>
        <v>0</v>
      </c>
      <c r="DA17">
        <f t="shared" si="17"/>
        <v>0</v>
      </c>
      <c r="DB17">
        <f t="shared" si="17"/>
        <v>0</v>
      </c>
      <c r="DC17">
        <f t="shared" si="17"/>
        <v>0</v>
      </c>
      <c r="DE17" s="24">
        <f t="shared" si="39"/>
        <v>0</v>
      </c>
      <c r="DF17" s="24">
        <f t="shared" si="39"/>
        <v>1</v>
      </c>
      <c r="DG17" s="24">
        <f t="shared" si="40"/>
        <v>1</v>
      </c>
      <c r="DH17" s="24">
        <f t="shared" si="41"/>
        <v>0</v>
      </c>
      <c r="DI17" s="24">
        <f t="shared" si="18"/>
        <v>0</v>
      </c>
      <c r="DJ17" s="24">
        <f t="shared" si="18"/>
        <v>0</v>
      </c>
      <c r="DK17" s="24">
        <f t="shared" si="18"/>
        <v>0</v>
      </c>
      <c r="DL17" s="24">
        <f t="shared" si="18"/>
        <v>0</v>
      </c>
      <c r="DM17" s="24">
        <f t="shared" si="18"/>
        <v>0</v>
      </c>
      <c r="DN17" s="24">
        <f t="shared" si="19"/>
        <v>0</v>
      </c>
      <c r="DO17" s="24">
        <f t="shared" si="42"/>
        <v>0</v>
      </c>
      <c r="DP17" s="24">
        <f t="shared" si="42"/>
        <v>0</v>
      </c>
      <c r="DQ17" s="24">
        <f t="shared" si="42"/>
        <v>0</v>
      </c>
      <c r="DR17" s="24">
        <f t="shared" si="43"/>
        <v>0</v>
      </c>
      <c r="DS17" s="24">
        <f t="shared" si="44"/>
        <v>0</v>
      </c>
    </row>
    <row r="18" spans="1:123" ht="15.75" thickBot="1">
      <c r="A18" s="26" t="s">
        <v>343</v>
      </c>
      <c r="B18" s="26">
        <v>16</v>
      </c>
      <c r="C18" s="26" t="s">
        <v>376</v>
      </c>
      <c r="D18" s="85" t="s">
        <v>76</v>
      </c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70"/>
      <c r="R18" s="170"/>
      <c r="S18" s="183"/>
      <c r="T18" s="127" t="s">
        <v>36</v>
      </c>
      <c r="U18" s="166">
        <v>1</v>
      </c>
      <c r="V18" s="166"/>
      <c r="W18" s="166">
        <v>6</v>
      </c>
      <c r="X18" s="166">
        <v>1</v>
      </c>
      <c r="Y18" s="166">
        <v>2</v>
      </c>
      <c r="Z18" s="166"/>
      <c r="AA18" s="166">
        <v>2</v>
      </c>
      <c r="AB18" s="166"/>
      <c r="AC18" s="166"/>
      <c r="AD18" s="166"/>
      <c r="AE18" s="33"/>
      <c r="AF18" s="33"/>
      <c r="AG18" s="33"/>
      <c r="AH18" s="33"/>
      <c r="AI18" s="119"/>
      <c r="AJ18" s="91"/>
      <c r="AK18" s="93"/>
      <c r="AL18" s="33"/>
      <c r="AM18" s="33"/>
      <c r="AN18" s="36"/>
      <c r="AO18" s="36"/>
      <c r="AP18" s="36"/>
      <c r="AQ18" s="36"/>
      <c r="AR18" s="37"/>
      <c r="AS18" s="33"/>
      <c r="AT18" s="33"/>
      <c r="AU18" s="33"/>
      <c r="AV18" s="33"/>
      <c r="AW18" s="33"/>
      <c r="AX18" s="33"/>
      <c r="AY18" s="33"/>
      <c r="AZ18" s="38">
        <f t="shared" si="20"/>
        <v>1</v>
      </c>
      <c r="BA18" s="39">
        <f t="shared" si="0"/>
        <v>1</v>
      </c>
      <c r="BB18" s="40">
        <f t="shared" si="0"/>
        <v>0</v>
      </c>
      <c r="BC18" s="31">
        <f t="shared" si="21"/>
        <v>1</v>
      </c>
      <c r="BD18" s="40">
        <f t="shared" si="1"/>
        <v>6</v>
      </c>
      <c r="BE18" s="31">
        <f t="shared" si="22"/>
        <v>7</v>
      </c>
      <c r="BF18" s="40">
        <f t="shared" si="2"/>
        <v>1</v>
      </c>
      <c r="BG18" s="31">
        <f t="shared" si="23"/>
        <v>8</v>
      </c>
      <c r="BH18" s="40">
        <f t="shared" si="3"/>
        <v>2</v>
      </c>
      <c r="BI18" s="40">
        <f t="shared" si="3"/>
        <v>0</v>
      </c>
      <c r="BJ18" s="40">
        <f t="shared" si="3"/>
        <v>2</v>
      </c>
      <c r="BK18" s="40">
        <f t="shared" si="24"/>
        <v>0</v>
      </c>
      <c r="BL18" s="40">
        <f t="shared" si="24"/>
        <v>0</v>
      </c>
      <c r="BM18" s="31">
        <f t="shared" si="25"/>
        <v>0</v>
      </c>
      <c r="BN18" s="40">
        <f t="shared" si="4"/>
        <v>0</v>
      </c>
      <c r="BO18" s="40">
        <f t="shared" si="4"/>
        <v>0</v>
      </c>
      <c r="BP18" s="40">
        <f t="shared" si="26"/>
        <v>0</v>
      </c>
      <c r="BQ18" s="40">
        <f t="shared" si="27"/>
        <v>0</v>
      </c>
      <c r="BR18" s="40">
        <f t="shared" si="27"/>
        <v>0</v>
      </c>
      <c r="BS18" s="31">
        <f t="shared" si="28"/>
        <v>0</v>
      </c>
      <c r="BT18" s="40">
        <f t="shared" si="5"/>
        <v>0</v>
      </c>
      <c r="BU18" s="41">
        <f t="shared" si="5"/>
        <v>0</v>
      </c>
      <c r="BV18" s="41">
        <f t="shared" si="29"/>
        <v>0</v>
      </c>
      <c r="BW18" s="42"/>
      <c r="BX18" s="39">
        <f t="shared" si="30"/>
        <v>540</v>
      </c>
      <c r="BY18" s="40">
        <f t="shared" si="31"/>
        <v>0</v>
      </c>
      <c r="BZ18" s="40">
        <f t="shared" si="32"/>
        <v>10</v>
      </c>
      <c r="CA18" s="40">
        <f t="shared" si="33"/>
        <v>0</v>
      </c>
      <c r="CB18" s="40">
        <f t="shared" si="34"/>
        <v>0</v>
      </c>
      <c r="CC18" s="32">
        <f t="shared" si="35"/>
        <v>550</v>
      </c>
      <c r="CD18" s="176">
        <f t="shared" si="6"/>
        <v>476.66666666666669</v>
      </c>
      <c r="CE18" s="24">
        <f t="shared" si="36"/>
        <v>3</v>
      </c>
      <c r="CF18" s="176">
        <f t="shared" si="7"/>
        <v>456.66666666666669</v>
      </c>
      <c r="CG18" s="24">
        <f t="shared" si="37"/>
        <v>4</v>
      </c>
      <c r="CH18" s="176">
        <f t="shared" si="8"/>
        <v>430</v>
      </c>
      <c r="CI18" s="24">
        <f t="shared" si="38"/>
        <v>5</v>
      </c>
      <c r="CJ18">
        <f t="shared" si="9"/>
        <v>9.4242631939684713</v>
      </c>
      <c r="CK18">
        <f t="shared" si="10"/>
        <v>9.4242631939684713</v>
      </c>
      <c r="CM18">
        <f t="shared" si="11"/>
        <v>20</v>
      </c>
      <c r="CN18">
        <f t="shared" si="12"/>
        <v>0</v>
      </c>
      <c r="CO18">
        <f t="shared" si="13"/>
        <v>18.18181818181818</v>
      </c>
      <c r="CP18">
        <f t="shared" si="14"/>
        <v>12.5</v>
      </c>
      <c r="CQ18">
        <f t="shared" si="15"/>
        <v>100</v>
      </c>
      <c r="CR18">
        <f t="shared" si="15"/>
        <v>0</v>
      </c>
      <c r="CS18">
        <f t="shared" si="15"/>
        <v>40</v>
      </c>
      <c r="CT18">
        <f t="shared" si="15"/>
        <v>0</v>
      </c>
      <c r="CU18">
        <f t="shared" si="15"/>
        <v>0</v>
      </c>
      <c r="CV18">
        <f t="shared" si="16"/>
        <v>0</v>
      </c>
      <c r="CW18">
        <f t="shared" si="16"/>
        <v>0</v>
      </c>
      <c r="CX18">
        <f t="shared" si="16"/>
        <v>0</v>
      </c>
      <c r="CY18">
        <f t="shared" si="16"/>
        <v>0</v>
      </c>
      <c r="CZ18">
        <f t="shared" si="16"/>
        <v>0</v>
      </c>
      <c r="DA18">
        <f t="shared" si="17"/>
        <v>0</v>
      </c>
      <c r="DB18">
        <f t="shared" si="17"/>
        <v>0</v>
      </c>
      <c r="DC18">
        <f t="shared" si="17"/>
        <v>0</v>
      </c>
      <c r="DE18" s="24">
        <f t="shared" si="39"/>
        <v>1</v>
      </c>
      <c r="DF18" s="24">
        <f t="shared" si="39"/>
        <v>0</v>
      </c>
      <c r="DG18" s="24">
        <f t="shared" si="40"/>
        <v>1</v>
      </c>
      <c r="DH18" s="24">
        <f t="shared" si="41"/>
        <v>1</v>
      </c>
      <c r="DI18" s="24">
        <f t="shared" si="18"/>
        <v>1</v>
      </c>
      <c r="DJ18" s="24">
        <f t="shared" si="18"/>
        <v>0</v>
      </c>
      <c r="DK18" s="24">
        <f t="shared" si="18"/>
        <v>1</v>
      </c>
      <c r="DL18" s="24">
        <f t="shared" si="18"/>
        <v>0</v>
      </c>
      <c r="DM18" s="24">
        <f t="shared" si="18"/>
        <v>0</v>
      </c>
      <c r="DN18" s="24">
        <f t="shared" si="19"/>
        <v>0</v>
      </c>
      <c r="DO18" s="24">
        <f t="shared" si="42"/>
        <v>0</v>
      </c>
      <c r="DP18" s="24">
        <f t="shared" si="42"/>
        <v>0</v>
      </c>
      <c r="DQ18" s="24">
        <f t="shared" si="42"/>
        <v>0</v>
      </c>
      <c r="DR18" s="24">
        <f t="shared" si="43"/>
        <v>0</v>
      </c>
      <c r="DS18" s="24">
        <f t="shared" si="44"/>
        <v>0</v>
      </c>
    </row>
    <row r="19" spans="1:123" ht="15.75" thickBot="1">
      <c r="A19" s="26" t="s">
        <v>343</v>
      </c>
      <c r="B19" s="26">
        <v>17</v>
      </c>
      <c r="C19" s="26" t="s">
        <v>377</v>
      </c>
      <c r="D19" s="85" t="s">
        <v>36</v>
      </c>
      <c r="E19" s="166"/>
      <c r="F19" s="182"/>
      <c r="G19" s="166"/>
      <c r="H19" s="166"/>
      <c r="I19" s="166"/>
      <c r="J19" s="166"/>
      <c r="K19" s="166"/>
      <c r="L19" s="166"/>
      <c r="M19" s="226">
        <v>1</v>
      </c>
      <c r="N19" s="166"/>
      <c r="O19" s="166"/>
      <c r="P19" s="166"/>
      <c r="Q19" s="227"/>
      <c r="R19" s="33"/>
      <c r="S19" s="119"/>
      <c r="T19" s="127" t="s">
        <v>36</v>
      </c>
      <c r="U19" s="166"/>
      <c r="V19" s="182">
        <v>1</v>
      </c>
      <c r="W19" s="166"/>
      <c r="X19" s="166"/>
      <c r="Y19" s="166"/>
      <c r="Z19" s="166"/>
      <c r="AA19" s="166"/>
      <c r="AB19" s="166"/>
      <c r="AC19" s="166"/>
      <c r="AD19" s="166"/>
      <c r="AE19" s="33"/>
      <c r="AF19" s="33"/>
      <c r="AG19" s="33">
        <v>1</v>
      </c>
      <c r="AH19" s="33"/>
      <c r="AI19" s="119"/>
      <c r="AJ19" s="50"/>
      <c r="AK19" s="93"/>
      <c r="AL19" s="33"/>
      <c r="AM19" s="33"/>
      <c r="AN19" s="36"/>
      <c r="AO19" s="36"/>
      <c r="AP19" s="36"/>
      <c r="AQ19" s="36"/>
      <c r="AR19" s="37"/>
      <c r="AS19" s="33"/>
      <c r="AT19" s="33"/>
      <c r="AU19" s="33"/>
      <c r="AV19" s="33"/>
      <c r="AW19" s="33"/>
      <c r="AX19" s="33"/>
      <c r="AY19" s="33"/>
      <c r="AZ19" s="38">
        <f t="shared" si="20"/>
        <v>2</v>
      </c>
      <c r="BA19" s="39">
        <f>SUM(E19,U19,AK19)</f>
        <v>0</v>
      </c>
      <c r="BB19" s="40">
        <f>SUM(F19,V19,AL19)</f>
        <v>1</v>
      </c>
      <c r="BC19" s="31">
        <f t="shared" si="21"/>
        <v>1</v>
      </c>
      <c r="BD19" s="40">
        <f t="shared" si="1"/>
        <v>0</v>
      </c>
      <c r="BE19" s="31">
        <f t="shared" si="22"/>
        <v>1</v>
      </c>
      <c r="BF19" s="40">
        <f t="shared" si="2"/>
        <v>0</v>
      </c>
      <c r="BG19" s="31">
        <f t="shared" si="23"/>
        <v>1</v>
      </c>
      <c r="BH19" s="40">
        <f t="shared" si="3"/>
        <v>0</v>
      </c>
      <c r="BI19" s="40">
        <f t="shared" si="3"/>
        <v>0</v>
      </c>
      <c r="BJ19" s="40">
        <f t="shared" si="3"/>
        <v>0</v>
      </c>
      <c r="BK19" s="40">
        <f t="shared" si="24"/>
        <v>0</v>
      </c>
      <c r="BL19" s="40">
        <f t="shared" si="24"/>
        <v>1</v>
      </c>
      <c r="BM19" s="31">
        <f t="shared" si="25"/>
        <v>1</v>
      </c>
      <c r="BN19" s="40">
        <f t="shared" si="4"/>
        <v>0</v>
      </c>
      <c r="BO19" s="40">
        <f t="shared" si="4"/>
        <v>0</v>
      </c>
      <c r="BP19" s="40">
        <f t="shared" si="26"/>
        <v>0</v>
      </c>
      <c r="BQ19" s="40">
        <f t="shared" si="27"/>
        <v>0</v>
      </c>
      <c r="BR19" s="40">
        <f t="shared" si="27"/>
        <v>1</v>
      </c>
      <c r="BS19" s="31">
        <f t="shared" si="28"/>
        <v>1</v>
      </c>
      <c r="BT19" s="40">
        <f t="shared" si="5"/>
        <v>0</v>
      </c>
      <c r="BU19" s="41">
        <f t="shared" si="5"/>
        <v>0</v>
      </c>
      <c r="BV19" s="41">
        <f t="shared" si="29"/>
        <v>0</v>
      </c>
      <c r="BW19" s="42"/>
      <c r="BX19" s="39">
        <f t="shared" si="30"/>
        <v>80</v>
      </c>
      <c r="BY19" s="40">
        <f t="shared" si="31"/>
        <v>0</v>
      </c>
      <c r="BZ19" s="40">
        <f t="shared" si="32"/>
        <v>0</v>
      </c>
      <c r="CA19" s="40">
        <f t="shared" si="33"/>
        <v>100</v>
      </c>
      <c r="CB19" s="40">
        <f t="shared" si="34"/>
        <v>50</v>
      </c>
      <c r="CC19" s="32">
        <f t="shared" si="35"/>
        <v>230</v>
      </c>
      <c r="CD19" s="176">
        <f t="shared" si="6"/>
        <v>83.333333333333343</v>
      </c>
      <c r="CE19" s="24">
        <f t="shared" si="36"/>
        <v>3</v>
      </c>
      <c r="CF19" s="176">
        <f t="shared" si="7"/>
        <v>43.333333333333343</v>
      </c>
      <c r="CG19" s="24">
        <f t="shared" si="37"/>
        <v>4</v>
      </c>
      <c r="CH19" s="176">
        <f t="shared" si="8"/>
        <v>-10</v>
      </c>
      <c r="CI19" s="24" t="str">
        <f t="shared" si="38"/>
        <v>NAO</v>
      </c>
      <c r="CJ19">
        <f t="shared" si="9"/>
        <v>3.9410555174777246</v>
      </c>
      <c r="CK19">
        <f t="shared" si="10"/>
        <v>3.9410555174777246</v>
      </c>
      <c r="CM19">
        <f t="shared" si="11"/>
        <v>0</v>
      </c>
      <c r="CN19">
        <f t="shared" si="12"/>
        <v>4</v>
      </c>
      <c r="CO19">
        <f t="shared" si="13"/>
        <v>0</v>
      </c>
      <c r="CP19">
        <f t="shared" si="14"/>
        <v>0</v>
      </c>
      <c r="CQ19">
        <f t="shared" si="15"/>
        <v>0</v>
      </c>
      <c r="CR19">
        <f t="shared" si="15"/>
        <v>0</v>
      </c>
      <c r="CS19">
        <f t="shared" si="15"/>
        <v>0</v>
      </c>
      <c r="CT19">
        <f t="shared" si="15"/>
        <v>0</v>
      </c>
      <c r="CU19">
        <f t="shared" si="15"/>
        <v>100</v>
      </c>
      <c r="CV19">
        <f t="shared" si="16"/>
        <v>0</v>
      </c>
      <c r="CW19">
        <f t="shared" si="16"/>
        <v>0</v>
      </c>
      <c r="CX19">
        <f t="shared" si="16"/>
        <v>0</v>
      </c>
      <c r="CY19">
        <f t="shared" si="16"/>
        <v>0</v>
      </c>
      <c r="CZ19">
        <f t="shared" si="16"/>
        <v>20</v>
      </c>
      <c r="DA19">
        <f t="shared" si="17"/>
        <v>0</v>
      </c>
      <c r="DB19">
        <f t="shared" si="17"/>
        <v>0</v>
      </c>
      <c r="DC19">
        <f t="shared" si="17"/>
        <v>0</v>
      </c>
      <c r="DE19" s="24">
        <f t="shared" si="39"/>
        <v>0</v>
      </c>
      <c r="DF19" s="24">
        <f t="shared" si="39"/>
        <v>1</v>
      </c>
      <c r="DG19" s="24">
        <f t="shared" si="40"/>
        <v>0</v>
      </c>
      <c r="DH19" s="24">
        <f t="shared" si="41"/>
        <v>0</v>
      </c>
      <c r="DI19" s="24">
        <f t="shared" ref="DI19:DM20" si="45">COUNTIF(BH19,"&lt;&gt;0")</f>
        <v>0</v>
      </c>
      <c r="DJ19" s="24">
        <f t="shared" si="45"/>
        <v>0</v>
      </c>
      <c r="DK19" s="24">
        <f t="shared" si="45"/>
        <v>0</v>
      </c>
      <c r="DL19" s="24">
        <f t="shared" si="45"/>
        <v>0</v>
      </c>
      <c r="DM19" s="24">
        <f t="shared" si="45"/>
        <v>1</v>
      </c>
      <c r="DN19" s="24">
        <f t="shared" si="19"/>
        <v>0</v>
      </c>
      <c r="DO19" s="24">
        <f t="shared" si="42"/>
        <v>0</v>
      </c>
      <c r="DP19" s="24">
        <f t="shared" si="42"/>
        <v>0</v>
      </c>
      <c r="DQ19" s="24">
        <f t="shared" si="42"/>
        <v>1</v>
      </c>
      <c r="DR19" s="24">
        <f t="shared" si="43"/>
        <v>0</v>
      </c>
      <c r="DS19" s="24">
        <f t="shared" si="44"/>
        <v>0</v>
      </c>
    </row>
    <row r="20" spans="1:123" ht="15.75" thickBot="1">
      <c r="A20" s="26" t="s">
        <v>343</v>
      </c>
      <c r="B20" s="26">
        <v>18</v>
      </c>
      <c r="C20" s="26" t="s">
        <v>378</v>
      </c>
      <c r="D20" s="85" t="s">
        <v>36</v>
      </c>
      <c r="E20" s="166"/>
      <c r="F20" s="166">
        <v>1</v>
      </c>
      <c r="G20" s="166"/>
      <c r="H20" s="166"/>
      <c r="I20" s="166"/>
      <c r="J20" s="166"/>
      <c r="K20" s="166"/>
      <c r="L20" s="166"/>
      <c r="M20" s="166"/>
      <c r="N20" s="166"/>
      <c r="O20" s="166"/>
      <c r="P20" s="166"/>
      <c r="Q20" s="33"/>
      <c r="R20" s="33"/>
      <c r="S20" s="119"/>
      <c r="T20" s="127" t="s">
        <v>36</v>
      </c>
      <c r="U20" s="166"/>
      <c r="V20" s="166">
        <v>1</v>
      </c>
      <c r="W20" s="166">
        <v>2</v>
      </c>
      <c r="X20" s="166"/>
      <c r="Y20" s="166"/>
      <c r="Z20" s="166">
        <v>1</v>
      </c>
      <c r="AA20" s="166"/>
      <c r="AB20" s="166"/>
      <c r="AC20" s="166"/>
      <c r="AD20" s="166"/>
      <c r="AE20" s="33"/>
      <c r="AF20" s="33"/>
      <c r="AG20" s="33"/>
      <c r="AH20" s="33"/>
      <c r="AI20" s="119"/>
      <c r="AJ20" s="50"/>
      <c r="AK20" s="93"/>
      <c r="AL20" s="33"/>
      <c r="AM20" s="33"/>
      <c r="AN20" s="36"/>
      <c r="AO20" s="36"/>
      <c r="AP20" s="36"/>
      <c r="AQ20" s="36"/>
      <c r="AR20" s="37"/>
      <c r="AS20" s="33"/>
      <c r="AT20" s="33"/>
      <c r="AU20" s="33"/>
      <c r="AV20" s="33"/>
      <c r="AW20" s="33"/>
      <c r="AX20" s="33"/>
      <c r="AY20" s="33"/>
      <c r="AZ20" s="38">
        <f t="shared" si="20"/>
        <v>2</v>
      </c>
      <c r="BA20" s="39">
        <f>SUM(E20,U20,AK20)</f>
        <v>0</v>
      </c>
      <c r="BB20" s="40">
        <f>SUM(F20,V20,AL20)</f>
        <v>2</v>
      </c>
      <c r="BC20" s="31">
        <f t="shared" si="21"/>
        <v>2</v>
      </c>
      <c r="BD20" s="40">
        <f t="shared" si="1"/>
        <v>2</v>
      </c>
      <c r="BE20" s="31">
        <f t="shared" si="22"/>
        <v>4</v>
      </c>
      <c r="BF20" s="40">
        <f t="shared" si="2"/>
        <v>0</v>
      </c>
      <c r="BG20" s="31">
        <f t="shared" si="23"/>
        <v>4</v>
      </c>
      <c r="BH20" s="40">
        <f t="shared" si="3"/>
        <v>0</v>
      </c>
      <c r="BI20" s="40">
        <f t="shared" si="3"/>
        <v>1</v>
      </c>
      <c r="BJ20" s="40">
        <f t="shared" si="3"/>
        <v>0</v>
      </c>
      <c r="BK20" s="40">
        <f t="shared" si="24"/>
        <v>0</v>
      </c>
      <c r="BL20" s="40">
        <f t="shared" si="24"/>
        <v>0</v>
      </c>
      <c r="BM20" s="31">
        <f t="shared" si="25"/>
        <v>0</v>
      </c>
      <c r="BN20" s="40">
        <f t="shared" si="4"/>
        <v>0</v>
      </c>
      <c r="BO20" s="40">
        <f t="shared" si="4"/>
        <v>0</v>
      </c>
      <c r="BP20" s="40">
        <f t="shared" si="26"/>
        <v>0</v>
      </c>
      <c r="BQ20" s="40">
        <f t="shared" si="27"/>
        <v>0</v>
      </c>
      <c r="BR20" s="40">
        <f t="shared" si="27"/>
        <v>0</v>
      </c>
      <c r="BS20" s="31">
        <f t="shared" si="28"/>
        <v>0</v>
      </c>
      <c r="BT20" s="40">
        <f t="shared" si="5"/>
        <v>0</v>
      </c>
      <c r="BU20" s="41">
        <f t="shared" si="5"/>
        <v>0</v>
      </c>
      <c r="BV20" s="41">
        <f t="shared" si="29"/>
        <v>0</v>
      </c>
      <c r="BW20" s="42"/>
      <c r="BX20" s="39">
        <f t="shared" si="30"/>
        <v>280</v>
      </c>
      <c r="BY20" s="40">
        <f t="shared" si="31"/>
        <v>10</v>
      </c>
      <c r="BZ20" s="40">
        <f t="shared" si="32"/>
        <v>0</v>
      </c>
      <c r="CA20" s="40">
        <f t="shared" si="33"/>
        <v>0</v>
      </c>
      <c r="CB20" s="40">
        <f t="shared" si="34"/>
        <v>0</v>
      </c>
      <c r="CC20" s="32">
        <f t="shared" si="35"/>
        <v>290</v>
      </c>
      <c r="CD20" s="176">
        <f t="shared" si="6"/>
        <v>143.33333333333334</v>
      </c>
      <c r="CE20" s="24">
        <f t="shared" si="36"/>
        <v>3</v>
      </c>
      <c r="CF20" s="176">
        <f t="shared" si="7"/>
        <v>103.33333333333334</v>
      </c>
      <c r="CG20" s="24">
        <f t="shared" si="37"/>
        <v>4</v>
      </c>
      <c r="CH20" s="176">
        <f t="shared" si="8"/>
        <v>50</v>
      </c>
      <c r="CI20" s="24">
        <f t="shared" si="38"/>
        <v>5</v>
      </c>
      <c r="CJ20">
        <f t="shared" si="9"/>
        <v>4.9691569568197398</v>
      </c>
      <c r="CK20">
        <f t="shared" si="10"/>
        <v>4.9691569568197398</v>
      </c>
      <c r="CM20">
        <f t="shared" si="11"/>
        <v>0</v>
      </c>
      <c r="CN20">
        <f t="shared" si="12"/>
        <v>8</v>
      </c>
      <c r="CO20">
        <f t="shared" si="13"/>
        <v>6.0606060606060606</v>
      </c>
      <c r="CP20">
        <f t="shared" si="14"/>
        <v>0</v>
      </c>
      <c r="CQ20">
        <f t="shared" si="15"/>
        <v>0</v>
      </c>
      <c r="CR20">
        <f t="shared" si="15"/>
        <v>10</v>
      </c>
      <c r="CS20">
        <f t="shared" si="15"/>
        <v>0</v>
      </c>
      <c r="CT20">
        <f t="shared" si="15"/>
        <v>0</v>
      </c>
      <c r="CU20">
        <f t="shared" si="15"/>
        <v>0</v>
      </c>
      <c r="CV20">
        <f t="shared" si="16"/>
        <v>0</v>
      </c>
      <c r="CW20">
        <f t="shared" si="16"/>
        <v>0</v>
      </c>
      <c r="CX20">
        <f t="shared" si="16"/>
        <v>0</v>
      </c>
      <c r="CY20">
        <f t="shared" si="16"/>
        <v>0</v>
      </c>
      <c r="CZ20">
        <f t="shared" si="16"/>
        <v>0</v>
      </c>
      <c r="DA20">
        <f t="shared" si="17"/>
        <v>0</v>
      </c>
      <c r="DB20">
        <f t="shared" si="17"/>
        <v>0</v>
      </c>
      <c r="DC20">
        <f t="shared" si="17"/>
        <v>0</v>
      </c>
      <c r="DE20" s="24">
        <f t="shared" si="39"/>
        <v>0</v>
      </c>
      <c r="DF20" s="24">
        <f t="shared" si="39"/>
        <v>1</v>
      </c>
      <c r="DG20" s="24">
        <f t="shared" si="40"/>
        <v>1</v>
      </c>
      <c r="DH20" s="24">
        <f t="shared" si="41"/>
        <v>0</v>
      </c>
      <c r="DI20" s="24">
        <f t="shared" si="45"/>
        <v>0</v>
      </c>
      <c r="DJ20" s="24">
        <f t="shared" si="45"/>
        <v>1</v>
      </c>
      <c r="DK20" s="24">
        <f t="shared" si="45"/>
        <v>0</v>
      </c>
      <c r="DL20" s="24">
        <f t="shared" si="45"/>
        <v>0</v>
      </c>
      <c r="DM20" s="24">
        <f t="shared" si="45"/>
        <v>0</v>
      </c>
      <c r="DN20" s="24">
        <f t="shared" si="19"/>
        <v>0</v>
      </c>
      <c r="DO20" s="24">
        <f t="shared" si="42"/>
        <v>0</v>
      </c>
      <c r="DP20" s="24">
        <f t="shared" si="42"/>
        <v>0</v>
      </c>
      <c r="DQ20" s="24">
        <f t="shared" si="42"/>
        <v>0</v>
      </c>
      <c r="DR20" s="24">
        <f t="shared" si="43"/>
        <v>0</v>
      </c>
      <c r="DS20" s="24">
        <f t="shared" si="44"/>
        <v>0</v>
      </c>
    </row>
    <row r="21" spans="1:123" ht="15.75" thickBot="1">
      <c r="A21" s="26" t="s">
        <v>343</v>
      </c>
      <c r="B21" s="26">
        <v>19</v>
      </c>
      <c r="C21" s="26" t="s">
        <v>379</v>
      </c>
      <c r="D21" s="85" t="s">
        <v>36</v>
      </c>
      <c r="E21" s="166"/>
      <c r="F21" s="166"/>
      <c r="G21" s="166">
        <v>1</v>
      </c>
      <c r="H21" s="166"/>
      <c r="I21" s="166"/>
      <c r="J21" s="166"/>
      <c r="K21" s="166"/>
      <c r="L21" s="166"/>
      <c r="M21" s="166"/>
      <c r="N21" s="166"/>
      <c r="O21" s="166"/>
      <c r="P21" s="166"/>
      <c r="Q21" s="227"/>
      <c r="R21" s="33"/>
      <c r="S21" s="229">
        <v>1.1000000000000001</v>
      </c>
      <c r="T21" s="127" t="s">
        <v>36</v>
      </c>
      <c r="U21" s="166"/>
      <c r="V21" s="166">
        <v>1</v>
      </c>
      <c r="W21" s="166"/>
      <c r="X21" s="166"/>
      <c r="Y21" s="166"/>
      <c r="Z21" s="166"/>
      <c r="AA21" s="166"/>
      <c r="AB21" s="166"/>
      <c r="AC21" s="166"/>
      <c r="AD21" s="166"/>
      <c r="AE21" s="33"/>
      <c r="AF21" s="33"/>
      <c r="AG21" s="33"/>
      <c r="AH21" s="33"/>
      <c r="AI21" s="119"/>
      <c r="AJ21" s="50"/>
      <c r="AK21" s="93"/>
      <c r="AL21" s="33"/>
      <c r="AM21" s="33"/>
      <c r="AN21" s="36"/>
      <c r="AO21" s="36"/>
      <c r="AP21" s="36"/>
      <c r="AQ21" s="36"/>
      <c r="AR21" s="37"/>
      <c r="AS21" s="33"/>
      <c r="AT21" s="33"/>
      <c r="AU21" s="33"/>
      <c r="AV21" s="33"/>
      <c r="AW21" s="33"/>
      <c r="AX21" s="33"/>
      <c r="AY21" s="33"/>
      <c r="AZ21" s="38">
        <f t="shared" ref="AZ21:AZ27" si="46">COUNTIF(D21:AY21,"P")</f>
        <v>2</v>
      </c>
      <c r="BA21" s="39">
        <f t="shared" ref="BA21:BA27" si="47">SUM(E21,U21,AK21)</f>
        <v>0</v>
      </c>
      <c r="BB21" s="40">
        <f t="shared" ref="BB21:BB27" si="48">SUM(F21,V21,AL21)</f>
        <v>1</v>
      </c>
      <c r="BC21" s="31">
        <f t="shared" ref="BC21:BC27" si="49">SUM(BA21:BB21)</f>
        <v>1</v>
      </c>
      <c r="BD21" s="40">
        <f t="shared" ref="BD21:BD27" si="50">SUM(G21,W21,AM21)</f>
        <v>1</v>
      </c>
      <c r="BE21" s="31">
        <f t="shared" ref="BE21:BE27" si="51">SUM(BC21:BD21)</f>
        <v>2</v>
      </c>
      <c r="BF21" s="40">
        <f t="shared" ref="BF21:BF27" si="52">SUM(H21,X21,AN21)</f>
        <v>0</v>
      </c>
      <c r="BG21" s="31">
        <f t="shared" ref="BG21:BG27" si="53">BA21+BB21+BD21+BF21</f>
        <v>2</v>
      </c>
      <c r="BH21" s="40">
        <f t="shared" ref="BH21:BH27" si="54">SUM(I21,Y21,AO21)</f>
        <v>0</v>
      </c>
      <c r="BI21" s="40">
        <f t="shared" ref="BI21:BI27" si="55">SUM(J21,Z21,AP21)</f>
        <v>0</v>
      </c>
      <c r="BJ21" s="40">
        <f t="shared" ref="BJ21:BJ27" si="56">SUM(K21,AA21,AQ21)</f>
        <v>0</v>
      </c>
      <c r="BK21" s="40">
        <f t="shared" ref="BK21:BK27" si="57">SUM(AR21,AB21,L21)</f>
        <v>0</v>
      </c>
      <c r="BL21" s="40">
        <f t="shared" ref="BL21:BL27" si="58">SUM(AS21,AC21,M21)</f>
        <v>0</v>
      </c>
      <c r="BM21" s="31">
        <f t="shared" ref="BM21:BM27" si="59">SUM(BK21:BL21)</f>
        <v>0</v>
      </c>
      <c r="BN21" s="40">
        <f t="shared" ref="BN21:BN27" si="60">SUM(AT21,AD21,N21)</f>
        <v>0</v>
      </c>
      <c r="BO21" s="40">
        <f t="shared" ref="BO21:BO27" si="61">SUM(AU21,AE21,O21)</f>
        <v>0</v>
      </c>
      <c r="BP21" s="40">
        <f t="shared" ref="BP21:BP27" si="62">IF(BO21&gt;=3,3,BO21)</f>
        <v>0</v>
      </c>
      <c r="BQ21" s="40">
        <f t="shared" ref="BQ21:BQ27" si="63">SUM(AV21,AF21,P21)</f>
        <v>0</v>
      </c>
      <c r="BR21" s="40">
        <f t="shared" ref="BR21:BR27" si="64">SUM(AW21,AG21,Q21)</f>
        <v>0</v>
      </c>
      <c r="BS21" s="31">
        <f t="shared" ref="BS21:BS27" si="65">SUM(BQ21:BR21)</f>
        <v>0</v>
      </c>
      <c r="BT21" s="40">
        <f t="shared" ref="BT21:BT27" si="66">SUM(AX21,AH21,R21)</f>
        <v>0</v>
      </c>
      <c r="BU21" s="41">
        <f t="shared" ref="BU21:BU27" si="67">SUM(AY21,AI21,S21)</f>
        <v>1.1000000000000001</v>
      </c>
      <c r="BV21" s="41">
        <f t="shared" ref="BV21:BV27" si="68">IF(BU21&gt;=3,3,BU21)</f>
        <v>1.1000000000000001</v>
      </c>
      <c r="BW21" s="42"/>
      <c r="BX21" s="39">
        <f t="shared" ref="BX21:BX27" si="69">(BA21*100)+(BB21*80)+(BD21*60)+(BF21*40)+(BH21*20)</f>
        <v>140</v>
      </c>
      <c r="BY21" s="40">
        <f t="shared" ref="BY21:BY27" si="70">IF(BI21&gt;3,30,BI21*10)</f>
        <v>0</v>
      </c>
      <c r="BZ21" s="40">
        <f t="shared" ref="BZ21:BZ27" si="71">IF(BJ21&gt;3,15,BJ21*5)</f>
        <v>0</v>
      </c>
      <c r="CA21" s="40">
        <f t="shared" ref="CA21:CA27" si="72">(BK21*200)+(BL21*100)+(BN21*50)+(BP21*20)</f>
        <v>0</v>
      </c>
      <c r="CB21" s="40">
        <f t="shared" ref="CB21:CB27" si="73">(BQ21*100)+(BR21*50)+(BT21*25)+(BV21*10)</f>
        <v>11</v>
      </c>
      <c r="CC21" s="32">
        <f t="shared" si="35"/>
        <v>151</v>
      </c>
      <c r="CD21" s="176">
        <f t="shared" si="6"/>
        <v>4.3333333333333428</v>
      </c>
      <c r="CE21" s="24">
        <f t="shared" si="36"/>
        <v>3</v>
      </c>
      <c r="CF21" s="176">
        <f t="shared" si="7"/>
        <v>-35.666666666666657</v>
      </c>
      <c r="CG21" s="24" t="str">
        <f t="shared" si="37"/>
        <v>NAO</v>
      </c>
      <c r="CH21" s="176">
        <f t="shared" si="8"/>
        <v>-89</v>
      </c>
      <c r="CI21" s="24" t="str">
        <f t="shared" si="38"/>
        <v>NAO</v>
      </c>
      <c r="CJ21">
        <f t="shared" ref="CJ21:CJ27" si="74">(CC21)/(SUM($CC$3:$CC$27))*100</f>
        <v>2.5873886223440712</v>
      </c>
      <c r="CK21">
        <f t="shared" ref="CK21:CK27" si="75">(CC21/(SUM($CC$3:$CC$27))*100)</f>
        <v>2.5873886223440712</v>
      </c>
      <c r="CM21">
        <f t="shared" ref="CM21:CM27" si="76">BA21/(SUM(BA$3:BA$27)/100)</f>
        <v>0</v>
      </c>
      <c r="CN21">
        <f t="shared" ref="CN21:CN27" si="77">BB21/(SUM(BB$3:BB$27)/100)</f>
        <v>4</v>
      </c>
      <c r="CO21">
        <f t="shared" ref="CO21:CO27" si="78">BD21/(SUM(BD$3:BD$27)/100)</f>
        <v>3.0303030303030303</v>
      </c>
      <c r="CP21">
        <f t="shared" ref="CP21:CP27" si="79">BF21/(SUM(BF$3:BF$27)/100)</f>
        <v>0</v>
      </c>
      <c r="CQ21">
        <f t="shared" ref="CQ21:CQ27" si="80">BH21/(SUM(BH$3:BH$27)/100)</f>
        <v>0</v>
      </c>
      <c r="CR21">
        <f t="shared" ref="CR21:CR27" si="81">BI21/(SUM(BI$3:BI$27)/100)</f>
        <v>0</v>
      </c>
      <c r="CS21">
        <f t="shared" ref="CS21:CS27" si="82">BJ21/(SUM(BJ$3:BJ$27)/100)</f>
        <v>0</v>
      </c>
      <c r="CT21">
        <f t="shared" ref="CT21:CT27" si="83">BK21/(SUM(BK$3:BK$27)/100)</f>
        <v>0</v>
      </c>
      <c r="CU21">
        <f t="shared" ref="CU21:CU27" si="84">BL21/(SUM(BL$3:BL$27)/100)</f>
        <v>0</v>
      </c>
      <c r="CV21">
        <f t="shared" ref="CV21:CV27" si="85">BN21/(SUM(BN$3:BN$27)/100)</f>
        <v>0</v>
      </c>
      <c r="CW21">
        <f t="shared" ref="CW21:CW27" si="86">BO21/(SUM(BO$3:BO$27)/100)</f>
        <v>0</v>
      </c>
      <c r="CX21">
        <f t="shared" ref="CX21:CX27" si="87">BP21/(SUM(BP$3:BP$27)/100)</f>
        <v>0</v>
      </c>
      <c r="CY21">
        <f t="shared" ref="CY21:CY27" si="88">BQ21/(SUM(BQ$3:BQ$27)/100)</f>
        <v>0</v>
      </c>
      <c r="CZ21">
        <f t="shared" ref="CZ21:CZ27" si="89">BR21/(SUM(BR$3:BR$27)/100)</f>
        <v>0</v>
      </c>
      <c r="DA21">
        <f t="shared" ref="DA21:DA27" si="90">BT21/(SUM(BT$3:BT$27)/100)</f>
        <v>0</v>
      </c>
      <c r="DB21">
        <f t="shared" ref="DB21:DB27" si="91">BU21/(SUM(BU$3:BU$27)/100)</f>
        <v>26.829268292682933</v>
      </c>
      <c r="DC21">
        <f t="shared" ref="DC21:DC27" si="92">BV21/(SUM(BV$3:BV$27)/100)</f>
        <v>26.829268292682933</v>
      </c>
      <c r="DE21" s="24">
        <f t="shared" ref="DE21:DE27" si="93">COUNTIF(BA21,"&lt;&gt;0")</f>
        <v>0</v>
      </c>
      <c r="DF21" s="24">
        <f t="shared" ref="DF21:DF27" si="94">COUNTIF(BB21,"&lt;&gt;0")</f>
        <v>1</v>
      </c>
      <c r="DG21" s="24">
        <f t="shared" ref="DG21:DG27" si="95">COUNTIF(BD21,"&lt;&gt;0")</f>
        <v>1</v>
      </c>
      <c r="DH21" s="24">
        <f t="shared" ref="DH21:DH27" si="96">COUNTIF(BF21,"&lt;&gt;0")</f>
        <v>0</v>
      </c>
      <c r="DI21" s="24">
        <f t="shared" ref="DI21:DI27" si="97">COUNTIF(BH21,"&lt;&gt;0")</f>
        <v>0</v>
      </c>
      <c r="DJ21" s="24">
        <f t="shared" ref="DJ21:DJ27" si="98">COUNTIF(BI21,"&lt;&gt;0")</f>
        <v>0</v>
      </c>
      <c r="DK21" s="24">
        <f t="shared" ref="DK21:DK27" si="99">COUNTIF(BJ21,"&lt;&gt;0")</f>
        <v>0</v>
      </c>
      <c r="DL21" s="24">
        <f t="shared" ref="DL21:DL27" si="100">COUNTIF(BK21,"&lt;&gt;0")</f>
        <v>0</v>
      </c>
      <c r="DM21" s="24">
        <f t="shared" ref="DM21:DM27" si="101">COUNTIF(BL21,"&lt;&gt;0")</f>
        <v>0</v>
      </c>
      <c r="DN21" s="24">
        <f t="shared" ref="DN21:DN27" si="102">COUNTIF(BN21,"&lt;&gt;0")</f>
        <v>0</v>
      </c>
      <c r="DO21" s="24">
        <f t="shared" ref="DO21:DO27" si="103">COUNTIF(BP21,"&lt;&gt;0")</f>
        <v>0</v>
      </c>
      <c r="DP21" s="24">
        <f t="shared" ref="DP21:DP27" si="104">COUNTIF(BQ21,"&lt;&gt;0")</f>
        <v>0</v>
      </c>
      <c r="DQ21" s="24">
        <f t="shared" ref="DQ21:DQ27" si="105">COUNTIF(BR21,"&lt;&gt;0")</f>
        <v>0</v>
      </c>
      <c r="DR21" s="24"/>
      <c r="DS21" s="24"/>
    </row>
    <row r="22" spans="1:123" ht="15.75" thickBot="1">
      <c r="A22" s="26" t="s">
        <v>343</v>
      </c>
      <c r="B22" s="26">
        <v>20</v>
      </c>
      <c r="C22" s="26" t="s">
        <v>380</v>
      </c>
      <c r="D22" s="85" t="s">
        <v>36</v>
      </c>
      <c r="E22" s="166"/>
      <c r="F22" s="166">
        <v>1</v>
      </c>
      <c r="G22" s="166">
        <v>1</v>
      </c>
      <c r="H22" s="166"/>
      <c r="I22" s="166"/>
      <c r="J22" s="166"/>
      <c r="K22" s="166"/>
      <c r="L22" s="166"/>
      <c r="M22" s="166"/>
      <c r="N22" s="166"/>
      <c r="O22" s="166"/>
      <c r="P22" s="227"/>
      <c r="Q22" s="227"/>
      <c r="R22" s="33"/>
      <c r="S22" s="229">
        <v>1</v>
      </c>
      <c r="T22" s="127" t="s">
        <v>36</v>
      </c>
      <c r="U22" s="166"/>
      <c r="V22" s="166">
        <v>1</v>
      </c>
      <c r="W22" s="166"/>
      <c r="X22" s="166"/>
      <c r="Y22" s="166"/>
      <c r="Z22" s="166"/>
      <c r="AA22" s="166"/>
      <c r="AB22" s="166">
        <v>1</v>
      </c>
      <c r="AC22" s="166"/>
      <c r="AD22" s="166"/>
      <c r="AE22" s="33"/>
      <c r="AF22" s="33">
        <v>1</v>
      </c>
      <c r="AG22" s="33"/>
      <c r="AH22" s="33"/>
      <c r="AI22" s="119"/>
      <c r="AJ22" s="50"/>
      <c r="AK22" s="93"/>
      <c r="AL22" s="33"/>
      <c r="AM22" s="33"/>
      <c r="AN22" s="36"/>
      <c r="AO22" s="36"/>
      <c r="AP22" s="36"/>
      <c r="AQ22" s="36"/>
      <c r="AR22" s="37"/>
      <c r="AS22" s="33"/>
      <c r="AT22" s="33"/>
      <c r="AU22" s="33"/>
      <c r="AV22" s="33"/>
      <c r="AW22" s="33"/>
      <c r="AX22" s="33"/>
      <c r="AY22" s="33"/>
      <c r="AZ22" s="38">
        <f t="shared" si="46"/>
        <v>2</v>
      </c>
      <c r="BA22" s="39">
        <f t="shared" si="47"/>
        <v>0</v>
      </c>
      <c r="BB22" s="40">
        <f t="shared" si="48"/>
        <v>2</v>
      </c>
      <c r="BC22" s="31">
        <f t="shared" si="49"/>
        <v>2</v>
      </c>
      <c r="BD22" s="40">
        <f t="shared" si="50"/>
        <v>1</v>
      </c>
      <c r="BE22" s="31">
        <f t="shared" si="51"/>
        <v>3</v>
      </c>
      <c r="BF22" s="40">
        <f t="shared" si="52"/>
        <v>0</v>
      </c>
      <c r="BG22" s="31">
        <f t="shared" si="53"/>
        <v>3</v>
      </c>
      <c r="BH22" s="40">
        <f t="shared" si="54"/>
        <v>0</v>
      </c>
      <c r="BI22" s="40">
        <f t="shared" si="55"/>
        <v>0</v>
      </c>
      <c r="BJ22" s="40">
        <f t="shared" si="56"/>
        <v>0</v>
      </c>
      <c r="BK22" s="40">
        <f t="shared" si="57"/>
        <v>1</v>
      </c>
      <c r="BL22" s="40">
        <f t="shared" si="58"/>
        <v>0</v>
      </c>
      <c r="BM22" s="31">
        <f t="shared" si="59"/>
        <v>1</v>
      </c>
      <c r="BN22" s="40">
        <f t="shared" si="60"/>
        <v>0</v>
      </c>
      <c r="BO22" s="40">
        <f t="shared" si="61"/>
        <v>0</v>
      </c>
      <c r="BP22" s="40">
        <f t="shared" si="62"/>
        <v>0</v>
      </c>
      <c r="BQ22" s="40">
        <f t="shared" si="63"/>
        <v>1</v>
      </c>
      <c r="BR22" s="40">
        <f t="shared" si="64"/>
        <v>0</v>
      </c>
      <c r="BS22" s="31">
        <f t="shared" si="65"/>
        <v>1</v>
      </c>
      <c r="BT22" s="40">
        <f t="shared" si="66"/>
        <v>0</v>
      </c>
      <c r="BU22" s="41">
        <f t="shared" si="67"/>
        <v>1</v>
      </c>
      <c r="BV22" s="41">
        <f t="shared" si="68"/>
        <v>1</v>
      </c>
      <c r="BW22" s="42"/>
      <c r="BX22" s="39">
        <f t="shared" si="69"/>
        <v>220</v>
      </c>
      <c r="BY22" s="40">
        <f t="shared" si="70"/>
        <v>0</v>
      </c>
      <c r="BZ22" s="40">
        <f t="shared" si="71"/>
        <v>0</v>
      </c>
      <c r="CA22" s="40">
        <f t="shared" si="72"/>
        <v>200</v>
      </c>
      <c r="CB22" s="40">
        <f t="shared" si="73"/>
        <v>110</v>
      </c>
      <c r="CC22" s="32">
        <f t="shared" si="35"/>
        <v>530</v>
      </c>
      <c r="CD22" s="176">
        <f t="shared" si="6"/>
        <v>383.33333333333337</v>
      </c>
      <c r="CE22" s="24">
        <f t="shared" si="36"/>
        <v>3</v>
      </c>
      <c r="CF22" s="176">
        <f t="shared" si="7"/>
        <v>343.33333333333337</v>
      </c>
      <c r="CG22" s="24">
        <f t="shared" si="37"/>
        <v>4</v>
      </c>
      <c r="CH22" s="176">
        <f t="shared" si="8"/>
        <v>290</v>
      </c>
      <c r="CI22" s="24">
        <f t="shared" si="38"/>
        <v>5</v>
      </c>
      <c r="CJ22">
        <f t="shared" si="74"/>
        <v>9.0815627141878004</v>
      </c>
      <c r="CK22">
        <f t="shared" si="75"/>
        <v>9.0815627141878004</v>
      </c>
      <c r="CM22">
        <f t="shared" si="76"/>
        <v>0</v>
      </c>
      <c r="CN22">
        <f t="shared" si="77"/>
        <v>8</v>
      </c>
      <c r="CO22">
        <f t="shared" si="78"/>
        <v>3.0303030303030303</v>
      </c>
      <c r="CP22">
        <f t="shared" si="79"/>
        <v>0</v>
      </c>
      <c r="CQ22">
        <f t="shared" si="80"/>
        <v>0</v>
      </c>
      <c r="CR22">
        <f t="shared" si="81"/>
        <v>0</v>
      </c>
      <c r="CS22">
        <f t="shared" si="82"/>
        <v>0</v>
      </c>
      <c r="CT22">
        <f t="shared" si="83"/>
        <v>100</v>
      </c>
      <c r="CU22">
        <f t="shared" si="84"/>
        <v>0</v>
      </c>
      <c r="CV22">
        <f t="shared" si="85"/>
        <v>0</v>
      </c>
      <c r="CW22">
        <f t="shared" si="86"/>
        <v>0</v>
      </c>
      <c r="CX22">
        <f t="shared" si="87"/>
        <v>0</v>
      </c>
      <c r="CY22">
        <f t="shared" si="88"/>
        <v>100</v>
      </c>
      <c r="CZ22">
        <f t="shared" si="89"/>
        <v>0</v>
      </c>
      <c r="DA22">
        <f t="shared" si="90"/>
        <v>0</v>
      </c>
      <c r="DB22">
        <f t="shared" si="91"/>
        <v>24.390243902439028</v>
      </c>
      <c r="DC22">
        <f t="shared" si="92"/>
        <v>24.390243902439028</v>
      </c>
      <c r="DE22" s="24">
        <f t="shared" si="93"/>
        <v>0</v>
      </c>
      <c r="DF22" s="24">
        <f t="shared" si="94"/>
        <v>1</v>
      </c>
      <c r="DG22" s="24">
        <f t="shared" si="95"/>
        <v>1</v>
      </c>
      <c r="DH22" s="24">
        <f t="shared" si="96"/>
        <v>0</v>
      </c>
      <c r="DI22" s="24">
        <f t="shared" si="97"/>
        <v>0</v>
      </c>
      <c r="DJ22" s="24">
        <f t="shared" si="98"/>
        <v>0</v>
      </c>
      <c r="DK22" s="24">
        <f t="shared" si="99"/>
        <v>0</v>
      </c>
      <c r="DL22" s="24">
        <f t="shared" si="100"/>
        <v>1</v>
      </c>
      <c r="DM22" s="24">
        <f t="shared" si="101"/>
        <v>0</v>
      </c>
      <c r="DN22" s="24">
        <f t="shared" si="102"/>
        <v>0</v>
      </c>
      <c r="DO22" s="24">
        <f t="shared" si="103"/>
        <v>0</v>
      </c>
      <c r="DP22" s="24">
        <f t="shared" si="104"/>
        <v>1</v>
      </c>
      <c r="DQ22" s="24">
        <f t="shared" si="105"/>
        <v>0</v>
      </c>
      <c r="DR22" s="24"/>
      <c r="DS22" s="24"/>
    </row>
    <row r="23" spans="1:123" ht="15.75" thickBot="1">
      <c r="A23" s="26" t="s">
        <v>343</v>
      </c>
      <c r="B23" s="26">
        <v>21</v>
      </c>
      <c r="C23" s="26" t="s">
        <v>381</v>
      </c>
      <c r="D23" s="85" t="s">
        <v>76</v>
      </c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70"/>
      <c r="R23" s="170"/>
      <c r="S23" s="183"/>
      <c r="T23" s="127" t="s">
        <v>36</v>
      </c>
      <c r="U23" s="166"/>
      <c r="V23" s="166">
        <v>2</v>
      </c>
      <c r="W23" s="166"/>
      <c r="X23" s="166"/>
      <c r="Y23" s="166"/>
      <c r="Z23" s="166"/>
      <c r="AA23" s="166"/>
      <c r="AB23" s="166"/>
      <c r="AC23" s="166"/>
      <c r="AD23" s="166"/>
      <c r="AE23" s="33">
        <v>1</v>
      </c>
      <c r="AF23" s="33"/>
      <c r="AG23" s="33"/>
      <c r="AH23" s="33"/>
      <c r="AI23" s="119"/>
      <c r="AJ23" s="50"/>
      <c r="AK23" s="93"/>
      <c r="AL23" s="33"/>
      <c r="AM23" s="33"/>
      <c r="AN23" s="36"/>
      <c r="AO23" s="36"/>
      <c r="AP23" s="36"/>
      <c r="AQ23" s="36"/>
      <c r="AR23" s="37"/>
      <c r="AS23" s="33"/>
      <c r="AT23" s="33"/>
      <c r="AU23" s="33"/>
      <c r="AV23" s="33"/>
      <c r="AW23" s="33"/>
      <c r="AX23" s="33"/>
      <c r="AY23" s="33"/>
      <c r="AZ23" s="38">
        <f t="shared" si="46"/>
        <v>1</v>
      </c>
      <c r="BA23" s="39">
        <f t="shared" si="47"/>
        <v>0</v>
      </c>
      <c r="BB23" s="40">
        <f t="shared" si="48"/>
        <v>2</v>
      </c>
      <c r="BC23" s="31">
        <f t="shared" si="49"/>
        <v>2</v>
      </c>
      <c r="BD23" s="40">
        <f t="shared" si="50"/>
        <v>0</v>
      </c>
      <c r="BE23" s="31">
        <f t="shared" si="51"/>
        <v>2</v>
      </c>
      <c r="BF23" s="40">
        <f t="shared" si="52"/>
        <v>0</v>
      </c>
      <c r="BG23" s="31">
        <f t="shared" si="53"/>
        <v>2</v>
      </c>
      <c r="BH23" s="40">
        <f t="shared" si="54"/>
        <v>0</v>
      </c>
      <c r="BI23" s="40">
        <f t="shared" si="55"/>
        <v>0</v>
      </c>
      <c r="BJ23" s="40">
        <f t="shared" si="56"/>
        <v>0</v>
      </c>
      <c r="BK23" s="40">
        <f t="shared" si="57"/>
        <v>0</v>
      </c>
      <c r="BL23" s="40">
        <f t="shared" si="58"/>
        <v>0</v>
      </c>
      <c r="BM23" s="31">
        <f t="shared" si="59"/>
        <v>0</v>
      </c>
      <c r="BN23" s="40">
        <f t="shared" si="60"/>
        <v>0</v>
      </c>
      <c r="BO23" s="40">
        <f t="shared" si="61"/>
        <v>1</v>
      </c>
      <c r="BP23" s="40">
        <f t="shared" si="62"/>
        <v>1</v>
      </c>
      <c r="BQ23" s="40">
        <f t="shared" si="63"/>
        <v>0</v>
      </c>
      <c r="BR23" s="40">
        <f t="shared" si="64"/>
        <v>0</v>
      </c>
      <c r="BS23" s="31">
        <f t="shared" si="65"/>
        <v>0</v>
      </c>
      <c r="BT23" s="40">
        <f t="shared" si="66"/>
        <v>0</v>
      </c>
      <c r="BU23" s="41">
        <f t="shared" si="67"/>
        <v>0</v>
      </c>
      <c r="BV23" s="41">
        <f t="shared" si="68"/>
        <v>0</v>
      </c>
      <c r="BW23" s="42"/>
      <c r="BX23" s="39">
        <f t="shared" si="69"/>
        <v>160</v>
      </c>
      <c r="BY23" s="40">
        <f t="shared" si="70"/>
        <v>0</v>
      </c>
      <c r="BZ23" s="40">
        <f t="shared" si="71"/>
        <v>0</v>
      </c>
      <c r="CA23" s="40">
        <f t="shared" si="72"/>
        <v>20</v>
      </c>
      <c r="CB23" s="40">
        <f t="shared" si="73"/>
        <v>0</v>
      </c>
      <c r="CC23" s="32">
        <f t="shared" si="35"/>
        <v>180</v>
      </c>
      <c r="CD23" s="176">
        <f t="shared" si="6"/>
        <v>106.66666666666667</v>
      </c>
      <c r="CE23" s="24">
        <f t="shared" si="36"/>
        <v>3</v>
      </c>
      <c r="CF23" s="176">
        <f t="shared" si="7"/>
        <v>86.666666666666671</v>
      </c>
      <c r="CG23" s="24">
        <f t="shared" si="37"/>
        <v>4</v>
      </c>
      <c r="CH23" s="176">
        <f t="shared" si="8"/>
        <v>60</v>
      </c>
      <c r="CI23" s="24">
        <f t="shared" si="38"/>
        <v>5</v>
      </c>
      <c r="CJ23">
        <f t="shared" si="74"/>
        <v>3.0843043180260454</v>
      </c>
      <c r="CK23">
        <f t="shared" si="75"/>
        <v>3.0843043180260454</v>
      </c>
      <c r="CM23">
        <f t="shared" si="76"/>
        <v>0</v>
      </c>
      <c r="CN23">
        <f t="shared" si="77"/>
        <v>8</v>
      </c>
      <c r="CO23">
        <f t="shared" si="78"/>
        <v>0</v>
      </c>
      <c r="CP23">
        <f t="shared" si="79"/>
        <v>0</v>
      </c>
      <c r="CQ23">
        <f t="shared" si="80"/>
        <v>0</v>
      </c>
      <c r="CR23">
        <f t="shared" si="81"/>
        <v>0</v>
      </c>
      <c r="CS23">
        <f t="shared" si="82"/>
        <v>0</v>
      </c>
      <c r="CT23">
        <f t="shared" si="83"/>
        <v>0</v>
      </c>
      <c r="CU23">
        <f t="shared" si="84"/>
        <v>0</v>
      </c>
      <c r="CV23">
        <f t="shared" si="85"/>
        <v>0</v>
      </c>
      <c r="CW23">
        <f t="shared" si="86"/>
        <v>50</v>
      </c>
      <c r="CX23">
        <f t="shared" si="87"/>
        <v>50</v>
      </c>
      <c r="CY23">
        <f t="shared" si="88"/>
        <v>0</v>
      </c>
      <c r="CZ23">
        <f t="shared" si="89"/>
        <v>0</v>
      </c>
      <c r="DA23">
        <f t="shared" si="90"/>
        <v>0</v>
      </c>
      <c r="DB23">
        <f t="shared" si="91"/>
        <v>0</v>
      </c>
      <c r="DC23">
        <f t="shared" si="92"/>
        <v>0</v>
      </c>
      <c r="DE23" s="24">
        <f t="shared" si="93"/>
        <v>0</v>
      </c>
      <c r="DF23" s="24">
        <f t="shared" si="94"/>
        <v>1</v>
      </c>
      <c r="DG23" s="24">
        <f t="shared" si="95"/>
        <v>0</v>
      </c>
      <c r="DH23" s="24">
        <f t="shared" si="96"/>
        <v>0</v>
      </c>
      <c r="DI23" s="24">
        <f t="shared" si="97"/>
        <v>0</v>
      </c>
      <c r="DJ23" s="24">
        <f t="shared" si="98"/>
        <v>0</v>
      </c>
      <c r="DK23" s="24">
        <f t="shared" si="99"/>
        <v>0</v>
      </c>
      <c r="DL23" s="24">
        <f t="shared" si="100"/>
        <v>0</v>
      </c>
      <c r="DM23" s="24">
        <f t="shared" si="101"/>
        <v>0</v>
      </c>
      <c r="DN23" s="24">
        <f t="shared" si="102"/>
        <v>0</v>
      </c>
      <c r="DO23" s="24">
        <f t="shared" si="103"/>
        <v>1</v>
      </c>
      <c r="DP23" s="24">
        <f t="shared" si="104"/>
        <v>0</v>
      </c>
      <c r="DQ23" s="24">
        <f t="shared" si="105"/>
        <v>0</v>
      </c>
      <c r="DR23" s="24"/>
      <c r="DS23" s="24"/>
    </row>
    <row r="24" spans="1:123" ht="15.75" thickBot="1">
      <c r="A24" s="26" t="s">
        <v>343</v>
      </c>
      <c r="B24" s="26">
        <v>22</v>
      </c>
      <c r="C24" s="26" t="s">
        <v>382</v>
      </c>
      <c r="D24" s="85" t="s">
        <v>76</v>
      </c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70"/>
      <c r="R24" s="170"/>
      <c r="S24" s="183"/>
      <c r="T24" s="127" t="s">
        <v>36</v>
      </c>
      <c r="U24" s="166"/>
      <c r="V24" s="166">
        <v>1</v>
      </c>
      <c r="W24" s="166">
        <v>1</v>
      </c>
      <c r="X24" s="166">
        <v>1</v>
      </c>
      <c r="Y24" s="166"/>
      <c r="Z24" s="166"/>
      <c r="AA24" s="166">
        <v>1</v>
      </c>
      <c r="AB24" s="166"/>
      <c r="AC24" s="166"/>
      <c r="AD24" s="166"/>
      <c r="AE24" s="33"/>
      <c r="AF24" s="33"/>
      <c r="AG24" s="33"/>
      <c r="AH24" s="33"/>
      <c r="AI24" s="119"/>
      <c r="AJ24" s="50"/>
      <c r="AK24" s="93"/>
      <c r="AL24" s="33"/>
      <c r="AM24" s="33"/>
      <c r="AN24" s="36"/>
      <c r="AO24" s="36"/>
      <c r="AP24" s="36"/>
      <c r="AQ24" s="36"/>
      <c r="AR24" s="37"/>
      <c r="AS24" s="33"/>
      <c r="AT24" s="33"/>
      <c r="AU24" s="33"/>
      <c r="AV24" s="33"/>
      <c r="AW24" s="33"/>
      <c r="AX24" s="33"/>
      <c r="AY24" s="33"/>
      <c r="AZ24" s="38">
        <f t="shared" si="46"/>
        <v>1</v>
      </c>
      <c r="BA24" s="39">
        <f t="shared" si="47"/>
        <v>0</v>
      </c>
      <c r="BB24" s="40">
        <f t="shared" si="48"/>
        <v>1</v>
      </c>
      <c r="BC24" s="31">
        <f t="shared" si="49"/>
        <v>1</v>
      </c>
      <c r="BD24" s="40">
        <f t="shared" si="50"/>
        <v>1</v>
      </c>
      <c r="BE24" s="31">
        <f t="shared" si="51"/>
        <v>2</v>
      </c>
      <c r="BF24" s="40">
        <f t="shared" si="52"/>
        <v>1</v>
      </c>
      <c r="BG24" s="31">
        <f t="shared" si="53"/>
        <v>3</v>
      </c>
      <c r="BH24" s="40">
        <f t="shared" si="54"/>
        <v>0</v>
      </c>
      <c r="BI24" s="40">
        <f t="shared" si="55"/>
        <v>0</v>
      </c>
      <c r="BJ24" s="40">
        <f t="shared" si="56"/>
        <v>1</v>
      </c>
      <c r="BK24" s="40">
        <f t="shared" si="57"/>
        <v>0</v>
      </c>
      <c r="BL24" s="40">
        <f t="shared" si="58"/>
        <v>0</v>
      </c>
      <c r="BM24" s="31">
        <f t="shared" si="59"/>
        <v>0</v>
      </c>
      <c r="BN24" s="40">
        <f t="shared" si="60"/>
        <v>0</v>
      </c>
      <c r="BO24" s="40">
        <f t="shared" si="61"/>
        <v>0</v>
      </c>
      <c r="BP24" s="40">
        <f t="shared" si="62"/>
        <v>0</v>
      </c>
      <c r="BQ24" s="40">
        <f t="shared" si="63"/>
        <v>0</v>
      </c>
      <c r="BR24" s="40">
        <f t="shared" si="64"/>
        <v>0</v>
      </c>
      <c r="BS24" s="31">
        <f t="shared" si="65"/>
        <v>0</v>
      </c>
      <c r="BT24" s="40">
        <f t="shared" si="66"/>
        <v>0</v>
      </c>
      <c r="BU24" s="41">
        <f t="shared" si="67"/>
        <v>0</v>
      </c>
      <c r="BV24" s="41">
        <f t="shared" si="68"/>
        <v>0</v>
      </c>
      <c r="BW24" s="42"/>
      <c r="BX24" s="39">
        <f t="shared" si="69"/>
        <v>180</v>
      </c>
      <c r="BY24" s="40">
        <f t="shared" si="70"/>
        <v>0</v>
      </c>
      <c r="BZ24" s="40">
        <f t="shared" si="71"/>
        <v>5</v>
      </c>
      <c r="CA24" s="40">
        <f t="shared" si="72"/>
        <v>0</v>
      </c>
      <c r="CB24" s="40">
        <f t="shared" si="73"/>
        <v>0</v>
      </c>
      <c r="CC24" s="32">
        <f t="shared" si="35"/>
        <v>185</v>
      </c>
      <c r="CD24" s="176">
        <f t="shared" si="6"/>
        <v>111.66666666666667</v>
      </c>
      <c r="CE24" s="24">
        <f t="shared" si="36"/>
        <v>3</v>
      </c>
      <c r="CF24" s="176">
        <f t="shared" si="7"/>
        <v>91.666666666666671</v>
      </c>
      <c r="CG24" s="24">
        <f t="shared" si="37"/>
        <v>4</v>
      </c>
      <c r="CH24" s="176">
        <f t="shared" si="8"/>
        <v>65</v>
      </c>
      <c r="CI24" s="24">
        <f t="shared" si="38"/>
        <v>5</v>
      </c>
      <c r="CJ24">
        <f t="shared" si="74"/>
        <v>3.1699794379712132</v>
      </c>
      <c r="CK24">
        <f t="shared" si="75"/>
        <v>3.1699794379712132</v>
      </c>
      <c r="CM24">
        <f t="shared" si="76"/>
        <v>0</v>
      </c>
      <c r="CN24">
        <f t="shared" si="77"/>
        <v>4</v>
      </c>
      <c r="CO24">
        <f t="shared" si="78"/>
        <v>3.0303030303030303</v>
      </c>
      <c r="CP24">
        <f t="shared" si="79"/>
        <v>12.5</v>
      </c>
      <c r="CQ24">
        <f t="shared" si="80"/>
        <v>0</v>
      </c>
      <c r="CR24">
        <f t="shared" si="81"/>
        <v>0</v>
      </c>
      <c r="CS24">
        <f t="shared" si="82"/>
        <v>20</v>
      </c>
      <c r="CT24">
        <f t="shared" si="83"/>
        <v>0</v>
      </c>
      <c r="CU24">
        <f t="shared" si="84"/>
        <v>0</v>
      </c>
      <c r="CV24">
        <f t="shared" si="85"/>
        <v>0</v>
      </c>
      <c r="CW24">
        <f t="shared" si="86"/>
        <v>0</v>
      </c>
      <c r="CX24">
        <f t="shared" si="87"/>
        <v>0</v>
      </c>
      <c r="CY24">
        <f t="shared" si="88"/>
        <v>0</v>
      </c>
      <c r="CZ24">
        <f t="shared" si="89"/>
        <v>0</v>
      </c>
      <c r="DA24">
        <f t="shared" si="90"/>
        <v>0</v>
      </c>
      <c r="DB24">
        <f t="shared" si="91"/>
        <v>0</v>
      </c>
      <c r="DC24">
        <f t="shared" si="92"/>
        <v>0</v>
      </c>
      <c r="DE24" s="24">
        <f t="shared" si="93"/>
        <v>0</v>
      </c>
      <c r="DF24" s="24">
        <f t="shared" si="94"/>
        <v>1</v>
      </c>
      <c r="DG24" s="24">
        <f t="shared" si="95"/>
        <v>1</v>
      </c>
      <c r="DH24" s="24">
        <f t="shared" si="96"/>
        <v>1</v>
      </c>
      <c r="DI24" s="24">
        <f t="shared" si="97"/>
        <v>0</v>
      </c>
      <c r="DJ24" s="24">
        <f t="shared" si="98"/>
        <v>0</v>
      </c>
      <c r="DK24" s="24">
        <f t="shared" si="99"/>
        <v>1</v>
      </c>
      <c r="DL24" s="24">
        <f t="shared" si="100"/>
        <v>0</v>
      </c>
      <c r="DM24" s="24">
        <f t="shared" si="101"/>
        <v>0</v>
      </c>
      <c r="DN24" s="24">
        <f t="shared" si="102"/>
        <v>0</v>
      </c>
      <c r="DO24" s="24">
        <f t="shared" si="103"/>
        <v>0</v>
      </c>
      <c r="DP24" s="24">
        <f t="shared" si="104"/>
        <v>0</v>
      </c>
      <c r="DQ24" s="24">
        <f t="shared" si="105"/>
        <v>0</v>
      </c>
      <c r="DR24" s="24"/>
      <c r="DS24" s="24"/>
    </row>
    <row r="25" spans="1:123" ht="15.75" thickBot="1">
      <c r="A25" s="26" t="s">
        <v>343</v>
      </c>
      <c r="B25" s="26">
        <v>23</v>
      </c>
      <c r="C25" s="26" t="s">
        <v>383</v>
      </c>
      <c r="D25" s="85" t="s">
        <v>36</v>
      </c>
      <c r="E25" s="166"/>
      <c r="F25" s="166"/>
      <c r="G25" s="166">
        <v>1</v>
      </c>
      <c r="H25" s="166"/>
      <c r="I25" s="166"/>
      <c r="J25" s="166"/>
      <c r="K25" s="166"/>
      <c r="L25" s="166"/>
      <c r="M25" s="166"/>
      <c r="N25" s="166"/>
      <c r="O25" s="166"/>
      <c r="P25" s="166"/>
      <c r="Q25" s="226">
        <v>1</v>
      </c>
      <c r="R25" s="33"/>
      <c r="S25" s="119"/>
      <c r="T25" s="127" t="s">
        <v>36</v>
      </c>
      <c r="U25" s="166"/>
      <c r="V25" s="166">
        <v>2</v>
      </c>
      <c r="W25" s="166"/>
      <c r="X25" s="166"/>
      <c r="Y25" s="166"/>
      <c r="Z25" s="166"/>
      <c r="AA25" s="166"/>
      <c r="AB25" s="166"/>
      <c r="AC25" s="166"/>
      <c r="AD25" s="166"/>
      <c r="AE25" s="33"/>
      <c r="AF25" s="33"/>
      <c r="AG25" s="33"/>
      <c r="AH25" s="33"/>
      <c r="AI25" s="119"/>
      <c r="AJ25" s="50"/>
      <c r="AK25" s="93"/>
      <c r="AL25" s="33"/>
      <c r="AM25" s="33"/>
      <c r="AN25" s="36"/>
      <c r="AO25" s="36"/>
      <c r="AP25" s="36"/>
      <c r="AQ25" s="36"/>
      <c r="AR25" s="37"/>
      <c r="AS25" s="33"/>
      <c r="AT25" s="33"/>
      <c r="AU25" s="33"/>
      <c r="AV25" s="33"/>
      <c r="AW25" s="33"/>
      <c r="AX25" s="33"/>
      <c r="AY25" s="33"/>
      <c r="AZ25" s="38">
        <f t="shared" si="46"/>
        <v>2</v>
      </c>
      <c r="BA25" s="39">
        <f t="shared" si="47"/>
        <v>0</v>
      </c>
      <c r="BB25" s="40">
        <f t="shared" si="48"/>
        <v>2</v>
      </c>
      <c r="BC25" s="31">
        <f t="shared" si="49"/>
        <v>2</v>
      </c>
      <c r="BD25" s="40">
        <f t="shared" si="50"/>
        <v>1</v>
      </c>
      <c r="BE25" s="31">
        <f t="shared" si="51"/>
        <v>3</v>
      </c>
      <c r="BF25" s="40">
        <f t="shared" si="52"/>
        <v>0</v>
      </c>
      <c r="BG25" s="31">
        <f t="shared" si="53"/>
        <v>3</v>
      </c>
      <c r="BH25" s="40">
        <f t="shared" si="54"/>
        <v>0</v>
      </c>
      <c r="BI25" s="40">
        <f t="shared" si="55"/>
        <v>0</v>
      </c>
      <c r="BJ25" s="40">
        <f t="shared" si="56"/>
        <v>0</v>
      </c>
      <c r="BK25" s="40">
        <f t="shared" si="57"/>
        <v>0</v>
      </c>
      <c r="BL25" s="40">
        <f t="shared" si="58"/>
        <v>0</v>
      </c>
      <c r="BM25" s="31">
        <f t="shared" si="59"/>
        <v>0</v>
      </c>
      <c r="BN25" s="40">
        <f t="shared" si="60"/>
        <v>0</v>
      </c>
      <c r="BO25" s="40">
        <f t="shared" si="61"/>
        <v>0</v>
      </c>
      <c r="BP25" s="40">
        <f t="shared" si="62"/>
        <v>0</v>
      </c>
      <c r="BQ25" s="40">
        <f t="shared" si="63"/>
        <v>0</v>
      </c>
      <c r="BR25" s="40">
        <f t="shared" si="64"/>
        <v>1</v>
      </c>
      <c r="BS25" s="31">
        <f t="shared" si="65"/>
        <v>1</v>
      </c>
      <c r="BT25" s="40">
        <f t="shared" si="66"/>
        <v>0</v>
      </c>
      <c r="BU25" s="41">
        <f t="shared" si="67"/>
        <v>0</v>
      </c>
      <c r="BV25" s="41">
        <f t="shared" si="68"/>
        <v>0</v>
      </c>
      <c r="BW25" s="42"/>
      <c r="BX25" s="39">
        <f t="shared" si="69"/>
        <v>220</v>
      </c>
      <c r="BY25" s="40">
        <f t="shared" si="70"/>
        <v>0</v>
      </c>
      <c r="BZ25" s="40">
        <f t="shared" si="71"/>
        <v>0</v>
      </c>
      <c r="CA25" s="40">
        <f t="shared" si="72"/>
        <v>0</v>
      </c>
      <c r="CB25" s="40">
        <f t="shared" si="73"/>
        <v>50</v>
      </c>
      <c r="CC25" s="32">
        <f t="shared" si="35"/>
        <v>270</v>
      </c>
      <c r="CD25" s="176">
        <f t="shared" si="6"/>
        <v>123.33333333333334</v>
      </c>
      <c r="CE25" s="24">
        <f t="shared" si="36"/>
        <v>3</v>
      </c>
      <c r="CF25" s="176">
        <f t="shared" si="7"/>
        <v>83.333333333333343</v>
      </c>
      <c r="CG25" s="24">
        <f t="shared" si="37"/>
        <v>4</v>
      </c>
      <c r="CH25" s="176">
        <f t="shared" si="8"/>
        <v>30</v>
      </c>
      <c r="CI25" s="24">
        <f t="shared" si="38"/>
        <v>5</v>
      </c>
      <c r="CJ25">
        <f t="shared" si="74"/>
        <v>4.6264564770390679</v>
      </c>
      <c r="CK25">
        <f t="shared" si="75"/>
        <v>4.6264564770390679</v>
      </c>
      <c r="CM25">
        <f t="shared" si="76"/>
        <v>0</v>
      </c>
      <c r="CN25">
        <f t="shared" si="77"/>
        <v>8</v>
      </c>
      <c r="CO25">
        <f t="shared" si="78"/>
        <v>3.0303030303030303</v>
      </c>
      <c r="CP25">
        <f t="shared" si="79"/>
        <v>0</v>
      </c>
      <c r="CQ25">
        <f t="shared" si="80"/>
        <v>0</v>
      </c>
      <c r="CR25">
        <f t="shared" si="81"/>
        <v>0</v>
      </c>
      <c r="CS25">
        <f t="shared" si="82"/>
        <v>0</v>
      </c>
      <c r="CT25">
        <f t="shared" si="83"/>
        <v>0</v>
      </c>
      <c r="CU25">
        <f t="shared" si="84"/>
        <v>0</v>
      </c>
      <c r="CV25">
        <f t="shared" si="85"/>
        <v>0</v>
      </c>
      <c r="CW25">
        <f t="shared" si="86"/>
        <v>0</v>
      </c>
      <c r="CX25">
        <f t="shared" si="87"/>
        <v>0</v>
      </c>
      <c r="CY25">
        <f t="shared" si="88"/>
        <v>0</v>
      </c>
      <c r="CZ25">
        <f t="shared" si="89"/>
        <v>20</v>
      </c>
      <c r="DA25">
        <f t="shared" si="90"/>
        <v>0</v>
      </c>
      <c r="DB25">
        <f t="shared" si="91"/>
        <v>0</v>
      </c>
      <c r="DC25">
        <f t="shared" si="92"/>
        <v>0</v>
      </c>
      <c r="DE25" s="24">
        <f t="shared" si="93"/>
        <v>0</v>
      </c>
      <c r="DF25" s="24">
        <f t="shared" si="94"/>
        <v>1</v>
      </c>
      <c r="DG25" s="24">
        <f t="shared" si="95"/>
        <v>1</v>
      </c>
      <c r="DH25" s="24">
        <f t="shared" si="96"/>
        <v>0</v>
      </c>
      <c r="DI25" s="24">
        <f t="shared" si="97"/>
        <v>0</v>
      </c>
      <c r="DJ25" s="24">
        <f t="shared" si="98"/>
        <v>0</v>
      </c>
      <c r="DK25" s="24">
        <f t="shared" si="99"/>
        <v>0</v>
      </c>
      <c r="DL25" s="24">
        <f t="shared" si="100"/>
        <v>0</v>
      </c>
      <c r="DM25" s="24">
        <f t="shared" si="101"/>
        <v>0</v>
      </c>
      <c r="DN25" s="24">
        <f t="shared" si="102"/>
        <v>0</v>
      </c>
      <c r="DO25" s="24">
        <f t="shared" si="103"/>
        <v>0</v>
      </c>
      <c r="DP25" s="24">
        <f t="shared" si="104"/>
        <v>0</v>
      </c>
      <c r="DQ25" s="24">
        <f t="shared" si="105"/>
        <v>1</v>
      </c>
      <c r="DR25" s="24"/>
      <c r="DS25" s="24"/>
    </row>
    <row r="26" spans="1:123" ht="15.75" thickBot="1">
      <c r="A26" s="24" t="s">
        <v>340</v>
      </c>
      <c r="B26" s="26">
        <v>24</v>
      </c>
      <c r="C26" s="26" t="s">
        <v>384</v>
      </c>
      <c r="D26" s="50" t="s">
        <v>76</v>
      </c>
      <c r="E26" s="166"/>
      <c r="F26" s="166"/>
      <c r="G26" s="166"/>
      <c r="H26" s="166"/>
      <c r="I26" s="166"/>
      <c r="J26" s="166"/>
      <c r="K26" s="166"/>
      <c r="L26" s="166"/>
      <c r="M26" s="166"/>
      <c r="N26" s="166"/>
      <c r="O26" s="166"/>
      <c r="P26" s="166"/>
      <c r="Q26" s="33"/>
      <c r="R26" s="33"/>
      <c r="S26" s="119"/>
      <c r="T26" s="127" t="s">
        <v>76</v>
      </c>
      <c r="U26" s="166"/>
      <c r="V26" s="166"/>
      <c r="W26" s="166"/>
      <c r="X26" s="166"/>
      <c r="Y26" s="166"/>
      <c r="Z26" s="166"/>
      <c r="AA26" s="166"/>
      <c r="AB26" s="166"/>
      <c r="AC26" s="166"/>
      <c r="AD26" s="166"/>
      <c r="AE26" s="33"/>
      <c r="AF26" s="33"/>
      <c r="AG26" s="33"/>
      <c r="AH26" s="33"/>
      <c r="AI26" s="119"/>
      <c r="AJ26" s="50"/>
      <c r="AK26" s="93"/>
      <c r="AL26" s="33"/>
      <c r="AM26" s="33"/>
      <c r="AN26" s="36"/>
      <c r="AO26" s="36"/>
      <c r="AP26" s="36"/>
      <c r="AQ26" s="36"/>
      <c r="AR26" s="37"/>
      <c r="AS26" s="33"/>
      <c r="AT26" s="33"/>
      <c r="AU26" s="33"/>
      <c r="AV26" s="33"/>
      <c r="AW26" s="33"/>
      <c r="AX26" s="33"/>
      <c r="AY26" s="33"/>
      <c r="AZ26" s="38">
        <f t="shared" si="46"/>
        <v>0</v>
      </c>
      <c r="BA26" s="39">
        <f t="shared" si="47"/>
        <v>0</v>
      </c>
      <c r="BB26" s="40">
        <f t="shared" si="48"/>
        <v>0</v>
      </c>
      <c r="BC26" s="31">
        <f t="shared" si="49"/>
        <v>0</v>
      </c>
      <c r="BD26" s="40">
        <f t="shared" si="50"/>
        <v>0</v>
      </c>
      <c r="BE26" s="31">
        <f t="shared" si="51"/>
        <v>0</v>
      </c>
      <c r="BF26" s="40">
        <f t="shared" si="52"/>
        <v>0</v>
      </c>
      <c r="BG26" s="31">
        <f t="shared" si="53"/>
        <v>0</v>
      </c>
      <c r="BH26" s="40">
        <f t="shared" si="54"/>
        <v>0</v>
      </c>
      <c r="BI26" s="40">
        <f t="shared" si="55"/>
        <v>0</v>
      </c>
      <c r="BJ26" s="40">
        <f t="shared" si="56"/>
        <v>0</v>
      </c>
      <c r="BK26" s="40">
        <f t="shared" si="57"/>
        <v>0</v>
      </c>
      <c r="BL26" s="40">
        <f t="shared" si="58"/>
        <v>0</v>
      </c>
      <c r="BM26" s="31">
        <f t="shared" si="59"/>
        <v>0</v>
      </c>
      <c r="BN26" s="40">
        <f t="shared" si="60"/>
        <v>0</v>
      </c>
      <c r="BO26" s="40">
        <f t="shared" si="61"/>
        <v>0</v>
      </c>
      <c r="BP26" s="40">
        <f t="shared" si="62"/>
        <v>0</v>
      </c>
      <c r="BQ26" s="40">
        <f t="shared" si="63"/>
        <v>0</v>
      </c>
      <c r="BR26" s="40">
        <f t="shared" si="64"/>
        <v>0</v>
      </c>
      <c r="BS26" s="31">
        <f t="shared" si="65"/>
        <v>0</v>
      </c>
      <c r="BT26" s="40">
        <f t="shared" si="66"/>
        <v>0</v>
      </c>
      <c r="BU26" s="41">
        <f t="shared" si="67"/>
        <v>0</v>
      </c>
      <c r="BV26" s="41">
        <f t="shared" si="68"/>
        <v>0</v>
      </c>
      <c r="BW26" s="42"/>
      <c r="BX26" s="39">
        <f t="shared" si="69"/>
        <v>0</v>
      </c>
      <c r="BY26" s="40">
        <f t="shared" si="70"/>
        <v>0</v>
      </c>
      <c r="BZ26" s="40">
        <f t="shared" si="71"/>
        <v>0</v>
      </c>
      <c r="CA26" s="40">
        <f t="shared" si="72"/>
        <v>0</v>
      </c>
      <c r="CB26" s="40">
        <f t="shared" si="73"/>
        <v>0</v>
      </c>
      <c r="CC26" s="32" t="str">
        <f t="shared" si="35"/>
        <v/>
      </c>
      <c r="CD26" s="176" t="e">
        <f t="shared" si="6"/>
        <v>#VALUE!</v>
      </c>
      <c r="CE26" s="24" t="str">
        <f t="shared" si="36"/>
        <v xml:space="preserve"> </v>
      </c>
      <c r="CF26" s="176" t="e">
        <f t="shared" si="7"/>
        <v>#VALUE!</v>
      </c>
      <c r="CG26" s="24" t="str">
        <f t="shared" si="37"/>
        <v xml:space="preserve"> </v>
      </c>
      <c r="CH26" s="176" t="e">
        <f t="shared" si="8"/>
        <v>#VALUE!</v>
      </c>
      <c r="CI26" s="24" t="str">
        <f t="shared" si="38"/>
        <v xml:space="preserve"> </v>
      </c>
      <c r="CJ26" t="e">
        <f t="shared" si="74"/>
        <v>#VALUE!</v>
      </c>
      <c r="CK26" t="e">
        <f t="shared" si="75"/>
        <v>#VALUE!</v>
      </c>
      <c r="CM26">
        <f t="shared" si="76"/>
        <v>0</v>
      </c>
      <c r="CN26">
        <f t="shared" si="77"/>
        <v>0</v>
      </c>
      <c r="CO26">
        <f t="shared" si="78"/>
        <v>0</v>
      </c>
      <c r="CP26">
        <f t="shared" si="79"/>
        <v>0</v>
      </c>
      <c r="CQ26">
        <f t="shared" si="80"/>
        <v>0</v>
      </c>
      <c r="CR26">
        <f t="shared" si="81"/>
        <v>0</v>
      </c>
      <c r="CS26">
        <f t="shared" si="82"/>
        <v>0</v>
      </c>
      <c r="CT26">
        <f t="shared" si="83"/>
        <v>0</v>
      </c>
      <c r="CU26">
        <f t="shared" si="84"/>
        <v>0</v>
      </c>
      <c r="CV26">
        <f t="shared" si="85"/>
        <v>0</v>
      </c>
      <c r="CW26">
        <f t="shared" si="86"/>
        <v>0</v>
      </c>
      <c r="CX26">
        <f t="shared" si="87"/>
        <v>0</v>
      </c>
      <c r="CY26">
        <f t="shared" si="88"/>
        <v>0</v>
      </c>
      <c r="CZ26">
        <f t="shared" si="89"/>
        <v>0</v>
      </c>
      <c r="DA26">
        <f t="shared" si="90"/>
        <v>0</v>
      </c>
      <c r="DB26">
        <f t="shared" si="91"/>
        <v>0</v>
      </c>
      <c r="DC26">
        <f t="shared" si="92"/>
        <v>0</v>
      </c>
      <c r="DE26" s="24">
        <f t="shared" si="93"/>
        <v>0</v>
      </c>
      <c r="DF26" s="24">
        <f t="shared" si="94"/>
        <v>0</v>
      </c>
      <c r="DG26" s="24">
        <f t="shared" si="95"/>
        <v>0</v>
      </c>
      <c r="DH26" s="24">
        <f t="shared" si="96"/>
        <v>0</v>
      </c>
      <c r="DI26" s="24">
        <f t="shared" si="97"/>
        <v>0</v>
      </c>
      <c r="DJ26" s="24">
        <f t="shared" si="98"/>
        <v>0</v>
      </c>
      <c r="DK26" s="24">
        <f t="shared" si="99"/>
        <v>0</v>
      </c>
      <c r="DL26" s="24">
        <f t="shared" si="100"/>
        <v>0</v>
      </c>
      <c r="DM26" s="24">
        <f t="shared" si="101"/>
        <v>0</v>
      </c>
      <c r="DN26" s="24">
        <f t="shared" si="102"/>
        <v>0</v>
      </c>
      <c r="DO26" s="24">
        <f t="shared" si="103"/>
        <v>0</v>
      </c>
      <c r="DP26" s="24">
        <f t="shared" si="104"/>
        <v>0</v>
      </c>
      <c r="DQ26" s="24">
        <f t="shared" si="105"/>
        <v>0</v>
      </c>
      <c r="DR26" s="24"/>
      <c r="DS26" s="24"/>
    </row>
    <row r="27" spans="1:123" ht="15.75" thickBot="1">
      <c r="A27" s="26" t="s">
        <v>343</v>
      </c>
      <c r="B27" s="26">
        <v>25</v>
      </c>
      <c r="C27" s="26" t="s">
        <v>385</v>
      </c>
      <c r="D27" s="50" t="s">
        <v>36</v>
      </c>
      <c r="E27" s="166">
        <v>1</v>
      </c>
      <c r="F27" s="166"/>
      <c r="G27" s="166">
        <v>1</v>
      </c>
      <c r="H27" s="166"/>
      <c r="I27" s="166"/>
      <c r="J27" s="166"/>
      <c r="K27" s="166"/>
      <c r="L27" s="166"/>
      <c r="M27" s="166"/>
      <c r="N27" s="166"/>
      <c r="O27" s="166"/>
      <c r="P27" s="166"/>
      <c r="Q27" s="33"/>
      <c r="R27" s="33"/>
      <c r="S27" s="119"/>
      <c r="T27" s="127" t="s">
        <v>76</v>
      </c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19"/>
      <c r="AJ27" s="50"/>
      <c r="AK27" s="93"/>
      <c r="AL27" s="33"/>
      <c r="AM27" s="33"/>
      <c r="AN27" s="36"/>
      <c r="AO27" s="36"/>
      <c r="AP27" s="36"/>
      <c r="AQ27" s="36"/>
      <c r="AR27" s="37"/>
      <c r="AS27" s="33"/>
      <c r="AT27" s="33"/>
      <c r="AU27" s="33"/>
      <c r="AV27" s="33"/>
      <c r="AW27" s="33"/>
      <c r="AX27" s="33"/>
      <c r="AY27" s="33"/>
      <c r="AZ27" s="38">
        <f t="shared" si="46"/>
        <v>1</v>
      </c>
      <c r="BA27" s="39">
        <f t="shared" si="47"/>
        <v>1</v>
      </c>
      <c r="BB27" s="40">
        <f t="shared" si="48"/>
        <v>0</v>
      </c>
      <c r="BC27" s="31">
        <f t="shared" si="49"/>
        <v>1</v>
      </c>
      <c r="BD27" s="40">
        <f t="shared" si="50"/>
        <v>1</v>
      </c>
      <c r="BE27" s="31">
        <f t="shared" si="51"/>
        <v>2</v>
      </c>
      <c r="BF27" s="40">
        <f t="shared" si="52"/>
        <v>0</v>
      </c>
      <c r="BG27" s="31">
        <f t="shared" si="53"/>
        <v>2</v>
      </c>
      <c r="BH27" s="40">
        <f t="shared" si="54"/>
        <v>0</v>
      </c>
      <c r="BI27" s="40">
        <f t="shared" si="55"/>
        <v>0</v>
      </c>
      <c r="BJ27" s="40">
        <f t="shared" si="56"/>
        <v>0</v>
      </c>
      <c r="BK27" s="40">
        <f t="shared" si="57"/>
        <v>0</v>
      </c>
      <c r="BL27" s="40">
        <f t="shared" si="58"/>
        <v>0</v>
      </c>
      <c r="BM27" s="31">
        <f t="shared" si="59"/>
        <v>0</v>
      </c>
      <c r="BN27" s="40">
        <f t="shared" si="60"/>
        <v>0</v>
      </c>
      <c r="BO27" s="40">
        <f t="shared" si="61"/>
        <v>0</v>
      </c>
      <c r="BP27" s="40">
        <f t="shared" si="62"/>
        <v>0</v>
      </c>
      <c r="BQ27" s="40">
        <f t="shared" si="63"/>
        <v>0</v>
      </c>
      <c r="BR27" s="40">
        <f t="shared" si="64"/>
        <v>0</v>
      </c>
      <c r="BS27" s="31">
        <f t="shared" si="65"/>
        <v>0</v>
      </c>
      <c r="BT27" s="40">
        <f t="shared" si="66"/>
        <v>0</v>
      </c>
      <c r="BU27" s="41">
        <f t="shared" si="67"/>
        <v>0</v>
      </c>
      <c r="BV27" s="41">
        <f t="shared" si="68"/>
        <v>0</v>
      </c>
      <c r="BW27" s="42"/>
      <c r="BX27" s="39">
        <f t="shared" si="69"/>
        <v>160</v>
      </c>
      <c r="BY27" s="40">
        <f t="shared" si="70"/>
        <v>0</v>
      </c>
      <c r="BZ27" s="40">
        <f t="shared" si="71"/>
        <v>0</v>
      </c>
      <c r="CA27" s="40">
        <f t="shared" si="72"/>
        <v>0</v>
      </c>
      <c r="CB27" s="40">
        <f t="shared" si="73"/>
        <v>0</v>
      </c>
      <c r="CC27" s="32">
        <f t="shared" si="35"/>
        <v>160</v>
      </c>
      <c r="CD27" s="176">
        <f t="shared" si="6"/>
        <v>86.666666666666671</v>
      </c>
      <c r="CE27" s="24">
        <f t="shared" si="36"/>
        <v>3</v>
      </c>
      <c r="CF27" s="176">
        <f t="shared" si="7"/>
        <v>66.666666666666671</v>
      </c>
      <c r="CG27" s="24">
        <f t="shared" si="37"/>
        <v>4</v>
      </c>
      <c r="CH27" s="176">
        <f t="shared" si="8"/>
        <v>40</v>
      </c>
      <c r="CI27" s="24">
        <f t="shared" si="38"/>
        <v>5</v>
      </c>
      <c r="CJ27">
        <f t="shared" si="74"/>
        <v>2.7416038382453736</v>
      </c>
      <c r="CK27">
        <f t="shared" si="75"/>
        <v>2.7416038382453736</v>
      </c>
      <c r="CM27">
        <f t="shared" si="76"/>
        <v>20</v>
      </c>
      <c r="CN27">
        <f t="shared" si="77"/>
        <v>0</v>
      </c>
      <c r="CO27">
        <f t="shared" si="78"/>
        <v>3.0303030303030303</v>
      </c>
      <c r="CP27">
        <f t="shared" si="79"/>
        <v>0</v>
      </c>
      <c r="CQ27">
        <f t="shared" si="80"/>
        <v>0</v>
      </c>
      <c r="CR27">
        <f t="shared" si="81"/>
        <v>0</v>
      </c>
      <c r="CS27">
        <f t="shared" si="82"/>
        <v>0</v>
      </c>
      <c r="CT27">
        <f t="shared" si="83"/>
        <v>0</v>
      </c>
      <c r="CU27">
        <f t="shared" si="84"/>
        <v>0</v>
      </c>
      <c r="CV27">
        <f t="shared" si="85"/>
        <v>0</v>
      </c>
      <c r="CW27">
        <f t="shared" si="86"/>
        <v>0</v>
      </c>
      <c r="CX27">
        <f t="shared" si="87"/>
        <v>0</v>
      </c>
      <c r="CY27">
        <f t="shared" si="88"/>
        <v>0</v>
      </c>
      <c r="CZ27">
        <f t="shared" si="89"/>
        <v>0</v>
      </c>
      <c r="DA27">
        <f t="shared" si="90"/>
        <v>0</v>
      </c>
      <c r="DB27">
        <f t="shared" si="91"/>
        <v>0</v>
      </c>
      <c r="DC27">
        <f t="shared" si="92"/>
        <v>0</v>
      </c>
      <c r="DE27" s="24">
        <f t="shared" si="93"/>
        <v>1</v>
      </c>
      <c r="DF27" s="24">
        <f t="shared" si="94"/>
        <v>0</v>
      </c>
      <c r="DG27" s="24">
        <f t="shared" si="95"/>
        <v>1</v>
      </c>
      <c r="DH27" s="24">
        <f t="shared" si="96"/>
        <v>0</v>
      </c>
      <c r="DI27" s="24">
        <f t="shared" si="97"/>
        <v>0</v>
      </c>
      <c r="DJ27" s="24">
        <f t="shared" si="98"/>
        <v>0</v>
      </c>
      <c r="DK27" s="24">
        <f t="shared" si="99"/>
        <v>0</v>
      </c>
      <c r="DL27" s="24">
        <f t="shared" si="100"/>
        <v>0</v>
      </c>
      <c r="DM27" s="24">
        <f t="shared" si="101"/>
        <v>0</v>
      </c>
      <c r="DN27" s="24">
        <f t="shared" si="102"/>
        <v>0</v>
      </c>
      <c r="DO27" s="24">
        <f t="shared" si="103"/>
        <v>0</v>
      </c>
      <c r="DP27" s="24">
        <f t="shared" si="104"/>
        <v>0</v>
      </c>
      <c r="DQ27" s="24">
        <f t="shared" si="105"/>
        <v>0</v>
      </c>
      <c r="DR27" s="24">
        <f t="shared" si="43"/>
        <v>0</v>
      </c>
      <c r="DS27" s="24">
        <f t="shared" si="44"/>
        <v>0</v>
      </c>
    </row>
    <row r="28" spans="1:123" ht="15.75" thickBot="1">
      <c r="A28" s="44"/>
      <c r="B28" s="45"/>
      <c r="C28" s="46"/>
      <c r="D28" s="47"/>
      <c r="E28" s="48"/>
      <c r="F28" s="49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50"/>
      <c r="U28" s="49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50"/>
      <c r="AK28" s="49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50">
        <f>SUM(AZ3:AZ27)</f>
        <v>43</v>
      </c>
      <c r="BA28" s="51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52"/>
      <c r="BW28" s="44"/>
      <c r="BX28" s="45"/>
      <c r="BY28" s="45"/>
      <c r="BZ28" s="45"/>
      <c r="CA28" s="45"/>
      <c r="CB28" s="45"/>
      <c r="CC28" s="45"/>
      <c r="CD28" s="44"/>
      <c r="CE28" s="44"/>
      <c r="CF28" s="44"/>
      <c r="CG28" s="44"/>
      <c r="CH28" s="44"/>
      <c r="CI28" s="44"/>
    </row>
    <row r="29" spans="1:123" ht="15.75" thickBot="1">
      <c r="C29" s="8" t="s">
        <v>38</v>
      </c>
      <c r="D29" s="8"/>
      <c r="E29" s="53"/>
      <c r="F29" s="53">
        <v>2</v>
      </c>
      <c r="G29" s="53">
        <v>2</v>
      </c>
      <c r="H29" s="53">
        <v>1</v>
      </c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>
        <v>1</v>
      </c>
      <c r="T29" s="62"/>
      <c r="U29" s="62">
        <v>1</v>
      </c>
      <c r="V29" s="53">
        <v>6</v>
      </c>
      <c r="W29" s="53">
        <v>1</v>
      </c>
      <c r="X29" s="53"/>
      <c r="Y29" s="53"/>
      <c r="Z29" s="53">
        <v>1</v>
      </c>
      <c r="AA29" s="53"/>
      <c r="AB29" s="92"/>
      <c r="AC29" s="92"/>
      <c r="AD29" s="92"/>
      <c r="AE29" s="92"/>
      <c r="AF29" s="92"/>
      <c r="AG29" s="92"/>
      <c r="AH29" s="92"/>
      <c r="AI29" s="92"/>
      <c r="AJ29" s="92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8">
        <f>AZ28/2</f>
        <v>21.5</v>
      </c>
      <c r="BA29" s="1">
        <f>SUM(E29,U29,AK29)</f>
        <v>1</v>
      </c>
      <c r="BB29" s="54">
        <f>SUM(F29,V29,AL29)</f>
        <v>8</v>
      </c>
      <c r="BC29" s="54"/>
      <c r="BD29" s="54">
        <f>SUM(G29,W29,AM29)</f>
        <v>3</v>
      </c>
      <c r="BE29" s="54"/>
      <c r="BF29" s="54">
        <f>SUM(H29,X29,AN29)</f>
        <v>1</v>
      </c>
      <c r="BG29" s="54"/>
      <c r="BH29" s="54">
        <f>SUM(I29,Y29,AO29)</f>
        <v>0</v>
      </c>
      <c r="BI29" s="54">
        <f>SUM(J29,Z29,AP29)</f>
        <v>1</v>
      </c>
      <c r="BJ29" s="54">
        <f>SUM(K29,AA29,AQ29)</f>
        <v>0</v>
      </c>
      <c r="BK29" s="55">
        <f>SUM(AR29,AB29,L29)</f>
        <v>0</v>
      </c>
      <c r="BL29" s="55">
        <f>SUM(AS29,AC29,M29)</f>
        <v>0</v>
      </c>
      <c r="BM29" s="55"/>
      <c r="BN29" s="55">
        <f>SUM(AT29,AD29,N29)</f>
        <v>0</v>
      </c>
      <c r="BO29" s="55"/>
      <c r="BP29" s="55">
        <f>SUM(AU29,AE29,O29)</f>
        <v>0</v>
      </c>
      <c r="BQ29" s="55">
        <f>SUM(AV29,AF29,P29)</f>
        <v>0</v>
      </c>
      <c r="BR29" s="55">
        <f>SUM(AW29,AG29,Q29)</f>
        <v>0</v>
      </c>
      <c r="BS29" s="55"/>
      <c r="BT29" s="55">
        <f>SUM(AX29,AH29,R29)</f>
        <v>0</v>
      </c>
      <c r="BU29" s="55"/>
      <c r="BV29" s="56">
        <f>SUM(AY29,AI29,S29)</f>
        <v>1</v>
      </c>
      <c r="CA29" s="57"/>
      <c r="CB29" s="57"/>
      <c r="CC29">
        <f>SUM(CC3:CC27)</f>
        <v>5836</v>
      </c>
    </row>
    <row r="30" spans="1:123">
      <c r="BI30" s="22"/>
      <c r="BY30" s="22"/>
      <c r="CJ30" t="e">
        <f>SUM(CJ3:CJ27)</f>
        <v>#VALUE!</v>
      </c>
      <c r="CK30" t="e">
        <f>SUM(CK3:CK27)</f>
        <v>#VALUE!</v>
      </c>
      <c r="CM30">
        <f t="shared" ref="CM30:DC30" si="106">SUM(CM3:CM27)</f>
        <v>100</v>
      </c>
      <c r="CN30">
        <f t="shared" si="106"/>
        <v>100</v>
      </c>
      <c r="CO30">
        <f t="shared" si="106"/>
        <v>100</v>
      </c>
      <c r="CP30">
        <f t="shared" si="106"/>
        <v>100</v>
      </c>
      <c r="CQ30">
        <f t="shared" si="106"/>
        <v>100</v>
      </c>
      <c r="CR30">
        <f t="shared" si="106"/>
        <v>100</v>
      </c>
      <c r="CS30">
        <f t="shared" si="106"/>
        <v>100</v>
      </c>
      <c r="CT30">
        <f t="shared" si="106"/>
        <v>100</v>
      </c>
      <c r="CU30">
        <f t="shared" si="106"/>
        <v>100</v>
      </c>
      <c r="CV30">
        <f t="shared" si="106"/>
        <v>100</v>
      </c>
      <c r="CW30">
        <f t="shared" si="106"/>
        <v>100</v>
      </c>
      <c r="CX30">
        <f t="shared" si="106"/>
        <v>100</v>
      </c>
      <c r="CY30">
        <f t="shared" si="106"/>
        <v>100</v>
      </c>
      <c r="CZ30">
        <f t="shared" si="106"/>
        <v>100</v>
      </c>
      <c r="DA30">
        <f t="shared" si="106"/>
        <v>100</v>
      </c>
      <c r="DB30">
        <f t="shared" si="106"/>
        <v>100.00000000000001</v>
      </c>
      <c r="DC30">
        <f t="shared" si="106"/>
        <v>100.00000000000001</v>
      </c>
    </row>
    <row r="31" spans="1:123" ht="15.75" thickBot="1"/>
    <row r="32" spans="1:123" ht="15.75" thickBot="1">
      <c r="D32" t="s">
        <v>39</v>
      </c>
      <c r="E32" t="s">
        <v>40</v>
      </c>
      <c r="F32" t="s">
        <v>41</v>
      </c>
      <c r="U32" s="57"/>
      <c r="BA32" s="18" t="s">
        <v>8</v>
      </c>
      <c r="BB32" s="19" t="s">
        <v>9</v>
      </c>
      <c r="BC32" s="19"/>
      <c r="BD32" s="19" t="s">
        <v>10</v>
      </c>
      <c r="BE32" s="19"/>
      <c r="BF32" s="19" t="s">
        <v>11</v>
      </c>
      <c r="BG32" s="19"/>
      <c r="BH32" s="19" t="s">
        <v>12</v>
      </c>
      <c r="BI32" s="19" t="s">
        <v>13</v>
      </c>
      <c r="BJ32" s="19" t="s">
        <v>14</v>
      </c>
      <c r="BK32" s="19" t="s">
        <v>15</v>
      </c>
      <c r="BL32" s="19" t="s">
        <v>16</v>
      </c>
      <c r="BM32" s="19"/>
      <c r="BN32" s="19" t="s">
        <v>17</v>
      </c>
      <c r="BO32" s="19"/>
      <c r="BP32" s="19" t="s">
        <v>27</v>
      </c>
      <c r="BQ32" s="19" t="s">
        <v>19</v>
      </c>
      <c r="BR32" s="19" t="s">
        <v>20</v>
      </c>
      <c r="BS32" s="19"/>
      <c r="BT32" s="19" t="s">
        <v>21</v>
      </c>
      <c r="BU32" s="19"/>
      <c r="BV32" s="21" t="s">
        <v>22</v>
      </c>
      <c r="BW32" s="295" t="s">
        <v>42</v>
      </c>
      <c r="BX32" s="296"/>
      <c r="BY32" s="296"/>
      <c r="BZ32" s="296"/>
      <c r="CA32" s="297"/>
      <c r="CB32" s="290" t="s">
        <v>483</v>
      </c>
      <c r="CC32" s="291"/>
    </row>
    <row r="33" spans="3:81" ht="15.75" thickBot="1">
      <c r="D33">
        <v>2007</v>
      </c>
      <c r="E33">
        <v>2008</v>
      </c>
      <c r="F33">
        <v>2009</v>
      </c>
      <c r="G33" t="s">
        <v>43</v>
      </c>
      <c r="AY33" s="292" t="s">
        <v>44</v>
      </c>
      <c r="AZ33" s="282"/>
      <c r="BA33" s="282"/>
      <c r="BB33" s="282"/>
      <c r="BC33" s="282"/>
      <c r="BD33" s="282"/>
      <c r="BE33" s="282"/>
      <c r="BF33" s="282"/>
      <c r="BG33" s="282"/>
      <c r="BH33" s="282"/>
      <c r="BI33" s="282"/>
      <c r="BJ33" s="282"/>
      <c r="BK33" s="282"/>
      <c r="BL33" s="282"/>
      <c r="BM33" s="282"/>
      <c r="BN33" s="282"/>
      <c r="BO33" s="282"/>
      <c r="BP33" s="282"/>
      <c r="BQ33" s="282"/>
      <c r="BR33" s="282"/>
      <c r="BS33" s="282"/>
      <c r="BT33" s="282"/>
      <c r="BU33" s="282"/>
      <c r="BV33" s="282"/>
      <c r="BW33" s="293" t="s">
        <v>45</v>
      </c>
      <c r="BX33" s="294"/>
      <c r="BY33" s="58"/>
      <c r="BZ33" s="58"/>
      <c r="CA33" s="59">
        <f>SUM(BA35:BV35)</f>
        <v>92.1</v>
      </c>
      <c r="CB33" s="221">
        <v>0.8</v>
      </c>
      <c r="CC33" s="62">
        <f>PERCENTILE($CC$1:$CC27,0.8)</f>
        <v>326.00000000000006</v>
      </c>
    </row>
    <row r="34" spans="3:81" ht="15.75" thickBot="1">
      <c r="C34" t="s">
        <v>46</v>
      </c>
      <c r="D34">
        <f>COUNTIF(D3:D27,"P")</f>
        <v>20</v>
      </c>
      <c r="E34">
        <f>COUNTIF(T3:T27,"P")</f>
        <v>23</v>
      </c>
      <c r="G34">
        <f>AVERAGE(D34:F34)</f>
        <v>21.5</v>
      </c>
      <c r="AP34" s="57"/>
      <c r="AQ34" s="57"/>
      <c r="AR34" s="57"/>
      <c r="AS34" s="57"/>
      <c r="AT34" s="57"/>
      <c r="AU34" s="57"/>
      <c r="AV34" s="57"/>
      <c r="AW34" s="57"/>
      <c r="AX34" s="57"/>
      <c r="AY34" s="1" t="s">
        <v>47</v>
      </c>
      <c r="AZ34" s="60"/>
      <c r="BA34" s="61">
        <f>SUM(BA3:BA27)</f>
        <v>5</v>
      </c>
      <c r="BB34" s="61">
        <f>SUM(BB3:BB27)</f>
        <v>25</v>
      </c>
      <c r="BC34" s="61"/>
      <c r="BD34" s="61">
        <f>SUM(BD3:BD27)</f>
        <v>33</v>
      </c>
      <c r="BE34" s="61"/>
      <c r="BF34" s="61">
        <f>SUM(BF3:BF27)</f>
        <v>8</v>
      </c>
      <c r="BG34" s="61"/>
      <c r="BH34" s="61">
        <f>SUM(BH3:BH27)</f>
        <v>2</v>
      </c>
      <c r="BI34" s="61">
        <f>SUM(BI3:BI27)</f>
        <v>10</v>
      </c>
      <c r="BJ34" s="61">
        <f>SUM(BJ3:BJ27)</f>
        <v>5</v>
      </c>
      <c r="BK34" s="61">
        <f>SUM(BK3:BK27)</f>
        <v>1</v>
      </c>
      <c r="BL34" s="61">
        <f>SUM(BL3:BL27)</f>
        <v>1</v>
      </c>
      <c r="BM34" s="61"/>
      <c r="BN34" s="61">
        <f>SUM(BN3:BN27)</f>
        <v>1</v>
      </c>
      <c r="BO34" s="61">
        <f>SUM(BO3:BO27)</f>
        <v>2</v>
      </c>
      <c r="BP34" s="61">
        <f>SUM(BP3:BP27)</f>
        <v>2</v>
      </c>
      <c r="BQ34" s="61">
        <f>SUM(BQ3:BQ27)</f>
        <v>1</v>
      </c>
      <c r="BR34" s="61">
        <f>SUM(BR3:BR27)</f>
        <v>5</v>
      </c>
      <c r="BS34" s="61"/>
      <c r="BT34" s="61">
        <f>SUM(BT3:BT27)</f>
        <v>4</v>
      </c>
      <c r="BU34" s="61">
        <f>SUM(BU3:BU27)</f>
        <v>4.0999999999999996</v>
      </c>
      <c r="BV34" s="61">
        <f>SUM(BV3:BV27)</f>
        <v>4.0999999999999996</v>
      </c>
      <c r="BW34" s="298" t="s">
        <v>29</v>
      </c>
      <c r="BX34" s="299"/>
      <c r="BY34" s="62"/>
      <c r="BZ34" s="62"/>
      <c r="CA34" s="63">
        <f>SUM(BA35:BJ35)</f>
        <v>74</v>
      </c>
      <c r="CB34" s="221">
        <v>0.75</v>
      </c>
      <c r="CC34" s="62">
        <f>PERCENTILE($CC$1:$CC28,0.75)</f>
        <v>297.5</v>
      </c>
    </row>
    <row r="35" spans="3:81" ht="15.75" thickBot="1">
      <c r="C35" t="s">
        <v>48</v>
      </c>
      <c r="D35">
        <f>COUNTIF(D3:D27,"C")</f>
        <v>5</v>
      </c>
      <c r="E35">
        <f>COUNTIF(T3:T27,"C")</f>
        <v>2</v>
      </c>
      <c r="F35">
        <f>COUNTIF(A3:AJ27,"C")</f>
        <v>7</v>
      </c>
      <c r="G35">
        <f>AVERAGE(D35:F35)</f>
        <v>4.666666666666667</v>
      </c>
      <c r="AP35" s="57"/>
      <c r="AQ35" s="57"/>
      <c r="AR35" s="57"/>
      <c r="AS35" s="57"/>
      <c r="AT35" s="57"/>
      <c r="AU35" s="57"/>
      <c r="AV35" s="57"/>
      <c r="AW35" s="57"/>
      <c r="AX35" s="57"/>
      <c r="AY35" s="1" t="s">
        <v>49</v>
      </c>
      <c r="AZ35" s="60"/>
      <c r="BA35" s="54">
        <f>BA34-BA29</f>
        <v>4</v>
      </c>
      <c r="BB35" s="54">
        <f t="shared" ref="BB35:BV35" si="107">BB34-BB29</f>
        <v>17</v>
      </c>
      <c r="BC35" s="54"/>
      <c r="BD35" s="54">
        <f t="shared" si="107"/>
        <v>30</v>
      </c>
      <c r="BE35" s="54"/>
      <c r="BF35" s="54">
        <f t="shared" si="107"/>
        <v>7</v>
      </c>
      <c r="BG35" s="54"/>
      <c r="BH35" s="54">
        <f t="shared" si="107"/>
        <v>2</v>
      </c>
      <c r="BI35" s="54">
        <f t="shared" si="107"/>
        <v>9</v>
      </c>
      <c r="BJ35" s="54">
        <f t="shared" si="107"/>
        <v>5</v>
      </c>
      <c r="BK35" s="54">
        <f t="shared" si="107"/>
        <v>1</v>
      </c>
      <c r="BL35" s="54">
        <f t="shared" si="107"/>
        <v>1</v>
      </c>
      <c r="BM35" s="54"/>
      <c r="BN35" s="54">
        <f t="shared" si="107"/>
        <v>1</v>
      </c>
      <c r="BO35" s="54"/>
      <c r="BP35" s="54">
        <f t="shared" si="107"/>
        <v>2</v>
      </c>
      <c r="BQ35" s="54">
        <f t="shared" si="107"/>
        <v>1</v>
      </c>
      <c r="BR35" s="54">
        <f t="shared" si="107"/>
        <v>5</v>
      </c>
      <c r="BS35" s="54"/>
      <c r="BT35" s="54">
        <f t="shared" si="107"/>
        <v>4</v>
      </c>
      <c r="BU35" s="54"/>
      <c r="BV35" s="54">
        <f t="shared" si="107"/>
        <v>3.0999999999999996</v>
      </c>
      <c r="BW35" s="298" t="s">
        <v>50</v>
      </c>
      <c r="BX35" s="299"/>
      <c r="BY35" s="62"/>
      <c r="BZ35" s="62"/>
      <c r="CA35" s="63">
        <f>SUM(BK35:BP35)</f>
        <v>5</v>
      </c>
      <c r="CB35" s="221">
        <v>0.7</v>
      </c>
      <c r="CC35" s="62">
        <f>PERCENTILE($CC$1:$CC27,0.7)</f>
        <v>271.99999999999994</v>
      </c>
    </row>
    <row r="36" spans="3:81" ht="15.75" thickBot="1">
      <c r="C36" t="s">
        <v>51</v>
      </c>
      <c r="D36">
        <f>COUNTIF(D3:D27,"V")</f>
        <v>0</v>
      </c>
      <c r="E36">
        <f>COUNTIF(T3:T27,"V")</f>
        <v>0</v>
      </c>
      <c r="F36">
        <f>COUNTIF(AJ3:AJ27,"V")</f>
        <v>0</v>
      </c>
      <c r="G36">
        <f>AVERAGE(D36:F36)</f>
        <v>0</v>
      </c>
      <c r="AP36" s="57"/>
      <c r="AQ36" s="57"/>
      <c r="AR36" s="57"/>
      <c r="AS36" s="57"/>
      <c r="AT36" s="57"/>
      <c r="AU36" s="57"/>
      <c r="AV36" s="57"/>
      <c r="AW36" s="57"/>
      <c r="AX36" s="57"/>
      <c r="AY36" s="1" t="s">
        <v>52</v>
      </c>
      <c r="AZ36" s="60"/>
      <c r="BA36" s="60">
        <f>BA35*100</f>
        <v>400</v>
      </c>
      <c r="BB36" s="6">
        <f>BB35*80</f>
        <v>1360</v>
      </c>
      <c r="BC36" s="6"/>
      <c r="BD36" s="6">
        <f>BD35*60</f>
        <v>1800</v>
      </c>
      <c r="BE36" s="6"/>
      <c r="BF36" s="6">
        <f>BF35*40</f>
        <v>280</v>
      </c>
      <c r="BG36" s="6"/>
      <c r="BH36" s="6">
        <f>BH35*20</f>
        <v>40</v>
      </c>
      <c r="BI36" s="6">
        <f>BI35*10</f>
        <v>90</v>
      </c>
      <c r="BJ36" s="6">
        <f>BJ35*5</f>
        <v>25</v>
      </c>
      <c r="BK36" s="6">
        <f>BK35*200</f>
        <v>200</v>
      </c>
      <c r="BL36" s="6">
        <f>BL35*100</f>
        <v>100</v>
      </c>
      <c r="BM36" s="6"/>
      <c r="BN36" s="6">
        <f>BN35*50</f>
        <v>50</v>
      </c>
      <c r="BO36" s="6"/>
      <c r="BP36" s="6">
        <f>BP35*25</f>
        <v>50</v>
      </c>
      <c r="BQ36" s="6">
        <f>BQ35*100</f>
        <v>100</v>
      </c>
      <c r="BR36" s="6">
        <f>BR35*50</f>
        <v>250</v>
      </c>
      <c r="BS36" s="6"/>
      <c r="BT36" s="6">
        <f>BT35*25</f>
        <v>100</v>
      </c>
      <c r="BU36" s="6"/>
      <c r="BV36" s="1">
        <f>BV35*10</f>
        <v>30.999999999999996</v>
      </c>
      <c r="BW36" s="300" t="s">
        <v>53</v>
      </c>
      <c r="BX36" s="301"/>
      <c r="BY36" s="64"/>
      <c r="BZ36" s="64"/>
      <c r="CA36" s="65">
        <f>SUM(BQ35:BV35)</f>
        <v>13.1</v>
      </c>
      <c r="CB36" s="221">
        <v>0.6</v>
      </c>
      <c r="CC36" s="62">
        <f>PERCENTILE($CC$1:$CC27,0.6)</f>
        <v>253.99999999999997</v>
      </c>
    </row>
    <row r="37" spans="3:81" ht="15.75" thickBot="1">
      <c r="C37" t="s">
        <v>34</v>
      </c>
      <c r="D37">
        <f>SUM(D34:D36)</f>
        <v>25</v>
      </c>
      <c r="E37">
        <f>SUM(E34:E36)</f>
        <v>25</v>
      </c>
      <c r="G37">
        <f>AVERAGE(D37:F37)</f>
        <v>25</v>
      </c>
      <c r="AY37" s="66" t="s">
        <v>54</v>
      </c>
      <c r="AZ37" s="67"/>
      <c r="BA37" s="60">
        <f>SUM(BA36:BV36)</f>
        <v>4876</v>
      </c>
      <c r="BB37" s="68">
        <f>BA37/AZ29</f>
        <v>226.7906976744186</v>
      </c>
      <c r="BC37" s="34"/>
      <c r="BW37" s="302" t="s">
        <v>52</v>
      </c>
      <c r="BX37" s="69" t="s">
        <v>55</v>
      </c>
      <c r="BY37" s="58"/>
      <c r="BZ37" s="58"/>
      <c r="CA37" s="70">
        <f>AVERAGE(CC3:CC27)</f>
        <v>243.16666666666666</v>
      </c>
      <c r="CB37" s="221">
        <v>0.5</v>
      </c>
      <c r="CC37" s="62">
        <f>PERCENTILE($CC$1:$CC27,0.5)</f>
        <v>227.5</v>
      </c>
    </row>
    <row r="38" spans="3:81" ht="15.75" thickBot="1">
      <c r="AY38" s="7"/>
      <c r="AZ38" s="9"/>
      <c r="BA38" s="6">
        <f>(SUM($AZ$3:$AZ$27))*($CE$2/3)</f>
        <v>3153.333333333333</v>
      </c>
      <c r="BB38" s="278" t="str">
        <f>IF(BA37&gt;BA38,"ATINGE CONCEITO 3","NAO")</f>
        <v>ATINGE CONCEITO 3</v>
      </c>
      <c r="BC38" s="279"/>
      <c r="BD38" s="279"/>
      <c r="BE38" s="279"/>
      <c r="BF38" s="279"/>
      <c r="BG38" s="279"/>
      <c r="BH38" s="279"/>
      <c r="BW38" s="303"/>
      <c r="BX38" s="71" t="s">
        <v>56</v>
      </c>
      <c r="BY38" s="62"/>
      <c r="BZ38" s="62"/>
      <c r="CA38" s="63">
        <f>QUARTILE(CC3:CC27,1)</f>
        <v>167.5</v>
      </c>
      <c r="CB38" s="221">
        <v>0.4</v>
      </c>
      <c r="CC38" s="62">
        <f>PERCENTILE($CC$1:$CC27,0.4)</f>
        <v>192.00000000000003</v>
      </c>
    </row>
    <row r="39" spans="3:81" ht="15.75" thickBot="1">
      <c r="AY39" s="72" t="s">
        <v>57</v>
      </c>
      <c r="AZ39" s="73"/>
      <c r="BA39" s="6">
        <f>(SUM($AZ$3:$AZ$27))*($CG$2/3)</f>
        <v>4013.333333333333</v>
      </c>
      <c r="BB39" s="278" t="str">
        <f>IF(BA37&gt;=BA39,"ATINGE CONCEITO 4","NAO")</f>
        <v>ATINGE CONCEITO 4</v>
      </c>
      <c r="BC39" s="279"/>
      <c r="BD39" s="279"/>
      <c r="BE39" s="279"/>
      <c r="BF39" s="279"/>
      <c r="BG39" s="279"/>
      <c r="BH39" s="279"/>
      <c r="BW39" s="303"/>
      <c r="BX39" s="71" t="s">
        <v>58</v>
      </c>
      <c r="BY39" s="62"/>
      <c r="BZ39" s="62"/>
      <c r="CA39" s="74">
        <f>MEDIAN(CC3:CC27)</f>
        <v>227.5</v>
      </c>
      <c r="CB39" s="221">
        <v>0.35</v>
      </c>
      <c r="CC39" s="62">
        <f>PERCENTILE($CC$1:$CC26,0.35)</f>
        <v>183.5</v>
      </c>
    </row>
    <row r="40" spans="3:81" ht="15.75" thickBot="1">
      <c r="AY40" s="66"/>
      <c r="AZ40" s="67"/>
      <c r="BA40" s="6">
        <f>(SUM($AZ$3:$AZ$27))*($CI$2/3)</f>
        <v>5160</v>
      </c>
      <c r="BB40" s="278" t="str">
        <f>IF(BA37&gt;=BA40,"ATINGE CONCEITO 5","NAO")</f>
        <v>NAO</v>
      </c>
      <c r="BC40" s="279"/>
      <c r="BD40" s="279"/>
      <c r="BE40" s="279"/>
      <c r="BF40" s="279"/>
      <c r="BG40" s="279"/>
      <c r="BH40" s="279"/>
      <c r="BW40" s="303"/>
      <c r="BX40" s="71" t="s">
        <v>59</v>
      </c>
      <c r="BY40" s="62"/>
      <c r="BZ40" s="62"/>
      <c r="CA40" s="63">
        <f>QUARTILE(CC3:CC27,3)</f>
        <v>297.5</v>
      </c>
      <c r="CB40" s="221">
        <v>0.3</v>
      </c>
      <c r="CC40" s="62">
        <f>PERCENTILE($CC$1:$CC27,0.3)</f>
        <v>170</v>
      </c>
    </row>
    <row r="41" spans="3:81" ht="15.75" thickBot="1">
      <c r="BW41" s="304"/>
      <c r="BX41" s="75" t="s">
        <v>60</v>
      </c>
      <c r="BY41" s="64"/>
      <c r="BZ41" s="64"/>
      <c r="CA41" s="65">
        <f>QUARTILE(CC3:CC27,4)</f>
        <v>550</v>
      </c>
    </row>
    <row r="42" spans="3:81" ht="15.75" thickBot="1"/>
    <row r="43" spans="3:81" ht="15.75" thickBot="1">
      <c r="AY43" s="292" t="s">
        <v>61</v>
      </c>
      <c r="AZ43" s="282"/>
      <c r="BA43" s="282"/>
      <c r="BB43" s="282"/>
      <c r="BC43" s="282"/>
      <c r="BD43" s="282"/>
      <c r="BE43" s="282"/>
      <c r="BF43" s="282"/>
      <c r="BG43" s="282"/>
      <c r="BH43" s="282"/>
      <c r="BI43" s="282"/>
      <c r="BJ43" s="282"/>
      <c r="BK43" s="282"/>
      <c r="BL43" s="282"/>
      <c r="BM43" s="282"/>
      <c r="BN43" s="282"/>
      <c r="BO43" s="282"/>
      <c r="BP43" s="282"/>
      <c r="BQ43" s="282"/>
      <c r="BR43" s="282"/>
      <c r="BS43" s="282"/>
      <c r="BT43" s="282"/>
      <c r="BU43" s="282"/>
      <c r="BV43" s="283"/>
    </row>
    <row r="44" spans="3:81" ht="15.75" thickBot="1">
      <c r="AY44" s="76"/>
      <c r="AZ44" s="60"/>
      <c r="BA44" s="1" t="s">
        <v>62</v>
      </c>
      <c r="BB44" s="54"/>
      <c r="BC44" s="54"/>
      <c r="BD44" s="54" t="s">
        <v>63</v>
      </c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60"/>
    </row>
    <row r="45" spans="3:81" ht="15.75" thickBot="1">
      <c r="AY45" s="1" t="s">
        <v>64</v>
      </c>
      <c r="AZ45" s="60"/>
      <c r="BA45" s="309">
        <f>AZ29-COUNTIF(CE3:CE27,"=NAO")</f>
        <v>19.5</v>
      </c>
      <c r="BB45" s="281"/>
      <c r="BC45" s="77"/>
      <c r="BD45" s="310">
        <f>(BA45/G34)*100</f>
        <v>90.697674418604649</v>
      </c>
      <c r="BE45" s="311"/>
      <c r="BF45" s="312"/>
      <c r="BG45" s="78"/>
      <c r="BH45" s="54" t="str">
        <f>IF(BD45&gt;=80,"ATINGEM CONCEITO 3","NAO")</f>
        <v>ATINGEM CONCEITO 3</v>
      </c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60"/>
    </row>
    <row r="46" spans="3:81" ht="15.75" thickBot="1">
      <c r="AY46" s="1" t="s">
        <v>65</v>
      </c>
      <c r="AZ46" s="60"/>
      <c r="BA46" s="309">
        <f>AZ29-COUNTIF(CG3:CG27,"=NAO")</f>
        <v>14.5</v>
      </c>
      <c r="BB46" s="281"/>
      <c r="BC46" s="77"/>
      <c r="BD46" s="310">
        <f>(BA46/G34)*100</f>
        <v>67.441860465116278</v>
      </c>
      <c r="BE46" s="311"/>
      <c r="BF46" s="312"/>
      <c r="BG46" s="78"/>
      <c r="BH46" s="54" t="str">
        <f>IF(BD46&gt;=80," ATINGEM CONCEITO 4","NAO")</f>
        <v>NAO</v>
      </c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60"/>
    </row>
    <row r="47" spans="3:81" ht="15.75" thickBot="1">
      <c r="AY47" s="313" t="s">
        <v>66</v>
      </c>
      <c r="AZ47" s="314"/>
      <c r="BA47" s="309">
        <f>AZ29-COUNTIF(CI3:CI27,"=NAO")</f>
        <v>10.5</v>
      </c>
      <c r="BB47" s="281"/>
      <c r="BC47" s="77"/>
      <c r="BD47" s="310">
        <f>(BA47/G34)*100</f>
        <v>48.837209302325576</v>
      </c>
      <c r="BE47" s="311"/>
      <c r="BF47" s="312"/>
      <c r="BG47" s="78"/>
      <c r="BH47" s="54" t="str">
        <f>IF(BD47&gt;=80,"ATINGEM CONCEITO 5","NAO")</f>
        <v>NAO</v>
      </c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60"/>
    </row>
    <row r="49" spans="51:74" ht="15.75" thickBot="1"/>
    <row r="50" spans="51:74" ht="15.75" thickBot="1">
      <c r="AY50" s="292" t="s">
        <v>67</v>
      </c>
      <c r="AZ50" s="282"/>
      <c r="BA50" s="282"/>
      <c r="BB50" s="282"/>
      <c r="BC50" s="282"/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2"/>
      <c r="BS50" s="282"/>
      <c r="BT50" s="282"/>
      <c r="BU50" s="282"/>
      <c r="BV50" s="283"/>
    </row>
    <row r="51" spans="51:74" ht="15.75" thickBot="1">
      <c r="AY51" t="s">
        <v>43</v>
      </c>
      <c r="AZ51">
        <f>G34</f>
        <v>21.5</v>
      </c>
      <c r="BA51" s="79" t="s">
        <v>8</v>
      </c>
      <c r="BB51" s="80" t="s">
        <v>9</v>
      </c>
      <c r="BC51" s="80"/>
      <c r="BD51" s="80" t="s">
        <v>10</v>
      </c>
      <c r="BE51" s="80"/>
      <c r="BF51" s="80" t="s">
        <v>11</v>
      </c>
      <c r="BG51" s="80"/>
      <c r="BH51" s="80" t="s">
        <v>12</v>
      </c>
      <c r="BI51" s="80" t="s">
        <v>13</v>
      </c>
      <c r="BJ51" s="80" t="s">
        <v>14</v>
      </c>
      <c r="BK51" s="80" t="s">
        <v>15</v>
      </c>
      <c r="BL51" s="80" t="s">
        <v>16</v>
      </c>
      <c r="BM51" s="80"/>
      <c r="BN51" s="80" t="s">
        <v>17</v>
      </c>
      <c r="BO51" s="80"/>
      <c r="BP51" s="80" t="s">
        <v>27</v>
      </c>
      <c r="BQ51" s="80" t="s">
        <v>19</v>
      </c>
      <c r="BR51" s="80" t="s">
        <v>20</v>
      </c>
      <c r="BS51" s="80"/>
      <c r="BT51" s="80" t="s">
        <v>21</v>
      </c>
      <c r="BU51" s="80"/>
      <c r="BV51" s="81" t="s">
        <v>22</v>
      </c>
    </row>
    <row r="52" spans="51:74">
      <c r="AY52" t="s">
        <v>68</v>
      </c>
      <c r="BA52">
        <f>COUNTIF(BA3:BA27,"&gt;0")</f>
        <v>5</v>
      </c>
      <c r="BB52">
        <f>COUNTIF(BB3:BB27,"&gt;0")</f>
        <v>16</v>
      </c>
      <c r="BD52">
        <f>COUNTIF(BD3:BD27,"&gt;0")</f>
        <v>17</v>
      </c>
      <c r="BF52">
        <f>COUNTIF(BF3:BF27,"&gt;0")</f>
        <v>6</v>
      </c>
      <c r="BH52">
        <f t="shared" ref="BH52:BV52" si="108">COUNTIF(BH3:BH27,"&gt;0")</f>
        <v>1</v>
      </c>
      <c r="BI52">
        <f t="shared" si="108"/>
        <v>6</v>
      </c>
      <c r="BJ52">
        <f t="shared" si="108"/>
        <v>4</v>
      </c>
      <c r="BK52">
        <f t="shared" si="108"/>
        <v>1</v>
      </c>
      <c r="BL52">
        <f t="shared" si="108"/>
        <v>1</v>
      </c>
      <c r="BM52">
        <f t="shared" si="108"/>
        <v>2</v>
      </c>
      <c r="BN52">
        <f t="shared" si="108"/>
        <v>1</v>
      </c>
      <c r="BO52">
        <f t="shared" si="108"/>
        <v>2</v>
      </c>
      <c r="BP52">
        <f t="shared" si="108"/>
        <v>2</v>
      </c>
      <c r="BQ52">
        <f t="shared" si="108"/>
        <v>1</v>
      </c>
      <c r="BR52">
        <f t="shared" si="108"/>
        <v>5</v>
      </c>
      <c r="BS52">
        <f t="shared" si="108"/>
        <v>6</v>
      </c>
      <c r="BT52">
        <f t="shared" si="108"/>
        <v>2</v>
      </c>
      <c r="BU52">
        <f t="shared" si="108"/>
        <v>3</v>
      </c>
      <c r="BV52">
        <f t="shared" si="108"/>
        <v>3</v>
      </c>
    </row>
    <row r="53" spans="51:74">
      <c r="AY53" t="s">
        <v>69</v>
      </c>
      <c r="BA53" s="82">
        <f>BA52/$AZ$51*100</f>
        <v>23.255813953488371</v>
      </c>
      <c r="BB53" s="82">
        <f t="shared" ref="BB53:BV53" si="109">BB52/$AZ$51*100</f>
        <v>74.418604651162795</v>
      </c>
      <c r="BC53" s="82"/>
      <c r="BD53" s="82">
        <f t="shared" si="109"/>
        <v>79.069767441860463</v>
      </c>
      <c r="BE53" s="82"/>
      <c r="BF53" s="82">
        <f t="shared" si="109"/>
        <v>27.906976744186046</v>
      </c>
      <c r="BG53" s="82"/>
      <c r="BH53" s="82">
        <f t="shared" si="109"/>
        <v>4.6511627906976747</v>
      </c>
      <c r="BI53" s="82">
        <f t="shared" si="109"/>
        <v>27.906976744186046</v>
      </c>
      <c r="BJ53" s="82">
        <f t="shared" si="109"/>
        <v>18.604651162790699</v>
      </c>
      <c r="BK53" s="82">
        <f t="shared" si="109"/>
        <v>4.6511627906976747</v>
      </c>
      <c r="BL53" s="82">
        <f t="shared" si="109"/>
        <v>4.6511627906976747</v>
      </c>
      <c r="BM53" s="82">
        <f t="shared" si="109"/>
        <v>9.3023255813953494</v>
      </c>
      <c r="BN53" s="82">
        <f t="shared" si="109"/>
        <v>4.6511627906976747</v>
      </c>
      <c r="BO53" s="82">
        <f t="shared" si="109"/>
        <v>9.3023255813953494</v>
      </c>
      <c r="BP53" s="82">
        <f t="shared" si="109"/>
        <v>9.3023255813953494</v>
      </c>
      <c r="BQ53" s="82">
        <f t="shared" si="109"/>
        <v>4.6511627906976747</v>
      </c>
      <c r="BR53" s="82">
        <f t="shared" si="109"/>
        <v>23.255813953488371</v>
      </c>
      <c r="BS53" s="82">
        <f t="shared" si="109"/>
        <v>27.906976744186046</v>
      </c>
      <c r="BT53" s="82">
        <f t="shared" si="109"/>
        <v>9.3023255813953494</v>
      </c>
      <c r="BU53" s="82">
        <f t="shared" si="109"/>
        <v>13.953488372093023</v>
      </c>
      <c r="BV53" s="82">
        <f t="shared" si="109"/>
        <v>13.953488372093023</v>
      </c>
    </row>
    <row r="54" spans="51:74" ht="15.75" thickBot="1">
      <c r="BA54" t="s">
        <v>29</v>
      </c>
      <c r="BK54" t="s">
        <v>50</v>
      </c>
      <c r="BQ54" t="s">
        <v>53</v>
      </c>
    </row>
    <row r="55" spans="51:74" ht="15.75" thickBot="1">
      <c r="AY55" t="s">
        <v>23</v>
      </c>
      <c r="BA55" s="288">
        <f>COUNTIF(BC3:BC27,"&gt;0")/$AZ$51*100</f>
        <v>93.023255813953483</v>
      </c>
      <c r="BB55" s="289"/>
      <c r="BC55" s="83"/>
      <c r="BJ55" t="s">
        <v>26</v>
      </c>
      <c r="BK55" s="288">
        <f>COUNTIF(BM3:BM27,"&gt;0")/$AZ$51*100</f>
        <v>9.3023255813953494</v>
      </c>
      <c r="BL55" s="289"/>
      <c r="BM55" s="83"/>
      <c r="BP55" t="s">
        <v>28</v>
      </c>
      <c r="BQ55" s="288">
        <f>COUNTIF(BS3:BS27,"&gt;0")/$AZ$51*100</f>
        <v>27.906976744186046</v>
      </c>
      <c r="BR55" s="289"/>
      <c r="BS55" s="83"/>
    </row>
    <row r="56" spans="51:74" ht="15.75" thickBot="1">
      <c r="AY56" t="s">
        <v>24</v>
      </c>
      <c r="BA56" s="305">
        <f>COUNTIF(BE3:BE119,"&gt;0")/$AZ$51*100</f>
        <v>106.9767441860465</v>
      </c>
      <c r="BB56" s="306"/>
      <c r="BC56" s="306"/>
      <c r="BD56" s="307"/>
      <c r="BE56" s="83"/>
    </row>
    <row r="57" spans="51:74" ht="15.75" thickBot="1">
      <c r="AY57" t="s">
        <v>70</v>
      </c>
      <c r="BA57" s="288">
        <f>COUNTIF(BG3:BG27,"&gt;0")/$AZ$51*100</f>
        <v>106.9767441860465</v>
      </c>
      <c r="BB57" s="308"/>
      <c r="BC57" s="308"/>
      <c r="BD57" s="308"/>
      <c r="BE57" s="308"/>
      <c r="BF57" s="289"/>
      <c r="BG57" s="57"/>
    </row>
    <row r="58" spans="51:74" ht="15.75" thickBot="1"/>
    <row r="59" spans="51:74" ht="15.75" thickBot="1">
      <c r="AY59" t="s">
        <v>23</v>
      </c>
      <c r="BA59" s="288">
        <f>COUNTIF(BC3:BC27,"&gt;1")/$AZ$51*100</f>
        <v>37.209302325581397</v>
      </c>
      <c r="BB59" s="289"/>
    </row>
  </sheetData>
  <protectedRanges>
    <protectedRange password="E804" sqref="T108:AI108" name="Dados da produção_1"/>
  </protectedRanges>
  <mergeCells count="30">
    <mergeCell ref="AY47:AZ47"/>
    <mergeCell ref="BA47:BB47"/>
    <mergeCell ref="BD47:BF47"/>
    <mergeCell ref="AY50:BV50"/>
    <mergeCell ref="BA55:BB55"/>
    <mergeCell ref="BK55:BL55"/>
    <mergeCell ref="BQ55:BR55"/>
    <mergeCell ref="BA56:BD56"/>
    <mergeCell ref="BA57:BF57"/>
    <mergeCell ref="AY43:BV43"/>
    <mergeCell ref="BA45:BB45"/>
    <mergeCell ref="BD45:BF45"/>
    <mergeCell ref="BA46:BB46"/>
    <mergeCell ref="BD46:BF46"/>
    <mergeCell ref="BA59:BB59"/>
    <mergeCell ref="CB32:CC32"/>
    <mergeCell ref="AY33:BV33"/>
    <mergeCell ref="BW33:BX33"/>
    <mergeCell ref="BW32:CA32"/>
    <mergeCell ref="BW34:BX34"/>
    <mergeCell ref="BW35:BX35"/>
    <mergeCell ref="BW36:BX36"/>
    <mergeCell ref="BW37:BW41"/>
    <mergeCell ref="BB38:BH38"/>
    <mergeCell ref="BB39:BH39"/>
    <mergeCell ref="BB40:BH40"/>
    <mergeCell ref="E1:S1"/>
    <mergeCell ref="U1:AI1"/>
    <mergeCell ref="AK1:AY1"/>
    <mergeCell ref="BA1:BV1"/>
  </mergeCells>
  <phoneticPr fontId="0" type="noConversion"/>
  <pageMargins left="0.511811024" right="0.511811024" top="0.78740157499999996" bottom="0.78740157499999996" header="0.31496062000000002" footer="0.31496062000000002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S60"/>
  <sheetViews>
    <sheetView topLeftCell="AT31" workbookViewId="0">
      <selection activeCell="BA60" sqref="BA60:BB60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5.75" thickBot="1">
      <c r="A3" s="24" t="s">
        <v>387</v>
      </c>
      <c r="B3" s="25">
        <v>1</v>
      </c>
      <c r="C3" s="97" t="s">
        <v>388</v>
      </c>
      <c r="D3" s="85" t="s">
        <v>76</v>
      </c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50" t="s">
        <v>76</v>
      </c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0</v>
      </c>
      <c r="BA3" s="30">
        <f t="shared" ref="BA3:BB18" si="0">SUM(E3,U3,AK3)</f>
        <v>0</v>
      </c>
      <c r="BB3" s="31">
        <f t="shared" si="0"/>
        <v>0</v>
      </c>
      <c r="BC3" s="31">
        <f>SUM(BA3:BB3)</f>
        <v>0</v>
      </c>
      <c r="BD3" s="31">
        <f t="shared" ref="BD3:BD20" si="1">SUM(G3,W3,AM3)</f>
        <v>0</v>
      </c>
      <c r="BE3" s="31">
        <f>SUM(BC3:BD3)</f>
        <v>0</v>
      </c>
      <c r="BF3" s="31">
        <f t="shared" ref="BF3:BF20" si="2">SUM(H3,X3,AN3)</f>
        <v>0</v>
      </c>
      <c r="BG3" s="31">
        <f>BA3+BB3+BD3+BF3</f>
        <v>0</v>
      </c>
      <c r="BH3" s="31">
        <f t="shared" ref="BH3:BJ20" si="3">SUM(I3,Y3,AO3)</f>
        <v>0</v>
      </c>
      <c r="BI3" s="31">
        <f t="shared" si="3"/>
        <v>0</v>
      </c>
      <c r="BJ3" s="31">
        <f t="shared" si="3"/>
        <v>0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20" si="4">SUM(AT3,AD3,N3)</f>
        <v>0</v>
      </c>
      <c r="BO3" s="31">
        <f t="shared" si="4"/>
        <v>0</v>
      </c>
      <c r="BP3" s="31">
        <f>IF(BO3&gt;=3,3,BO3)</f>
        <v>0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20" si="5">SUM(AX3,AH3,R3)</f>
        <v>0</v>
      </c>
      <c r="BU3" s="32">
        <f t="shared" si="5"/>
        <v>0</v>
      </c>
      <c r="BV3" s="32">
        <f>IF(BU3&gt;=3,3,BU3)</f>
        <v>0</v>
      </c>
      <c r="BX3" s="30">
        <f>(BA3*100)+(BB3*80)+(BD3*60)+(BF3*40)+(BH3*20)</f>
        <v>0</v>
      </c>
      <c r="BY3" s="31">
        <f>IF(BI3&gt;3,30,BI3*10)</f>
        <v>0</v>
      </c>
      <c r="BZ3" s="31">
        <f>IF(BJ3&gt;3,15,BJ3*5)</f>
        <v>0</v>
      </c>
      <c r="CA3" s="31">
        <f>(BK3*200)+(BL3*100)+(BN3*50)+(BP3*20)</f>
        <v>0</v>
      </c>
      <c r="CB3" s="31">
        <f>(BQ3*100)+(BR3*50)+(BT3*25)+(BV3*10)</f>
        <v>0</v>
      </c>
      <c r="CC3" s="32" t="str">
        <f>IF(AZ3&gt;0,SUM(BX3:CB3),"")</f>
        <v/>
      </c>
      <c r="CD3" s="176" t="e">
        <f t="shared" ref="CD3:CD28" si="6">$CC3-(($CE$2/3)*$AZ3)</f>
        <v>#VALUE!</v>
      </c>
      <c r="CE3" s="24" t="str">
        <f>IF(AZ3=0," ",IF(CD3&gt;=0,3,"NAO"))</f>
        <v xml:space="preserve"> </v>
      </c>
      <c r="CF3" s="176" t="e">
        <f t="shared" ref="CF3:CF28" si="7">$CC3-(($CG$2/3)*$AZ3)</f>
        <v>#VALUE!</v>
      </c>
      <c r="CG3" s="24" t="str">
        <f>IF(AZ3=0," ",IF(CF3&gt;=0,4,"NAO"))</f>
        <v xml:space="preserve"> </v>
      </c>
      <c r="CH3" s="176" t="e">
        <f t="shared" ref="CH3:CH28" si="8">$CC3-(($CI$2/3)*$AZ3)</f>
        <v>#VALUE!</v>
      </c>
      <c r="CI3" s="24" t="str">
        <f>IF(AZ3=0," ",IF(CH3&gt;=0,5,"NAO"))</f>
        <v xml:space="preserve"> </v>
      </c>
      <c r="CJ3" s="24" t="e">
        <f t="shared" ref="CJ3:CJ20" si="9">(CC3)/(SUM($CC$3:$CC$28))*100</f>
        <v>#VALUE!</v>
      </c>
      <c r="CK3" s="24" t="e">
        <f t="shared" ref="CK3:CK20" si="10">(CC3/(SUM($CC$3:$CC$28))*100)</f>
        <v>#VALUE!</v>
      </c>
      <c r="CM3" s="24">
        <f t="shared" ref="CM3:CM20" si="11">BA3/(SUM(BA$3:BA$28)/100)</f>
        <v>0</v>
      </c>
      <c r="CN3" s="24">
        <f t="shared" ref="CN3:CN20" si="12">BB3/(SUM(BB$3:BB$28)/100)</f>
        <v>0</v>
      </c>
      <c r="CO3" s="24">
        <f t="shared" ref="CO3:CO20" si="13">BD3/(SUM(BD$3:BD$28)/100)</f>
        <v>0</v>
      </c>
      <c r="CP3" s="24">
        <f t="shared" ref="CP3:CP20" si="14">BF3/(SUM(BF$3:BF$28)/100)</f>
        <v>0</v>
      </c>
      <c r="CQ3" s="24">
        <f t="shared" ref="CQ3:CU20" si="15">BH3/(SUM(BH$3:BH$28)/100)</f>
        <v>0</v>
      </c>
      <c r="CR3" s="24">
        <f t="shared" si="15"/>
        <v>0</v>
      </c>
      <c r="CS3" s="24">
        <f t="shared" si="15"/>
        <v>0</v>
      </c>
      <c r="CT3" s="24">
        <f t="shared" si="15"/>
        <v>0</v>
      </c>
      <c r="CU3" s="24" t="e">
        <f t="shared" si="15"/>
        <v>#DIV/0!</v>
      </c>
      <c r="CV3" s="24" t="e">
        <f t="shared" ref="CV3:CZ20" si="16">BN3/(SUM(BN$3:BN$28)/100)</f>
        <v>#DIV/0!</v>
      </c>
      <c r="CW3" s="24">
        <f t="shared" si="16"/>
        <v>0</v>
      </c>
      <c r="CX3" s="24">
        <f t="shared" si="16"/>
        <v>0</v>
      </c>
      <c r="CY3" s="24" t="e">
        <f t="shared" si="16"/>
        <v>#DIV/0!</v>
      </c>
      <c r="CZ3" s="24" t="e">
        <f t="shared" si="16"/>
        <v>#DIV/0!</v>
      </c>
      <c r="DA3" s="24">
        <f t="shared" ref="DA3:DC20" si="17">BT3/(SUM(BT$3:BT$28)/100)</f>
        <v>0</v>
      </c>
      <c r="DB3" s="24">
        <f t="shared" si="17"/>
        <v>0</v>
      </c>
      <c r="DC3" s="24">
        <f t="shared" si="17"/>
        <v>0</v>
      </c>
      <c r="DE3" s="24">
        <f>COUNTIF(BA3,"&lt;&gt;0")</f>
        <v>0</v>
      </c>
      <c r="DF3" s="24">
        <f>COUNTIF(BB3,"&lt;&gt;0")</f>
        <v>0</v>
      </c>
      <c r="DG3" s="24">
        <f>COUNTIF(BD3,"&lt;&gt;0")</f>
        <v>0</v>
      </c>
      <c r="DH3" s="24">
        <f>COUNTIF(BF3,"&lt;&gt;0")</f>
        <v>0</v>
      </c>
      <c r="DI3" s="24">
        <f t="shared" ref="DI3:DM18" si="18">COUNTIF(BH3,"&lt;&gt;0")</f>
        <v>0</v>
      </c>
      <c r="DJ3" s="24">
        <f t="shared" si="18"/>
        <v>0</v>
      </c>
      <c r="DK3" s="24">
        <f t="shared" si="18"/>
        <v>0</v>
      </c>
      <c r="DL3" s="24">
        <f t="shared" si="18"/>
        <v>0</v>
      </c>
      <c r="DM3" s="24">
        <f t="shared" si="18"/>
        <v>0</v>
      </c>
      <c r="DN3" s="24">
        <f t="shared" ref="DN3:DN20" si="19">COUNTIF(BN3,"&lt;&gt;0")</f>
        <v>0</v>
      </c>
      <c r="DO3" s="24">
        <f>COUNTIF(BP3,"&lt;&gt;0")</f>
        <v>0</v>
      </c>
      <c r="DP3" s="24">
        <f>COUNTIF(BQ3,"&lt;&gt;0")</f>
        <v>0</v>
      </c>
      <c r="DQ3" s="24">
        <f>COUNTIF(BR3,"&lt;&gt;0")</f>
        <v>0</v>
      </c>
      <c r="DR3" s="24">
        <f>COUNTIF(BT3,"&lt;&gt;0")</f>
        <v>0</v>
      </c>
      <c r="DS3" s="24">
        <f>COUNTIF(BV3,"&lt;&gt;0")</f>
        <v>0</v>
      </c>
    </row>
    <row r="4" spans="1:123" s="24" customFormat="1" ht="15.75" thickBot="1">
      <c r="A4" s="24" t="s">
        <v>387</v>
      </c>
      <c r="B4" s="25">
        <v>2</v>
      </c>
      <c r="C4" s="25" t="s">
        <v>389</v>
      </c>
      <c r="D4" s="85" t="s">
        <v>76</v>
      </c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50" t="s">
        <v>76</v>
      </c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20" si="20">COUNTIF(D4:AY4,"P")</f>
        <v>0</v>
      </c>
      <c r="BA4" s="30">
        <f t="shared" si="0"/>
        <v>0</v>
      </c>
      <c r="BB4" s="31">
        <f t="shared" si="0"/>
        <v>0</v>
      </c>
      <c r="BC4" s="31">
        <f t="shared" ref="BC4:BC20" si="21">SUM(BA4:BB4)</f>
        <v>0</v>
      </c>
      <c r="BD4" s="31">
        <f t="shared" si="1"/>
        <v>0</v>
      </c>
      <c r="BE4" s="31">
        <f t="shared" ref="BE4:BE20" si="22">SUM(BC4:BD4)</f>
        <v>0</v>
      </c>
      <c r="BF4" s="31">
        <f t="shared" si="2"/>
        <v>0</v>
      </c>
      <c r="BG4" s="31">
        <f t="shared" ref="BG4:BG20" si="23">BA4+BB4+BD4+BF4</f>
        <v>0</v>
      </c>
      <c r="BH4" s="31">
        <f t="shared" si="3"/>
        <v>0</v>
      </c>
      <c r="BI4" s="31">
        <f t="shared" si="3"/>
        <v>0</v>
      </c>
      <c r="BJ4" s="31">
        <f t="shared" si="3"/>
        <v>0</v>
      </c>
      <c r="BK4" s="31">
        <f t="shared" ref="BK4:BL20" si="24">SUM(AR4,AB4,L4)</f>
        <v>0</v>
      </c>
      <c r="BL4" s="31">
        <f t="shared" si="24"/>
        <v>0</v>
      </c>
      <c r="BM4" s="31">
        <f t="shared" ref="BM4:BM20" si="25">SUM(BK4:BL4)</f>
        <v>0</v>
      </c>
      <c r="BN4" s="31">
        <f t="shared" si="4"/>
        <v>0</v>
      </c>
      <c r="BO4" s="31">
        <f t="shared" si="4"/>
        <v>0</v>
      </c>
      <c r="BP4" s="31">
        <f t="shared" ref="BP4:BP20" si="26">IF(BO4&gt;=3,3,BO4)</f>
        <v>0</v>
      </c>
      <c r="BQ4" s="31">
        <f t="shared" ref="BQ4:BR20" si="27">SUM(AV4,AF4,P4)</f>
        <v>0</v>
      </c>
      <c r="BR4" s="31">
        <f t="shared" si="27"/>
        <v>0</v>
      </c>
      <c r="BS4" s="31">
        <f t="shared" ref="BS4:BS20" si="28">SUM(BQ4:BR4)</f>
        <v>0</v>
      </c>
      <c r="BT4" s="31">
        <f t="shared" si="5"/>
        <v>0</v>
      </c>
      <c r="BU4" s="32">
        <f t="shared" si="5"/>
        <v>0</v>
      </c>
      <c r="BV4" s="32">
        <f t="shared" ref="BV4:BV20" si="29">IF(BU4&gt;=3,3,BU4)</f>
        <v>0</v>
      </c>
      <c r="BX4" s="30">
        <f t="shared" ref="BX4:BX20" si="30">(BA4*100)+(BB4*80)+(BD4*60)+(BF4*40)+(BH4*20)</f>
        <v>0</v>
      </c>
      <c r="BY4" s="31">
        <f t="shared" ref="BY4:BY20" si="31">IF(BI4&gt;3,30,BI4*10)</f>
        <v>0</v>
      </c>
      <c r="BZ4" s="31">
        <f t="shared" ref="BZ4:BZ20" si="32">IF(BJ4&gt;3,15,BJ4*5)</f>
        <v>0</v>
      </c>
      <c r="CA4" s="31">
        <f t="shared" ref="CA4:CA20" si="33">(BK4*200)+(BL4*100)+(BN4*50)+(BP4*20)</f>
        <v>0</v>
      </c>
      <c r="CB4" s="31">
        <f t="shared" ref="CB4:CB20" si="34">(BQ4*100)+(BR4*50)+(BT4*25)+(BV4*10)</f>
        <v>0</v>
      </c>
      <c r="CC4" s="32" t="str">
        <f t="shared" ref="CC4:CC28" si="35">IF(AZ4&gt;0,SUM(BX4:CB4),"")</f>
        <v/>
      </c>
      <c r="CD4" s="176" t="e">
        <f t="shared" si="6"/>
        <v>#VALUE!</v>
      </c>
      <c r="CE4" s="24" t="str">
        <f t="shared" ref="CE4:CE20" si="36">IF(AZ4=0," ",IF(CD4&gt;=0,3,"NAO"))</f>
        <v xml:space="preserve"> </v>
      </c>
      <c r="CF4" s="176" t="e">
        <f t="shared" si="7"/>
        <v>#VALUE!</v>
      </c>
      <c r="CG4" s="24" t="str">
        <f t="shared" ref="CG4:CG20" si="37">IF(AZ4=0," ",IF(CF4&gt;=0,4,"NAO"))</f>
        <v xml:space="preserve"> </v>
      </c>
      <c r="CH4" s="176" t="e">
        <f t="shared" si="8"/>
        <v>#VALUE!</v>
      </c>
      <c r="CI4" s="24" t="str">
        <f t="shared" ref="CI4:CI20" si="38">IF(AZ4=0," ",IF(CH4&gt;=0,5,"NAO"))</f>
        <v xml:space="preserve"> </v>
      </c>
      <c r="CJ4" s="24" t="e">
        <f t="shared" si="9"/>
        <v>#VALUE!</v>
      </c>
      <c r="CK4" s="24" t="e">
        <f t="shared" si="10"/>
        <v>#VALUE!</v>
      </c>
      <c r="CM4" s="24">
        <f t="shared" si="11"/>
        <v>0</v>
      </c>
      <c r="CN4" s="24">
        <f t="shared" si="12"/>
        <v>0</v>
      </c>
      <c r="CO4" s="24">
        <f t="shared" si="13"/>
        <v>0</v>
      </c>
      <c r="CP4" s="24">
        <f t="shared" si="14"/>
        <v>0</v>
      </c>
      <c r="CQ4" s="24">
        <f t="shared" si="15"/>
        <v>0</v>
      </c>
      <c r="CR4" s="24">
        <f t="shared" si="15"/>
        <v>0</v>
      </c>
      <c r="CS4" s="24">
        <f t="shared" si="15"/>
        <v>0</v>
      </c>
      <c r="CT4" s="24">
        <f t="shared" si="15"/>
        <v>0</v>
      </c>
      <c r="CU4" s="24" t="e">
        <f t="shared" si="15"/>
        <v>#DIV/0!</v>
      </c>
      <c r="CV4" s="24" t="e">
        <f t="shared" si="16"/>
        <v>#DIV/0!</v>
      </c>
      <c r="CW4" s="24">
        <f t="shared" si="16"/>
        <v>0</v>
      </c>
      <c r="CX4" s="24">
        <f t="shared" si="16"/>
        <v>0</v>
      </c>
      <c r="CY4" s="24" t="e">
        <f t="shared" si="16"/>
        <v>#DIV/0!</v>
      </c>
      <c r="CZ4" s="24" t="e">
        <f t="shared" si="16"/>
        <v>#DIV/0!</v>
      </c>
      <c r="DA4" s="24">
        <f t="shared" si="17"/>
        <v>0</v>
      </c>
      <c r="DB4" s="24">
        <f t="shared" si="17"/>
        <v>0</v>
      </c>
      <c r="DC4" s="24">
        <f t="shared" si="17"/>
        <v>0</v>
      </c>
      <c r="DE4" s="24">
        <f t="shared" ref="DE4:DF20" si="39">COUNTIF(BA4,"&lt;&gt;0")</f>
        <v>0</v>
      </c>
      <c r="DF4" s="24">
        <f t="shared" si="39"/>
        <v>0</v>
      </c>
      <c r="DG4" s="24">
        <f t="shared" ref="DG4:DG20" si="40">COUNTIF(BD4,"&lt;&gt;0")</f>
        <v>0</v>
      </c>
      <c r="DH4" s="24">
        <f t="shared" ref="DH4:DH20" si="41">COUNTIF(BF4,"&lt;&gt;0")</f>
        <v>0</v>
      </c>
      <c r="DI4" s="24">
        <f t="shared" si="18"/>
        <v>0</v>
      </c>
      <c r="DJ4" s="24">
        <f t="shared" si="18"/>
        <v>0</v>
      </c>
      <c r="DK4" s="24">
        <f t="shared" si="18"/>
        <v>0</v>
      </c>
      <c r="DL4" s="24">
        <f t="shared" si="18"/>
        <v>0</v>
      </c>
      <c r="DM4" s="24">
        <f t="shared" si="18"/>
        <v>0</v>
      </c>
      <c r="DN4" s="24">
        <f t="shared" si="19"/>
        <v>0</v>
      </c>
      <c r="DO4" s="24">
        <f t="shared" ref="DO4:DQ20" si="42">COUNTIF(BP4,"&lt;&gt;0")</f>
        <v>0</v>
      </c>
      <c r="DP4" s="24">
        <f t="shared" si="42"/>
        <v>0</v>
      </c>
      <c r="DQ4" s="24">
        <f t="shared" si="42"/>
        <v>0</v>
      </c>
      <c r="DR4" s="24">
        <f t="shared" ref="DR4:DR28" si="43">COUNTIF(BT4,"&lt;&gt;0")</f>
        <v>0</v>
      </c>
      <c r="DS4" s="24">
        <f t="shared" ref="DS4:DS28" si="44">COUNTIF(BV4,"&lt;&gt;0")</f>
        <v>0</v>
      </c>
    </row>
    <row r="5" spans="1:123" s="24" customFormat="1" ht="15.75" thickBot="1">
      <c r="A5" s="24" t="s">
        <v>387</v>
      </c>
      <c r="B5" s="25">
        <v>3</v>
      </c>
      <c r="C5" s="25" t="s">
        <v>390</v>
      </c>
      <c r="D5" s="85" t="s">
        <v>76</v>
      </c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50" t="s">
        <v>36</v>
      </c>
      <c r="U5" s="33">
        <v>1</v>
      </c>
      <c r="V5" s="33"/>
      <c r="W5" s="33">
        <v>3</v>
      </c>
      <c r="X5" s="33">
        <v>1</v>
      </c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20"/>
        <v>1</v>
      </c>
      <c r="BA5" s="30">
        <f t="shared" si="0"/>
        <v>1</v>
      </c>
      <c r="BB5" s="31">
        <f t="shared" si="0"/>
        <v>0</v>
      </c>
      <c r="BC5" s="31">
        <f t="shared" si="21"/>
        <v>1</v>
      </c>
      <c r="BD5" s="31">
        <f t="shared" si="1"/>
        <v>3</v>
      </c>
      <c r="BE5" s="31">
        <f t="shared" si="22"/>
        <v>4</v>
      </c>
      <c r="BF5" s="31">
        <f t="shared" si="2"/>
        <v>1</v>
      </c>
      <c r="BG5" s="31">
        <f t="shared" si="23"/>
        <v>5</v>
      </c>
      <c r="BH5" s="31">
        <f t="shared" si="3"/>
        <v>0</v>
      </c>
      <c r="BI5" s="31">
        <f t="shared" si="3"/>
        <v>0</v>
      </c>
      <c r="BJ5" s="31">
        <f t="shared" si="3"/>
        <v>0</v>
      </c>
      <c r="BK5" s="31">
        <f t="shared" si="24"/>
        <v>0</v>
      </c>
      <c r="BL5" s="31">
        <f t="shared" si="24"/>
        <v>0</v>
      </c>
      <c r="BM5" s="31">
        <f t="shared" si="25"/>
        <v>0</v>
      </c>
      <c r="BN5" s="31">
        <f t="shared" si="4"/>
        <v>0</v>
      </c>
      <c r="BO5" s="31">
        <f t="shared" si="4"/>
        <v>0</v>
      </c>
      <c r="BP5" s="31">
        <f t="shared" si="26"/>
        <v>0</v>
      </c>
      <c r="BQ5" s="31">
        <f t="shared" si="27"/>
        <v>0</v>
      </c>
      <c r="BR5" s="31">
        <f t="shared" si="27"/>
        <v>0</v>
      </c>
      <c r="BS5" s="31">
        <f t="shared" si="28"/>
        <v>0</v>
      </c>
      <c r="BT5" s="31">
        <f t="shared" si="5"/>
        <v>0</v>
      </c>
      <c r="BU5" s="32">
        <f t="shared" si="5"/>
        <v>0</v>
      </c>
      <c r="BV5" s="32">
        <f t="shared" si="29"/>
        <v>0</v>
      </c>
      <c r="BX5" s="30">
        <f t="shared" si="30"/>
        <v>320</v>
      </c>
      <c r="BY5" s="31">
        <f t="shared" si="31"/>
        <v>0</v>
      </c>
      <c r="BZ5" s="31">
        <f t="shared" si="32"/>
        <v>0</v>
      </c>
      <c r="CA5" s="31">
        <f t="shared" si="33"/>
        <v>0</v>
      </c>
      <c r="CB5" s="31">
        <f t="shared" si="34"/>
        <v>0</v>
      </c>
      <c r="CC5" s="32">
        <f t="shared" si="35"/>
        <v>320</v>
      </c>
      <c r="CD5" s="176">
        <f t="shared" si="6"/>
        <v>246.66666666666669</v>
      </c>
      <c r="CE5" s="24">
        <f t="shared" si="36"/>
        <v>3</v>
      </c>
      <c r="CF5" s="176">
        <f t="shared" si="7"/>
        <v>226.66666666666669</v>
      </c>
      <c r="CG5" s="24">
        <f t="shared" si="37"/>
        <v>4</v>
      </c>
      <c r="CH5" s="176">
        <f t="shared" si="8"/>
        <v>200</v>
      </c>
      <c r="CI5" s="24">
        <f t="shared" si="38"/>
        <v>5</v>
      </c>
      <c r="CJ5" s="24">
        <f t="shared" si="9"/>
        <v>2.2511431586352444</v>
      </c>
      <c r="CK5" s="24">
        <f t="shared" si="10"/>
        <v>2.2511431586352444</v>
      </c>
      <c r="CM5" s="24">
        <f t="shared" si="11"/>
        <v>2.5641025641025639</v>
      </c>
      <c r="CN5" s="24">
        <f t="shared" si="12"/>
        <v>0</v>
      </c>
      <c r="CO5" s="24">
        <f t="shared" si="13"/>
        <v>5</v>
      </c>
      <c r="CP5" s="24">
        <f t="shared" si="14"/>
        <v>4.5454545454545459</v>
      </c>
      <c r="CQ5" s="24">
        <f t="shared" si="15"/>
        <v>0</v>
      </c>
      <c r="CR5" s="24">
        <f t="shared" si="15"/>
        <v>0</v>
      </c>
      <c r="CS5" s="24">
        <f t="shared" si="15"/>
        <v>0</v>
      </c>
      <c r="CT5" s="24">
        <f t="shared" si="15"/>
        <v>0</v>
      </c>
      <c r="CU5" s="24" t="e">
        <f t="shared" si="15"/>
        <v>#DIV/0!</v>
      </c>
      <c r="CV5" s="24" t="e">
        <f t="shared" si="16"/>
        <v>#DIV/0!</v>
      </c>
      <c r="CW5" s="24">
        <f t="shared" si="16"/>
        <v>0</v>
      </c>
      <c r="CX5" s="24">
        <f t="shared" si="16"/>
        <v>0</v>
      </c>
      <c r="CY5" s="24" t="e">
        <f t="shared" si="16"/>
        <v>#DIV/0!</v>
      </c>
      <c r="CZ5" s="24" t="e">
        <f t="shared" si="16"/>
        <v>#DIV/0!</v>
      </c>
      <c r="DA5" s="24">
        <f t="shared" si="17"/>
        <v>0</v>
      </c>
      <c r="DB5" s="24">
        <f t="shared" si="17"/>
        <v>0</v>
      </c>
      <c r="DC5" s="24">
        <f t="shared" si="17"/>
        <v>0</v>
      </c>
      <c r="DE5" s="24">
        <f t="shared" si="39"/>
        <v>1</v>
      </c>
      <c r="DF5" s="24">
        <f t="shared" si="39"/>
        <v>0</v>
      </c>
      <c r="DG5" s="24">
        <f t="shared" si="40"/>
        <v>1</v>
      </c>
      <c r="DH5" s="24">
        <f t="shared" si="41"/>
        <v>1</v>
      </c>
      <c r="DI5" s="24">
        <f t="shared" si="18"/>
        <v>0</v>
      </c>
      <c r="DJ5" s="24">
        <f t="shared" si="18"/>
        <v>0</v>
      </c>
      <c r="DK5" s="24">
        <f t="shared" si="18"/>
        <v>0</v>
      </c>
      <c r="DL5" s="24">
        <f t="shared" si="18"/>
        <v>0</v>
      </c>
      <c r="DM5" s="24">
        <f t="shared" si="18"/>
        <v>0</v>
      </c>
      <c r="DN5" s="24">
        <f t="shared" si="19"/>
        <v>0</v>
      </c>
      <c r="DO5" s="24">
        <f t="shared" si="42"/>
        <v>0</v>
      </c>
      <c r="DP5" s="24">
        <f t="shared" si="42"/>
        <v>0</v>
      </c>
      <c r="DQ5" s="24">
        <f t="shared" si="42"/>
        <v>0</v>
      </c>
      <c r="DR5" s="24">
        <f t="shared" si="43"/>
        <v>0</v>
      </c>
      <c r="DS5" s="24">
        <f t="shared" si="44"/>
        <v>0</v>
      </c>
    </row>
    <row r="6" spans="1:123" s="24" customFormat="1" ht="15.75" thickBot="1">
      <c r="A6" s="24" t="s">
        <v>387</v>
      </c>
      <c r="B6" s="25">
        <v>4</v>
      </c>
      <c r="C6" s="25" t="s">
        <v>391</v>
      </c>
      <c r="D6" s="85" t="s">
        <v>76</v>
      </c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50" t="s">
        <v>76</v>
      </c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20"/>
        <v>0</v>
      </c>
      <c r="BA6" s="30">
        <f t="shared" si="0"/>
        <v>0</v>
      </c>
      <c r="BB6" s="31">
        <f t="shared" si="0"/>
        <v>0</v>
      </c>
      <c r="BC6" s="31">
        <f t="shared" si="21"/>
        <v>0</v>
      </c>
      <c r="BD6" s="31">
        <f t="shared" si="1"/>
        <v>0</v>
      </c>
      <c r="BE6" s="31">
        <f t="shared" si="22"/>
        <v>0</v>
      </c>
      <c r="BF6" s="31">
        <f t="shared" si="2"/>
        <v>0</v>
      </c>
      <c r="BG6" s="31">
        <f t="shared" si="23"/>
        <v>0</v>
      </c>
      <c r="BH6" s="31">
        <f t="shared" si="3"/>
        <v>0</v>
      </c>
      <c r="BI6" s="31">
        <f t="shared" si="3"/>
        <v>0</v>
      </c>
      <c r="BJ6" s="31">
        <f t="shared" si="3"/>
        <v>0</v>
      </c>
      <c r="BK6" s="31">
        <f t="shared" si="24"/>
        <v>0</v>
      </c>
      <c r="BL6" s="31">
        <f t="shared" si="24"/>
        <v>0</v>
      </c>
      <c r="BM6" s="31">
        <f t="shared" si="25"/>
        <v>0</v>
      </c>
      <c r="BN6" s="31">
        <f t="shared" si="4"/>
        <v>0</v>
      </c>
      <c r="BO6" s="31">
        <f t="shared" si="4"/>
        <v>0</v>
      </c>
      <c r="BP6" s="31">
        <f t="shared" si="26"/>
        <v>0</v>
      </c>
      <c r="BQ6" s="31">
        <f t="shared" si="27"/>
        <v>0</v>
      </c>
      <c r="BR6" s="31">
        <f t="shared" si="27"/>
        <v>0</v>
      </c>
      <c r="BS6" s="31">
        <f t="shared" si="28"/>
        <v>0</v>
      </c>
      <c r="BT6" s="31">
        <f t="shared" si="5"/>
        <v>0</v>
      </c>
      <c r="BU6" s="32">
        <f t="shared" si="5"/>
        <v>0</v>
      </c>
      <c r="BV6" s="32">
        <f t="shared" si="29"/>
        <v>0</v>
      </c>
      <c r="BX6" s="30">
        <f t="shared" si="30"/>
        <v>0</v>
      </c>
      <c r="BY6" s="31">
        <f t="shared" si="31"/>
        <v>0</v>
      </c>
      <c r="BZ6" s="31">
        <f t="shared" si="32"/>
        <v>0</v>
      </c>
      <c r="CA6" s="31">
        <f t="shared" si="33"/>
        <v>0</v>
      </c>
      <c r="CB6" s="31">
        <f t="shared" si="34"/>
        <v>0</v>
      </c>
      <c r="CC6" s="32" t="str">
        <f t="shared" si="35"/>
        <v/>
      </c>
      <c r="CD6" s="176" t="e">
        <f t="shared" si="6"/>
        <v>#VALUE!</v>
      </c>
      <c r="CE6" s="24" t="str">
        <f t="shared" si="36"/>
        <v xml:space="preserve"> </v>
      </c>
      <c r="CF6" s="176" t="e">
        <f t="shared" si="7"/>
        <v>#VALUE!</v>
      </c>
      <c r="CG6" s="24" t="str">
        <f t="shared" si="37"/>
        <v xml:space="preserve"> </v>
      </c>
      <c r="CH6" s="176" t="e">
        <f t="shared" si="8"/>
        <v>#VALUE!</v>
      </c>
      <c r="CI6" s="24" t="str">
        <f t="shared" si="38"/>
        <v xml:space="preserve"> </v>
      </c>
      <c r="CJ6" s="24" t="e">
        <f t="shared" si="9"/>
        <v>#VALUE!</v>
      </c>
      <c r="CK6" s="24" t="e">
        <f t="shared" si="10"/>
        <v>#VALUE!</v>
      </c>
      <c r="CM6" s="24">
        <f t="shared" si="11"/>
        <v>0</v>
      </c>
      <c r="CN6" s="24">
        <f t="shared" si="12"/>
        <v>0</v>
      </c>
      <c r="CO6" s="24">
        <f t="shared" si="13"/>
        <v>0</v>
      </c>
      <c r="CP6" s="24">
        <f t="shared" si="14"/>
        <v>0</v>
      </c>
      <c r="CQ6" s="24">
        <f t="shared" si="15"/>
        <v>0</v>
      </c>
      <c r="CR6" s="24">
        <f t="shared" si="15"/>
        <v>0</v>
      </c>
      <c r="CS6" s="24">
        <f t="shared" si="15"/>
        <v>0</v>
      </c>
      <c r="CT6" s="24">
        <f t="shared" si="15"/>
        <v>0</v>
      </c>
      <c r="CU6" s="24" t="e">
        <f t="shared" si="15"/>
        <v>#DIV/0!</v>
      </c>
      <c r="CV6" s="24" t="e">
        <f t="shared" si="16"/>
        <v>#DIV/0!</v>
      </c>
      <c r="CW6" s="24">
        <f t="shared" si="16"/>
        <v>0</v>
      </c>
      <c r="CX6" s="24">
        <f t="shared" si="16"/>
        <v>0</v>
      </c>
      <c r="CY6" s="24" t="e">
        <f t="shared" si="16"/>
        <v>#DIV/0!</v>
      </c>
      <c r="CZ6" s="24" t="e">
        <f t="shared" si="16"/>
        <v>#DIV/0!</v>
      </c>
      <c r="DA6" s="24">
        <f t="shared" si="17"/>
        <v>0</v>
      </c>
      <c r="DB6" s="24">
        <f t="shared" si="17"/>
        <v>0</v>
      </c>
      <c r="DC6" s="24">
        <f t="shared" si="17"/>
        <v>0</v>
      </c>
      <c r="DE6" s="24">
        <f t="shared" si="39"/>
        <v>0</v>
      </c>
      <c r="DF6" s="24">
        <f t="shared" si="39"/>
        <v>0</v>
      </c>
      <c r="DG6" s="24">
        <f t="shared" si="40"/>
        <v>0</v>
      </c>
      <c r="DH6" s="24">
        <f t="shared" si="41"/>
        <v>0</v>
      </c>
      <c r="DI6" s="24">
        <f t="shared" si="18"/>
        <v>0</v>
      </c>
      <c r="DJ6" s="24">
        <f t="shared" si="18"/>
        <v>0</v>
      </c>
      <c r="DK6" s="24">
        <f t="shared" si="18"/>
        <v>0</v>
      </c>
      <c r="DL6" s="24">
        <f t="shared" si="18"/>
        <v>0</v>
      </c>
      <c r="DM6" s="24">
        <f t="shared" si="18"/>
        <v>0</v>
      </c>
      <c r="DN6" s="24">
        <f t="shared" si="19"/>
        <v>0</v>
      </c>
      <c r="DO6" s="24">
        <f t="shared" si="42"/>
        <v>0</v>
      </c>
      <c r="DP6" s="24">
        <f t="shared" si="42"/>
        <v>0</v>
      </c>
      <c r="DQ6" s="24">
        <f t="shared" si="42"/>
        <v>0</v>
      </c>
      <c r="DR6" s="24">
        <f t="shared" si="43"/>
        <v>0</v>
      </c>
      <c r="DS6" s="24">
        <f t="shared" si="44"/>
        <v>0</v>
      </c>
    </row>
    <row r="7" spans="1:123" s="24" customFormat="1" ht="15.75" thickBot="1">
      <c r="A7" s="24" t="s">
        <v>387</v>
      </c>
      <c r="B7" s="25">
        <v>5</v>
      </c>
      <c r="C7" s="25" t="s">
        <v>392</v>
      </c>
      <c r="D7" s="85" t="s">
        <v>36</v>
      </c>
      <c r="E7" s="33"/>
      <c r="F7" s="33">
        <v>1</v>
      </c>
      <c r="G7" s="33"/>
      <c r="H7" s="33"/>
      <c r="I7" s="33"/>
      <c r="J7" s="33">
        <v>1</v>
      </c>
      <c r="K7" s="33"/>
      <c r="L7" s="33"/>
      <c r="M7" s="33"/>
      <c r="N7" s="33"/>
      <c r="O7" s="33"/>
      <c r="P7" s="33"/>
      <c r="Q7" s="33"/>
      <c r="R7" s="33"/>
      <c r="S7" s="33"/>
      <c r="T7" s="50" t="s">
        <v>36</v>
      </c>
      <c r="U7" s="33"/>
      <c r="V7" s="33"/>
      <c r="W7" s="33"/>
      <c r="X7" s="33"/>
      <c r="Y7" s="33"/>
      <c r="Z7" s="33">
        <v>2</v>
      </c>
      <c r="AA7" s="33"/>
      <c r="AB7" s="33"/>
      <c r="AC7" s="33"/>
      <c r="AD7" s="33"/>
      <c r="AE7" s="33">
        <v>1</v>
      </c>
      <c r="AF7" s="33"/>
      <c r="AG7" s="33"/>
      <c r="AH7" s="33"/>
      <c r="AI7" s="33">
        <v>1</v>
      </c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20"/>
        <v>2</v>
      </c>
      <c r="BA7" s="30">
        <f t="shared" si="0"/>
        <v>0</v>
      </c>
      <c r="BB7" s="31">
        <f t="shared" si="0"/>
        <v>1</v>
      </c>
      <c r="BC7" s="31">
        <f t="shared" si="21"/>
        <v>1</v>
      </c>
      <c r="BD7" s="31">
        <f t="shared" si="1"/>
        <v>0</v>
      </c>
      <c r="BE7" s="31">
        <f t="shared" si="22"/>
        <v>1</v>
      </c>
      <c r="BF7" s="31">
        <f t="shared" si="2"/>
        <v>0</v>
      </c>
      <c r="BG7" s="31">
        <f t="shared" si="23"/>
        <v>1</v>
      </c>
      <c r="BH7" s="31">
        <f t="shared" si="3"/>
        <v>0</v>
      </c>
      <c r="BI7" s="31">
        <f t="shared" si="3"/>
        <v>3</v>
      </c>
      <c r="BJ7" s="31">
        <f t="shared" si="3"/>
        <v>0</v>
      </c>
      <c r="BK7" s="31">
        <f t="shared" si="24"/>
        <v>0</v>
      </c>
      <c r="BL7" s="31">
        <f t="shared" si="24"/>
        <v>0</v>
      </c>
      <c r="BM7" s="31">
        <f t="shared" si="25"/>
        <v>0</v>
      </c>
      <c r="BN7" s="31">
        <f t="shared" si="4"/>
        <v>0</v>
      </c>
      <c r="BO7" s="31">
        <f t="shared" si="4"/>
        <v>1</v>
      </c>
      <c r="BP7" s="31">
        <f t="shared" si="26"/>
        <v>1</v>
      </c>
      <c r="BQ7" s="31">
        <f t="shared" si="27"/>
        <v>0</v>
      </c>
      <c r="BR7" s="31">
        <f t="shared" si="27"/>
        <v>0</v>
      </c>
      <c r="BS7" s="31">
        <f t="shared" si="28"/>
        <v>0</v>
      </c>
      <c r="BT7" s="31">
        <f t="shared" si="5"/>
        <v>0</v>
      </c>
      <c r="BU7" s="32">
        <f t="shared" si="5"/>
        <v>1</v>
      </c>
      <c r="BV7" s="32">
        <f t="shared" si="29"/>
        <v>1</v>
      </c>
      <c r="BX7" s="30">
        <f t="shared" si="30"/>
        <v>80</v>
      </c>
      <c r="BY7" s="31">
        <f t="shared" si="31"/>
        <v>30</v>
      </c>
      <c r="BZ7" s="31">
        <f t="shared" si="32"/>
        <v>0</v>
      </c>
      <c r="CA7" s="31">
        <f t="shared" si="33"/>
        <v>20</v>
      </c>
      <c r="CB7" s="31">
        <f t="shared" si="34"/>
        <v>10</v>
      </c>
      <c r="CC7" s="32">
        <f t="shared" si="35"/>
        <v>140</v>
      </c>
      <c r="CD7" s="176">
        <f t="shared" si="6"/>
        <v>-6.6666666666666572</v>
      </c>
      <c r="CE7" s="24" t="str">
        <f t="shared" si="36"/>
        <v>NAO</v>
      </c>
      <c r="CF7" s="176">
        <f t="shared" si="7"/>
        <v>-46.666666666666657</v>
      </c>
      <c r="CG7" s="24" t="str">
        <f t="shared" si="37"/>
        <v>NAO</v>
      </c>
      <c r="CH7" s="176">
        <f t="shared" si="8"/>
        <v>-100</v>
      </c>
      <c r="CI7" s="24" t="str">
        <f t="shared" si="38"/>
        <v>NAO</v>
      </c>
      <c r="CJ7" s="24">
        <f t="shared" si="9"/>
        <v>0.98487513190291942</v>
      </c>
      <c r="CK7" s="24">
        <f t="shared" si="10"/>
        <v>0.98487513190291942</v>
      </c>
      <c r="CM7" s="24">
        <f t="shared" si="11"/>
        <v>0</v>
      </c>
      <c r="CN7" s="24">
        <f t="shared" si="12"/>
        <v>1.6666666666666667</v>
      </c>
      <c r="CO7" s="24">
        <f t="shared" si="13"/>
        <v>0</v>
      </c>
      <c r="CP7" s="24">
        <f t="shared" si="14"/>
        <v>0</v>
      </c>
      <c r="CQ7" s="24">
        <f t="shared" si="15"/>
        <v>0</v>
      </c>
      <c r="CR7" s="24">
        <f t="shared" si="15"/>
        <v>16.666666666666668</v>
      </c>
      <c r="CS7" s="24">
        <f t="shared" si="15"/>
        <v>0</v>
      </c>
      <c r="CT7" s="24">
        <f t="shared" si="15"/>
        <v>0</v>
      </c>
      <c r="CU7" s="24" t="e">
        <f t="shared" si="15"/>
        <v>#DIV/0!</v>
      </c>
      <c r="CV7" s="24" t="e">
        <f t="shared" si="16"/>
        <v>#DIV/0!</v>
      </c>
      <c r="CW7" s="24">
        <f t="shared" si="16"/>
        <v>25</v>
      </c>
      <c r="CX7" s="24">
        <f t="shared" si="16"/>
        <v>25</v>
      </c>
      <c r="CY7" s="24" t="e">
        <f t="shared" si="16"/>
        <v>#DIV/0!</v>
      </c>
      <c r="CZ7" s="24" t="e">
        <f t="shared" si="16"/>
        <v>#DIV/0!</v>
      </c>
      <c r="DA7" s="24">
        <f t="shared" si="17"/>
        <v>0</v>
      </c>
      <c r="DB7" s="24">
        <f t="shared" si="17"/>
        <v>12.5</v>
      </c>
      <c r="DC7" s="24">
        <f t="shared" si="17"/>
        <v>12.5</v>
      </c>
      <c r="DE7" s="24">
        <f t="shared" si="39"/>
        <v>0</v>
      </c>
      <c r="DF7" s="24">
        <f t="shared" si="39"/>
        <v>1</v>
      </c>
      <c r="DG7" s="24">
        <f t="shared" si="40"/>
        <v>0</v>
      </c>
      <c r="DH7" s="24">
        <f t="shared" si="41"/>
        <v>0</v>
      </c>
      <c r="DI7" s="24">
        <f t="shared" si="18"/>
        <v>0</v>
      </c>
      <c r="DJ7" s="24">
        <f t="shared" si="18"/>
        <v>1</v>
      </c>
      <c r="DK7" s="24">
        <f t="shared" si="18"/>
        <v>0</v>
      </c>
      <c r="DL7" s="24">
        <f t="shared" si="18"/>
        <v>0</v>
      </c>
      <c r="DM7" s="24">
        <f t="shared" si="18"/>
        <v>0</v>
      </c>
      <c r="DN7" s="24">
        <f t="shared" si="19"/>
        <v>0</v>
      </c>
      <c r="DO7" s="24">
        <f t="shared" si="42"/>
        <v>1</v>
      </c>
      <c r="DP7" s="24">
        <f t="shared" si="42"/>
        <v>0</v>
      </c>
      <c r="DQ7" s="24">
        <f t="shared" si="42"/>
        <v>0</v>
      </c>
      <c r="DR7" s="24">
        <f t="shared" si="43"/>
        <v>0</v>
      </c>
      <c r="DS7" s="24">
        <f t="shared" si="44"/>
        <v>1</v>
      </c>
    </row>
    <row r="8" spans="1:123" s="24" customFormat="1" ht="15.75" thickBot="1">
      <c r="A8" s="24" t="s">
        <v>387</v>
      </c>
      <c r="B8" s="25">
        <v>6</v>
      </c>
      <c r="C8" s="25" t="s">
        <v>393</v>
      </c>
      <c r="D8" s="85" t="s">
        <v>36</v>
      </c>
      <c r="E8" s="33">
        <v>2</v>
      </c>
      <c r="F8" s="33">
        <v>4</v>
      </c>
      <c r="G8" s="33"/>
      <c r="H8" s="33">
        <v>2</v>
      </c>
      <c r="I8" s="33">
        <v>1</v>
      </c>
      <c r="J8" s="33"/>
      <c r="K8" s="33"/>
      <c r="L8" s="33"/>
      <c r="M8" s="33"/>
      <c r="N8" s="33"/>
      <c r="O8" s="33"/>
      <c r="P8" s="33"/>
      <c r="Q8" s="33"/>
      <c r="R8" s="33"/>
      <c r="S8" s="33"/>
      <c r="T8" s="50" t="s">
        <v>36</v>
      </c>
      <c r="U8" s="33"/>
      <c r="V8" s="33">
        <v>1</v>
      </c>
      <c r="W8" s="33">
        <v>3</v>
      </c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20"/>
        <v>2</v>
      </c>
      <c r="BA8" s="30">
        <f t="shared" si="0"/>
        <v>2</v>
      </c>
      <c r="BB8" s="31">
        <f t="shared" si="0"/>
        <v>5</v>
      </c>
      <c r="BC8" s="31">
        <f t="shared" si="21"/>
        <v>7</v>
      </c>
      <c r="BD8" s="31">
        <f t="shared" si="1"/>
        <v>3</v>
      </c>
      <c r="BE8" s="31">
        <f t="shared" si="22"/>
        <v>10</v>
      </c>
      <c r="BF8" s="31">
        <f t="shared" si="2"/>
        <v>2</v>
      </c>
      <c r="BG8" s="31">
        <f t="shared" si="23"/>
        <v>12</v>
      </c>
      <c r="BH8" s="31">
        <f t="shared" si="3"/>
        <v>1</v>
      </c>
      <c r="BI8" s="31">
        <f t="shared" si="3"/>
        <v>0</v>
      </c>
      <c r="BJ8" s="31">
        <f t="shared" si="3"/>
        <v>0</v>
      </c>
      <c r="BK8" s="31">
        <f t="shared" si="24"/>
        <v>0</v>
      </c>
      <c r="BL8" s="31">
        <f t="shared" si="24"/>
        <v>0</v>
      </c>
      <c r="BM8" s="31">
        <f t="shared" si="25"/>
        <v>0</v>
      </c>
      <c r="BN8" s="31">
        <f t="shared" si="4"/>
        <v>0</v>
      </c>
      <c r="BO8" s="31">
        <f t="shared" si="4"/>
        <v>0</v>
      </c>
      <c r="BP8" s="31">
        <f t="shared" si="26"/>
        <v>0</v>
      </c>
      <c r="BQ8" s="31">
        <f t="shared" si="27"/>
        <v>0</v>
      </c>
      <c r="BR8" s="31">
        <f t="shared" si="27"/>
        <v>0</v>
      </c>
      <c r="BS8" s="31">
        <f t="shared" si="28"/>
        <v>0</v>
      </c>
      <c r="BT8" s="31">
        <f t="shared" si="5"/>
        <v>0</v>
      </c>
      <c r="BU8" s="32">
        <f t="shared" si="5"/>
        <v>0</v>
      </c>
      <c r="BV8" s="32">
        <f t="shared" si="29"/>
        <v>0</v>
      </c>
      <c r="BX8" s="30">
        <f t="shared" si="30"/>
        <v>880</v>
      </c>
      <c r="BY8" s="31">
        <f t="shared" si="31"/>
        <v>0</v>
      </c>
      <c r="BZ8" s="31">
        <f t="shared" si="32"/>
        <v>0</v>
      </c>
      <c r="CA8" s="31">
        <f t="shared" si="33"/>
        <v>0</v>
      </c>
      <c r="CB8" s="31">
        <f t="shared" si="34"/>
        <v>0</v>
      </c>
      <c r="CC8" s="32">
        <f t="shared" si="35"/>
        <v>880</v>
      </c>
      <c r="CD8" s="176">
        <f t="shared" si="6"/>
        <v>733.33333333333337</v>
      </c>
      <c r="CE8" s="24">
        <f t="shared" si="36"/>
        <v>3</v>
      </c>
      <c r="CF8" s="176">
        <f t="shared" si="7"/>
        <v>693.33333333333337</v>
      </c>
      <c r="CG8" s="24">
        <f t="shared" si="37"/>
        <v>4</v>
      </c>
      <c r="CH8" s="176">
        <f t="shared" si="8"/>
        <v>640</v>
      </c>
      <c r="CI8" s="24">
        <f t="shared" si="38"/>
        <v>5</v>
      </c>
      <c r="CJ8" s="24">
        <f t="shared" si="9"/>
        <v>6.1906436862469221</v>
      </c>
      <c r="CK8" s="24">
        <f t="shared" si="10"/>
        <v>6.1906436862469221</v>
      </c>
      <c r="CM8" s="24">
        <f t="shared" si="11"/>
        <v>5.1282051282051277</v>
      </c>
      <c r="CN8" s="24">
        <f t="shared" si="12"/>
        <v>8.3333333333333339</v>
      </c>
      <c r="CO8" s="24">
        <f t="shared" si="13"/>
        <v>5</v>
      </c>
      <c r="CP8" s="24">
        <f t="shared" si="14"/>
        <v>9.0909090909090917</v>
      </c>
      <c r="CQ8" s="24">
        <f t="shared" si="15"/>
        <v>33.333333333333336</v>
      </c>
      <c r="CR8" s="24">
        <f t="shared" si="15"/>
        <v>0</v>
      </c>
      <c r="CS8" s="24">
        <f t="shared" si="15"/>
        <v>0</v>
      </c>
      <c r="CT8" s="24">
        <f t="shared" si="15"/>
        <v>0</v>
      </c>
      <c r="CU8" s="24" t="e">
        <f t="shared" si="15"/>
        <v>#DIV/0!</v>
      </c>
      <c r="CV8" s="24" t="e">
        <f t="shared" si="16"/>
        <v>#DIV/0!</v>
      </c>
      <c r="CW8" s="24">
        <f t="shared" si="16"/>
        <v>0</v>
      </c>
      <c r="CX8" s="24">
        <f t="shared" si="16"/>
        <v>0</v>
      </c>
      <c r="CY8" s="24" t="e">
        <f t="shared" si="16"/>
        <v>#DIV/0!</v>
      </c>
      <c r="CZ8" s="24" t="e">
        <f t="shared" si="16"/>
        <v>#DIV/0!</v>
      </c>
      <c r="DA8" s="24">
        <f t="shared" si="17"/>
        <v>0</v>
      </c>
      <c r="DB8" s="24">
        <f t="shared" si="17"/>
        <v>0</v>
      </c>
      <c r="DC8" s="24">
        <f t="shared" si="17"/>
        <v>0</v>
      </c>
      <c r="DE8" s="24">
        <f t="shared" si="39"/>
        <v>1</v>
      </c>
      <c r="DF8" s="24">
        <f t="shared" si="39"/>
        <v>1</v>
      </c>
      <c r="DG8" s="24">
        <f t="shared" si="40"/>
        <v>1</v>
      </c>
      <c r="DH8" s="24">
        <f t="shared" si="41"/>
        <v>1</v>
      </c>
      <c r="DI8" s="24">
        <f t="shared" si="18"/>
        <v>1</v>
      </c>
      <c r="DJ8" s="24">
        <f t="shared" si="18"/>
        <v>0</v>
      </c>
      <c r="DK8" s="24">
        <f t="shared" si="18"/>
        <v>0</v>
      </c>
      <c r="DL8" s="24">
        <f t="shared" si="18"/>
        <v>0</v>
      </c>
      <c r="DM8" s="24">
        <f t="shared" si="18"/>
        <v>0</v>
      </c>
      <c r="DN8" s="24">
        <f t="shared" si="19"/>
        <v>0</v>
      </c>
      <c r="DO8" s="24">
        <f t="shared" si="42"/>
        <v>0</v>
      </c>
      <c r="DP8" s="24">
        <f t="shared" si="42"/>
        <v>0</v>
      </c>
      <c r="DQ8" s="24">
        <f t="shared" si="42"/>
        <v>0</v>
      </c>
      <c r="DR8" s="24">
        <f t="shared" si="43"/>
        <v>0</v>
      </c>
      <c r="DS8" s="24">
        <f t="shared" si="44"/>
        <v>0</v>
      </c>
    </row>
    <row r="9" spans="1:123" s="24" customFormat="1" ht="15.75" thickBot="1">
      <c r="A9" s="24" t="s">
        <v>387</v>
      </c>
      <c r="B9" s="25">
        <v>7</v>
      </c>
      <c r="C9" s="25" t="s">
        <v>394</v>
      </c>
      <c r="D9" s="85" t="s">
        <v>36</v>
      </c>
      <c r="E9" s="33">
        <v>4</v>
      </c>
      <c r="F9" s="33">
        <v>4</v>
      </c>
      <c r="G9" s="33"/>
      <c r="H9" s="33"/>
      <c r="I9" s="33"/>
      <c r="J9" s="33">
        <v>1</v>
      </c>
      <c r="K9" s="33"/>
      <c r="L9" s="33"/>
      <c r="M9" s="33"/>
      <c r="N9" s="33"/>
      <c r="O9" s="33"/>
      <c r="P9" s="33"/>
      <c r="Q9" s="33"/>
      <c r="R9" s="33"/>
      <c r="S9" s="33"/>
      <c r="T9" s="50" t="s">
        <v>76</v>
      </c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20"/>
        <v>1</v>
      </c>
      <c r="BA9" s="30">
        <f t="shared" si="0"/>
        <v>4</v>
      </c>
      <c r="BB9" s="31">
        <f t="shared" si="0"/>
        <v>4</v>
      </c>
      <c r="BC9" s="31">
        <f t="shared" si="21"/>
        <v>8</v>
      </c>
      <c r="BD9" s="31">
        <f t="shared" si="1"/>
        <v>0</v>
      </c>
      <c r="BE9" s="31">
        <f t="shared" si="22"/>
        <v>8</v>
      </c>
      <c r="BF9" s="31">
        <f t="shared" si="2"/>
        <v>0</v>
      </c>
      <c r="BG9" s="31">
        <f t="shared" si="23"/>
        <v>8</v>
      </c>
      <c r="BH9" s="31">
        <f t="shared" si="3"/>
        <v>0</v>
      </c>
      <c r="BI9" s="31">
        <f t="shared" si="3"/>
        <v>1</v>
      </c>
      <c r="BJ9" s="31">
        <f t="shared" si="3"/>
        <v>0</v>
      </c>
      <c r="BK9" s="31">
        <f t="shared" si="24"/>
        <v>0</v>
      </c>
      <c r="BL9" s="31">
        <f t="shared" si="24"/>
        <v>0</v>
      </c>
      <c r="BM9" s="31">
        <f t="shared" si="25"/>
        <v>0</v>
      </c>
      <c r="BN9" s="31">
        <f t="shared" si="4"/>
        <v>0</v>
      </c>
      <c r="BO9" s="31">
        <f t="shared" si="4"/>
        <v>0</v>
      </c>
      <c r="BP9" s="31">
        <f t="shared" si="26"/>
        <v>0</v>
      </c>
      <c r="BQ9" s="31">
        <f t="shared" si="27"/>
        <v>0</v>
      </c>
      <c r="BR9" s="31">
        <f t="shared" si="27"/>
        <v>0</v>
      </c>
      <c r="BS9" s="31">
        <f t="shared" si="28"/>
        <v>0</v>
      </c>
      <c r="BT9" s="31">
        <f t="shared" si="5"/>
        <v>0</v>
      </c>
      <c r="BU9" s="32">
        <f t="shared" si="5"/>
        <v>0</v>
      </c>
      <c r="BV9" s="32">
        <f t="shared" si="29"/>
        <v>0</v>
      </c>
      <c r="BX9" s="30">
        <f t="shared" si="30"/>
        <v>720</v>
      </c>
      <c r="BY9" s="31">
        <f t="shared" si="31"/>
        <v>10</v>
      </c>
      <c r="BZ9" s="31">
        <f t="shared" si="32"/>
        <v>0</v>
      </c>
      <c r="CA9" s="31">
        <f t="shared" si="33"/>
        <v>0</v>
      </c>
      <c r="CB9" s="31">
        <f t="shared" si="34"/>
        <v>0</v>
      </c>
      <c r="CC9" s="32">
        <f t="shared" si="35"/>
        <v>730</v>
      </c>
      <c r="CD9" s="176">
        <f t="shared" si="6"/>
        <v>656.66666666666663</v>
      </c>
      <c r="CE9" s="24">
        <f t="shared" si="36"/>
        <v>3</v>
      </c>
      <c r="CF9" s="176">
        <f t="shared" si="7"/>
        <v>636.66666666666663</v>
      </c>
      <c r="CG9" s="24">
        <f t="shared" si="37"/>
        <v>4</v>
      </c>
      <c r="CH9" s="176">
        <f t="shared" si="8"/>
        <v>610</v>
      </c>
      <c r="CI9" s="24">
        <f t="shared" si="38"/>
        <v>5</v>
      </c>
      <c r="CJ9" s="24">
        <f t="shared" si="9"/>
        <v>5.1354203306366513</v>
      </c>
      <c r="CK9" s="24">
        <f t="shared" si="10"/>
        <v>5.1354203306366513</v>
      </c>
      <c r="CM9" s="24">
        <f t="shared" si="11"/>
        <v>10.256410256410255</v>
      </c>
      <c r="CN9" s="24">
        <f t="shared" si="12"/>
        <v>6.666666666666667</v>
      </c>
      <c r="CO9" s="24">
        <f t="shared" si="13"/>
        <v>0</v>
      </c>
      <c r="CP9" s="24">
        <f t="shared" si="14"/>
        <v>0</v>
      </c>
      <c r="CQ9" s="24">
        <f t="shared" si="15"/>
        <v>0</v>
      </c>
      <c r="CR9" s="24">
        <f t="shared" si="15"/>
        <v>5.5555555555555554</v>
      </c>
      <c r="CS9" s="24">
        <f t="shared" si="15"/>
        <v>0</v>
      </c>
      <c r="CT9" s="24">
        <f t="shared" si="15"/>
        <v>0</v>
      </c>
      <c r="CU9" s="24" t="e">
        <f t="shared" si="15"/>
        <v>#DIV/0!</v>
      </c>
      <c r="CV9" s="24" t="e">
        <f t="shared" si="16"/>
        <v>#DIV/0!</v>
      </c>
      <c r="CW9" s="24">
        <f t="shared" si="16"/>
        <v>0</v>
      </c>
      <c r="CX9" s="24">
        <f t="shared" si="16"/>
        <v>0</v>
      </c>
      <c r="CY9" s="24" t="e">
        <f t="shared" si="16"/>
        <v>#DIV/0!</v>
      </c>
      <c r="CZ9" s="24" t="e">
        <f t="shared" si="16"/>
        <v>#DIV/0!</v>
      </c>
      <c r="DA9" s="24">
        <f t="shared" si="17"/>
        <v>0</v>
      </c>
      <c r="DB9" s="24">
        <f t="shared" si="17"/>
        <v>0</v>
      </c>
      <c r="DC9" s="24">
        <f t="shared" si="17"/>
        <v>0</v>
      </c>
      <c r="DE9" s="24">
        <f t="shared" si="39"/>
        <v>1</v>
      </c>
      <c r="DF9" s="24">
        <f t="shared" si="39"/>
        <v>1</v>
      </c>
      <c r="DG9" s="24">
        <f t="shared" si="40"/>
        <v>0</v>
      </c>
      <c r="DH9" s="24">
        <f t="shared" si="41"/>
        <v>0</v>
      </c>
      <c r="DI9" s="24">
        <f t="shared" si="18"/>
        <v>0</v>
      </c>
      <c r="DJ9" s="24">
        <f t="shared" si="18"/>
        <v>1</v>
      </c>
      <c r="DK9" s="24">
        <f t="shared" si="18"/>
        <v>0</v>
      </c>
      <c r="DL9" s="24">
        <f t="shared" si="18"/>
        <v>0</v>
      </c>
      <c r="DM9" s="24">
        <f t="shared" si="18"/>
        <v>0</v>
      </c>
      <c r="DN9" s="24">
        <f t="shared" si="19"/>
        <v>0</v>
      </c>
      <c r="DO9" s="24">
        <f t="shared" si="42"/>
        <v>0</v>
      </c>
      <c r="DP9" s="24">
        <f t="shared" si="42"/>
        <v>0</v>
      </c>
      <c r="DQ9" s="24">
        <f t="shared" si="42"/>
        <v>0</v>
      </c>
      <c r="DR9" s="24">
        <f t="shared" si="43"/>
        <v>0</v>
      </c>
      <c r="DS9" s="24">
        <f t="shared" si="44"/>
        <v>0</v>
      </c>
    </row>
    <row r="10" spans="1:123" s="24" customFormat="1" ht="15.75" thickBot="1">
      <c r="A10" s="24" t="s">
        <v>387</v>
      </c>
      <c r="B10" s="25">
        <v>8</v>
      </c>
      <c r="C10" s="25" t="s">
        <v>395</v>
      </c>
      <c r="D10" s="85" t="s">
        <v>36</v>
      </c>
      <c r="E10" s="33">
        <v>1</v>
      </c>
      <c r="F10" s="33">
        <v>3</v>
      </c>
      <c r="G10" s="33">
        <v>1</v>
      </c>
      <c r="H10" s="33"/>
      <c r="I10" s="33"/>
      <c r="J10" s="33">
        <v>1</v>
      </c>
      <c r="K10" s="33"/>
      <c r="L10" s="33"/>
      <c r="M10" s="33"/>
      <c r="N10" s="33"/>
      <c r="O10" s="33"/>
      <c r="P10" s="33"/>
      <c r="Q10" s="33"/>
      <c r="R10" s="33"/>
      <c r="S10" s="33"/>
      <c r="T10" s="50" t="s">
        <v>36</v>
      </c>
      <c r="U10" s="33">
        <v>4</v>
      </c>
      <c r="V10" s="33">
        <v>2</v>
      </c>
      <c r="W10" s="33">
        <v>1</v>
      </c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20"/>
        <v>2</v>
      </c>
      <c r="BA10" s="30">
        <f t="shared" si="0"/>
        <v>5</v>
      </c>
      <c r="BB10" s="31">
        <f t="shared" si="0"/>
        <v>5</v>
      </c>
      <c r="BC10" s="31">
        <f t="shared" si="21"/>
        <v>10</v>
      </c>
      <c r="BD10" s="31">
        <f t="shared" si="1"/>
        <v>2</v>
      </c>
      <c r="BE10" s="31">
        <f t="shared" si="22"/>
        <v>12</v>
      </c>
      <c r="BF10" s="31">
        <f t="shared" si="2"/>
        <v>0</v>
      </c>
      <c r="BG10" s="31">
        <f t="shared" si="23"/>
        <v>12</v>
      </c>
      <c r="BH10" s="31">
        <f t="shared" si="3"/>
        <v>0</v>
      </c>
      <c r="BI10" s="31">
        <f t="shared" si="3"/>
        <v>1</v>
      </c>
      <c r="BJ10" s="31">
        <f t="shared" si="3"/>
        <v>0</v>
      </c>
      <c r="BK10" s="31">
        <f t="shared" si="24"/>
        <v>0</v>
      </c>
      <c r="BL10" s="31">
        <f t="shared" si="24"/>
        <v>0</v>
      </c>
      <c r="BM10" s="31">
        <f t="shared" si="25"/>
        <v>0</v>
      </c>
      <c r="BN10" s="31">
        <f t="shared" si="4"/>
        <v>0</v>
      </c>
      <c r="BO10" s="31">
        <f t="shared" si="4"/>
        <v>0</v>
      </c>
      <c r="BP10" s="31">
        <f t="shared" si="26"/>
        <v>0</v>
      </c>
      <c r="BQ10" s="31">
        <f t="shared" si="27"/>
        <v>0</v>
      </c>
      <c r="BR10" s="31">
        <f t="shared" si="27"/>
        <v>0</v>
      </c>
      <c r="BS10" s="31">
        <f t="shared" si="28"/>
        <v>0</v>
      </c>
      <c r="BT10" s="31">
        <f t="shared" si="5"/>
        <v>0</v>
      </c>
      <c r="BU10" s="32">
        <f t="shared" si="5"/>
        <v>0</v>
      </c>
      <c r="BV10" s="32">
        <f t="shared" si="29"/>
        <v>0</v>
      </c>
      <c r="BX10" s="30">
        <f t="shared" si="30"/>
        <v>1020</v>
      </c>
      <c r="BY10" s="31">
        <f t="shared" si="31"/>
        <v>10</v>
      </c>
      <c r="BZ10" s="31">
        <f t="shared" si="32"/>
        <v>0</v>
      </c>
      <c r="CA10" s="31">
        <f t="shared" si="33"/>
        <v>0</v>
      </c>
      <c r="CB10" s="31">
        <f t="shared" si="34"/>
        <v>0</v>
      </c>
      <c r="CC10" s="32">
        <f t="shared" si="35"/>
        <v>1030</v>
      </c>
      <c r="CD10" s="176">
        <f t="shared" si="6"/>
        <v>883.33333333333337</v>
      </c>
      <c r="CE10" s="24">
        <f t="shared" si="36"/>
        <v>3</v>
      </c>
      <c r="CF10" s="176">
        <f t="shared" si="7"/>
        <v>843.33333333333337</v>
      </c>
      <c r="CG10" s="24">
        <f t="shared" si="37"/>
        <v>4</v>
      </c>
      <c r="CH10" s="176">
        <f t="shared" si="8"/>
        <v>790</v>
      </c>
      <c r="CI10" s="24">
        <f t="shared" si="38"/>
        <v>5</v>
      </c>
      <c r="CJ10" s="24">
        <f t="shared" si="9"/>
        <v>7.2458670418571929</v>
      </c>
      <c r="CK10" s="24">
        <f t="shared" si="10"/>
        <v>7.2458670418571929</v>
      </c>
      <c r="CM10" s="24">
        <f t="shared" si="11"/>
        <v>12.820512820512819</v>
      </c>
      <c r="CN10" s="24">
        <f t="shared" si="12"/>
        <v>8.3333333333333339</v>
      </c>
      <c r="CO10" s="24">
        <f t="shared" si="13"/>
        <v>3.3333333333333335</v>
      </c>
      <c r="CP10" s="24">
        <f t="shared" si="14"/>
        <v>0</v>
      </c>
      <c r="CQ10" s="24">
        <f t="shared" si="15"/>
        <v>0</v>
      </c>
      <c r="CR10" s="24">
        <f t="shared" si="15"/>
        <v>5.5555555555555554</v>
      </c>
      <c r="CS10" s="24">
        <f t="shared" si="15"/>
        <v>0</v>
      </c>
      <c r="CT10" s="24">
        <f t="shared" si="15"/>
        <v>0</v>
      </c>
      <c r="CU10" s="24" t="e">
        <f t="shared" si="15"/>
        <v>#DIV/0!</v>
      </c>
      <c r="CV10" s="24" t="e">
        <f t="shared" si="16"/>
        <v>#DIV/0!</v>
      </c>
      <c r="CW10" s="24">
        <f t="shared" si="16"/>
        <v>0</v>
      </c>
      <c r="CX10" s="24">
        <f t="shared" si="16"/>
        <v>0</v>
      </c>
      <c r="CY10" s="24" t="e">
        <f t="shared" si="16"/>
        <v>#DIV/0!</v>
      </c>
      <c r="CZ10" s="24" t="e">
        <f t="shared" si="16"/>
        <v>#DIV/0!</v>
      </c>
      <c r="DA10" s="24">
        <f t="shared" si="17"/>
        <v>0</v>
      </c>
      <c r="DB10" s="24">
        <f t="shared" si="17"/>
        <v>0</v>
      </c>
      <c r="DC10" s="24">
        <f t="shared" si="17"/>
        <v>0</v>
      </c>
      <c r="DE10" s="24">
        <f t="shared" si="39"/>
        <v>1</v>
      </c>
      <c r="DF10" s="24">
        <f t="shared" si="39"/>
        <v>1</v>
      </c>
      <c r="DG10" s="24">
        <f t="shared" si="40"/>
        <v>1</v>
      </c>
      <c r="DH10" s="24">
        <f t="shared" si="41"/>
        <v>0</v>
      </c>
      <c r="DI10" s="24">
        <f t="shared" si="18"/>
        <v>0</v>
      </c>
      <c r="DJ10" s="24">
        <f t="shared" si="18"/>
        <v>1</v>
      </c>
      <c r="DK10" s="24">
        <f t="shared" si="18"/>
        <v>0</v>
      </c>
      <c r="DL10" s="24">
        <f t="shared" si="18"/>
        <v>0</v>
      </c>
      <c r="DM10" s="24">
        <f t="shared" si="18"/>
        <v>0</v>
      </c>
      <c r="DN10" s="24">
        <f t="shared" si="19"/>
        <v>0</v>
      </c>
      <c r="DO10" s="24">
        <f t="shared" si="42"/>
        <v>0</v>
      </c>
      <c r="DP10" s="24">
        <f t="shared" si="42"/>
        <v>0</v>
      </c>
      <c r="DQ10" s="24">
        <f t="shared" si="42"/>
        <v>0</v>
      </c>
      <c r="DR10" s="24">
        <f t="shared" si="43"/>
        <v>0</v>
      </c>
      <c r="DS10" s="24">
        <f t="shared" si="44"/>
        <v>0</v>
      </c>
    </row>
    <row r="11" spans="1:123" s="24" customFormat="1" ht="15.75" thickBot="1">
      <c r="A11" s="24" t="s">
        <v>387</v>
      </c>
      <c r="B11" s="25">
        <v>9</v>
      </c>
      <c r="C11" s="25" t="s">
        <v>201</v>
      </c>
      <c r="D11" s="85" t="s">
        <v>36</v>
      </c>
      <c r="E11" s="33">
        <v>2</v>
      </c>
      <c r="F11" s="33">
        <v>1</v>
      </c>
      <c r="G11" s="33">
        <v>1</v>
      </c>
      <c r="H11" s="33">
        <v>1</v>
      </c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50" t="s">
        <v>36</v>
      </c>
      <c r="U11" s="33">
        <v>4</v>
      </c>
      <c r="V11" s="33">
        <v>2</v>
      </c>
      <c r="W11" s="33">
        <v>2</v>
      </c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20"/>
        <v>2</v>
      </c>
      <c r="BA11" s="30">
        <f t="shared" si="0"/>
        <v>6</v>
      </c>
      <c r="BB11" s="31">
        <f t="shared" si="0"/>
        <v>3</v>
      </c>
      <c r="BC11" s="31">
        <f t="shared" si="21"/>
        <v>9</v>
      </c>
      <c r="BD11" s="31">
        <f t="shared" si="1"/>
        <v>3</v>
      </c>
      <c r="BE11" s="31">
        <f t="shared" si="22"/>
        <v>12</v>
      </c>
      <c r="BF11" s="31">
        <f t="shared" si="2"/>
        <v>1</v>
      </c>
      <c r="BG11" s="31">
        <f t="shared" si="23"/>
        <v>13</v>
      </c>
      <c r="BH11" s="31">
        <f t="shared" si="3"/>
        <v>0</v>
      </c>
      <c r="BI11" s="31">
        <f t="shared" si="3"/>
        <v>0</v>
      </c>
      <c r="BJ11" s="31">
        <f t="shared" si="3"/>
        <v>0</v>
      </c>
      <c r="BK11" s="31">
        <f t="shared" si="24"/>
        <v>0</v>
      </c>
      <c r="BL11" s="31">
        <f t="shared" si="24"/>
        <v>0</v>
      </c>
      <c r="BM11" s="31">
        <f t="shared" si="25"/>
        <v>0</v>
      </c>
      <c r="BN11" s="31">
        <f t="shared" si="4"/>
        <v>0</v>
      </c>
      <c r="BO11" s="31">
        <f t="shared" si="4"/>
        <v>0</v>
      </c>
      <c r="BP11" s="31">
        <f t="shared" si="26"/>
        <v>0</v>
      </c>
      <c r="BQ11" s="31">
        <f t="shared" si="27"/>
        <v>0</v>
      </c>
      <c r="BR11" s="31">
        <f t="shared" si="27"/>
        <v>0</v>
      </c>
      <c r="BS11" s="31">
        <f t="shared" si="28"/>
        <v>0</v>
      </c>
      <c r="BT11" s="31">
        <f t="shared" si="5"/>
        <v>0</v>
      </c>
      <c r="BU11" s="32">
        <f t="shared" si="5"/>
        <v>0</v>
      </c>
      <c r="BV11" s="32">
        <f t="shared" si="29"/>
        <v>0</v>
      </c>
      <c r="BX11" s="30">
        <f t="shared" si="30"/>
        <v>1060</v>
      </c>
      <c r="BY11" s="31">
        <f t="shared" si="31"/>
        <v>0</v>
      </c>
      <c r="BZ11" s="31">
        <f t="shared" si="32"/>
        <v>0</v>
      </c>
      <c r="CA11" s="31">
        <f t="shared" si="33"/>
        <v>0</v>
      </c>
      <c r="CB11" s="31">
        <f t="shared" si="34"/>
        <v>0</v>
      </c>
      <c r="CC11" s="32">
        <f t="shared" si="35"/>
        <v>1060</v>
      </c>
      <c r="CD11" s="176">
        <f t="shared" si="6"/>
        <v>913.33333333333337</v>
      </c>
      <c r="CE11" s="24">
        <f t="shared" si="36"/>
        <v>3</v>
      </c>
      <c r="CF11" s="176">
        <f t="shared" si="7"/>
        <v>873.33333333333337</v>
      </c>
      <c r="CG11" s="24">
        <f t="shared" si="37"/>
        <v>4</v>
      </c>
      <c r="CH11" s="176">
        <f t="shared" si="8"/>
        <v>820</v>
      </c>
      <c r="CI11" s="24">
        <f t="shared" si="38"/>
        <v>5</v>
      </c>
      <c r="CJ11" s="24">
        <f t="shared" si="9"/>
        <v>7.456911712979247</v>
      </c>
      <c r="CK11" s="24">
        <f t="shared" si="10"/>
        <v>7.456911712979247</v>
      </c>
      <c r="CM11" s="24">
        <f t="shared" si="11"/>
        <v>15.384615384615383</v>
      </c>
      <c r="CN11" s="24">
        <f t="shared" si="12"/>
        <v>5</v>
      </c>
      <c r="CO11" s="24">
        <f t="shared" si="13"/>
        <v>5</v>
      </c>
      <c r="CP11" s="24">
        <f t="shared" si="14"/>
        <v>4.5454545454545459</v>
      </c>
      <c r="CQ11" s="24">
        <f t="shared" si="15"/>
        <v>0</v>
      </c>
      <c r="CR11" s="24">
        <f t="shared" si="15"/>
        <v>0</v>
      </c>
      <c r="CS11" s="24">
        <f t="shared" si="15"/>
        <v>0</v>
      </c>
      <c r="CT11" s="24">
        <f t="shared" si="15"/>
        <v>0</v>
      </c>
      <c r="CU11" s="24" t="e">
        <f t="shared" si="15"/>
        <v>#DIV/0!</v>
      </c>
      <c r="CV11" s="24" t="e">
        <f t="shared" si="16"/>
        <v>#DIV/0!</v>
      </c>
      <c r="CW11" s="24">
        <f t="shared" si="16"/>
        <v>0</v>
      </c>
      <c r="CX11" s="24">
        <f t="shared" si="16"/>
        <v>0</v>
      </c>
      <c r="CY11" s="24" t="e">
        <f t="shared" si="16"/>
        <v>#DIV/0!</v>
      </c>
      <c r="CZ11" s="24" t="e">
        <f t="shared" si="16"/>
        <v>#DIV/0!</v>
      </c>
      <c r="DA11" s="24">
        <f t="shared" si="17"/>
        <v>0</v>
      </c>
      <c r="DB11" s="24">
        <f t="shared" si="17"/>
        <v>0</v>
      </c>
      <c r="DC11" s="24">
        <f t="shared" si="17"/>
        <v>0</v>
      </c>
      <c r="DE11" s="24">
        <f t="shared" si="39"/>
        <v>1</v>
      </c>
      <c r="DF11" s="24">
        <f t="shared" si="39"/>
        <v>1</v>
      </c>
      <c r="DG11" s="24">
        <f t="shared" si="40"/>
        <v>1</v>
      </c>
      <c r="DH11" s="24">
        <f t="shared" si="41"/>
        <v>1</v>
      </c>
      <c r="DI11" s="24">
        <f t="shared" si="18"/>
        <v>0</v>
      </c>
      <c r="DJ11" s="24">
        <f t="shared" si="18"/>
        <v>0</v>
      </c>
      <c r="DK11" s="24">
        <f t="shared" si="18"/>
        <v>0</v>
      </c>
      <c r="DL11" s="24">
        <f t="shared" si="18"/>
        <v>0</v>
      </c>
      <c r="DM11" s="24">
        <f t="shared" si="18"/>
        <v>0</v>
      </c>
      <c r="DN11" s="24">
        <f t="shared" si="19"/>
        <v>0</v>
      </c>
      <c r="DO11" s="24">
        <f t="shared" si="42"/>
        <v>0</v>
      </c>
      <c r="DP11" s="24">
        <f t="shared" si="42"/>
        <v>0</v>
      </c>
      <c r="DQ11" s="24">
        <f t="shared" si="42"/>
        <v>0</v>
      </c>
      <c r="DR11" s="24">
        <f t="shared" si="43"/>
        <v>0</v>
      </c>
      <c r="DS11" s="24">
        <f t="shared" si="44"/>
        <v>0</v>
      </c>
    </row>
    <row r="12" spans="1:123" s="24" customFormat="1" ht="15.75" thickBot="1">
      <c r="A12" s="24" t="s">
        <v>387</v>
      </c>
      <c r="B12" s="25">
        <v>10</v>
      </c>
      <c r="C12" s="25" t="s">
        <v>396</v>
      </c>
      <c r="D12" s="85" t="s">
        <v>36</v>
      </c>
      <c r="E12" s="33"/>
      <c r="F12" s="33">
        <v>4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50" t="s">
        <v>36</v>
      </c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>
        <v>1</v>
      </c>
      <c r="AF12" s="33"/>
      <c r="AG12" s="33"/>
      <c r="AH12" s="33"/>
      <c r="AI12" s="33">
        <v>1</v>
      </c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20"/>
        <v>2</v>
      </c>
      <c r="BA12" s="30">
        <f t="shared" si="0"/>
        <v>0</v>
      </c>
      <c r="BB12" s="31">
        <f t="shared" si="0"/>
        <v>4</v>
      </c>
      <c r="BC12" s="31">
        <f t="shared" si="21"/>
        <v>4</v>
      </c>
      <c r="BD12" s="31">
        <f t="shared" si="1"/>
        <v>0</v>
      </c>
      <c r="BE12" s="31">
        <f t="shared" si="22"/>
        <v>4</v>
      </c>
      <c r="BF12" s="31">
        <f t="shared" si="2"/>
        <v>0</v>
      </c>
      <c r="BG12" s="31">
        <f t="shared" si="23"/>
        <v>4</v>
      </c>
      <c r="BH12" s="31">
        <f t="shared" si="3"/>
        <v>0</v>
      </c>
      <c r="BI12" s="31">
        <f t="shared" si="3"/>
        <v>0</v>
      </c>
      <c r="BJ12" s="31">
        <f t="shared" si="3"/>
        <v>0</v>
      </c>
      <c r="BK12" s="31">
        <f t="shared" si="24"/>
        <v>0</v>
      </c>
      <c r="BL12" s="31">
        <f t="shared" si="24"/>
        <v>0</v>
      </c>
      <c r="BM12" s="31">
        <f t="shared" si="25"/>
        <v>0</v>
      </c>
      <c r="BN12" s="31">
        <f t="shared" si="4"/>
        <v>0</v>
      </c>
      <c r="BO12" s="31">
        <f t="shared" si="4"/>
        <v>1</v>
      </c>
      <c r="BP12" s="31">
        <f t="shared" si="26"/>
        <v>1</v>
      </c>
      <c r="BQ12" s="31">
        <f t="shared" si="27"/>
        <v>0</v>
      </c>
      <c r="BR12" s="31">
        <f t="shared" si="27"/>
        <v>0</v>
      </c>
      <c r="BS12" s="31">
        <f t="shared" si="28"/>
        <v>0</v>
      </c>
      <c r="BT12" s="31">
        <f t="shared" si="5"/>
        <v>0</v>
      </c>
      <c r="BU12" s="32">
        <f t="shared" si="5"/>
        <v>1</v>
      </c>
      <c r="BV12" s="32">
        <f t="shared" si="29"/>
        <v>1</v>
      </c>
      <c r="BX12" s="30">
        <f t="shared" si="30"/>
        <v>320</v>
      </c>
      <c r="BY12" s="31">
        <f t="shared" si="31"/>
        <v>0</v>
      </c>
      <c r="BZ12" s="31">
        <f t="shared" si="32"/>
        <v>0</v>
      </c>
      <c r="CA12" s="31">
        <f t="shared" si="33"/>
        <v>20</v>
      </c>
      <c r="CB12" s="31">
        <f t="shared" si="34"/>
        <v>10</v>
      </c>
      <c r="CC12" s="32">
        <f t="shared" si="35"/>
        <v>350</v>
      </c>
      <c r="CD12" s="176">
        <f t="shared" si="6"/>
        <v>203.33333333333334</v>
      </c>
      <c r="CE12" s="24">
        <f t="shared" si="36"/>
        <v>3</v>
      </c>
      <c r="CF12" s="176">
        <f t="shared" si="7"/>
        <v>163.33333333333334</v>
      </c>
      <c r="CG12" s="24">
        <f t="shared" si="37"/>
        <v>4</v>
      </c>
      <c r="CH12" s="176">
        <f t="shared" si="8"/>
        <v>110</v>
      </c>
      <c r="CI12" s="24">
        <f t="shared" si="38"/>
        <v>5</v>
      </c>
      <c r="CJ12" s="24">
        <f t="shared" si="9"/>
        <v>2.4621878297572986</v>
      </c>
      <c r="CK12" s="24">
        <f t="shared" si="10"/>
        <v>2.4621878297572986</v>
      </c>
      <c r="CM12" s="24">
        <f t="shared" si="11"/>
        <v>0</v>
      </c>
      <c r="CN12" s="24">
        <f t="shared" si="12"/>
        <v>6.666666666666667</v>
      </c>
      <c r="CO12" s="24">
        <f t="shared" si="13"/>
        <v>0</v>
      </c>
      <c r="CP12" s="24">
        <f t="shared" si="14"/>
        <v>0</v>
      </c>
      <c r="CQ12" s="24">
        <f t="shared" si="15"/>
        <v>0</v>
      </c>
      <c r="CR12" s="24">
        <f t="shared" si="15"/>
        <v>0</v>
      </c>
      <c r="CS12" s="24">
        <f t="shared" si="15"/>
        <v>0</v>
      </c>
      <c r="CT12" s="24">
        <f t="shared" si="15"/>
        <v>0</v>
      </c>
      <c r="CU12" s="24" t="e">
        <f t="shared" si="15"/>
        <v>#DIV/0!</v>
      </c>
      <c r="CV12" s="24" t="e">
        <f t="shared" si="16"/>
        <v>#DIV/0!</v>
      </c>
      <c r="CW12" s="24">
        <f t="shared" si="16"/>
        <v>25</v>
      </c>
      <c r="CX12" s="24">
        <f t="shared" si="16"/>
        <v>25</v>
      </c>
      <c r="CY12" s="24" t="e">
        <f t="shared" si="16"/>
        <v>#DIV/0!</v>
      </c>
      <c r="CZ12" s="24" t="e">
        <f t="shared" si="16"/>
        <v>#DIV/0!</v>
      </c>
      <c r="DA12" s="24">
        <f t="shared" si="17"/>
        <v>0</v>
      </c>
      <c r="DB12" s="24">
        <f t="shared" si="17"/>
        <v>12.5</v>
      </c>
      <c r="DC12" s="24">
        <f t="shared" si="17"/>
        <v>12.5</v>
      </c>
      <c r="DE12" s="24">
        <f t="shared" si="39"/>
        <v>0</v>
      </c>
      <c r="DF12" s="24">
        <f t="shared" si="39"/>
        <v>1</v>
      </c>
      <c r="DG12" s="24">
        <f t="shared" si="40"/>
        <v>0</v>
      </c>
      <c r="DH12" s="24">
        <f t="shared" si="41"/>
        <v>0</v>
      </c>
      <c r="DI12" s="24">
        <f t="shared" si="18"/>
        <v>0</v>
      </c>
      <c r="DJ12" s="24">
        <f t="shared" si="18"/>
        <v>0</v>
      </c>
      <c r="DK12" s="24">
        <f t="shared" si="18"/>
        <v>0</v>
      </c>
      <c r="DL12" s="24">
        <f t="shared" si="18"/>
        <v>0</v>
      </c>
      <c r="DM12" s="24">
        <f t="shared" si="18"/>
        <v>0</v>
      </c>
      <c r="DN12" s="24">
        <f t="shared" si="19"/>
        <v>0</v>
      </c>
      <c r="DO12" s="24">
        <f t="shared" si="42"/>
        <v>1</v>
      </c>
      <c r="DP12" s="24">
        <f t="shared" si="42"/>
        <v>0</v>
      </c>
      <c r="DQ12" s="24">
        <f t="shared" si="42"/>
        <v>0</v>
      </c>
      <c r="DR12" s="24">
        <f t="shared" si="43"/>
        <v>0</v>
      </c>
      <c r="DS12" s="24">
        <f t="shared" si="44"/>
        <v>1</v>
      </c>
    </row>
    <row r="13" spans="1:123" s="24" customFormat="1" ht="15.75" thickBot="1">
      <c r="A13" s="24" t="s">
        <v>387</v>
      </c>
      <c r="B13" s="25">
        <v>11</v>
      </c>
      <c r="C13" s="25" t="s">
        <v>397</v>
      </c>
      <c r="D13" s="85" t="s">
        <v>36</v>
      </c>
      <c r="E13" s="33">
        <v>1</v>
      </c>
      <c r="F13" s="33">
        <v>2</v>
      </c>
      <c r="G13" s="33"/>
      <c r="H13" s="33"/>
      <c r="I13" s="33"/>
      <c r="J13" s="33">
        <v>1</v>
      </c>
      <c r="K13" s="33"/>
      <c r="L13" s="33"/>
      <c r="M13" s="33"/>
      <c r="N13" s="33"/>
      <c r="O13" s="33"/>
      <c r="P13" s="33"/>
      <c r="Q13" s="33"/>
      <c r="R13" s="33"/>
      <c r="S13" s="33"/>
      <c r="T13" s="50" t="s">
        <v>36</v>
      </c>
      <c r="U13" s="33">
        <v>3</v>
      </c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20"/>
        <v>2</v>
      </c>
      <c r="BA13" s="30">
        <f t="shared" si="0"/>
        <v>4</v>
      </c>
      <c r="BB13" s="31">
        <f t="shared" si="0"/>
        <v>2</v>
      </c>
      <c r="BC13" s="31">
        <f t="shared" si="21"/>
        <v>6</v>
      </c>
      <c r="BD13" s="31">
        <f t="shared" si="1"/>
        <v>0</v>
      </c>
      <c r="BE13" s="31">
        <f t="shared" si="22"/>
        <v>6</v>
      </c>
      <c r="BF13" s="31">
        <f t="shared" si="2"/>
        <v>0</v>
      </c>
      <c r="BG13" s="31">
        <f t="shared" si="23"/>
        <v>6</v>
      </c>
      <c r="BH13" s="31">
        <f t="shared" si="3"/>
        <v>0</v>
      </c>
      <c r="BI13" s="31">
        <f t="shared" si="3"/>
        <v>1</v>
      </c>
      <c r="BJ13" s="31">
        <f t="shared" si="3"/>
        <v>0</v>
      </c>
      <c r="BK13" s="31">
        <f t="shared" si="24"/>
        <v>0</v>
      </c>
      <c r="BL13" s="31">
        <f t="shared" si="24"/>
        <v>0</v>
      </c>
      <c r="BM13" s="31">
        <f t="shared" si="25"/>
        <v>0</v>
      </c>
      <c r="BN13" s="31">
        <f t="shared" si="4"/>
        <v>0</v>
      </c>
      <c r="BO13" s="31">
        <f t="shared" si="4"/>
        <v>0</v>
      </c>
      <c r="BP13" s="31">
        <f t="shared" si="26"/>
        <v>0</v>
      </c>
      <c r="BQ13" s="31">
        <f t="shared" si="27"/>
        <v>0</v>
      </c>
      <c r="BR13" s="31">
        <f t="shared" si="27"/>
        <v>0</v>
      </c>
      <c r="BS13" s="31">
        <f t="shared" si="28"/>
        <v>0</v>
      </c>
      <c r="BT13" s="31">
        <f t="shared" si="5"/>
        <v>0</v>
      </c>
      <c r="BU13" s="32">
        <f t="shared" si="5"/>
        <v>0</v>
      </c>
      <c r="BV13" s="32">
        <f t="shared" si="29"/>
        <v>0</v>
      </c>
      <c r="BX13" s="30">
        <f t="shared" si="30"/>
        <v>560</v>
      </c>
      <c r="BY13" s="31">
        <f t="shared" si="31"/>
        <v>10</v>
      </c>
      <c r="BZ13" s="31">
        <f t="shared" si="32"/>
        <v>0</v>
      </c>
      <c r="CA13" s="31">
        <f t="shared" si="33"/>
        <v>0</v>
      </c>
      <c r="CB13" s="31">
        <f t="shared" si="34"/>
        <v>0</v>
      </c>
      <c r="CC13" s="32">
        <f t="shared" si="35"/>
        <v>570</v>
      </c>
      <c r="CD13" s="176">
        <f t="shared" si="6"/>
        <v>423.33333333333337</v>
      </c>
      <c r="CE13" s="24">
        <f t="shared" si="36"/>
        <v>3</v>
      </c>
      <c r="CF13" s="176">
        <f t="shared" si="7"/>
        <v>383.33333333333337</v>
      </c>
      <c r="CG13" s="24">
        <f t="shared" si="37"/>
        <v>4</v>
      </c>
      <c r="CH13" s="176">
        <f t="shared" si="8"/>
        <v>330</v>
      </c>
      <c r="CI13" s="24">
        <f t="shared" si="38"/>
        <v>5</v>
      </c>
      <c r="CJ13" s="24">
        <f t="shared" si="9"/>
        <v>4.0098487513190291</v>
      </c>
      <c r="CK13" s="24">
        <f t="shared" si="10"/>
        <v>4.0098487513190291</v>
      </c>
      <c r="CM13" s="24">
        <f t="shared" si="11"/>
        <v>10.256410256410255</v>
      </c>
      <c r="CN13" s="24">
        <f t="shared" si="12"/>
        <v>3.3333333333333335</v>
      </c>
      <c r="CO13" s="24">
        <f t="shared" si="13"/>
        <v>0</v>
      </c>
      <c r="CP13" s="24">
        <f t="shared" si="14"/>
        <v>0</v>
      </c>
      <c r="CQ13" s="24">
        <f t="shared" si="15"/>
        <v>0</v>
      </c>
      <c r="CR13" s="24">
        <f t="shared" si="15"/>
        <v>5.5555555555555554</v>
      </c>
      <c r="CS13" s="24">
        <f t="shared" si="15"/>
        <v>0</v>
      </c>
      <c r="CT13" s="24">
        <f t="shared" si="15"/>
        <v>0</v>
      </c>
      <c r="CU13" s="24" t="e">
        <f t="shared" si="15"/>
        <v>#DIV/0!</v>
      </c>
      <c r="CV13" s="24" t="e">
        <f t="shared" si="16"/>
        <v>#DIV/0!</v>
      </c>
      <c r="CW13" s="24">
        <f t="shared" si="16"/>
        <v>0</v>
      </c>
      <c r="CX13" s="24">
        <f t="shared" si="16"/>
        <v>0</v>
      </c>
      <c r="CY13" s="24" t="e">
        <f t="shared" si="16"/>
        <v>#DIV/0!</v>
      </c>
      <c r="CZ13" s="24" t="e">
        <f t="shared" si="16"/>
        <v>#DIV/0!</v>
      </c>
      <c r="DA13" s="24">
        <f t="shared" si="17"/>
        <v>0</v>
      </c>
      <c r="DB13" s="24">
        <f t="shared" si="17"/>
        <v>0</v>
      </c>
      <c r="DC13" s="24">
        <f t="shared" si="17"/>
        <v>0</v>
      </c>
      <c r="DE13" s="24">
        <f t="shared" si="39"/>
        <v>1</v>
      </c>
      <c r="DF13" s="24">
        <f t="shared" si="39"/>
        <v>1</v>
      </c>
      <c r="DG13" s="24">
        <f t="shared" si="40"/>
        <v>0</v>
      </c>
      <c r="DH13" s="24">
        <f t="shared" si="41"/>
        <v>0</v>
      </c>
      <c r="DI13" s="24">
        <f t="shared" si="18"/>
        <v>0</v>
      </c>
      <c r="DJ13" s="24">
        <f t="shared" si="18"/>
        <v>1</v>
      </c>
      <c r="DK13" s="24">
        <f t="shared" si="18"/>
        <v>0</v>
      </c>
      <c r="DL13" s="24">
        <f t="shared" si="18"/>
        <v>0</v>
      </c>
      <c r="DM13" s="24">
        <f t="shared" si="18"/>
        <v>0</v>
      </c>
      <c r="DN13" s="24">
        <f t="shared" si="19"/>
        <v>0</v>
      </c>
      <c r="DO13" s="24">
        <f t="shared" si="42"/>
        <v>0</v>
      </c>
      <c r="DP13" s="24">
        <f t="shared" si="42"/>
        <v>0</v>
      </c>
      <c r="DQ13" s="24">
        <f t="shared" si="42"/>
        <v>0</v>
      </c>
      <c r="DR13" s="24">
        <f t="shared" si="43"/>
        <v>0</v>
      </c>
      <c r="DS13" s="24">
        <f t="shared" si="44"/>
        <v>0</v>
      </c>
    </row>
    <row r="14" spans="1:123" s="24" customFormat="1" ht="15.75" thickBot="1">
      <c r="A14" s="24" t="s">
        <v>387</v>
      </c>
      <c r="B14" s="25">
        <v>12</v>
      </c>
      <c r="C14" s="25" t="s">
        <v>398</v>
      </c>
      <c r="D14" s="85" t="s">
        <v>36</v>
      </c>
      <c r="E14" s="33"/>
      <c r="F14" s="33">
        <v>1</v>
      </c>
      <c r="G14" s="33">
        <v>1</v>
      </c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50" t="s">
        <v>36</v>
      </c>
      <c r="U14" s="33"/>
      <c r="V14" s="33"/>
      <c r="W14" s="33"/>
      <c r="X14" s="33"/>
      <c r="Y14" s="33"/>
      <c r="Z14" s="33"/>
      <c r="AA14" s="33"/>
      <c r="AB14" s="33">
        <v>1</v>
      </c>
      <c r="AC14" s="33"/>
      <c r="AD14" s="33"/>
      <c r="AE14" s="33"/>
      <c r="AF14" s="33"/>
      <c r="AG14" s="33"/>
      <c r="AH14" s="33"/>
      <c r="AI14" s="33"/>
      <c r="AJ14" s="50"/>
      <c r="AK14" s="9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 t="shared" si="20"/>
        <v>2</v>
      </c>
      <c r="BA14" s="30">
        <f t="shared" si="0"/>
        <v>0</v>
      </c>
      <c r="BB14" s="31">
        <f t="shared" si="0"/>
        <v>1</v>
      </c>
      <c r="BC14" s="31">
        <f t="shared" si="21"/>
        <v>1</v>
      </c>
      <c r="BD14" s="31">
        <f t="shared" si="1"/>
        <v>1</v>
      </c>
      <c r="BE14" s="31">
        <f t="shared" si="22"/>
        <v>2</v>
      </c>
      <c r="BF14" s="31">
        <f t="shared" si="2"/>
        <v>0</v>
      </c>
      <c r="BG14" s="31">
        <f t="shared" si="23"/>
        <v>2</v>
      </c>
      <c r="BH14" s="31">
        <f t="shared" si="3"/>
        <v>0</v>
      </c>
      <c r="BI14" s="31">
        <f t="shared" si="3"/>
        <v>0</v>
      </c>
      <c r="BJ14" s="31">
        <f t="shared" si="3"/>
        <v>0</v>
      </c>
      <c r="BK14" s="31">
        <f t="shared" si="24"/>
        <v>1</v>
      </c>
      <c r="BL14" s="31">
        <f t="shared" si="24"/>
        <v>0</v>
      </c>
      <c r="BM14" s="31">
        <f t="shared" si="25"/>
        <v>1</v>
      </c>
      <c r="BN14" s="31">
        <f t="shared" si="4"/>
        <v>0</v>
      </c>
      <c r="BO14" s="31">
        <f t="shared" si="4"/>
        <v>0</v>
      </c>
      <c r="BP14" s="31">
        <f t="shared" si="26"/>
        <v>0</v>
      </c>
      <c r="BQ14" s="31">
        <f t="shared" si="27"/>
        <v>0</v>
      </c>
      <c r="BR14" s="31">
        <f t="shared" si="27"/>
        <v>0</v>
      </c>
      <c r="BS14" s="31">
        <f t="shared" si="28"/>
        <v>0</v>
      </c>
      <c r="BT14" s="31">
        <f t="shared" si="5"/>
        <v>0</v>
      </c>
      <c r="BU14" s="32">
        <f t="shared" si="5"/>
        <v>0</v>
      </c>
      <c r="BV14" s="32">
        <f t="shared" si="29"/>
        <v>0</v>
      </c>
      <c r="BX14" s="30">
        <f t="shared" si="30"/>
        <v>140</v>
      </c>
      <c r="BY14" s="31">
        <f t="shared" si="31"/>
        <v>0</v>
      </c>
      <c r="BZ14" s="31">
        <f t="shared" si="32"/>
        <v>0</v>
      </c>
      <c r="CA14" s="31">
        <f t="shared" si="33"/>
        <v>200</v>
      </c>
      <c r="CB14" s="31">
        <f t="shared" si="34"/>
        <v>0</v>
      </c>
      <c r="CC14" s="32">
        <f t="shared" si="35"/>
        <v>340</v>
      </c>
      <c r="CD14" s="176">
        <f t="shared" si="6"/>
        <v>193.33333333333334</v>
      </c>
      <c r="CE14" s="24">
        <f t="shared" si="36"/>
        <v>3</v>
      </c>
      <c r="CF14" s="176">
        <f t="shared" si="7"/>
        <v>153.33333333333334</v>
      </c>
      <c r="CG14" s="24">
        <f t="shared" si="37"/>
        <v>4</v>
      </c>
      <c r="CH14" s="176">
        <f t="shared" si="8"/>
        <v>100</v>
      </c>
      <c r="CI14" s="24">
        <f t="shared" si="38"/>
        <v>5</v>
      </c>
      <c r="CJ14" s="24">
        <f t="shared" si="9"/>
        <v>2.3918396060499472</v>
      </c>
      <c r="CK14" s="24">
        <f t="shared" si="10"/>
        <v>2.3918396060499472</v>
      </c>
      <c r="CM14" s="24">
        <f t="shared" si="11"/>
        <v>0</v>
      </c>
      <c r="CN14" s="24">
        <f t="shared" si="12"/>
        <v>1.6666666666666667</v>
      </c>
      <c r="CO14" s="24">
        <f t="shared" si="13"/>
        <v>1.6666666666666667</v>
      </c>
      <c r="CP14" s="24">
        <f t="shared" si="14"/>
        <v>0</v>
      </c>
      <c r="CQ14" s="24">
        <f t="shared" si="15"/>
        <v>0</v>
      </c>
      <c r="CR14" s="24">
        <f t="shared" si="15"/>
        <v>0</v>
      </c>
      <c r="CS14" s="24">
        <f t="shared" si="15"/>
        <v>0</v>
      </c>
      <c r="CT14" s="24">
        <f t="shared" si="15"/>
        <v>33.333333333333336</v>
      </c>
      <c r="CU14" s="24" t="e">
        <f t="shared" si="15"/>
        <v>#DIV/0!</v>
      </c>
      <c r="CV14" s="24" t="e">
        <f t="shared" si="16"/>
        <v>#DIV/0!</v>
      </c>
      <c r="CW14" s="24">
        <f t="shared" si="16"/>
        <v>0</v>
      </c>
      <c r="CX14" s="24">
        <f t="shared" si="16"/>
        <v>0</v>
      </c>
      <c r="CY14" s="24" t="e">
        <f t="shared" si="16"/>
        <v>#DIV/0!</v>
      </c>
      <c r="CZ14" s="24" t="e">
        <f t="shared" si="16"/>
        <v>#DIV/0!</v>
      </c>
      <c r="DA14" s="24">
        <f t="shared" si="17"/>
        <v>0</v>
      </c>
      <c r="DB14" s="24">
        <f t="shared" si="17"/>
        <v>0</v>
      </c>
      <c r="DC14" s="24">
        <f t="shared" si="17"/>
        <v>0</v>
      </c>
      <c r="DE14" s="24">
        <f t="shared" si="39"/>
        <v>0</v>
      </c>
      <c r="DF14" s="24">
        <f t="shared" si="39"/>
        <v>1</v>
      </c>
      <c r="DG14" s="24">
        <f t="shared" si="40"/>
        <v>1</v>
      </c>
      <c r="DH14" s="24">
        <f t="shared" si="41"/>
        <v>0</v>
      </c>
      <c r="DI14" s="24">
        <f t="shared" si="18"/>
        <v>0</v>
      </c>
      <c r="DJ14" s="24">
        <f t="shared" si="18"/>
        <v>0</v>
      </c>
      <c r="DK14" s="24">
        <f t="shared" si="18"/>
        <v>0</v>
      </c>
      <c r="DL14" s="24">
        <f t="shared" si="18"/>
        <v>1</v>
      </c>
      <c r="DM14" s="24">
        <f t="shared" si="18"/>
        <v>0</v>
      </c>
      <c r="DN14" s="24">
        <f t="shared" si="19"/>
        <v>0</v>
      </c>
      <c r="DO14" s="24">
        <f t="shared" si="42"/>
        <v>0</v>
      </c>
      <c r="DP14" s="24">
        <f t="shared" si="42"/>
        <v>0</v>
      </c>
      <c r="DQ14" s="24">
        <f t="shared" si="42"/>
        <v>0</v>
      </c>
      <c r="DR14" s="24">
        <f t="shared" si="43"/>
        <v>0</v>
      </c>
      <c r="DS14" s="24">
        <f t="shared" si="44"/>
        <v>0</v>
      </c>
    </row>
    <row r="15" spans="1:123" s="24" customFormat="1" ht="15.75" thickBot="1">
      <c r="A15" s="24" t="s">
        <v>387</v>
      </c>
      <c r="B15" s="25">
        <v>13</v>
      </c>
      <c r="C15" s="25" t="s">
        <v>399</v>
      </c>
      <c r="D15" s="85" t="s">
        <v>36</v>
      </c>
      <c r="E15" s="33">
        <v>1</v>
      </c>
      <c r="F15" s="33"/>
      <c r="G15" s="33">
        <v>3</v>
      </c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50" t="s">
        <v>36</v>
      </c>
      <c r="U15" s="33"/>
      <c r="V15" s="33">
        <v>1</v>
      </c>
      <c r="W15" s="33"/>
      <c r="X15" s="33"/>
      <c r="Y15" s="33"/>
      <c r="Z15" s="33"/>
      <c r="AA15" s="33">
        <v>1</v>
      </c>
      <c r="AB15" s="33"/>
      <c r="AC15" s="33"/>
      <c r="AD15" s="33"/>
      <c r="AE15" s="33"/>
      <c r="AF15" s="33"/>
      <c r="AG15" s="33"/>
      <c r="AH15" s="33"/>
      <c r="AI15" s="33"/>
      <c r="AJ15" s="50"/>
      <c r="AK15" s="93"/>
      <c r="AL15" s="33"/>
      <c r="AM15" s="33"/>
      <c r="AN15" s="27"/>
      <c r="AO15" s="27"/>
      <c r="AP15" s="27"/>
      <c r="AQ15" s="27"/>
      <c r="AR15" s="28"/>
      <c r="AS15" s="26"/>
      <c r="AT15" s="26"/>
      <c r="AU15" s="26"/>
      <c r="AV15" s="26"/>
      <c r="AW15" s="26"/>
      <c r="AX15" s="26"/>
      <c r="AY15" s="26"/>
      <c r="AZ15" s="29">
        <f t="shared" si="20"/>
        <v>2</v>
      </c>
      <c r="BA15" s="30">
        <f t="shared" si="0"/>
        <v>1</v>
      </c>
      <c r="BB15" s="31">
        <f t="shared" si="0"/>
        <v>1</v>
      </c>
      <c r="BC15" s="31">
        <f t="shared" si="21"/>
        <v>2</v>
      </c>
      <c r="BD15" s="31">
        <f t="shared" si="1"/>
        <v>3</v>
      </c>
      <c r="BE15" s="31">
        <f t="shared" si="22"/>
        <v>5</v>
      </c>
      <c r="BF15" s="31">
        <f t="shared" si="2"/>
        <v>0</v>
      </c>
      <c r="BG15" s="31">
        <f t="shared" si="23"/>
        <v>5</v>
      </c>
      <c r="BH15" s="31">
        <f t="shared" si="3"/>
        <v>0</v>
      </c>
      <c r="BI15" s="31">
        <f t="shared" si="3"/>
        <v>0</v>
      </c>
      <c r="BJ15" s="31">
        <f t="shared" si="3"/>
        <v>1</v>
      </c>
      <c r="BK15" s="31">
        <f t="shared" si="24"/>
        <v>0</v>
      </c>
      <c r="BL15" s="31">
        <f t="shared" si="24"/>
        <v>0</v>
      </c>
      <c r="BM15" s="31">
        <f t="shared" si="25"/>
        <v>0</v>
      </c>
      <c r="BN15" s="31">
        <f t="shared" si="4"/>
        <v>0</v>
      </c>
      <c r="BO15" s="31">
        <f t="shared" si="4"/>
        <v>0</v>
      </c>
      <c r="BP15" s="31">
        <f t="shared" si="26"/>
        <v>0</v>
      </c>
      <c r="BQ15" s="31">
        <f t="shared" si="27"/>
        <v>0</v>
      </c>
      <c r="BR15" s="31">
        <f t="shared" si="27"/>
        <v>0</v>
      </c>
      <c r="BS15" s="31">
        <f t="shared" si="28"/>
        <v>0</v>
      </c>
      <c r="BT15" s="31">
        <f t="shared" si="5"/>
        <v>0</v>
      </c>
      <c r="BU15" s="32">
        <f t="shared" si="5"/>
        <v>0</v>
      </c>
      <c r="BV15" s="32">
        <f t="shared" si="29"/>
        <v>0</v>
      </c>
      <c r="BX15" s="30">
        <f t="shared" si="30"/>
        <v>360</v>
      </c>
      <c r="BY15" s="31">
        <f t="shared" si="31"/>
        <v>0</v>
      </c>
      <c r="BZ15" s="31">
        <f t="shared" si="32"/>
        <v>5</v>
      </c>
      <c r="CA15" s="31">
        <f t="shared" si="33"/>
        <v>0</v>
      </c>
      <c r="CB15" s="31">
        <f t="shared" si="34"/>
        <v>0</v>
      </c>
      <c r="CC15" s="32">
        <f t="shared" si="35"/>
        <v>365</v>
      </c>
      <c r="CD15" s="176">
        <f t="shared" si="6"/>
        <v>218.33333333333334</v>
      </c>
      <c r="CE15" s="24">
        <f t="shared" si="36"/>
        <v>3</v>
      </c>
      <c r="CF15" s="176">
        <f t="shared" si="7"/>
        <v>178.33333333333334</v>
      </c>
      <c r="CG15" s="24">
        <f t="shared" si="37"/>
        <v>4</v>
      </c>
      <c r="CH15" s="176">
        <f t="shared" si="8"/>
        <v>125</v>
      </c>
      <c r="CI15" s="24">
        <f t="shared" si="38"/>
        <v>5</v>
      </c>
      <c r="CJ15" s="24">
        <f t="shared" si="9"/>
        <v>2.5677101653183256</v>
      </c>
      <c r="CK15" s="24">
        <f t="shared" si="10"/>
        <v>2.5677101653183256</v>
      </c>
      <c r="CM15" s="24">
        <f t="shared" si="11"/>
        <v>2.5641025641025639</v>
      </c>
      <c r="CN15" s="24">
        <f t="shared" si="12"/>
        <v>1.6666666666666667</v>
      </c>
      <c r="CO15" s="24">
        <f t="shared" si="13"/>
        <v>5</v>
      </c>
      <c r="CP15" s="24">
        <f t="shared" si="14"/>
        <v>0</v>
      </c>
      <c r="CQ15" s="24">
        <f t="shared" si="15"/>
        <v>0</v>
      </c>
      <c r="CR15" s="24">
        <f t="shared" si="15"/>
        <v>0</v>
      </c>
      <c r="CS15" s="24">
        <f t="shared" si="15"/>
        <v>25</v>
      </c>
      <c r="CT15" s="24">
        <f t="shared" si="15"/>
        <v>0</v>
      </c>
      <c r="CU15" s="24" t="e">
        <f t="shared" si="15"/>
        <v>#DIV/0!</v>
      </c>
      <c r="CV15" s="24" t="e">
        <f t="shared" si="16"/>
        <v>#DIV/0!</v>
      </c>
      <c r="CW15" s="24">
        <f t="shared" si="16"/>
        <v>0</v>
      </c>
      <c r="CX15" s="24">
        <f t="shared" si="16"/>
        <v>0</v>
      </c>
      <c r="CY15" s="24" t="e">
        <f t="shared" si="16"/>
        <v>#DIV/0!</v>
      </c>
      <c r="CZ15" s="24" t="e">
        <f t="shared" si="16"/>
        <v>#DIV/0!</v>
      </c>
      <c r="DA15" s="24">
        <f t="shared" si="17"/>
        <v>0</v>
      </c>
      <c r="DB15" s="24">
        <f t="shared" si="17"/>
        <v>0</v>
      </c>
      <c r="DC15" s="24">
        <f t="shared" si="17"/>
        <v>0</v>
      </c>
      <c r="DE15" s="24">
        <f t="shared" si="39"/>
        <v>1</v>
      </c>
      <c r="DF15" s="24">
        <f t="shared" si="39"/>
        <v>1</v>
      </c>
      <c r="DG15" s="24">
        <f t="shared" si="40"/>
        <v>1</v>
      </c>
      <c r="DH15" s="24">
        <f t="shared" si="41"/>
        <v>0</v>
      </c>
      <c r="DI15" s="24">
        <f t="shared" si="18"/>
        <v>0</v>
      </c>
      <c r="DJ15" s="24">
        <f t="shared" si="18"/>
        <v>0</v>
      </c>
      <c r="DK15" s="24">
        <f t="shared" si="18"/>
        <v>1</v>
      </c>
      <c r="DL15" s="24">
        <f t="shared" si="18"/>
        <v>0</v>
      </c>
      <c r="DM15" s="24">
        <f t="shared" si="18"/>
        <v>0</v>
      </c>
      <c r="DN15" s="24">
        <f t="shared" si="19"/>
        <v>0</v>
      </c>
      <c r="DO15" s="24">
        <f t="shared" si="42"/>
        <v>0</v>
      </c>
      <c r="DP15" s="24">
        <f t="shared" si="42"/>
        <v>0</v>
      </c>
      <c r="DQ15" s="24">
        <f t="shared" si="42"/>
        <v>0</v>
      </c>
      <c r="DR15" s="24">
        <f t="shared" si="43"/>
        <v>0</v>
      </c>
      <c r="DS15" s="24">
        <f t="shared" si="44"/>
        <v>0</v>
      </c>
    </row>
    <row r="16" spans="1:123" s="24" customFormat="1" ht="15.75" thickBot="1">
      <c r="A16" s="24" t="s">
        <v>387</v>
      </c>
      <c r="B16" s="25">
        <v>14</v>
      </c>
      <c r="C16" s="25" t="s">
        <v>400</v>
      </c>
      <c r="D16" s="85" t="s">
        <v>36</v>
      </c>
      <c r="E16" s="33">
        <v>1</v>
      </c>
      <c r="F16" s="33">
        <v>2</v>
      </c>
      <c r="G16" s="33">
        <v>3</v>
      </c>
      <c r="H16" s="33">
        <v>1</v>
      </c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50" t="s">
        <v>36</v>
      </c>
      <c r="U16" s="33">
        <v>1</v>
      </c>
      <c r="V16" s="33">
        <v>1</v>
      </c>
      <c r="W16" s="33">
        <v>7</v>
      </c>
      <c r="X16" s="33">
        <v>1</v>
      </c>
      <c r="Y16" s="33">
        <v>1</v>
      </c>
      <c r="Z16" s="33">
        <v>1</v>
      </c>
      <c r="AA16" s="33"/>
      <c r="AB16" s="33">
        <v>1</v>
      </c>
      <c r="AC16" s="33"/>
      <c r="AD16" s="33"/>
      <c r="AE16" s="33"/>
      <c r="AF16" s="33"/>
      <c r="AG16" s="33"/>
      <c r="AH16" s="33"/>
      <c r="AI16" s="33"/>
      <c r="AJ16" s="50"/>
      <c r="AK16" s="93"/>
      <c r="AL16" s="33"/>
      <c r="AM16" s="33"/>
      <c r="AN16" s="27"/>
      <c r="AO16" s="27"/>
      <c r="AP16" s="27"/>
      <c r="AQ16" s="27"/>
      <c r="AR16" s="28"/>
      <c r="AS16" s="26"/>
      <c r="AT16" s="26"/>
      <c r="AU16" s="26"/>
      <c r="AV16" s="26"/>
      <c r="AW16" s="26"/>
      <c r="AX16" s="26"/>
      <c r="AY16" s="26"/>
      <c r="AZ16" s="29">
        <f t="shared" si="20"/>
        <v>2</v>
      </c>
      <c r="BA16" s="30">
        <f t="shared" si="0"/>
        <v>2</v>
      </c>
      <c r="BB16" s="31">
        <f t="shared" si="0"/>
        <v>3</v>
      </c>
      <c r="BC16" s="31">
        <f t="shared" si="21"/>
        <v>5</v>
      </c>
      <c r="BD16" s="31">
        <f t="shared" si="1"/>
        <v>10</v>
      </c>
      <c r="BE16" s="31">
        <f t="shared" si="22"/>
        <v>15</v>
      </c>
      <c r="BF16" s="31">
        <f t="shared" si="2"/>
        <v>2</v>
      </c>
      <c r="BG16" s="31">
        <f t="shared" si="23"/>
        <v>17</v>
      </c>
      <c r="BH16" s="31">
        <f t="shared" si="3"/>
        <v>1</v>
      </c>
      <c r="BI16" s="31">
        <f t="shared" si="3"/>
        <v>1</v>
      </c>
      <c r="BJ16" s="31">
        <f t="shared" si="3"/>
        <v>0</v>
      </c>
      <c r="BK16" s="31">
        <f t="shared" si="24"/>
        <v>1</v>
      </c>
      <c r="BL16" s="31">
        <f t="shared" si="24"/>
        <v>0</v>
      </c>
      <c r="BM16" s="31">
        <f t="shared" si="25"/>
        <v>1</v>
      </c>
      <c r="BN16" s="31">
        <f t="shared" si="4"/>
        <v>0</v>
      </c>
      <c r="BO16" s="31">
        <f t="shared" si="4"/>
        <v>0</v>
      </c>
      <c r="BP16" s="31">
        <f t="shared" si="26"/>
        <v>0</v>
      </c>
      <c r="BQ16" s="31">
        <f t="shared" si="27"/>
        <v>0</v>
      </c>
      <c r="BR16" s="31">
        <f t="shared" si="27"/>
        <v>0</v>
      </c>
      <c r="BS16" s="31">
        <f t="shared" si="28"/>
        <v>0</v>
      </c>
      <c r="BT16" s="31">
        <f t="shared" si="5"/>
        <v>0</v>
      </c>
      <c r="BU16" s="32">
        <f t="shared" si="5"/>
        <v>0</v>
      </c>
      <c r="BV16" s="32">
        <f t="shared" si="29"/>
        <v>0</v>
      </c>
      <c r="BX16" s="30">
        <f t="shared" si="30"/>
        <v>1140</v>
      </c>
      <c r="BY16" s="31">
        <f t="shared" si="31"/>
        <v>10</v>
      </c>
      <c r="BZ16" s="31">
        <f t="shared" si="32"/>
        <v>0</v>
      </c>
      <c r="CA16" s="31">
        <f t="shared" si="33"/>
        <v>200</v>
      </c>
      <c r="CB16" s="31">
        <f t="shared" si="34"/>
        <v>0</v>
      </c>
      <c r="CC16" s="32">
        <f t="shared" si="35"/>
        <v>1350</v>
      </c>
      <c r="CD16" s="176">
        <f t="shared" si="6"/>
        <v>1203.3333333333333</v>
      </c>
      <c r="CE16" s="24">
        <f t="shared" si="36"/>
        <v>3</v>
      </c>
      <c r="CF16" s="176">
        <f t="shared" si="7"/>
        <v>1163.3333333333333</v>
      </c>
      <c r="CG16" s="24">
        <f t="shared" si="37"/>
        <v>4</v>
      </c>
      <c r="CH16" s="176">
        <f t="shared" si="8"/>
        <v>1110</v>
      </c>
      <c r="CI16" s="24">
        <f t="shared" si="38"/>
        <v>5</v>
      </c>
      <c r="CJ16" s="24">
        <f t="shared" si="9"/>
        <v>9.4970102004924382</v>
      </c>
      <c r="CK16" s="24">
        <f t="shared" si="10"/>
        <v>9.4970102004924382</v>
      </c>
      <c r="CM16" s="24">
        <f t="shared" si="11"/>
        <v>5.1282051282051277</v>
      </c>
      <c r="CN16" s="24">
        <f t="shared" si="12"/>
        <v>5</v>
      </c>
      <c r="CO16" s="24">
        <f t="shared" si="13"/>
        <v>16.666666666666668</v>
      </c>
      <c r="CP16" s="24">
        <f t="shared" si="14"/>
        <v>9.0909090909090917</v>
      </c>
      <c r="CQ16" s="24">
        <f t="shared" si="15"/>
        <v>33.333333333333336</v>
      </c>
      <c r="CR16" s="24">
        <f t="shared" si="15"/>
        <v>5.5555555555555554</v>
      </c>
      <c r="CS16" s="24">
        <f t="shared" si="15"/>
        <v>0</v>
      </c>
      <c r="CT16" s="24">
        <f t="shared" si="15"/>
        <v>33.333333333333336</v>
      </c>
      <c r="CU16" s="24" t="e">
        <f t="shared" si="15"/>
        <v>#DIV/0!</v>
      </c>
      <c r="CV16" s="24" t="e">
        <f t="shared" si="16"/>
        <v>#DIV/0!</v>
      </c>
      <c r="CW16" s="24">
        <f t="shared" si="16"/>
        <v>0</v>
      </c>
      <c r="CX16" s="24">
        <f t="shared" si="16"/>
        <v>0</v>
      </c>
      <c r="CY16" s="24" t="e">
        <f t="shared" si="16"/>
        <v>#DIV/0!</v>
      </c>
      <c r="CZ16" s="24" t="e">
        <f t="shared" si="16"/>
        <v>#DIV/0!</v>
      </c>
      <c r="DA16" s="24">
        <f t="shared" si="17"/>
        <v>0</v>
      </c>
      <c r="DB16" s="24">
        <f t="shared" si="17"/>
        <v>0</v>
      </c>
      <c r="DC16" s="24">
        <f t="shared" si="17"/>
        <v>0</v>
      </c>
      <c r="DE16" s="24">
        <f t="shared" si="39"/>
        <v>1</v>
      </c>
      <c r="DF16" s="24">
        <f t="shared" si="39"/>
        <v>1</v>
      </c>
      <c r="DG16" s="24">
        <f t="shared" si="40"/>
        <v>1</v>
      </c>
      <c r="DH16" s="24">
        <f t="shared" si="41"/>
        <v>1</v>
      </c>
      <c r="DI16" s="24">
        <f t="shared" si="18"/>
        <v>1</v>
      </c>
      <c r="DJ16" s="24">
        <f t="shared" si="18"/>
        <v>1</v>
      </c>
      <c r="DK16" s="24">
        <f t="shared" si="18"/>
        <v>0</v>
      </c>
      <c r="DL16" s="24">
        <f t="shared" si="18"/>
        <v>1</v>
      </c>
      <c r="DM16" s="24">
        <f t="shared" si="18"/>
        <v>0</v>
      </c>
      <c r="DN16" s="24">
        <f t="shared" si="19"/>
        <v>0</v>
      </c>
      <c r="DO16" s="24">
        <f t="shared" si="42"/>
        <v>0</v>
      </c>
      <c r="DP16" s="24">
        <f t="shared" si="42"/>
        <v>0</v>
      </c>
      <c r="DQ16" s="24">
        <f t="shared" si="42"/>
        <v>0</v>
      </c>
      <c r="DR16" s="24">
        <f t="shared" si="43"/>
        <v>0</v>
      </c>
      <c r="DS16" s="24">
        <f t="shared" si="44"/>
        <v>0</v>
      </c>
    </row>
    <row r="17" spans="1:123" ht="15.75" thickBot="1">
      <c r="A17" s="24" t="s">
        <v>387</v>
      </c>
      <c r="B17" s="25">
        <v>15</v>
      </c>
      <c r="C17" s="25" t="s">
        <v>401</v>
      </c>
      <c r="D17" s="85" t="s">
        <v>36</v>
      </c>
      <c r="E17" s="43"/>
      <c r="F17" s="43">
        <v>2</v>
      </c>
      <c r="G17" s="43">
        <v>2</v>
      </c>
      <c r="H17" s="43">
        <v>1</v>
      </c>
      <c r="I17" s="43"/>
      <c r="J17" s="43">
        <v>2</v>
      </c>
      <c r="K17" s="43">
        <v>2</v>
      </c>
      <c r="L17" s="33"/>
      <c r="M17" s="33"/>
      <c r="N17" s="33"/>
      <c r="O17" s="33"/>
      <c r="P17" s="33"/>
      <c r="Q17" s="33"/>
      <c r="R17" s="33"/>
      <c r="S17" s="33"/>
      <c r="T17" s="50" t="s">
        <v>36</v>
      </c>
      <c r="U17" s="33"/>
      <c r="V17" s="33"/>
      <c r="W17" s="33"/>
      <c r="X17" s="33">
        <v>1</v>
      </c>
      <c r="Y17" s="33"/>
      <c r="Z17" s="33">
        <v>1</v>
      </c>
      <c r="AA17" s="33"/>
      <c r="AB17" s="33"/>
      <c r="AC17" s="33"/>
      <c r="AD17" s="33"/>
      <c r="AE17" s="33">
        <v>1</v>
      </c>
      <c r="AF17" s="33"/>
      <c r="AG17" s="33"/>
      <c r="AH17" s="33"/>
      <c r="AI17" s="33">
        <v>1</v>
      </c>
      <c r="AJ17" s="50"/>
      <c r="AK17" s="93"/>
      <c r="AL17" s="33"/>
      <c r="AM17" s="33"/>
      <c r="AN17" s="36"/>
      <c r="AO17" s="36"/>
      <c r="AP17" s="36"/>
      <c r="AQ17" s="36"/>
      <c r="AR17" s="37"/>
      <c r="AS17" s="33"/>
      <c r="AT17" s="33"/>
      <c r="AU17" s="33"/>
      <c r="AV17" s="33"/>
      <c r="AW17" s="33"/>
      <c r="AX17" s="33"/>
      <c r="AY17" s="33"/>
      <c r="AZ17" s="38">
        <f t="shared" si="20"/>
        <v>2</v>
      </c>
      <c r="BA17" s="39">
        <f t="shared" si="0"/>
        <v>0</v>
      </c>
      <c r="BB17" s="40">
        <f t="shared" si="0"/>
        <v>2</v>
      </c>
      <c r="BC17" s="31">
        <f t="shared" si="21"/>
        <v>2</v>
      </c>
      <c r="BD17" s="40">
        <f t="shared" si="1"/>
        <v>2</v>
      </c>
      <c r="BE17" s="31">
        <f t="shared" si="22"/>
        <v>4</v>
      </c>
      <c r="BF17" s="40">
        <f t="shared" si="2"/>
        <v>2</v>
      </c>
      <c r="BG17" s="31">
        <f t="shared" si="23"/>
        <v>6</v>
      </c>
      <c r="BH17" s="40">
        <f t="shared" si="3"/>
        <v>0</v>
      </c>
      <c r="BI17" s="40">
        <f t="shared" si="3"/>
        <v>3</v>
      </c>
      <c r="BJ17" s="40">
        <f t="shared" si="3"/>
        <v>2</v>
      </c>
      <c r="BK17" s="40">
        <f t="shared" si="24"/>
        <v>0</v>
      </c>
      <c r="BL17" s="40">
        <f t="shared" si="24"/>
        <v>0</v>
      </c>
      <c r="BM17" s="31">
        <f t="shared" si="25"/>
        <v>0</v>
      </c>
      <c r="BN17" s="40">
        <f t="shared" si="4"/>
        <v>0</v>
      </c>
      <c r="BO17" s="40">
        <f t="shared" si="4"/>
        <v>1</v>
      </c>
      <c r="BP17" s="40">
        <f t="shared" si="26"/>
        <v>1</v>
      </c>
      <c r="BQ17" s="40">
        <f t="shared" si="27"/>
        <v>0</v>
      </c>
      <c r="BR17" s="40">
        <f t="shared" si="27"/>
        <v>0</v>
      </c>
      <c r="BS17" s="31">
        <f t="shared" si="28"/>
        <v>0</v>
      </c>
      <c r="BT17" s="40">
        <f t="shared" si="5"/>
        <v>0</v>
      </c>
      <c r="BU17" s="41">
        <f t="shared" si="5"/>
        <v>1</v>
      </c>
      <c r="BV17" s="41">
        <f t="shared" si="29"/>
        <v>1</v>
      </c>
      <c r="BW17" s="42"/>
      <c r="BX17" s="39">
        <f t="shared" si="30"/>
        <v>360</v>
      </c>
      <c r="BY17" s="40">
        <f t="shared" si="31"/>
        <v>30</v>
      </c>
      <c r="BZ17" s="40">
        <f t="shared" si="32"/>
        <v>10</v>
      </c>
      <c r="CA17" s="40">
        <f t="shared" si="33"/>
        <v>20</v>
      </c>
      <c r="CB17" s="40">
        <f t="shared" si="34"/>
        <v>10</v>
      </c>
      <c r="CC17" s="32">
        <f t="shared" si="35"/>
        <v>430</v>
      </c>
      <c r="CD17" s="176">
        <f t="shared" si="6"/>
        <v>283.33333333333337</v>
      </c>
      <c r="CE17" s="24">
        <f t="shared" si="36"/>
        <v>3</v>
      </c>
      <c r="CF17" s="176">
        <f t="shared" si="7"/>
        <v>243.33333333333334</v>
      </c>
      <c r="CG17" s="24">
        <f t="shared" si="37"/>
        <v>4</v>
      </c>
      <c r="CH17" s="176">
        <f t="shared" si="8"/>
        <v>190</v>
      </c>
      <c r="CI17" s="24">
        <f t="shared" si="38"/>
        <v>5</v>
      </c>
      <c r="CJ17">
        <f t="shared" si="9"/>
        <v>3.0249736194161096</v>
      </c>
      <c r="CK17">
        <f t="shared" si="10"/>
        <v>3.0249736194161096</v>
      </c>
      <c r="CM17">
        <f t="shared" si="11"/>
        <v>0</v>
      </c>
      <c r="CN17">
        <f t="shared" si="12"/>
        <v>3.3333333333333335</v>
      </c>
      <c r="CO17">
        <f t="shared" si="13"/>
        <v>3.3333333333333335</v>
      </c>
      <c r="CP17">
        <f t="shared" si="14"/>
        <v>9.0909090909090917</v>
      </c>
      <c r="CQ17">
        <f t="shared" si="15"/>
        <v>0</v>
      </c>
      <c r="CR17">
        <f t="shared" si="15"/>
        <v>16.666666666666668</v>
      </c>
      <c r="CS17">
        <f t="shared" si="15"/>
        <v>50</v>
      </c>
      <c r="CT17">
        <f t="shared" si="15"/>
        <v>0</v>
      </c>
      <c r="CU17" t="e">
        <f t="shared" si="15"/>
        <v>#DIV/0!</v>
      </c>
      <c r="CV17" t="e">
        <f t="shared" si="16"/>
        <v>#DIV/0!</v>
      </c>
      <c r="CW17">
        <f t="shared" si="16"/>
        <v>25</v>
      </c>
      <c r="CX17">
        <f t="shared" si="16"/>
        <v>25</v>
      </c>
      <c r="CY17" t="e">
        <f t="shared" si="16"/>
        <v>#DIV/0!</v>
      </c>
      <c r="CZ17" t="e">
        <f t="shared" si="16"/>
        <v>#DIV/0!</v>
      </c>
      <c r="DA17">
        <f t="shared" si="17"/>
        <v>0</v>
      </c>
      <c r="DB17">
        <f t="shared" si="17"/>
        <v>12.5</v>
      </c>
      <c r="DC17">
        <f t="shared" si="17"/>
        <v>12.5</v>
      </c>
      <c r="DE17" s="24">
        <f t="shared" si="39"/>
        <v>0</v>
      </c>
      <c r="DF17" s="24">
        <f t="shared" si="39"/>
        <v>1</v>
      </c>
      <c r="DG17" s="24">
        <f t="shared" si="40"/>
        <v>1</v>
      </c>
      <c r="DH17" s="24">
        <f t="shared" si="41"/>
        <v>1</v>
      </c>
      <c r="DI17" s="24">
        <f t="shared" si="18"/>
        <v>0</v>
      </c>
      <c r="DJ17" s="24">
        <f t="shared" si="18"/>
        <v>1</v>
      </c>
      <c r="DK17" s="24">
        <f t="shared" si="18"/>
        <v>1</v>
      </c>
      <c r="DL17" s="24">
        <f t="shared" si="18"/>
        <v>0</v>
      </c>
      <c r="DM17" s="24">
        <f t="shared" si="18"/>
        <v>0</v>
      </c>
      <c r="DN17" s="24">
        <f t="shared" si="19"/>
        <v>0</v>
      </c>
      <c r="DO17" s="24">
        <f t="shared" si="42"/>
        <v>1</v>
      </c>
      <c r="DP17" s="24">
        <f t="shared" si="42"/>
        <v>0</v>
      </c>
      <c r="DQ17" s="24">
        <f t="shared" si="42"/>
        <v>0</v>
      </c>
      <c r="DR17" s="24">
        <f t="shared" si="43"/>
        <v>0</v>
      </c>
      <c r="DS17" s="24">
        <f t="shared" si="44"/>
        <v>1</v>
      </c>
    </row>
    <row r="18" spans="1:123" ht="15.75" thickBot="1">
      <c r="A18" s="24" t="s">
        <v>387</v>
      </c>
      <c r="B18" s="25">
        <v>16</v>
      </c>
      <c r="C18" s="25" t="s">
        <v>402</v>
      </c>
      <c r="D18" s="85" t="s">
        <v>36</v>
      </c>
      <c r="E18" s="33"/>
      <c r="F18" s="33">
        <v>1</v>
      </c>
      <c r="G18" s="33">
        <v>3</v>
      </c>
      <c r="H18" s="33"/>
      <c r="I18" s="33">
        <v>1</v>
      </c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50" t="s">
        <v>36</v>
      </c>
      <c r="U18" s="33">
        <v>1</v>
      </c>
      <c r="V18" s="33">
        <v>2</v>
      </c>
      <c r="W18" s="33">
        <v>2</v>
      </c>
      <c r="X18" s="33">
        <v>1</v>
      </c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91"/>
      <c r="AK18" s="93"/>
      <c r="AL18" s="33"/>
      <c r="AM18" s="33"/>
      <c r="AN18" s="36"/>
      <c r="AO18" s="36"/>
      <c r="AP18" s="36"/>
      <c r="AQ18" s="36"/>
      <c r="AR18" s="37"/>
      <c r="AS18" s="33"/>
      <c r="AT18" s="33"/>
      <c r="AU18" s="33"/>
      <c r="AV18" s="33"/>
      <c r="AW18" s="33"/>
      <c r="AX18" s="33"/>
      <c r="AY18" s="33"/>
      <c r="AZ18" s="38">
        <f t="shared" si="20"/>
        <v>2</v>
      </c>
      <c r="BA18" s="39">
        <f t="shared" si="0"/>
        <v>1</v>
      </c>
      <c r="BB18" s="40">
        <f t="shared" si="0"/>
        <v>3</v>
      </c>
      <c r="BC18" s="31">
        <f t="shared" si="21"/>
        <v>4</v>
      </c>
      <c r="BD18" s="40">
        <f t="shared" si="1"/>
        <v>5</v>
      </c>
      <c r="BE18" s="31">
        <f t="shared" si="22"/>
        <v>9</v>
      </c>
      <c r="BF18" s="40">
        <f t="shared" si="2"/>
        <v>1</v>
      </c>
      <c r="BG18" s="31">
        <f t="shared" si="23"/>
        <v>10</v>
      </c>
      <c r="BH18" s="40">
        <f t="shared" si="3"/>
        <v>1</v>
      </c>
      <c r="BI18" s="40">
        <f t="shared" si="3"/>
        <v>0</v>
      </c>
      <c r="BJ18" s="40">
        <f t="shared" si="3"/>
        <v>0</v>
      </c>
      <c r="BK18" s="40">
        <f t="shared" si="24"/>
        <v>0</v>
      </c>
      <c r="BL18" s="40">
        <f t="shared" si="24"/>
        <v>0</v>
      </c>
      <c r="BM18" s="31">
        <f t="shared" si="25"/>
        <v>0</v>
      </c>
      <c r="BN18" s="40">
        <f t="shared" si="4"/>
        <v>0</v>
      </c>
      <c r="BO18" s="40">
        <f t="shared" si="4"/>
        <v>0</v>
      </c>
      <c r="BP18" s="40">
        <f t="shared" si="26"/>
        <v>0</v>
      </c>
      <c r="BQ18" s="40">
        <f t="shared" si="27"/>
        <v>0</v>
      </c>
      <c r="BR18" s="40">
        <f t="shared" si="27"/>
        <v>0</v>
      </c>
      <c r="BS18" s="31">
        <f t="shared" si="28"/>
        <v>0</v>
      </c>
      <c r="BT18" s="40">
        <f t="shared" si="5"/>
        <v>0</v>
      </c>
      <c r="BU18" s="41">
        <f t="shared" si="5"/>
        <v>0</v>
      </c>
      <c r="BV18" s="41">
        <f t="shared" si="29"/>
        <v>0</v>
      </c>
      <c r="BW18" s="42"/>
      <c r="BX18" s="39">
        <f t="shared" si="30"/>
        <v>700</v>
      </c>
      <c r="BY18" s="40">
        <f t="shared" si="31"/>
        <v>0</v>
      </c>
      <c r="BZ18" s="40">
        <f t="shared" si="32"/>
        <v>0</v>
      </c>
      <c r="CA18" s="40">
        <f t="shared" si="33"/>
        <v>0</v>
      </c>
      <c r="CB18" s="40">
        <f t="shared" si="34"/>
        <v>0</v>
      </c>
      <c r="CC18" s="32">
        <f t="shared" si="35"/>
        <v>700</v>
      </c>
      <c r="CD18" s="176">
        <f t="shared" si="6"/>
        <v>553.33333333333337</v>
      </c>
      <c r="CE18" s="24">
        <f t="shared" si="36"/>
        <v>3</v>
      </c>
      <c r="CF18" s="176">
        <f t="shared" si="7"/>
        <v>513.33333333333337</v>
      </c>
      <c r="CG18" s="24">
        <f t="shared" si="37"/>
        <v>4</v>
      </c>
      <c r="CH18" s="176">
        <f t="shared" si="8"/>
        <v>460</v>
      </c>
      <c r="CI18" s="24">
        <f t="shared" si="38"/>
        <v>5</v>
      </c>
      <c r="CJ18">
        <f t="shared" si="9"/>
        <v>4.9243756595145971</v>
      </c>
      <c r="CK18">
        <f t="shared" si="10"/>
        <v>4.9243756595145971</v>
      </c>
      <c r="CM18">
        <f t="shared" si="11"/>
        <v>2.5641025641025639</v>
      </c>
      <c r="CN18">
        <f t="shared" si="12"/>
        <v>5</v>
      </c>
      <c r="CO18">
        <f t="shared" si="13"/>
        <v>8.3333333333333339</v>
      </c>
      <c r="CP18">
        <f t="shared" si="14"/>
        <v>4.5454545454545459</v>
      </c>
      <c r="CQ18">
        <f t="shared" si="15"/>
        <v>33.333333333333336</v>
      </c>
      <c r="CR18">
        <f t="shared" si="15"/>
        <v>0</v>
      </c>
      <c r="CS18">
        <f t="shared" si="15"/>
        <v>0</v>
      </c>
      <c r="CT18">
        <f t="shared" si="15"/>
        <v>0</v>
      </c>
      <c r="CU18" t="e">
        <f t="shared" si="15"/>
        <v>#DIV/0!</v>
      </c>
      <c r="CV18" t="e">
        <f t="shared" si="16"/>
        <v>#DIV/0!</v>
      </c>
      <c r="CW18">
        <f t="shared" si="16"/>
        <v>0</v>
      </c>
      <c r="CX18">
        <f t="shared" si="16"/>
        <v>0</v>
      </c>
      <c r="CY18" t="e">
        <f t="shared" si="16"/>
        <v>#DIV/0!</v>
      </c>
      <c r="CZ18" t="e">
        <f t="shared" si="16"/>
        <v>#DIV/0!</v>
      </c>
      <c r="DA18">
        <f t="shared" si="17"/>
        <v>0</v>
      </c>
      <c r="DB18">
        <f t="shared" si="17"/>
        <v>0</v>
      </c>
      <c r="DC18">
        <f t="shared" si="17"/>
        <v>0</v>
      </c>
      <c r="DE18" s="24">
        <f t="shared" si="39"/>
        <v>1</v>
      </c>
      <c r="DF18" s="24">
        <f t="shared" si="39"/>
        <v>1</v>
      </c>
      <c r="DG18" s="24">
        <f t="shared" si="40"/>
        <v>1</v>
      </c>
      <c r="DH18" s="24">
        <f t="shared" si="41"/>
        <v>1</v>
      </c>
      <c r="DI18" s="24">
        <f t="shared" si="18"/>
        <v>1</v>
      </c>
      <c r="DJ18" s="24">
        <f t="shared" si="18"/>
        <v>0</v>
      </c>
      <c r="DK18" s="24">
        <f t="shared" si="18"/>
        <v>0</v>
      </c>
      <c r="DL18" s="24">
        <f t="shared" si="18"/>
        <v>0</v>
      </c>
      <c r="DM18" s="24">
        <f t="shared" si="18"/>
        <v>0</v>
      </c>
      <c r="DN18" s="24">
        <f t="shared" si="19"/>
        <v>0</v>
      </c>
      <c r="DO18" s="24">
        <f t="shared" si="42"/>
        <v>0</v>
      </c>
      <c r="DP18" s="24">
        <f t="shared" si="42"/>
        <v>0</v>
      </c>
      <c r="DQ18" s="24">
        <f t="shared" si="42"/>
        <v>0</v>
      </c>
      <c r="DR18" s="24">
        <f t="shared" si="43"/>
        <v>0</v>
      </c>
      <c r="DS18" s="24">
        <f t="shared" si="44"/>
        <v>0</v>
      </c>
    </row>
    <row r="19" spans="1:123" ht="15.75" thickBot="1">
      <c r="A19" s="24" t="s">
        <v>387</v>
      </c>
      <c r="B19" s="25">
        <v>17</v>
      </c>
      <c r="C19" s="25" t="s">
        <v>95</v>
      </c>
      <c r="D19" s="85" t="s">
        <v>36</v>
      </c>
      <c r="E19" s="33">
        <v>1</v>
      </c>
      <c r="F19" s="33">
        <v>1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50" t="s">
        <v>36</v>
      </c>
      <c r="U19" s="33">
        <v>4</v>
      </c>
      <c r="V19" s="33">
        <v>2</v>
      </c>
      <c r="W19" s="33">
        <v>1</v>
      </c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50"/>
      <c r="AK19" s="93"/>
      <c r="AL19" s="33"/>
      <c r="AM19" s="33"/>
      <c r="AN19" s="36"/>
      <c r="AO19" s="36"/>
      <c r="AP19" s="36"/>
      <c r="AQ19" s="36"/>
      <c r="AR19" s="37"/>
      <c r="AS19" s="33"/>
      <c r="AT19" s="33"/>
      <c r="AU19" s="33"/>
      <c r="AV19" s="33"/>
      <c r="AW19" s="33"/>
      <c r="AX19" s="33"/>
      <c r="AY19" s="33"/>
      <c r="AZ19" s="38">
        <f t="shared" si="20"/>
        <v>2</v>
      </c>
      <c r="BA19" s="39">
        <f>SUM(E19,U19,AK19)</f>
        <v>5</v>
      </c>
      <c r="BB19" s="40">
        <f>SUM(F19,V19,AL19)</f>
        <v>3</v>
      </c>
      <c r="BC19" s="31">
        <f t="shared" si="21"/>
        <v>8</v>
      </c>
      <c r="BD19" s="40">
        <f t="shared" si="1"/>
        <v>1</v>
      </c>
      <c r="BE19" s="31">
        <f t="shared" si="22"/>
        <v>9</v>
      </c>
      <c r="BF19" s="40">
        <f t="shared" si="2"/>
        <v>0</v>
      </c>
      <c r="BG19" s="31">
        <f t="shared" si="23"/>
        <v>9</v>
      </c>
      <c r="BH19" s="40">
        <f t="shared" si="3"/>
        <v>0</v>
      </c>
      <c r="BI19" s="40">
        <f t="shared" si="3"/>
        <v>0</v>
      </c>
      <c r="BJ19" s="40">
        <f t="shared" si="3"/>
        <v>0</v>
      </c>
      <c r="BK19" s="40">
        <f t="shared" si="24"/>
        <v>0</v>
      </c>
      <c r="BL19" s="40">
        <f t="shared" si="24"/>
        <v>0</v>
      </c>
      <c r="BM19" s="31">
        <f t="shared" si="25"/>
        <v>0</v>
      </c>
      <c r="BN19" s="40">
        <f t="shared" si="4"/>
        <v>0</v>
      </c>
      <c r="BO19" s="40">
        <f t="shared" si="4"/>
        <v>0</v>
      </c>
      <c r="BP19" s="40">
        <f t="shared" si="26"/>
        <v>0</v>
      </c>
      <c r="BQ19" s="40">
        <f t="shared" si="27"/>
        <v>0</v>
      </c>
      <c r="BR19" s="40">
        <f t="shared" si="27"/>
        <v>0</v>
      </c>
      <c r="BS19" s="31">
        <f t="shared" si="28"/>
        <v>0</v>
      </c>
      <c r="BT19" s="40">
        <f t="shared" si="5"/>
        <v>0</v>
      </c>
      <c r="BU19" s="41">
        <f t="shared" si="5"/>
        <v>0</v>
      </c>
      <c r="BV19" s="41">
        <f t="shared" si="29"/>
        <v>0</v>
      </c>
      <c r="BW19" s="42"/>
      <c r="BX19" s="39">
        <f t="shared" si="30"/>
        <v>800</v>
      </c>
      <c r="BY19" s="40">
        <f t="shared" si="31"/>
        <v>0</v>
      </c>
      <c r="BZ19" s="40">
        <f t="shared" si="32"/>
        <v>0</v>
      </c>
      <c r="CA19" s="40">
        <f t="shared" si="33"/>
        <v>0</v>
      </c>
      <c r="CB19" s="40">
        <f t="shared" si="34"/>
        <v>0</v>
      </c>
      <c r="CC19" s="32">
        <f t="shared" si="35"/>
        <v>800</v>
      </c>
      <c r="CD19" s="176">
        <f t="shared" si="6"/>
        <v>653.33333333333337</v>
      </c>
      <c r="CE19" s="24">
        <f t="shared" si="36"/>
        <v>3</v>
      </c>
      <c r="CF19" s="176">
        <f t="shared" si="7"/>
        <v>613.33333333333337</v>
      </c>
      <c r="CG19" s="24">
        <f t="shared" si="37"/>
        <v>4</v>
      </c>
      <c r="CH19" s="176">
        <f t="shared" si="8"/>
        <v>560</v>
      </c>
      <c r="CI19" s="24">
        <f t="shared" si="38"/>
        <v>5</v>
      </c>
      <c r="CJ19">
        <f t="shared" si="9"/>
        <v>5.627857896588111</v>
      </c>
      <c r="CK19">
        <f t="shared" si="10"/>
        <v>5.627857896588111</v>
      </c>
      <c r="CM19">
        <f t="shared" si="11"/>
        <v>12.820512820512819</v>
      </c>
      <c r="CN19">
        <f t="shared" si="12"/>
        <v>5</v>
      </c>
      <c r="CO19">
        <f t="shared" si="13"/>
        <v>1.6666666666666667</v>
      </c>
      <c r="CP19">
        <f t="shared" si="14"/>
        <v>0</v>
      </c>
      <c r="CQ19">
        <f t="shared" si="15"/>
        <v>0</v>
      </c>
      <c r="CR19">
        <f t="shared" si="15"/>
        <v>0</v>
      </c>
      <c r="CS19">
        <f t="shared" si="15"/>
        <v>0</v>
      </c>
      <c r="CT19">
        <f t="shared" si="15"/>
        <v>0</v>
      </c>
      <c r="CU19" t="e">
        <f t="shared" si="15"/>
        <v>#DIV/0!</v>
      </c>
      <c r="CV19" t="e">
        <f t="shared" si="16"/>
        <v>#DIV/0!</v>
      </c>
      <c r="CW19">
        <f t="shared" si="16"/>
        <v>0</v>
      </c>
      <c r="CX19">
        <f t="shared" si="16"/>
        <v>0</v>
      </c>
      <c r="CY19" t="e">
        <f t="shared" si="16"/>
        <v>#DIV/0!</v>
      </c>
      <c r="CZ19" t="e">
        <f t="shared" si="16"/>
        <v>#DIV/0!</v>
      </c>
      <c r="DA19">
        <f t="shared" si="17"/>
        <v>0</v>
      </c>
      <c r="DB19">
        <f t="shared" si="17"/>
        <v>0</v>
      </c>
      <c r="DC19">
        <f t="shared" si="17"/>
        <v>0</v>
      </c>
      <c r="DE19" s="24">
        <f t="shared" si="39"/>
        <v>1</v>
      </c>
      <c r="DF19" s="24">
        <f t="shared" si="39"/>
        <v>1</v>
      </c>
      <c r="DG19" s="24">
        <f t="shared" si="40"/>
        <v>1</v>
      </c>
      <c r="DH19" s="24">
        <f t="shared" si="41"/>
        <v>0</v>
      </c>
      <c r="DI19" s="24">
        <f t="shared" ref="DI19:DM20" si="45">COUNTIF(BH19,"&lt;&gt;0")</f>
        <v>0</v>
      </c>
      <c r="DJ19" s="24">
        <f t="shared" si="45"/>
        <v>0</v>
      </c>
      <c r="DK19" s="24">
        <f t="shared" si="45"/>
        <v>0</v>
      </c>
      <c r="DL19" s="24">
        <f t="shared" si="45"/>
        <v>0</v>
      </c>
      <c r="DM19" s="24">
        <f t="shared" si="45"/>
        <v>0</v>
      </c>
      <c r="DN19" s="24">
        <f t="shared" si="19"/>
        <v>0</v>
      </c>
      <c r="DO19" s="24">
        <f t="shared" si="42"/>
        <v>0</v>
      </c>
      <c r="DP19" s="24">
        <f t="shared" si="42"/>
        <v>0</v>
      </c>
      <c r="DQ19" s="24">
        <f t="shared" si="42"/>
        <v>0</v>
      </c>
      <c r="DR19" s="24">
        <f t="shared" si="43"/>
        <v>0</v>
      </c>
      <c r="DS19" s="24">
        <f t="shared" si="44"/>
        <v>0</v>
      </c>
    </row>
    <row r="20" spans="1:123" ht="15.75" thickBot="1">
      <c r="A20" s="24" t="s">
        <v>387</v>
      </c>
      <c r="B20" s="25">
        <v>18</v>
      </c>
      <c r="C20" s="25" t="s">
        <v>403</v>
      </c>
      <c r="D20" s="85" t="s">
        <v>36</v>
      </c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50" t="s">
        <v>36</v>
      </c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50"/>
      <c r="AK20" s="93"/>
      <c r="AL20" s="33"/>
      <c r="AM20" s="33"/>
      <c r="AN20" s="36"/>
      <c r="AO20" s="36"/>
      <c r="AP20" s="36"/>
      <c r="AQ20" s="36"/>
      <c r="AR20" s="37"/>
      <c r="AS20" s="33"/>
      <c r="AT20" s="33"/>
      <c r="AU20" s="33"/>
      <c r="AV20" s="33"/>
      <c r="AW20" s="33"/>
      <c r="AX20" s="33"/>
      <c r="AY20" s="33"/>
      <c r="AZ20" s="38">
        <f t="shared" si="20"/>
        <v>2</v>
      </c>
      <c r="BA20" s="39">
        <f>SUM(E20,U20,AK20)</f>
        <v>0</v>
      </c>
      <c r="BB20" s="40">
        <f>SUM(F20,V20,AL20)</f>
        <v>0</v>
      </c>
      <c r="BC20" s="31">
        <f t="shared" si="21"/>
        <v>0</v>
      </c>
      <c r="BD20" s="40">
        <f t="shared" si="1"/>
        <v>0</v>
      </c>
      <c r="BE20" s="31">
        <f t="shared" si="22"/>
        <v>0</v>
      </c>
      <c r="BF20" s="40">
        <f t="shared" si="2"/>
        <v>0</v>
      </c>
      <c r="BG20" s="31">
        <f t="shared" si="23"/>
        <v>0</v>
      </c>
      <c r="BH20" s="40">
        <f t="shared" si="3"/>
        <v>0</v>
      </c>
      <c r="BI20" s="40">
        <f t="shared" si="3"/>
        <v>0</v>
      </c>
      <c r="BJ20" s="40">
        <f t="shared" si="3"/>
        <v>0</v>
      </c>
      <c r="BK20" s="40">
        <f t="shared" si="24"/>
        <v>0</v>
      </c>
      <c r="BL20" s="40">
        <f t="shared" si="24"/>
        <v>0</v>
      </c>
      <c r="BM20" s="31">
        <f t="shared" si="25"/>
        <v>0</v>
      </c>
      <c r="BN20" s="40">
        <f t="shared" si="4"/>
        <v>0</v>
      </c>
      <c r="BO20" s="40">
        <f t="shared" si="4"/>
        <v>0</v>
      </c>
      <c r="BP20" s="40">
        <f t="shared" si="26"/>
        <v>0</v>
      </c>
      <c r="BQ20" s="40">
        <f t="shared" si="27"/>
        <v>0</v>
      </c>
      <c r="BR20" s="40">
        <f t="shared" si="27"/>
        <v>0</v>
      </c>
      <c r="BS20" s="31">
        <f t="shared" si="28"/>
        <v>0</v>
      </c>
      <c r="BT20" s="40">
        <f t="shared" si="5"/>
        <v>0</v>
      </c>
      <c r="BU20" s="41">
        <f t="shared" si="5"/>
        <v>0</v>
      </c>
      <c r="BV20" s="41">
        <f t="shared" si="29"/>
        <v>0</v>
      </c>
      <c r="BW20" s="42"/>
      <c r="BX20" s="39">
        <f t="shared" si="30"/>
        <v>0</v>
      </c>
      <c r="BY20" s="40">
        <f t="shared" si="31"/>
        <v>0</v>
      </c>
      <c r="BZ20" s="40">
        <f t="shared" si="32"/>
        <v>0</v>
      </c>
      <c r="CA20" s="40">
        <f t="shared" si="33"/>
        <v>0</v>
      </c>
      <c r="CB20" s="40">
        <f t="shared" si="34"/>
        <v>0</v>
      </c>
      <c r="CC20" s="32">
        <f t="shared" si="35"/>
        <v>0</v>
      </c>
      <c r="CD20" s="176">
        <f t="shared" si="6"/>
        <v>-146.66666666666666</v>
      </c>
      <c r="CE20" s="24" t="str">
        <f t="shared" si="36"/>
        <v>NAO</v>
      </c>
      <c r="CF20" s="176">
        <f t="shared" si="7"/>
        <v>-186.66666666666666</v>
      </c>
      <c r="CG20" s="24" t="str">
        <f t="shared" si="37"/>
        <v>NAO</v>
      </c>
      <c r="CH20" s="176">
        <f t="shared" si="8"/>
        <v>-240</v>
      </c>
      <c r="CI20" s="24" t="str">
        <f t="shared" si="38"/>
        <v>NAO</v>
      </c>
      <c r="CJ20">
        <f t="shared" si="9"/>
        <v>0</v>
      </c>
      <c r="CK20">
        <f t="shared" si="10"/>
        <v>0</v>
      </c>
      <c r="CM20">
        <f t="shared" si="11"/>
        <v>0</v>
      </c>
      <c r="CN20">
        <f t="shared" si="12"/>
        <v>0</v>
      </c>
      <c r="CO20">
        <f t="shared" si="13"/>
        <v>0</v>
      </c>
      <c r="CP20">
        <f t="shared" si="14"/>
        <v>0</v>
      </c>
      <c r="CQ20">
        <f t="shared" si="15"/>
        <v>0</v>
      </c>
      <c r="CR20">
        <f t="shared" si="15"/>
        <v>0</v>
      </c>
      <c r="CS20">
        <f t="shared" si="15"/>
        <v>0</v>
      </c>
      <c r="CT20">
        <f t="shared" si="15"/>
        <v>0</v>
      </c>
      <c r="CU20" t="e">
        <f t="shared" si="15"/>
        <v>#DIV/0!</v>
      </c>
      <c r="CV20" t="e">
        <f t="shared" si="16"/>
        <v>#DIV/0!</v>
      </c>
      <c r="CW20">
        <f t="shared" si="16"/>
        <v>0</v>
      </c>
      <c r="CX20">
        <f t="shared" si="16"/>
        <v>0</v>
      </c>
      <c r="CY20" t="e">
        <f t="shared" si="16"/>
        <v>#DIV/0!</v>
      </c>
      <c r="CZ20" t="e">
        <f t="shared" si="16"/>
        <v>#DIV/0!</v>
      </c>
      <c r="DA20">
        <f t="shared" si="17"/>
        <v>0</v>
      </c>
      <c r="DB20">
        <f t="shared" si="17"/>
        <v>0</v>
      </c>
      <c r="DC20">
        <f t="shared" si="17"/>
        <v>0</v>
      </c>
      <c r="DE20" s="24">
        <f t="shared" si="39"/>
        <v>0</v>
      </c>
      <c r="DF20" s="24">
        <f t="shared" si="39"/>
        <v>0</v>
      </c>
      <c r="DG20" s="24">
        <f t="shared" si="40"/>
        <v>0</v>
      </c>
      <c r="DH20" s="24">
        <f t="shared" si="41"/>
        <v>0</v>
      </c>
      <c r="DI20" s="24">
        <f t="shared" si="45"/>
        <v>0</v>
      </c>
      <c r="DJ20" s="24">
        <f t="shared" si="45"/>
        <v>0</v>
      </c>
      <c r="DK20" s="24">
        <f t="shared" si="45"/>
        <v>0</v>
      </c>
      <c r="DL20" s="24">
        <f t="shared" si="45"/>
        <v>0</v>
      </c>
      <c r="DM20" s="24">
        <f t="shared" si="45"/>
        <v>0</v>
      </c>
      <c r="DN20" s="24">
        <f t="shared" si="19"/>
        <v>0</v>
      </c>
      <c r="DO20" s="24">
        <f t="shared" si="42"/>
        <v>0</v>
      </c>
      <c r="DP20" s="24">
        <f t="shared" si="42"/>
        <v>0</v>
      </c>
      <c r="DQ20" s="24">
        <f t="shared" si="42"/>
        <v>0</v>
      </c>
      <c r="DR20" s="24">
        <f t="shared" si="43"/>
        <v>0</v>
      </c>
      <c r="DS20" s="24">
        <f t="shared" si="44"/>
        <v>0</v>
      </c>
    </row>
    <row r="21" spans="1:123" ht="15.75" thickBot="1">
      <c r="A21" s="24" t="s">
        <v>387</v>
      </c>
      <c r="B21" s="25">
        <v>19</v>
      </c>
      <c r="C21" s="25" t="s">
        <v>404</v>
      </c>
      <c r="D21" s="85" t="s">
        <v>36</v>
      </c>
      <c r="E21" s="33">
        <v>1</v>
      </c>
      <c r="F21" s="33">
        <v>1</v>
      </c>
      <c r="G21" s="33"/>
      <c r="H21" s="33">
        <v>1</v>
      </c>
      <c r="I21" s="33"/>
      <c r="J21" s="33">
        <v>1</v>
      </c>
      <c r="K21" s="33"/>
      <c r="L21" s="33"/>
      <c r="M21" s="33"/>
      <c r="N21" s="33"/>
      <c r="O21" s="33"/>
      <c r="P21" s="33"/>
      <c r="Q21" s="33"/>
      <c r="R21" s="227"/>
      <c r="S21" s="226">
        <v>1</v>
      </c>
      <c r="T21" s="50" t="s">
        <v>36</v>
      </c>
      <c r="U21" s="33">
        <v>1</v>
      </c>
      <c r="V21" s="33">
        <v>2</v>
      </c>
      <c r="W21" s="33">
        <v>6</v>
      </c>
      <c r="X21" s="33">
        <v>2</v>
      </c>
      <c r="Y21" s="33"/>
      <c r="Z21" s="33">
        <v>2</v>
      </c>
      <c r="AA21" s="33"/>
      <c r="AB21" s="33"/>
      <c r="AC21" s="33"/>
      <c r="AD21" s="33"/>
      <c r="AE21" s="33"/>
      <c r="AF21" s="33"/>
      <c r="AG21" s="33"/>
      <c r="AH21" s="33"/>
      <c r="AI21" s="33"/>
      <c r="AJ21" s="50"/>
      <c r="AK21" s="93"/>
      <c r="AL21" s="33"/>
      <c r="AM21" s="33"/>
      <c r="AN21" s="36"/>
      <c r="AO21" s="36"/>
      <c r="AP21" s="36"/>
      <c r="AQ21" s="36"/>
      <c r="AR21" s="37"/>
      <c r="AS21" s="33"/>
      <c r="AT21" s="33"/>
      <c r="AU21" s="33"/>
      <c r="AV21" s="33"/>
      <c r="AW21" s="33"/>
      <c r="AX21" s="33"/>
      <c r="AY21" s="33"/>
      <c r="AZ21" s="38">
        <f t="shared" ref="AZ21:AZ28" si="46">COUNTIF(D21:AY21,"P")</f>
        <v>2</v>
      </c>
      <c r="BA21" s="39">
        <f t="shared" ref="BA21:BA28" si="47">SUM(E21,U21,AK21)</f>
        <v>2</v>
      </c>
      <c r="BB21" s="40">
        <f t="shared" ref="BB21:BB28" si="48">SUM(F21,V21,AL21)</f>
        <v>3</v>
      </c>
      <c r="BC21" s="31">
        <f t="shared" ref="BC21:BC28" si="49">SUM(BA21:BB21)</f>
        <v>5</v>
      </c>
      <c r="BD21" s="40">
        <f t="shared" ref="BD21:BD28" si="50">SUM(G21,W21,AM21)</f>
        <v>6</v>
      </c>
      <c r="BE21" s="31">
        <f t="shared" ref="BE21:BE28" si="51">SUM(BC21:BD21)</f>
        <v>11</v>
      </c>
      <c r="BF21" s="40">
        <f t="shared" ref="BF21:BF28" si="52">SUM(H21,X21,AN21)</f>
        <v>3</v>
      </c>
      <c r="BG21" s="31">
        <f t="shared" ref="BG21:BG28" si="53">BA21+BB21+BD21+BF21</f>
        <v>14</v>
      </c>
      <c r="BH21" s="40">
        <f t="shared" ref="BH21:BH28" si="54">SUM(I21,Y21,AO21)</f>
        <v>0</v>
      </c>
      <c r="BI21" s="40">
        <f t="shared" ref="BI21:BI28" si="55">SUM(J21,Z21,AP21)</f>
        <v>3</v>
      </c>
      <c r="BJ21" s="40">
        <f t="shared" ref="BJ21:BJ28" si="56">SUM(K21,AA21,AQ21)</f>
        <v>0</v>
      </c>
      <c r="BK21" s="40">
        <f t="shared" ref="BK21:BK28" si="57">SUM(AR21,AB21,L21)</f>
        <v>0</v>
      </c>
      <c r="BL21" s="40">
        <f t="shared" ref="BL21:BL28" si="58">SUM(AS21,AC21,M21)</f>
        <v>0</v>
      </c>
      <c r="BM21" s="31">
        <f t="shared" ref="BM21:BM28" si="59">SUM(BK21:BL21)</f>
        <v>0</v>
      </c>
      <c r="BN21" s="40">
        <f t="shared" ref="BN21:BN28" si="60">SUM(AT21,AD21,N21)</f>
        <v>0</v>
      </c>
      <c r="BO21" s="40">
        <f t="shared" ref="BO21:BO28" si="61">SUM(AU21,AE21,O21)</f>
        <v>0</v>
      </c>
      <c r="BP21" s="40">
        <f t="shared" ref="BP21:BP28" si="62">IF(BO21&gt;=3,3,BO21)</f>
        <v>0</v>
      </c>
      <c r="BQ21" s="40">
        <f t="shared" ref="BQ21:BQ28" si="63">SUM(AV21,AF21,P21)</f>
        <v>0</v>
      </c>
      <c r="BR21" s="40">
        <f t="shared" ref="BR21:BR28" si="64">SUM(AW21,AG21,Q21)</f>
        <v>0</v>
      </c>
      <c r="BS21" s="31">
        <f t="shared" ref="BS21:BS28" si="65">SUM(BQ21:BR21)</f>
        <v>0</v>
      </c>
      <c r="BT21" s="40">
        <f t="shared" ref="BT21:BT28" si="66">SUM(AX21,AH21,R21)</f>
        <v>0</v>
      </c>
      <c r="BU21" s="41">
        <f t="shared" ref="BU21:BU28" si="67">SUM(AY21,AI21,S21)</f>
        <v>1</v>
      </c>
      <c r="BV21" s="41">
        <f t="shared" ref="BV21:BV28" si="68">IF(BU21&gt;=3,3,BU21)</f>
        <v>1</v>
      </c>
      <c r="BW21" s="42"/>
      <c r="BX21" s="39">
        <f t="shared" ref="BX21:BX28" si="69">(BA21*100)+(BB21*80)+(BD21*60)+(BF21*40)+(BH21*20)</f>
        <v>920</v>
      </c>
      <c r="BY21" s="40">
        <f t="shared" ref="BY21:BY28" si="70">IF(BI21&gt;3,30,BI21*10)</f>
        <v>30</v>
      </c>
      <c r="BZ21" s="40">
        <f t="shared" ref="BZ21:BZ28" si="71">IF(BJ21&gt;3,15,BJ21*5)</f>
        <v>0</v>
      </c>
      <c r="CA21" s="40">
        <f t="shared" ref="CA21:CA28" si="72">(BK21*200)+(BL21*100)+(BN21*50)+(BP21*20)</f>
        <v>0</v>
      </c>
      <c r="CB21" s="40">
        <f t="shared" ref="CB21:CB28" si="73">(BQ21*100)+(BR21*50)+(BT21*25)+(BV21*10)</f>
        <v>10</v>
      </c>
      <c r="CC21" s="32">
        <f t="shared" si="35"/>
        <v>960</v>
      </c>
      <c r="CD21" s="176">
        <f t="shared" si="6"/>
        <v>813.33333333333337</v>
      </c>
      <c r="CE21" s="24">
        <f t="shared" ref="CE21:CE28" si="74">IF(AZ21=0," ",IF(CD21&gt;=0,3,"NAO"))</f>
        <v>3</v>
      </c>
      <c r="CF21" s="176">
        <f t="shared" si="7"/>
        <v>773.33333333333337</v>
      </c>
      <c r="CG21" s="24">
        <f t="shared" ref="CG21:CG28" si="75">IF(AZ21=0," ",IF(CF21&gt;=0,4,"NAO"))</f>
        <v>4</v>
      </c>
      <c r="CH21" s="176">
        <f t="shared" si="8"/>
        <v>720</v>
      </c>
      <c r="CI21" s="24">
        <f t="shared" ref="CI21:CI28" si="76">IF(AZ21=0," ",IF(CH21&gt;=0,5,"NAO"))</f>
        <v>5</v>
      </c>
      <c r="CJ21">
        <f t="shared" ref="CJ21:CJ28" si="77">(CC21)/(SUM($CC$3:$CC$28))*100</f>
        <v>6.7534294759057341</v>
      </c>
      <c r="CK21">
        <f t="shared" ref="CK21:CK28" si="78">(CC21/(SUM($CC$3:$CC$28))*100)</f>
        <v>6.7534294759057341</v>
      </c>
      <c r="CM21">
        <f t="shared" ref="CM21:CM28" si="79">BA21/(SUM(BA$3:BA$28)/100)</f>
        <v>5.1282051282051277</v>
      </c>
      <c r="CN21">
        <f t="shared" ref="CN21:CN28" si="80">BB21/(SUM(BB$3:BB$28)/100)</f>
        <v>5</v>
      </c>
      <c r="CO21">
        <f t="shared" ref="CO21:CO28" si="81">BD21/(SUM(BD$3:BD$28)/100)</f>
        <v>10</v>
      </c>
      <c r="CP21">
        <f t="shared" ref="CP21:CP28" si="82">BF21/(SUM(BF$3:BF$28)/100)</f>
        <v>13.636363636363637</v>
      </c>
      <c r="CQ21">
        <f t="shared" ref="CQ21:CQ28" si="83">BH21/(SUM(BH$3:BH$28)/100)</f>
        <v>0</v>
      </c>
      <c r="CR21">
        <f t="shared" ref="CR21:CR28" si="84">BI21/(SUM(BI$3:BI$28)/100)</f>
        <v>16.666666666666668</v>
      </c>
      <c r="CS21">
        <f t="shared" ref="CS21:CS28" si="85">BJ21/(SUM(BJ$3:BJ$28)/100)</f>
        <v>0</v>
      </c>
      <c r="CT21">
        <f t="shared" ref="CT21:CT28" si="86">BK21/(SUM(BK$3:BK$28)/100)</f>
        <v>0</v>
      </c>
      <c r="CU21" t="e">
        <f t="shared" ref="CU21:CU28" si="87">BL21/(SUM(BL$3:BL$28)/100)</f>
        <v>#DIV/0!</v>
      </c>
      <c r="CV21" t="e">
        <f t="shared" ref="CV21:CV28" si="88">BN21/(SUM(BN$3:BN$28)/100)</f>
        <v>#DIV/0!</v>
      </c>
      <c r="CW21">
        <f t="shared" ref="CW21:CW28" si="89">BO21/(SUM(BO$3:BO$28)/100)</f>
        <v>0</v>
      </c>
      <c r="CX21">
        <f t="shared" ref="CX21:CX28" si="90">BP21/(SUM(BP$3:BP$28)/100)</f>
        <v>0</v>
      </c>
      <c r="CY21" t="e">
        <f t="shared" ref="CY21:CY28" si="91">BQ21/(SUM(BQ$3:BQ$28)/100)</f>
        <v>#DIV/0!</v>
      </c>
      <c r="CZ21" t="e">
        <f t="shared" ref="CZ21:CZ28" si="92">BR21/(SUM(BR$3:BR$28)/100)</f>
        <v>#DIV/0!</v>
      </c>
      <c r="DA21">
        <f t="shared" ref="DA21:DA28" si="93">BT21/(SUM(BT$3:BT$28)/100)</f>
        <v>0</v>
      </c>
      <c r="DB21">
        <f t="shared" ref="DB21:DB28" si="94">BU21/(SUM(BU$3:BU$28)/100)</f>
        <v>12.5</v>
      </c>
      <c r="DC21">
        <f t="shared" ref="DC21:DC28" si="95">BV21/(SUM(BV$3:BV$28)/100)</f>
        <v>12.5</v>
      </c>
      <c r="DE21" s="24">
        <f t="shared" ref="DE21:DE28" si="96">COUNTIF(BA21,"&lt;&gt;0")</f>
        <v>1</v>
      </c>
      <c r="DF21" s="24">
        <f t="shared" ref="DF21:DF28" si="97">COUNTIF(BB21,"&lt;&gt;0")</f>
        <v>1</v>
      </c>
      <c r="DG21" s="24">
        <f t="shared" ref="DG21:DG28" si="98">COUNTIF(BD21,"&lt;&gt;0")</f>
        <v>1</v>
      </c>
      <c r="DH21" s="24">
        <f t="shared" ref="DH21:DH28" si="99">COUNTIF(BF21,"&lt;&gt;0")</f>
        <v>1</v>
      </c>
      <c r="DI21" s="24">
        <f t="shared" ref="DI21:DI28" si="100">COUNTIF(BH21,"&lt;&gt;0")</f>
        <v>0</v>
      </c>
      <c r="DJ21" s="24">
        <f t="shared" ref="DJ21:DJ28" si="101">COUNTIF(BI21,"&lt;&gt;0")</f>
        <v>1</v>
      </c>
      <c r="DK21" s="24">
        <f t="shared" ref="DK21:DK28" si="102">COUNTIF(BJ21,"&lt;&gt;0")</f>
        <v>0</v>
      </c>
      <c r="DL21" s="24">
        <f t="shared" ref="DL21:DL28" si="103">COUNTIF(BK21,"&lt;&gt;0")</f>
        <v>0</v>
      </c>
      <c r="DM21" s="24">
        <f t="shared" ref="DM21:DM28" si="104">COUNTIF(BL21,"&lt;&gt;0")</f>
        <v>0</v>
      </c>
      <c r="DN21" s="24">
        <f t="shared" ref="DN21:DN28" si="105">COUNTIF(BN21,"&lt;&gt;0")</f>
        <v>0</v>
      </c>
      <c r="DO21" s="24">
        <f t="shared" ref="DO21:DO28" si="106">COUNTIF(BP21,"&lt;&gt;0")</f>
        <v>0</v>
      </c>
      <c r="DP21" s="24">
        <f t="shared" ref="DP21:DP28" si="107">COUNTIF(BQ21,"&lt;&gt;0")</f>
        <v>0</v>
      </c>
      <c r="DQ21" s="24">
        <f t="shared" ref="DQ21:DQ28" si="108">COUNTIF(BR21,"&lt;&gt;0")</f>
        <v>0</v>
      </c>
      <c r="DR21" s="24"/>
      <c r="DS21" s="24"/>
    </row>
    <row r="22" spans="1:123" ht="15.75" thickBot="1">
      <c r="A22" s="24" t="s">
        <v>387</v>
      </c>
      <c r="B22" s="25">
        <v>20</v>
      </c>
      <c r="C22" s="25" t="s">
        <v>405</v>
      </c>
      <c r="D22" s="85" t="s">
        <v>36</v>
      </c>
      <c r="E22" s="33"/>
      <c r="F22" s="33">
        <v>5</v>
      </c>
      <c r="G22" s="33">
        <v>7</v>
      </c>
      <c r="H22" s="33">
        <v>3</v>
      </c>
      <c r="I22" s="33"/>
      <c r="J22" s="33">
        <v>2</v>
      </c>
      <c r="K22" s="33">
        <v>1</v>
      </c>
      <c r="L22" s="33"/>
      <c r="M22" s="33"/>
      <c r="N22" s="33"/>
      <c r="O22" s="33"/>
      <c r="P22" s="33"/>
      <c r="Q22" s="33"/>
      <c r="R22" s="33"/>
      <c r="S22" s="33"/>
      <c r="T22" s="50" t="s">
        <v>36</v>
      </c>
      <c r="U22" s="33"/>
      <c r="V22" s="33">
        <v>4</v>
      </c>
      <c r="W22" s="33">
        <v>2</v>
      </c>
      <c r="X22" s="33"/>
      <c r="Y22" s="33"/>
      <c r="Z22" s="33">
        <v>2</v>
      </c>
      <c r="AA22" s="33"/>
      <c r="AB22" s="33"/>
      <c r="AC22" s="33"/>
      <c r="AD22" s="33"/>
      <c r="AE22" s="33"/>
      <c r="AF22" s="33"/>
      <c r="AG22" s="33"/>
      <c r="AH22" s="33"/>
      <c r="AI22" s="33">
        <v>1</v>
      </c>
      <c r="AJ22" s="50"/>
      <c r="AK22" s="93"/>
      <c r="AL22" s="33"/>
      <c r="AM22" s="33"/>
      <c r="AN22" s="36"/>
      <c r="AO22" s="36"/>
      <c r="AP22" s="36"/>
      <c r="AQ22" s="36"/>
      <c r="AR22" s="37"/>
      <c r="AS22" s="33"/>
      <c r="AT22" s="33"/>
      <c r="AU22" s="33"/>
      <c r="AV22" s="33"/>
      <c r="AW22" s="33"/>
      <c r="AX22" s="33"/>
      <c r="AY22" s="33"/>
      <c r="AZ22" s="38">
        <f t="shared" si="46"/>
        <v>2</v>
      </c>
      <c r="BA22" s="39">
        <f t="shared" si="47"/>
        <v>0</v>
      </c>
      <c r="BB22" s="40">
        <f t="shared" si="48"/>
        <v>9</v>
      </c>
      <c r="BC22" s="31">
        <f t="shared" si="49"/>
        <v>9</v>
      </c>
      <c r="BD22" s="40">
        <f t="shared" si="50"/>
        <v>9</v>
      </c>
      <c r="BE22" s="31">
        <f t="shared" si="51"/>
        <v>18</v>
      </c>
      <c r="BF22" s="40">
        <f t="shared" si="52"/>
        <v>3</v>
      </c>
      <c r="BG22" s="31">
        <f t="shared" si="53"/>
        <v>21</v>
      </c>
      <c r="BH22" s="40">
        <f t="shared" si="54"/>
        <v>0</v>
      </c>
      <c r="BI22" s="40">
        <f t="shared" si="55"/>
        <v>4</v>
      </c>
      <c r="BJ22" s="40">
        <f t="shared" si="56"/>
        <v>1</v>
      </c>
      <c r="BK22" s="40">
        <f t="shared" si="57"/>
        <v>0</v>
      </c>
      <c r="BL22" s="40">
        <f t="shared" si="58"/>
        <v>0</v>
      </c>
      <c r="BM22" s="31">
        <f t="shared" si="59"/>
        <v>0</v>
      </c>
      <c r="BN22" s="40">
        <f t="shared" si="60"/>
        <v>0</v>
      </c>
      <c r="BO22" s="40">
        <f t="shared" si="61"/>
        <v>0</v>
      </c>
      <c r="BP22" s="40">
        <f t="shared" si="62"/>
        <v>0</v>
      </c>
      <c r="BQ22" s="40">
        <f t="shared" si="63"/>
        <v>0</v>
      </c>
      <c r="BR22" s="40">
        <f t="shared" si="64"/>
        <v>0</v>
      </c>
      <c r="BS22" s="31">
        <f t="shared" si="65"/>
        <v>0</v>
      </c>
      <c r="BT22" s="40">
        <f t="shared" si="66"/>
        <v>0</v>
      </c>
      <c r="BU22" s="41">
        <f t="shared" si="67"/>
        <v>1</v>
      </c>
      <c r="BV22" s="41">
        <f t="shared" si="68"/>
        <v>1</v>
      </c>
      <c r="BW22" s="42"/>
      <c r="BX22" s="39">
        <f t="shared" si="69"/>
        <v>1380</v>
      </c>
      <c r="BY22" s="40">
        <f t="shared" si="70"/>
        <v>30</v>
      </c>
      <c r="BZ22" s="40">
        <f t="shared" si="71"/>
        <v>5</v>
      </c>
      <c r="CA22" s="40">
        <f t="shared" si="72"/>
        <v>0</v>
      </c>
      <c r="CB22" s="40">
        <f t="shared" si="73"/>
        <v>10</v>
      </c>
      <c r="CC22" s="32">
        <f t="shared" si="35"/>
        <v>1425</v>
      </c>
      <c r="CD22" s="176">
        <f t="shared" si="6"/>
        <v>1278.3333333333333</v>
      </c>
      <c r="CE22" s="24">
        <f t="shared" si="74"/>
        <v>3</v>
      </c>
      <c r="CF22" s="176">
        <f t="shared" si="7"/>
        <v>1238.3333333333333</v>
      </c>
      <c r="CG22" s="24">
        <f t="shared" si="75"/>
        <v>4</v>
      </c>
      <c r="CH22" s="176">
        <f t="shared" si="8"/>
        <v>1185</v>
      </c>
      <c r="CI22" s="24">
        <f t="shared" si="76"/>
        <v>5</v>
      </c>
      <c r="CJ22">
        <f t="shared" si="77"/>
        <v>10.024621878297573</v>
      </c>
      <c r="CK22">
        <f t="shared" si="78"/>
        <v>10.024621878297573</v>
      </c>
      <c r="CM22">
        <f t="shared" si="79"/>
        <v>0</v>
      </c>
      <c r="CN22">
        <f t="shared" si="80"/>
        <v>15</v>
      </c>
      <c r="CO22">
        <f t="shared" si="81"/>
        <v>15</v>
      </c>
      <c r="CP22">
        <f t="shared" si="82"/>
        <v>13.636363636363637</v>
      </c>
      <c r="CQ22">
        <f t="shared" si="83"/>
        <v>0</v>
      </c>
      <c r="CR22">
        <f t="shared" si="84"/>
        <v>22.222222222222221</v>
      </c>
      <c r="CS22">
        <f t="shared" si="85"/>
        <v>25</v>
      </c>
      <c r="CT22">
        <f t="shared" si="86"/>
        <v>0</v>
      </c>
      <c r="CU22" t="e">
        <f t="shared" si="87"/>
        <v>#DIV/0!</v>
      </c>
      <c r="CV22" t="e">
        <f t="shared" si="88"/>
        <v>#DIV/0!</v>
      </c>
      <c r="CW22">
        <f t="shared" si="89"/>
        <v>0</v>
      </c>
      <c r="CX22">
        <f t="shared" si="90"/>
        <v>0</v>
      </c>
      <c r="CY22" t="e">
        <f t="shared" si="91"/>
        <v>#DIV/0!</v>
      </c>
      <c r="CZ22" t="e">
        <f t="shared" si="92"/>
        <v>#DIV/0!</v>
      </c>
      <c r="DA22">
        <f t="shared" si="93"/>
        <v>0</v>
      </c>
      <c r="DB22">
        <f t="shared" si="94"/>
        <v>12.5</v>
      </c>
      <c r="DC22">
        <f t="shared" si="95"/>
        <v>12.5</v>
      </c>
      <c r="DE22" s="24">
        <f t="shared" si="96"/>
        <v>0</v>
      </c>
      <c r="DF22" s="24">
        <f t="shared" si="97"/>
        <v>1</v>
      </c>
      <c r="DG22" s="24">
        <f t="shared" si="98"/>
        <v>1</v>
      </c>
      <c r="DH22" s="24">
        <f t="shared" si="99"/>
        <v>1</v>
      </c>
      <c r="DI22" s="24">
        <f t="shared" si="100"/>
        <v>0</v>
      </c>
      <c r="DJ22" s="24">
        <f t="shared" si="101"/>
        <v>1</v>
      </c>
      <c r="DK22" s="24">
        <f t="shared" si="102"/>
        <v>1</v>
      </c>
      <c r="DL22" s="24">
        <f t="shared" si="103"/>
        <v>0</v>
      </c>
      <c r="DM22" s="24">
        <f t="shared" si="104"/>
        <v>0</v>
      </c>
      <c r="DN22" s="24">
        <f t="shared" si="105"/>
        <v>0</v>
      </c>
      <c r="DO22" s="24">
        <f t="shared" si="106"/>
        <v>0</v>
      </c>
      <c r="DP22" s="24">
        <f t="shared" si="107"/>
        <v>0</v>
      </c>
      <c r="DQ22" s="24">
        <f t="shared" si="108"/>
        <v>0</v>
      </c>
      <c r="DR22" s="24"/>
      <c r="DS22" s="24"/>
    </row>
    <row r="23" spans="1:123" ht="15.75" thickBot="1">
      <c r="A23" s="24" t="s">
        <v>387</v>
      </c>
      <c r="B23" s="25">
        <v>21</v>
      </c>
      <c r="C23" s="25" t="s">
        <v>406</v>
      </c>
      <c r="D23" s="85" t="s">
        <v>36</v>
      </c>
      <c r="E23" s="33"/>
      <c r="F23" s="33">
        <v>2</v>
      </c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226">
        <v>1</v>
      </c>
      <c r="S23" s="33"/>
      <c r="T23" s="50" t="s">
        <v>36</v>
      </c>
      <c r="U23" s="33"/>
      <c r="V23" s="33"/>
      <c r="W23" s="33"/>
      <c r="X23" s="33">
        <v>1</v>
      </c>
      <c r="Y23" s="33"/>
      <c r="Z23" s="33"/>
      <c r="AA23" s="33"/>
      <c r="AB23" s="33"/>
      <c r="AC23" s="33"/>
      <c r="AD23" s="33"/>
      <c r="AE23" s="33">
        <v>1</v>
      </c>
      <c r="AF23" s="33"/>
      <c r="AG23" s="33"/>
      <c r="AH23" s="33"/>
      <c r="AI23" s="33">
        <v>1</v>
      </c>
      <c r="AJ23" s="50"/>
      <c r="AK23" s="93"/>
      <c r="AL23" s="33"/>
      <c r="AM23" s="33"/>
      <c r="AN23" s="36"/>
      <c r="AO23" s="36"/>
      <c r="AP23" s="36"/>
      <c r="AQ23" s="36"/>
      <c r="AR23" s="37"/>
      <c r="AS23" s="33"/>
      <c r="AT23" s="33"/>
      <c r="AU23" s="33"/>
      <c r="AV23" s="33"/>
      <c r="AW23" s="33"/>
      <c r="AX23" s="33"/>
      <c r="AY23" s="33"/>
      <c r="AZ23" s="38">
        <f t="shared" si="46"/>
        <v>2</v>
      </c>
      <c r="BA23" s="39">
        <f t="shared" si="47"/>
        <v>0</v>
      </c>
      <c r="BB23" s="40">
        <f t="shared" si="48"/>
        <v>2</v>
      </c>
      <c r="BC23" s="31">
        <f t="shared" si="49"/>
        <v>2</v>
      </c>
      <c r="BD23" s="40">
        <f t="shared" si="50"/>
        <v>0</v>
      </c>
      <c r="BE23" s="31">
        <f t="shared" si="51"/>
        <v>2</v>
      </c>
      <c r="BF23" s="40">
        <f t="shared" si="52"/>
        <v>1</v>
      </c>
      <c r="BG23" s="31">
        <f t="shared" si="53"/>
        <v>3</v>
      </c>
      <c r="BH23" s="40">
        <f t="shared" si="54"/>
        <v>0</v>
      </c>
      <c r="BI23" s="40">
        <f t="shared" si="55"/>
        <v>0</v>
      </c>
      <c r="BJ23" s="40">
        <f t="shared" si="56"/>
        <v>0</v>
      </c>
      <c r="BK23" s="40">
        <f t="shared" si="57"/>
        <v>0</v>
      </c>
      <c r="BL23" s="40">
        <f t="shared" si="58"/>
        <v>0</v>
      </c>
      <c r="BM23" s="31">
        <f t="shared" si="59"/>
        <v>0</v>
      </c>
      <c r="BN23" s="40">
        <f t="shared" si="60"/>
        <v>0</v>
      </c>
      <c r="BO23" s="40">
        <f t="shared" si="61"/>
        <v>1</v>
      </c>
      <c r="BP23" s="40">
        <f t="shared" si="62"/>
        <v>1</v>
      </c>
      <c r="BQ23" s="40">
        <f t="shared" si="63"/>
        <v>0</v>
      </c>
      <c r="BR23" s="40">
        <f t="shared" si="64"/>
        <v>0</v>
      </c>
      <c r="BS23" s="31">
        <f t="shared" si="65"/>
        <v>0</v>
      </c>
      <c r="BT23" s="40">
        <f t="shared" si="66"/>
        <v>1</v>
      </c>
      <c r="BU23" s="41">
        <f t="shared" si="67"/>
        <v>1</v>
      </c>
      <c r="BV23" s="41">
        <f t="shared" si="68"/>
        <v>1</v>
      </c>
      <c r="BW23" s="42"/>
      <c r="BX23" s="39">
        <f t="shared" si="69"/>
        <v>200</v>
      </c>
      <c r="BY23" s="40">
        <f t="shared" si="70"/>
        <v>0</v>
      </c>
      <c r="BZ23" s="40">
        <f t="shared" si="71"/>
        <v>0</v>
      </c>
      <c r="CA23" s="40">
        <f t="shared" si="72"/>
        <v>20</v>
      </c>
      <c r="CB23" s="40">
        <f t="shared" si="73"/>
        <v>35</v>
      </c>
      <c r="CC23" s="32">
        <f t="shared" si="35"/>
        <v>255</v>
      </c>
      <c r="CD23" s="176">
        <f t="shared" si="6"/>
        <v>108.33333333333334</v>
      </c>
      <c r="CE23" s="24">
        <f t="shared" si="74"/>
        <v>3</v>
      </c>
      <c r="CF23" s="176">
        <f t="shared" si="7"/>
        <v>68.333333333333343</v>
      </c>
      <c r="CG23" s="24">
        <f t="shared" si="75"/>
        <v>4</v>
      </c>
      <c r="CH23" s="176">
        <f t="shared" si="8"/>
        <v>15</v>
      </c>
      <c r="CI23" s="24">
        <f t="shared" si="76"/>
        <v>5</v>
      </c>
      <c r="CJ23">
        <f t="shared" si="77"/>
        <v>1.7938797045374604</v>
      </c>
      <c r="CK23">
        <f t="shared" si="78"/>
        <v>1.7938797045374604</v>
      </c>
      <c r="CM23">
        <f t="shared" si="79"/>
        <v>0</v>
      </c>
      <c r="CN23">
        <f t="shared" si="80"/>
        <v>3.3333333333333335</v>
      </c>
      <c r="CO23">
        <f t="shared" si="81"/>
        <v>0</v>
      </c>
      <c r="CP23">
        <f t="shared" si="82"/>
        <v>4.5454545454545459</v>
      </c>
      <c r="CQ23">
        <f t="shared" si="83"/>
        <v>0</v>
      </c>
      <c r="CR23">
        <f t="shared" si="84"/>
        <v>0</v>
      </c>
      <c r="CS23">
        <f t="shared" si="85"/>
        <v>0</v>
      </c>
      <c r="CT23">
        <f t="shared" si="86"/>
        <v>0</v>
      </c>
      <c r="CU23" t="e">
        <f t="shared" si="87"/>
        <v>#DIV/0!</v>
      </c>
      <c r="CV23" t="e">
        <f t="shared" si="88"/>
        <v>#DIV/0!</v>
      </c>
      <c r="CW23">
        <f t="shared" si="89"/>
        <v>25</v>
      </c>
      <c r="CX23">
        <f t="shared" si="90"/>
        <v>25</v>
      </c>
      <c r="CY23" t="e">
        <f t="shared" si="91"/>
        <v>#DIV/0!</v>
      </c>
      <c r="CZ23" t="e">
        <f t="shared" si="92"/>
        <v>#DIV/0!</v>
      </c>
      <c r="DA23">
        <f t="shared" si="93"/>
        <v>100</v>
      </c>
      <c r="DB23">
        <f t="shared" si="94"/>
        <v>12.5</v>
      </c>
      <c r="DC23">
        <f t="shared" si="95"/>
        <v>12.5</v>
      </c>
      <c r="DE23" s="24">
        <f t="shared" si="96"/>
        <v>0</v>
      </c>
      <c r="DF23" s="24">
        <f t="shared" si="97"/>
        <v>1</v>
      </c>
      <c r="DG23" s="24">
        <f t="shared" si="98"/>
        <v>0</v>
      </c>
      <c r="DH23" s="24">
        <f t="shared" si="99"/>
        <v>1</v>
      </c>
      <c r="DI23" s="24">
        <f t="shared" si="100"/>
        <v>0</v>
      </c>
      <c r="DJ23" s="24">
        <f t="shared" si="101"/>
        <v>0</v>
      </c>
      <c r="DK23" s="24">
        <f t="shared" si="102"/>
        <v>0</v>
      </c>
      <c r="DL23" s="24">
        <f t="shared" si="103"/>
        <v>0</v>
      </c>
      <c r="DM23" s="24">
        <f t="shared" si="104"/>
        <v>0</v>
      </c>
      <c r="DN23" s="24">
        <f t="shared" si="105"/>
        <v>0</v>
      </c>
      <c r="DO23" s="24">
        <f t="shared" si="106"/>
        <v>1</v>
      </c>
      <c r="DP23" s="24">
        <f t="shared" si="107"/>
        <v>0</v>
      </c>
      <c r="DQ23" s="24">
        <f t="shared" si="108"/>
        <v>0</v>
      </c>
      <c r="DR23" s="24"/>
      <c r="DS23" s="24"/>
    </row>
    <row r="24" spans="1:123" ht="15.75" thickBot="1">
      <c r="A24" s="24" t="s">
        <v>387</v>
      </c>
      <c r="B24" s="25">
        <v>22</v>
      </c>
      <c r="C24" s="25" t="s">
        <v>407</v>
      </c>
      <c r="D24" s="85" t="s">
        <v>36</v>
      </c>
      <c r="E24" s="33">
        <v>1</v>
      </c>
      <c r="F24" s="33">
        <v>3</v>
      </c>
      <c r="G24" s="33">
        <v>4</v>
      </c>
      <c r="H24" s="33">
        <v>2</v>
      </c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50" t="s">
        <v>36</v>
      </c>
      <c r="U24" s="33">
        <v>1</v>
      </c>
      <c r="V24" s="33">
        <v>2</v>
      </c>
      <c r="W24" s="33">
        <v>5</v>
      </c>
      <c r="X24" s="33">
        <v>2</v>
      </c>
      <c r="Y24" s="33"/>
      <c r="Z24" s="33">
        <v>1</v>
      </c>
      <c r="AA24" s="33"/>
      <c r="AB24" s="33"/>
      <c r="AC24" s="33"/>
      <c r="AD24" s="33"/>
      <c r="AE24" s="33"/>
      <c r="AF24" s="33"/>
      <c r="AG24" s="33"/>
      <c r="AH24" s="33"/>
      <c r="AI24" s="33"/>
      <c r="AJ24" s="50"/>
      <c r="AK24" s="93"/>
      <c r="AL24" s="33"/>
      <c r="AM24" s="33"/>
      <c r="AN24" s="36"/>
      <c r="AO24" s="36"/>
      <c r="AP24" s="36"/>
      <c r="AQ24" s="36"/>
      <c r="AR24" s="37"/>
      <c r="AS24" s="33"/>
      <c r="AT24" s="33"/>
      <c r="AU24" s="33"/>
      <c r="AV24" s="33"/>
      <c r="AW24" s="33"/>
      <c r="AX24" s="33"/>
      <c r="AY24" s="33"/>
      <c r="AZ24" s="38">
        <f t="shared" si="46"/>
        <v>2</v>
      </c>
      <c r="BA24" s="39">
        <f t="shared" si="47"/>
        <v>2</v>
      </c>
      <c r="BB24" s="40">
        <f t="shared" si="48"/>
        <v>5</v>
      </c>
      <c r="BC24" s="31">
        <f t="shared" si="49"/>
        <v>7</v>
      </c>
      <c r="BD24" s="40">
        <f t="shared" si="50"/>
        <v>9</v>
      </c>
      <c r="BE24" s="31">
        <f t="shared" si="51"/>
        <v>16</v>
      </c>
      <c r="BF24" s="40">
        <f t="shared" si="52"/>
        <v>4</v>
      </c>
      <c r="BG24" s="31">
        <f t="shared" si="53"/>
        <v>20</v>
      </c>
      <c r="BH24" s="40">
        <f t="shared" si="54"/>
        <v>0</v>
      </c>
      <c r="BI24" s="40">
        <f t="shared" si="55"/>
        <v>1</v>
      </c>
      <c r="BJ24" s="40">
        <f t="shared" si="56"/>
        <v>0</v>
      </c>
      <c r="BK24" s="40">
        <f t="shared" si="57"/>
        <v>0</v>
      </c>
      <c r="BL24" s="40">
        <f t="shared" si="58"/>
        <v>0</v>
      </c>
      <c r="BM24" s="31">
        <f t="shared" si="59"/>
        <v>0</v>
      </c>
      <c r="BN24" s="40">
        <f t="shared" si="60"/>
        <v>0</v>
      </c>
      <c r="BO24" s="40">
        <f t="shared" si="61"/>
        <v>0</v>
      </c>
      <c r="BP24" s="40">
        <f t="shared" si="62"/>
        <v>0</v>
      </c>
      <c r="BQ24" s="40">
        <f t="shared" si="63"/>
        <v>0</v>
      </c>
      <c r="BR24" s="40">
        <f t="shared" si="64"/>
        <v>0</v>
      </c>
      <c r="BS24" s="31">
        <f t="shared" si="65"/>
        <v>0</v>
      </c>
      <c r="BT24" s="40">
        <f t="shared" si="66"/>
        <v>0</v>
      </c>
      <c r="BU24" s="41">
        <f t="shared" si="67"/>
        <v>0</v>
      </c>
      <c r="BV24" s="41">
        <f t="shared" si="68"/>
        <v>0</v>
      </c>
      <c r="BW24" s="42"/>
      <c r="BX24" s="39">
        <f t="shared" si="69"/>
        <v>1300</v>
      </c>
      <c r="BY24" s="40">
        <f t="shared" si="70"/>
        <v>10</v>
      </c>
      <c r="BZ24" s="40">
        <f t="shared" si="71"/>
        <v>0</v>
      </c>
      <c r="CA24" s="40">
        <f t="shared" si="72"/>
        <v>0</v>
      </c>
      <c r="CB24" s="40">
        <f t="shared" si="73"/>
        <v>0</v>
      </c>
      <c r="CC24" s="32">
        <f t="shared" si="35"/>
        <v>1310</v>
      </c>
      <c r="CD24" s="176">
        <f t="shared" si="6"/>
        <v>1163.3333333333333</v>
      </c>
      <c r="CE24" s="24">
        <f t="shared" si="74"/>
        <v>3</v>
      </c>
      <c r="CF24" s="176">
        <f t="shared" si="7"/>
        <v>1123.3333333333333</v>
      </c>
      <c r="CG24" s="24">
        <f t="shared" si="75"/>
        <v>4</v>
      </c>
      <c r="CH24" s="176">
        <f t="shared" si="8"/>
        <v>1070</v>
      </c>
      <c r="CI24" s="24">
        <f t="shared" si="76"/>
        <v>5</v>
      </c>
      <c r="CJ24">
        <f t="shared" si="77"/>
        <v>9.2156173056630326</v>
      </c>
      <c r="CK24">
        <f t="shared" si="78"/>
        <v>9.2156173056630326</v>
      </c>
      <c r="CM24">
        <f t="shared" si="79"/>
        <v>5.1282051282051277</v>
      </c>
      <c r="CN24">
        <f t="shared" si="80"/>
        <v>8.3333333333333339</v>
      </c>
      <c r="CO24">
        <f t="shared" si="81"/>
        <v>15</v>
      </c>
      <c r="CP24">
        <f t="shared" si="82"/>
        <v>18.181818181818183</v>
      </c>
      <c r="CQ24">
        <f t="shared" si="83"/>
        <v>0</v>
      </c>
      <c r="CR24">
        <f t="shared" si="84"/>
        <v>5.5555555555555554</v>
      </c>
      <c r="CS24">
        <f t="shared" si="85"/>
        <v>0</v>
      </c>
      <c r="CT24">
        <f t="shared" si="86"/>
        <v>0</v>
      </c>
      <c r="CU24" t="e">
        <f t="shared" si="87"/>
        <v>#DIV/0!</v>
      </c>
      <c r="CV24" t="e">
        <f t="shared" si="88"/>
        <v>#DIV/0!</v>
      </c>
      <c r="CW24">
        <f t="shared" si="89"/>
        <v>0</v>
      </c>
      <c r="CX24">
        <f t="shared" si="90"/>
        <v>0</v>
      </c>
      <c r="CY24" t="e">
        <f t="shared" si="91"/>
        <v>#DIV/0!</v>
      </c>
      <c r="CZ24" t="e">
        <f t="shared" si="92"/>
        <v>#DIV/0!</v>
      </c>
      <c r="DA24">
        <f t="shared" si="93"/>
        <v>0</v>
      </c>
      <c r="DB24">
        <f t="shared" si="94"/>
        <v>0</v>
      </c>
      <c r="DC24">
        <f t="shared" si="95"/>
        <v>0</v>
      </c>
      <c r="DE24" s="24">
        <f t="shared" si="96"/>
        <v>1</v>
      </c>
      <c r="DF24" s="24">
        <f t="shared" si="97"/>
        <v>1</v>
      </c>
      <c r="DG24" s="24">
        <f t="shared" si="98"/>
        <v>1</v>
      </c>
      <c r="DH24" s="24">
        <f t="shared" si="99"/>
        <v>1</v>
      </c>
      <c r="DI24" s="24">
        <f t="shared" si="100"/>
        <v>0</v>
      </c>
      <c r="DJ24" s="24">
        <f t="shared" si="101"/>
        <v>1</v>
      </c>
      <c r="DK24" s="24">
        <f t="shared" si="102"/>
        <v>0</v>
      </c>
      <c r="DL24" s="24">
        <f t="shared" si="103"/>
        <v>0</v>
      </c>
      <c r="DM24" s="24">
        <f t="shared" si="104"/>
        <v>0</v>
      </c>
      <c r="DN24" s="24">
        <f t="shared" si="105"/>
        <v>0</v>
      </c>
      <c r="DO24" s="24">
        <f t="shared" si="106"/>
        <v>0</v>
      </c>
      <c r="DP24" s="24">
        <f t="shared" si="107"/>
        <v>0</v>
      </c>
      <c r="DQ24" s="24">
        <f t="shared" si="108"/>
        <v>0</v>
      </c>
      <c r="DR24" s="24"/>
      <c r="DS24" s="24"/>
    </row>
    <row r="25" spans="1:123" ht="15.75" thickBot="1">
      <c r="A25" s="24" t="s">
        <v>387</v>
      </c>
      <c r="B25" s="25">
        <v>23</v>
      </c>
      <c r="C25" s="25" t="s">
        <v>408</v>
      </c>
      <c r="D25" s="50" t="s">
        <v>76</v>
      </c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50" t="s">
        <v>36</v>
      </c>
      <c r="U25" s="33">
        <v>1</v>
      </c>
      <c r="V25" s="33">
        <v>2</v>
      </c>
      <c r="W25" s="33">
        <v>1</v>
      </c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50"/>
      <c r="AK25" s="93"/>
      <c r="AL25" s="33"/>
      <c r="AM25" s="33"/>
      <c r="AN25" s="36"/>
      <c r="AO25" s="36"/>
      <c r="AP25" s="36"/>
      <c r="AQ25" s="36"/>
      <c r="AR25" s="37"/>
      <c r="AS25" s="33"/>
      <c r="AT25" s="33"/>
      <c r="AU25" s="33"/>
      <c r="AV25" s="33"/>
      <c r="AW25" s="33"/>
      <c r="AX25" s="33"/>
      <c r="AY25" s="33"/>
      <c r="AZ25" s="38">
        <f t="shared" si="46"/>
        <v>1</v>
      </c>
      <c r="BA25" s="39">
        <f t="shared" si="47"/>
        <v>1</v>
      </c>
      <c r="BB25" s="40">
        <f t="shared" si="48"/>
        <v>2</v>
      </c>
      <c r="BC25" s="31">
        <f t="shared" si="49"/>
        <v>3</v>
      </c>
      <c r="BD25" s="40">
        <f t="shared" si="50"/>
        <v>1</v>
      </c>
      <c r="BE25" s="31">
        <f t="shared" si="51"/>
        <v>4</v>
      </c>
      <c r="BF25" s="40">
        <f t="shared" si="52"/>
        <v>0</v>
      </c>
      <c r="BG25" s="31">
        <f t="shared" si="53"/>
        <v>4</v>
      </c>
      <c r="BH25" s="40">
        <f t="shared" si="54"/>
        <v>0</v>
      </c>
      <c r="BI25" s="40">
        <f t="shared" si="55"/>
        <v>0</v>
      </c>
      <c r="BJ25" s="40">
        <f t="shared" si="56"/>
        <v>0</v>
      </c>
      <c r="BK25" s="40">
        <f t="shared" si="57"/>
        <v>0</v>
      </c>
      <c r="BL25" s="40">
        <f t="shared" si="58"/>
        <v>0</v>
      </c>
      <c r="BM25" s="31">
        <f t="shared" si="59"/>
        <v>0</v>
      </c>
      <c r="BN25" s="40">
        <f t="shared" si="60"/>
        <v>0</v>
      </c>
      <c r="BO25" s="40">
        <f t="shared" si="61"/>
        <v>0</v>
      </c>
      <c r="BP25" s="40">
        <f t="shared" si="62"/>
        <v>0</v>
      </c>
      <c r="BQ25" s="40">
        <f t="shared" si="63"/>
        <v>0</v>
      </c>
      <c r="BR25" s="40">
        <f t="shared" si="64"/>
        <v>0</v>
      </c>
      <c r="BS25" s="31">
        <f t="shared" si="65"/>
        <v>0</v>
      </c>
      <c r="BT25" s="40">
        <f t="shared" si="66"/>
        <v>0</v>
      </c>
      <c r="BU25" s="41">
        <f t="shared" si="67"/>
        <v>0</v>
      </c>
      <c r="BV25" s="41">
        <f t="shared" si="68"/>
        <v>0</v>
      </c>
      <c r="BW25" s="42"/>
      <c r="BX25" s="39">
        <f t="shared" si="69"/>
        <v>320</v>
      </c>
      <c r="BY25" s="40">
        <f t="shared" si="70"/>
        <v>0</v>
      </c>
      <c r="BZ25" s="40">
        <f t="shared" si="71"/>
        <v>0</v>
      </c>
      <c r="CA25" s="40">
        <f t="shared" si="72"/>
        <v>0</v>
      </c>
      <c r="CB25" s="40">
        <f t="shared" si="73"/>
        <v>0</v>
      </c>
      <c r="CC25" s="32">
        <f t="shared" si="35"/>
        <v>320</v>
      </c>
      <c r="CD25" s="176">
        <f t="shared" si="6"/>
        <v>246.66666666666669</v>
      </c>
      <c r="CE25" s="24">
        <f t="shared" si="74"/>
        <v>3</v>
      </c>
      <c r="CF25" s="176">
        <f t="shared" si="7"/>
        <v>226.66666666666669</v>
      </c>
      <c r="CG25" s="24">
        <f t="shared" si="75"/>
        <v>4</v>
      </c>
      <c r="CH25" s="176">
        <f t="shared" si="8"/>
        <v>200</v>
      </c>
      <c r="CI25" s="24">
        <f t="shared" si="76"/>
        <v>5</v>
      </c>
      <c r="CJ25">
        <f t="shared" si="77"/>
        <v>2.2511431586352444</v>
      </c>
      <c r="CK25">
        <f t="shared" si="78"/>
        <v>2.2511431586352444</v>
      </c>
      <c r="CM25">
        <f t="shared" si="79"/>
        <v>2.5641025641025639</v>
      </c>
      <c r="CN25">
        <f t="shared" si="80"/>
        <v>3.3333333333333335</v>
      </c>
      <c r="CO25">
        <f t="shared" si="81"/>
        <v>1.6666666666666667</v>
      </c>
      <c r="CP25">
        <f t="shared" si="82"/>
        <v>0</v>
      </c>
      <c r="CQ25">
        <f t="shared" si="83"/>
        <v>0</v>
      </c>
      <c r="CR25">
        <f t="shared" si="84"/>
        <v>0</v>
      </c>
      <c r="CS25">
        <f t="shared" si="85"/>
        <v>0</v>
      </c>
      <c r="CT25">
        <f t="shared" si="86"/>
        <v>0</v>
      </c>
      <c r="CU25" t="e">
        <f t="shared" si="87"/>
        <v>#DIV/0!</v>
      </c>
      <c r="CV25" t="e">
        <f t="shared" si="88"/>
        <v>#DIV/0!</v>
      </c>
      <c r="CW25">
        <f t="shared" si="89"/>
        <v>0</v>
      </c>
      <c r="CX25">
        <f t="shared" si="90"/>
        <v>0</v>
      </c>
      <c r="CY25" t="e">
        <f t="shared" si="91"/>
        <v>#DIV/0!</v>
      </c>
      <c r="CZ25" t="e">
        <f t="shared" si="92"/>
        <v>#DIV/0!</v>
      </c>
      <c r="DA25">
        <f t="shared" si="93"/>
        <v>0</v>
      </c>
      <c r="DB25">
        <f t="shared" si="94"/>
        <v>0</v>
      </c>
      <c r="DC25">
        <f t="shared" si="95"/>
        <v>0</v>
      </c>
      <c r="DE25" s="24">
        <f t="shared" si="96"/>
        <v>1</v>
      </c>
      <c r="DF25" s="24">
        <f t="shared" si="97"/>
        <v>1</v>
      </c>
      <c r="DG25" s="24">
        <f t="shared" si="98"/>
        <v>1</v>
      </c>
      <c r="DH25" s="24">
        <f t="shared" si="99"/>
        <v>0</v>
      </c>
      <c r="DI25" s="24">
        <f t="shared" si="100"/>
        <v>0</v>
      </c>
      <c r="DJ25" s="24">
        <f t="shared" si="101"/>
        <v>0</v>
      </c>
      <c r="DK25" s="24">
        <f t="shared" si="102"/>
        <v>0</v>
      </c>
      <c r="DL25" s="24">
        <f t="shared" si="103"/>
        <v>0</v>
      </c>
      <c r="DM25" s="24">
        <f t="shared" si="104"/>
        <v>0</v>
      </c>
      <c r="DN25" s="24">
        <f t="shared" si="105"/>
        <v>0</v>
      </c>
      <c r="DO25" s="24">
        <f t="shared" si="106"/>
        <v>0</v>
      </c>
      <c r="DP25" s="24">
        <f t="shared" si="107"/>
        <v>0</v>
      </c>
      <c r="DQ25" s="24">
        <f t="shared" si="108"/>
        <v>0</v>
      </c>
      <c r="DR25" s="24"/>
      <c r="DS25" s="24"/>
    </row>
    <row r="26" spans="1:123" ht="15.75" thickBot="1">
      <c r="A26" s="24" t="s">
        <v>387</v>
      </c>
      <c r="B26" s="25">
        <v>24</v>
      </c>
      <c r="C26" s="25" t="s">
        <v>409</v>
      </c>
      <c r="D26" s="50" t="s">
        <v>76</v>
      </c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50" t="s">
        <v>36</v>
      </c>
      <c r="U26" s="33">
        <v>3</v>
      </c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>
        <v>2</v>
      </c>
      <c r="AJ26" s="50"/>
      <c r="AK26" s="93"/>
      <c r="AL26" s="33"/>
      <c r="AM26" s="33"/>
      <c r="AN26" s="36"/>
      <c r="AO26" s="36"/>
      <c r="AP26" s="36"/>
      <c r="AQ26" s="36"/>
      <c r="AR26" s="37"/>
      <c r="AS26" s="33"/>
      <c r="AT26" s="33"/>
      <c r="AU26" s="33"/>
      <c r="AV26" s="33"/>
      <c r="AW26" s="33"/>
      <c r="AX26" s="33"/>
      <c r="AY26" s="33"/>
      <c r="AZ26" s="38">
        <f t="shared" si="46"/>
        <v>1</v>
      </c>
      <c r="BA26" s="39">
        <f t="shared" si="47"/>
        <v>3</v>
      </c>
      <c r="BB26" s="40">
        <f t="shared" si="48"/>
        <v>0</v>
      </c>
      <c r="BC26" s="31">
        <f t="shared" si="49"/>
        <v>3</v>
      </c>
      <c r="BD26" s="40">
        <f t="shared" si="50"/>
        <v>0</v>
      </c>
      <c r="BE26" s="31">
        <f t="shared" si="51"/>
        <v>3</v>
      </c>
      <c r="BF26" s="40">
        <f t="shared" si="52"/>
        <v>0</v>
      </c>
      <c r="BG26" s="31">
        <f t="shared" si="53"/>
        <v>3</v>
      </c>
      <c r="BH26" s="40">
        <f t="shared" si="54"/>
        <v>0</v>
      </c>
      <c r="BI26" s="40">
        <f t="shared" si="55"/>
        <v>0</v>
      </c>
      <c r="BJ26" s="40">
        <f t="shared" si="56"/>
        <v>0</v>
      </c>
      <c r="BK26" s="40">
        <f t="shared" si="57"/>
        <v>0</v>
      </c>
      <c r="BL26" s="40">
        <f t="shared" si="58"/>
        <v>0</v>
      </c>
      <c r="BM26" s="31">
        <f t="shared" si="59"/>
        <v>0</v>
      </c>
      <c r="BN26" s="40">
        <f t="shared" si="60"/>
        <v>0</v>
      </c>
      <c r="BO26" s="40">
        <f t="shared" si="61"/>
        <v>0</v>
      </c>
      <c r="BP26" s="40">
        <f t="shared" si="62"/>
        <v>0</v>
      </c>
      <c r="BQ26" s="40">
        <f t="shared" si="63"/>
        <v>0</v>
      </c>
      <c r="BR26" s="40">
        <f t="shared" si="64"/>
        <v>0</v>
      </c>
      <c r="BS26" s="31">
        <f t="shared" si="65"/>
        <v>0</v>
      </c>
      <c r="BT26" s="40">
        <f t="shared" si="66"/>
        <v>0</v>
      </c>
      <c r="BU26" s="41">
        <f t="shared" si="67"/>
        <v>2</v>
      </c>
      <c r="BV26" s="41">
        <f t="shared" si="68"/>
        <v>2</v>
      </c>
      <c r="BW26" s="42"/>
      <c r="BX26" s="39">
        <f t="shared" si="69"/>
        <v>300</v>
      </c>
      <c r="BY26" s="40">
        <f t="shared" si="70"/>
        <v>0</v>
      </c>
      <c r="BZ26" s="40">
        <f t="shared" si="71"/>
        <v>0</v>
      </c>
      <c r="CA26" s="40">
        <f t="shared" si="72"/>
        <v>0</v>
      </c>
      <c r="CB26" s="40">
        <f t="shared" si="73"/>
        <v>20</v>
      </c>
      <c r="CC26" s="32">
        <f t="shared" si="35"/>
        <v>320</v>
      </c>
      <c r="CD26" s="176">
        <f t="shared" si="6"/>
        <v>246.66666666666669</v>
      </c>
      <c r="CE26" s="24">
        <f t="shared" si="74"/>
        <v>3</v>
      </c>
      <c r="CF26" s="176">
        <f t="shared" si="7"/>
        <v>226.66666666666669</v>
      </c>
      <c r="CG26" s="24">
        <f t="shared" si="75"/>
        <v>4</v>
      </c>
      <c r="CH26" s="176">
        <f t="shared" si="8"/>
        <v>200</v>
      </c>
      <c r="CI26" s="24">
        <f t="shared" si="76"/>
        <v>5</v>
      </c>
      <c r="CJ26">
        <f t="shared" si="77"/>
        <v>2.2511431586352444</v>
      </c>
      <c r="CK26">
        <f t="shared" si="78"/>
        <v>2.2511431586352444</v>
      </c>
      <c r="CM26">
        <f t="shared" si="79"/>
        <v>7.6923076923076916</v>
      </c>
      <c r="CN26">
        <f t="shared" si="80"/>
        <v>0</v>
      </c>
      <c r="CO26">
        <f t="shared" si="81"/>
        <v>0</v>
      </c>
      <c r="CP26">
        <f t="shared" si="82"/>
        <v>0</v>
      </c>
      <c r="CQ26">
        <f t="shared" si="83"/>
        <v>0</v>
      </c>
      <c r="CR26">
        <f t="shared" si="84"/>
        <v>0</v>
      </c>
      <c r="CS26">
        <f t="shared" si="85"/>
        <v>0</v>
      </c>
      <c r="CT26">
        <f t="shared" si="86"/>
        <v>0</v>
      </c>
      <c r="CU26" t="e">
        <f t="shared" si="87"/>
        <v>#DIV/0!</v>
      </c>
      <c r="CV26" t="e">
        <f t="shared" si="88"/>
        <v>#DIV/0!</v>
      </c>
      <c r="CW26">
        <f t="shared" si="89"/>
        <v>0</v>
      </c>
      <c r="CX26">
        <f t="shared" si="90"/>
        <v>0</v>
      </c>
      <c r="CY26" t="e">
        <f t="shared" si="91"/>
        <v>#DIV/0!</v>
      </c>
      <c r="CZ26" t="e">
        <f t="shared" si="92"/>
        <v>#DIV/0!</v>
      </c>
      <c r="DA26">
        <f t="shared" si="93"/>
        <v>0</v>
      </c>
      <c r="DB26">
        <f t="shared" si="94"/>
        <v>25</v>
      </c>
      <c r="DC26">
        <f t="shared" si="95"/>
        <v>25</v>
      </c>
      <c r="DE26" s="24">
        <f t="shared" si="96"/>
        <v>1</v>
      </c>
      <c r="DF26" s="24">
        <f t="shared" si="97"/>
        <v>0</v>
      </c>
      <c r="DG26" s="24">
        <f t="shared" si="98"/>
        <v>0</v>
      </c>
      <c r="DH26" s="24">
        <f t="shared" si="99"/>
        <v>0</v>
      </c>
      <c r="DI26" s="24">
        <f t="shared" si="100"/>
        <v>0</v>
      </c>
      <c r="DJ26" s="24">
        <f t="shared" si="101"/>
        <v>0</v>
      </c>
      <c r="DK26" s="24">
        <f t="shared" si="102"/>
        <v>0</v>
      </c>
      <c r="DL26" s="24">
        <f t="shared" si="103"/>
        <v>0</v>
      </c>
      <c r="DM26" s="24">
        <f t="shared" si="104"/>
        <v>0</v>
      </c>
      <c r="DN26" s="24">
        <f t="shared" si="105"/>
        <v>0</v>
      </c>
      <c r="DO26" s="24">
        <f t="shared" si="106"/>
        <v>0</v>
      </c>
      <c r="DP26" s="24">
        <f t="shared" si="107"/>
        <v>0</v>
      </c>
      <c r="DQ26" s="24">
        <f t="shared" si="108"/>
        <v>0</v>
      </c>
      <c r="DR26" s="24"/>
      <c r="DS26" s="24"/>
    </row>
    <row r="27" spans="1:123" ht="15.75" thickBot="1">
      <c r="A27" s="24" t="s">
        <v>387</v>
      </c>
      <c r="B27" s="25">
        <v>25</v>
      </c>
      <c r="C27" s="25" t="s">
        <v>410</v>
      </c>
      <c r="D27" s="50" t="s">
        <v>76</v>
      </c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166"/>
      <c r="Q27" s="33"/>
      <c r="R27" s="33"/>
      <c r="S27" s="33"/>
      <c r="T27" s="50" t="s">
        <v>36</v>
      </c>
      <c r="U27" s="33"/>
      <c r="V27" s="33">
        <v>1</v>
      </c>
      <c r="W27" s="33">
        <v>2</v>
      </c>
      <c r="X27" s="33">
        <v>2</v>
      </c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50"/>
      <c r="AK27" s="93"/>
      <c r="AL27" s="33"/>
      <c r="AM27" s="33"/>
      <c r="AN27" s="36"/>
      <c r="AO27" s="36"/>
      <c r="AP27" s="36"/>
      <c r="AQ27" s="36"/>
      <c r="AR27" s="37"/>
      <c r="AS27" s="33"/>
      <c r="AT27" s="33"/>
      <c r="AU27" s="33"/>
      <c r="AV27" s="33"/>
      <c r="AW27" s="33"/>
      <c r="AX27" s="33"/>
      <c r="AY27" s="33"/>
      <c r="AZ27" s="38">
        <f t="shared" si="46"/>
        <v>1</v>
      </c>
      <c r="BA27" s="39">
        <f t="shared" si="47"/>
        <v>0</v>
      </c>
      <c r="BB27" s="40">
        <f t="shared" si="48"/>
        <v>1</v>
      </c>
      <c r="BC27" s="31">
        <f t="shared" si="49"/>
        <v>1</v>
      </c>
      <c r="BD27" s="40">
        <f t="shared" si="50"/>
        <v>2</v>
      </c>
      <c r="BE27" s="31">
        <f t="shared" si="51"/>
        <v>3</v>
      </c>
      <c r="BF27" s="40">
        <f t="shared" si="52"/>
        <v>2</v>
      </c>
      <c r="BG27" s="31">
        <f t="shared" si="53"/>
        <v>5</v>
      </c>
      <c r="BH27" s="40">
        <f t="shared" si="54"/>
        <v>0</v>
      </c>
      <c r="BI27" s="40">
        <f t="shared" si="55"/>
        <v>0</v>
      </c>
      <c r="BJ27" s="40">
        <f t="shared" si="56"/>
        <v>0</v>
      </c>
      <c r="BK27" s="40">
        <f t="shared" si="57"/>
        <v>0</v>
      </c>
      <c r="BL27" s="40">
        <f t="shared" si="58"/>
        <v>0</v>
      </c>
      <c r="BM27" s="31">
        <f t="shared" si="59"/>
        <v>0</v>
      </c>
      <c r="BN27" s="40">
        <f t="shared" si="60"/>
        <v>0</v>
      </c>
      <c r="BO27" s="40">
        <f t="shared" si="61"/>
        <v>0</v>
      </c>
      <c r="BP27" s="40">
        <f t="shared" si="62"/>
        <v>0</v>
      </c>
      <c r="BQ27" s="40">
        <f t="shared" si="63"/>
        <v>0</v>
      </c>
      <c r="BR27" s="40">
        <f t="shared" si="64"/>
        <v>0</v>
      </c>
      <c r="BS27" s="31">
        <f t="shared" si="65"/>
        <v>0</v>
      </c>
      <c r="BT27" s="40">
        <f t="shared" si="66"/>
        <v>0</v>
      </c>
      <c r="BU27" s="41">
        <f t="shared" si="67"/>
        <v>0</v>
      </c>
      <c r="BV27" s="41">
        <f t="shared" si="68"/>
        <v>0</v>
      </c>
      <c r="BW27" s="42"/>
      <c r="BX27" s="39">
        <f t="shared" si="69"/>
        <v>280</v>
      </c>
      <c r="BY27" s="40">
        <f t="shared" si="70"/>
        <v>0</v>
      </c>
      <c r="BZ27" s="40">
        <f t="shared" si="71"/>
        <v>0</v>
      </c>
      <c r="CA27" s="40">
        <f t="shared" si="72"/>
        <v>0</v>
      </c>
      <c r="CB27" s="40">
        <f t="shared" si="73"/>
        <v>0</v>
      </c>
      <c r="CC27" s="32">
        <f t="shared" si="35"/>
        <v>280</v>
      </c>
      <c r="CD27" s="176">
        <f t="shared" si="6"/>
        <v>206.66666666666669</v>
      </c>
      <c r="CE27" s="24">
        <f t="shared" si="74"/>
        <v>3</v>
      </c>
      <c r="CF27" s="176">
        <f t="shared" si="7"/>
        <v>186.66666666666669</v>
      </c>
      <c r="CG27" s="24">
        <f t="shared" si="75"/>
        <v>4</v>
      </c>
      <c r="CH27" s="176">
        <f t="shared" si="8"/>
        <v>160</v>
      </c>
      <c r="CI27" s="24">
        <f t="shared" si="76"/>
        <v>5</v>
      </c>
      <c r="CJ27">
        <f t="shared" si="77"/>
        <v>1.9697502638058388</v>
      </c>
      <c r="CK27">
        <f t="shared" si="78"/>
        <v>1.9697502638058388</v>
      </c>
      <c r="CM27">
        <f t="shared" si="79"/>
        <v>0</v>
      </c>
      <c r="CN27">
        <f t="shared" si="80"/>
        <v>1.6666666666666667</v>
      </c>
      <c r="CO27">
        <f t="shared" si="81"/>
        <v>3.3333333333333335</v>
      </c>
      <c r="CP27">
        <f t="shared" si="82"/>
        <v>9.0909090909090917</v>
      </c>
      <c r="CQ27">
        <f t="shared" si="83"/>
        <v>0</v>
      </c>
      <c r="CR27">
        <f t="shared" si="84"/>
        <v>0</v>
      </c>
      <c r="CS27">
        <f t="shared" si="85"/>
        <v>0</v>
      </c>
      <c r="CT27">
        <f t="shared" si="86"/>
        <v>0</v>
      </c>
      <c r="CU27" t="e">
        <f t="shared" si="87"/>
        <v>#DIV/0!</v>
      </c>
      <c r="CV27" t="e">
        <f t="shared" si="88"/>
        <v>#DIV/0!</v>
      </c>
      <c r="CW27">
        <f t="shared" si="89"/>
        <v>0</v>
      </c>
      <c r="CX27">
        <f t="shared" si="90"/>
        <v>0</v>
      </c>
      <c r="CY27" t="e">
        <f t="shared" si="91"/>
        <v>#DIV/0!</v>
      </c>
      <c r="CZ27" t="e">
        <f t="shared" si="92"/>
        <v>#DIV/0!</v>
      </c>
      <c r="DA27">
        <f t="shared" si="93"/>
        <v>0</v>
      </c>
      <c r="DB27">
        <f t="shared" si="94"/>
        <v>0</v>
      </c>
      <c r="DC27">
        <f t="shared" si="95"/>
        <v>0</v>
      </c>
      <c r="DE27" s="24">
        <f t="shared" si="96"/>
        <v>0</v>
      </c>
      <c r="DF27" s="24">
        <f t="shared" si="97"/>
        <v>1</v>
      </c>
      <c r="DG27" s="24">
        <f t="shared" si="98"/>
        <v>1</v>
      </c>
      <c r="DH27" s="24">
        <f t="shared" si="99"/>
        <v>1</v>
      </c>
      <c r="DI27" s="24">
        <f t="shared" si="100"/>
        <v>0</v>
      </c>
      <c r="DJ27" s="24">
        <f t="shared" si="101"/>
        <v>0</v>
      </c>
      <c r="DK27" s="24">
        <f t="shared" si="102"/>
        <v>0</v>
      </c>
      <c r="DL27" s="24">
        <f t="shared" si="103"/>
        <v>0</v>
      </c>
      <c r="DM27" s="24">
        <f t="shared" si="104"/>
        <v>0</v>
      </c>
      <c r="DN27" s="24">
        <f t="shared" si="105"/>
        <v>0</v>
      </c>
      <c r="DO27" s="24">
        <f t="shared" si="106"/>
        <v>0</v>
      </c>
      <c r="DP27" s="24">
        <f t="shared" si="107"/>
        <v>0</v>
      </c>
      <c r="DQ27" s="24">
        <f t="shared" si="108"/>
        <v>0</v>
      </c>
      <c r="DR27" s="24"/>
      <c r="DS27" s="24"/>
    </row>
    <row r="28" spans="1:123" ht="15.75" thickBot="1">
      <c r="A28" s="24" t="s">
        <v>387</v>
      </c>
      <c r="B28" s="25">
        <v>26</v>
      </c>
      <c r="C28" s="25" t="s">
        <v>411</v>
      </c>
      <c r="D28" s="50" t="s">
        <v>76</v>
      </c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50" t="s">
        <v>36</v>
      </c>
      <c r="U28" s="33"/>
      <c r="V28" s="33">
        <v>1</v>
      </c>
      <c r="W28" s="33"/>
      <c r="X28" s="33"/>
      <c r="Y28" s="33"/>
      <c r="Z28" s="33"/>
      <c r="AA28" s="33"/>
      <c r="AB28" s="33">
        <v>1</v>
      </c>
      <c r="AC28" s="33"/>
      <c r="AD28" s="33"/>
      <c r="AE28" s="33"/>
      <c r="AF28" s="33"/>
      <c r="AG28" s="33"/>
      <c r="AH28" s="33"/>
      <c r="AI28" s="33"/>
      <c r="AJ28" s="50"/>
      <c r="AK28" s="93"/>
      <c r="AL28" s="33"/>
      <c r="AM28" s="33"/>
      <c r="AN28" s="36"/>
      <c r="AO28" s="36"/>
      <c r="AP28" s="36"/>
      <c r="AQ28" s="36"/>
      <c r="AR28" s="37"/>
      <c r="AS28" s="33"/>
      <c r="AT28" s="33"/>
      <c r="AU28" s="33"/>
      <c r="AV28" s="33"/>
      <c r="AW28" s="33"/>
      <c r="AX28" s="33"/>
      <c r="AY28" s="33"/>
      <c r="AZ28" s="38">
        <f t="shared" si="46"/>
        <v>1</v>
      </c>
      <c r="BA28" s="39">
        <f t="shared" si="47"/>
        <v>0</v>
      </c>
      <c r="BB28" s="40">
        <f t="shared" si="48"/>
        <v>1</v>
      </c>
      <c r="BC28" s="31">
        <f t="shared" si="49"/>
        <v>1</v>
      </c>
      <c r="BD28" s="40">
        <f t="shared" si="50"/>
        <v>0</v>
      </c>
      <c r="BE28" s="31">
        <f t="shared" si="51"/>
        <v>1</v>
      </c>
      <c r="BF28" s="40">
        <f t="shared" si="52"/>
        <v>0</v>
      </c>
      <c r="BG28" s="31">
        <f t="shared" si="53"/>
        <v>1</v>
      </c>
      <c r="BH28" s="40">
        <f t="shared" si="54"/>
        <v>0</v>
      </c>
      <c r="BI28" s="40">
        <f t="shared" si="55"/>
        <v>0</v>
      </c>
      <c r="BJ28" s="40">
        <f t="shared" si="56"/>
        <v>0</v>
      </c>
      <c r="BK28" s="40">
        <f t="shared" si="57"/>
        <v>1</v>
      </c>
      <c r="BL28" s="40">
        <f t="shared" si="58"/>
        <v>0</v>
      </c>
      <c r="BM28" s="31">
        <f t="shared" si="59"/>
        <v>1</v>
      </c>
      <c r="BN28" s="40">
        <f t="shared" si="60"/>
        <v>0</v>
      </c>
      <c r="BO28" s="40">
        <f t="shared" si="61"/>
        <v>0</v>
      </c>
      <c r="BP28" s="40">
        <f t="shared" si="62"/>
        <v>0</v>
      </c>
      <c r="BQ28" s="40">
        <f t="shared" si="63"/>
        <v>0</v>
      </c>
      <c r="BR28" s="40">
        <f t="shared" si="64"/>
        <v>0</v>
      </c>
      <c r="BS28" s="31">
        <f t="shared" si="65"/>
        <v>0</v>
      </c>
      <c r="BT28" s="40">
        <f t="shared" si="66"/>
        <v>0</v>
      </c>
      <c r="BU28" s="41">
        <f t="shared" si="67"/>
        <v>0</v>
      </c>
      <c r="BV28" s="41">
        <f t="shared" si="68"/>
        <v>0</v>
      </c>
      <c r="BW28" s="42"/>
      <c r="BX28" s="39">
        <f t="shared" si="69"/>
        <v>80</v>
      </c>
      <c r="BY28" s="40">
        <f t="shared" si="70"/>
        <v>0</v>
      </c>
      <c r="BZ28" s="40">
        <f t="shared" si="71"/>
        <v>0</v>
      </c>
      <c r="CA28" s="40">
        <f t="shared" si="72"/>
        <v>200</v>
      </c>
      <c r="CB28" s="40">
        <f t="shared" si="73"/>
        <v>0</v>
      </c>
      <c r="CC28" s="32">
        <f t="shared" si="35"/>
        <v>280</v>
      </c>
      <c r="CD28" s="176">
        <f t="shared" si="6"/>
        <v>206.66666666666669</v>
      </c>
      <c r="CE28" s="24">
        <f t="shared" si="74"/>
        <v>3</v>
      </c>
      <c r="CF28" s="176">
        <f t="shared" si="7"/>
        <v>186.66666666666669</v>
      </c>
      <c r="CG28" s="24">
        <f t="shared" si="75"/>
        <v>4</v>
      </c>
      <c r="CH28" s="176">
        <f t="shared" si="8"/>
        <v>160</v>
      </c>
      <c r="CI28" s="24">
        <f t="shared" si="76"/>
        <v>5</v>
      </c>
      <c r="CJ28">
        <f t="shared" si="77"/>
        <v>1.9697502638058388</v>
      </c>
      <c r="CK28">
        <f t="shared" si="78"/>
        <v>1.9697502638058388</v>
      </c>
      <c r="CM28">
        <f t="shared" si="79"/>
        <v>0</v>
      </c>
      <c r="CN28">
        <f t="shared" si="80"/>
        <v>1.6666666666666667</v>
      </c>
      <c r="CO28">
        <f t="shared" si="81"/>
        <v>0</v>
      </c>
      <c r="CP28">
        <f t="shared" si="82"/>
        <v>0</v>
      </c>
      <c r="CQ28">
        <f t="shared" si="83"/>
        <v>0</v>
      </c>
      <c r="CR28">
        <f t="shared" si="84"/>
        <v>0</v>
      </c>
      <c r="CS28">
        <f t="shared" si="85"/>
        <v>0</v>
      </c>
      <c r="CT28">
        <f t="shared" si="86"/>
        <v>33.333333333333336</v>
      </c>
      <c r="CU28" t="e">
        <f t="shared" si="87"/>
        <v>#DIV/0!</v>
      </c>
      <c r="CV28" t="e">
        <f t="shared" si="88"/>
        <v>#DIV/0!</v>
      </c>
      <c r="CW28">
        <f t="shared" si="89"/>
        <v>0</v>
      </c>
      <c r="CX28">
        <f t="shared" si="90"/>
        <v>0</v>
      </c>
      <c r="CY28" t="e">
        <f t="shared" si="91"/>
        <v>#DIV/0!</v>
      </c>
      <c r="CZ28" t="e">
        <f t="shared" si="92"/>
        <v>#DIV/0!</v>
      </c>
      <c r="DA28">
        <f t="shared" si="93"/>
        <v>0</v>
      </c>
      <c r="DB28">
        <f t="shared" si="94"/>
        <v>0</v>
      </c>
      <c r="DC28">
        <f t="shared" si="95"/>
        <v>0</v>
      </c>
      <c r="DE28" s="24">
        <f t="shared" si="96"/>
        <v>0</v>
      </c>
      <c r="DF28" s="24">
        <f t="shared" si="97"/>
        <v>1</v>
      </c>
      <c r="DG28" s="24">
        <f t="shared" si="98"/>
        <v>0</v>
      </c>
      <c r="DH28" s="24">
        <f t="shared" si="99"/>
        <v>0</v>
      </c>
      <c r="DI28" s="24">
        <f t="shared" si="100"/>
        <v>0</v>
      </c>
      <c r="DJ28" s="24">
        <f t="shared" si="101"/>
        <v>0</v>
      </c>
      <c r="DK28" s="24">
        <f t="shared" si="102"/>
        <v>0</v>
      </c>
      <c r="DL28" s="24">
        <f t="shared" si="103"/>
        <v>1</v>
      </c>
      <c r="DM28" s="24">
        <f t="shared" si="104"/>
        <v>0</v>
      </c>
      <c r="DN28" s="24">
        <f t="shared" si="105"/>
        <v>0</v>
      </c>
      <c r="DO28" s="24">
        <f t="shared" si="106"/>
        <v>0</v>
      </c>
      <c r="DP28" s="24">
        <f t="shared" si="107"/>
        <v>0</v>
      </c>
      <c r="DQ28" s="24">
        <f t="shared" si="108"/>
        <v>0</v>
      </c>
      <c r="DR28" s="24">
        <f t="shared" si="43"/>
        <v>0</v>
      </c>
      <c r="DS28" s="24">
        <f t="shared" si="44"/>
        <v>0</v>
      </c>
    </row>
    <row r="29" spans="1:123" ht="15.75" thickBot="1">
      <c r="A29" s="44"/>
      <c r="B29" s="45"/>
      <c r="C29" s="46"/>
      <c r="D29" s="47"/>
      <c r="E29" s="48"/>
      <c r="F29" s="49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50"/>
      <c r="U29" s="49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50"/>
      <c r="AK29" s="49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50">
        <f>SUM(AZ3:AZ28)</f>
        <v>40</v>
      </c>
      <c r="BA29" s="51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52"/>
      <c r="BW29" s="44"/>
      <c r="BX29" s="45"/>
      <c r="BY29" s="45"/>
      <c r="BZ29" s="45"/>
      <c r="CA29" s="45"/>
      <c r="CB29" s="45"/>
      <c r="CC29" s="45"/>
      <c r="CD29" s="44"/>
      <c r="CE29" s="44"/>
      <c r="CF29" s="44"/>
      <c r="CG29" s="44"/>
      <c r="CH29" s="44"/>
      <c r="CI29" s="44"/>
    </row>
    <row r="30" spans="1:123" ht="15.75" thickBot="1">
      <c r="C30" s="8" t="s">
        <v>38</v>
      </c>
      <c r="D30" s="8"/>
      <c r="E30" s="53">
        <v>2</v>
      </c>
      <c r="F30" s="53">
        <v>2</v>
      </c>
      <c r="G30" s="53">
        <v>5</v>
      </c>
      <c r="H30" s="53">
        <v>2</v>
      </c>
      <c r="I30" s="53">
        <v>1</v>
      </c>
      <c r="J30" s="53">
        <v>1</v>
      </c>
      <c r="K30" s="53">
        <v>1</v>
      </c>
      <c r="L30" s="53"/>
      <c r="M30" s="53"/>
      <c r="N30" s="53"/>
      <c r="O30" s="53"/>
      <c r="P30" s="53"/>
      <c r="Q30" s="53"/>
      <c r="R30" s="53"/>
      <c r="S30" s="53"/>
      <c r="T30" s="53"/>
      <c r="U30" s="53">
        <v>2</v>
      </c>
      <c r="V30" s="53">
        <v>5</v>
      </c>
      <c r="W30" s="53">
        <v>15</v>
      </c>
      <c r="X30" s="53">
        <v>5</v>
      </c>
      <c r="Y30" s="53"/>
      <c r="Z30" s="53">
        <v>2</v>
      </c>
      <c r="AA30" s="53"/>
      <c r="AB30" s="53"/>
      <c r="AC30" s="53"/>
      <c r="AD30" s="53"/>
      <c r="AE30" s="53">
        <v>2</v>
      </c>
      <c r="AF30" s="53"/>
      <c r="AG30" s="53"/>
      <c r="AH30" s="92"/>
      <c r="AI30" s="92"/>
      <c r="AJ30" s="92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8">
        <f>AZ29/2</f>
        <v>20</v>
      </c>
      <c r="BA30" s="1">
        <f>SUM(E30,U30,AK30)</f>
        <v>4</v>
      </c>
      <c r="BB30" s="54">
        <f>SUM(F30,V30,AL30)</f>
        <v>7</v>
      </c>
      <c r="BC30" s="54"/>
      <c r="BD30" s="54">
        <f>SUM(G30,W30,AM30)</f>
        <v>20</v>
      </c>
      <c r="BE30" s="54"/>
      <c r="BF30" s="54">
        <f>SUM(H30,X30,AN30)</f>
        <v>7</v>
      </c>
      <c r="BG30" s="54"/>
      <c r="BH30" s="54">
        <f>SUM(I30,Y30,AO30)</f>
        <v>1</v>
      </c>
      <c r="BI30" s="54">
        <f>SUM(J30,Z30,AP30)</f>
        <v>3</v>
      </c>
      <c r="BJ30" s="54">
        <f>SUM(K30,AA30,AQ30)</f>
        <v>1</v>
      </c>
      <c r="BK30" s="55">
        <f>SUM(AR30,AB30,L30)</f>
        <v>0</v>
      </c>
      <c r="BL30" s="55">
        <f>SUM(AS30,AC30,M30)</f>
        <v>0</v>
      </c>
      <c r="BM30" s="55"/>
      <c r="BN30" s="55">
        <f>SUM(AT30,AD30,N30)</f>
        <v>0</v>
      </c>
      <c r="BO30" s="55"/>
      <c r="BP30" s="55">
        <f>SUM(AU30,AE30,O30)</f>
        <v>2</v>
      </c>
      <c r="BQ30" s="55">
        <f>SUM(AV30,AF30,P30)</f>
        <v>0</v>
      </c>
      <c r="BR30" s="55">
        <f>SUM(AW30,AG30,Q30)</f>
        <v>0</v>
      </c>
      <c r="BS30" s="55"/>
      <c r="BT30" s="55">
        <f>SUM(AX30,AH30,R30)</f>
        <v>0</v>
      </c>
      <c r="BU30" s="55"/>
      <c r="BV30" s="56">
        <f>SUM(AY30,AI30,S30)</f>
        <v>0</v>
      </c>
      <c r="CA30" s="57"/>
      <c r="CB30" s="57"/>
      <c r="CC30">
        <f>SUM(CC3:CC28)</f>
        <v>14215</v>
      </c>
    </row>
    <row r="31" spans="1:123">
      <c r="BI31" s="22"/>
      <c r="BY31" s="22"/>
      <c r="CJ31" t="e">
        <f>SUM(CJ3:CJ28)</f>
        <v>#VALUE!</v>
      </c>
      <c r="CK31" t="e">
        <f>SUM(CK3:CK28)</f>
        <v>#VALUE!</v>
      </c>
      <c r="CM31">
        <f t="shared" ref="CM31:DC31" si="109">SUM(CM3:CM28)</f>
        <v>99.999999999999986</v>
      </c>
      <c r="CN31">
        <f t="shared" si="109"/>
        <v>99.999999999999986</v>
      </c>
      <c r="CO31">
        <f t="shared" si="109"/>
        <v>100</v>
      </c>
      <c r="CP31">
        <f t="shared" si="109"/>
        <v>100.00000000000001</v>
      </c>
      <c r="CQ31">
        <f t="shared" si="109"/>
        <v>100</v>
      </c>
      <c r="CR31">
        <f t="shared" si="109"/>
        <v>100.00000000000001</v>
      </c>
      <c r="CS31">
        <f t="shared" si="109"/>
        <v>100</v>
      </c>
      <c r="CT31">
        <f t="shared" si="109"/>
        <v>100</v>
      </c>
      <c r="CU31" t="e">
        <f t="shared" si="109"/>
        <v>#DIV/0!</v>
      </c>
      <c r="CV31" t="e">
        <f t="shared" si="109"/>
        <v>#DIV/0!</v>
      </c>
      <c r="CW31">
        <f t="shared" si="109"/>
        <v>100</v>
      </c>
      <c r="CX31">
        <f t="shared" si="109"/>
        <v>100</v>
      </c>
      <c r="CY31" t="e">
        <f t="shared" si="109"/>
        <v>#DIV/0!</v>
      </c>
      <c r="CZ31" t="e">
        <f t="shared" si="109"/>
        <v>#DIV/0!</v>
      </c>
      <c r="DA31">
        <f t="shared" si="109"/>
        <v>100</v>
      </c>
      <c r="DB31">
        <f t="shared" si="109"/>
        <v>100</v>
      </c>
      <c r="DC31">
        <f t="shared" si="109"/>
        <v>100</v>
      </c>
    </row>
    <row r="32" spans="1:123" ht="15.75" thickBot="1"/>
    <row r="33" spans="3:81" ht="15.75" thickBot="1">
      <c r="D33" t="s">
        <v>39</v>
      </c>
      <c r="E33" t="s">
        <v>40</v>
      </c>
      <c r="F33" t="s">
        <v>41</v>
      </c>
      <c r="U33" s="57"/>
      <c r="BA33" s="18" t="s">
        <v>8</v>
      </c>
      <c r="BB33" s="19" t="s">
        <v>9</v>
      </c>
      <c r="BC33" s="19"/>
      <c r="BD33" s="19" t="s">
        <v>10</v>
      </c>
      <c r="BE33" s="19"/>
      <c r="BF33" s="19" t="s">
        <v>11</v>
      </c>
      <c r="BG33" s="19"/>
      <c r="BH33" s="19" t="s">
        <v>12</v>
      </c>
      <c r="BI33" s="19" t="s">
        <v>13</v>
      </c>
      <c r="BJ33" s="19" t="s">
        <v>14</v>
      </c>
      <c r="BK33" s="19" t="s">
        <v>15</v>
      </c>
      <c r="BL33" s="19" t="s">
        <v>16</v>
      </c>
      <c r="BM33" s="19"/>
      <c r="BN33" s="19" t="s">
        <v>17</v>
      </c>
      <c r="BO33" s="19"/>
      <c r="BP33" s="19" t="s">
        <v>27</v>
      </c>
      <c r="BQ33" s="19" t="s">
        <v>19</v>
      </c>
      <c r="BR33" s="19" t="s">
        <v>20</v>
      </c>
      <c r="BS33" s="19"/>
      <c r="BT33" s="19" t="s">
        <v>21</v>
      </c>
      <c r="BU33" s="19"/>
      <c r="BV33" s="21" t="s">
        <v>22</v>
      </c>
      <c r="BW33" s="295" t="s">
        <v>42</v>
      </c>
      <c r="BX33" s="296"/>
      <c r="BY33" s="296"/>
      <c r="BZ33" s="296"/>
      <c r="CA33" s="297"/>
      <c r="CB33" s="290" t="s">
        <v>483</v>
      </c>
      <c r="CC33" s="291"/>
    </row>
    <row r="34" spans="3:81" ht="15.75" thickBot="1">
      <c r="D34">
        <v>2007</v>
      </c>
      <c r="E34">
        <v>2008</v>
      </c>
      <c r="F34">
        <v>2009</v>
      </c>
      <c r="G34" t="s">
        <v>43</v>
      </c>
      <c r="AY34" s="292" t="s">
        <v>44</v>
      </c>
      <c r="AZ34" s="282"/>
      <c r="BA34" s="282"/>
      <c r="BB34" s="282"/>
      <c r="BC34" s="282"/>
      <c r="BD34" s="282"/>
      <c r="BE34" s="282"/>
      <c r="BF34" s="282"/>
      <c r="BG34" s="282"/>
      <c r="BH34" s="282"/>
      <c r="BI34" s="282"/>
      <c r="BJ34" s="282"/>
      <c r="BK34" s="282"/>
      <c r="BL34" s="282"/>
      <c r="BM34" s="282"/>
      <c r="BN34" s="282"/>
      <c r="BO34" s="282"/>
      <c r="BP34" s="282"/>
      <c r="BQ34" s="282"/>
      <c r="BR34" s="282"/>
      <c r="BS34" s="282"/>
      <c r="BT34" s="282"/>
      <c r="BU34" s="282"/>
      <c r="BV34" s="282"/>
      <c r="BW34" s="293" t="s">
        <v>45</v>
      </c>
      <c r="BX34" s="294"/>
      <c r="BY34" s="58"/>
      <c r="BZ34" s="58"/>
      <c r="CA34" s="59">
        <f>SUM(BA36:BV36)</f>
        <v>177</v>
      </c>
      <c r="CB34" s="221">
        <v>0.8</v>
      </c>
      <c r="CC34" s="62">
        <f>PERCENTILE($CC$1:$CC28,0.8)</f>
        <v>1002.0000000000001</v>
      </c>
    </row>
    <row r="35" spans="3:81" ht="15.75" thickBot="1">
      <c r="C35" t="s">
        <v>46</v>
      </c>
      <c r="D35">
        <f>COUNTIF(D3:D28,"P")</f>
        <v>18</v>
      </c>
      <c r="E35">
        <f>COUNTIF(T3:T28,"P")</f>
        <v>22</v>
      </c>
      <c r="G35">
        <f>AVERAGE(D35:F35)</f>
        <v>20</v>
      </c>
      <c r="AP35" s="57"/>
      <c r="AQ35" s="57"/>
      <c r="AR35" s="57"/>
      <c r="AS35" s="57"/>
      <c r="AT35" s="57"/>
      <c r="AU35" s="57"/>
      <c r="AV35" s="57"/>
      <c r="AW35" s="57"/>
      <c r="AX35" s="57"/>
      <c r="AY35" s="1" t="s">
        <v>47</v>
      </c>
      <c r="AZ35" s="60"/>
      <c r="BA35" s="61">
        <f>SUM(BA3:BA28)</f>
        <v>39</v>
      </c>
      <c r="BB35" s="61">
        <f>SUM(BB3:BB28)</f>
        <v>60</v>
      </c>
      <c r="BC35" s="61"/>
      <c r="BD35" s="61">
        <f>SUM(BD3:BD28)</f>
        <v>60</v>
      </c>
      <c r="BE35" s="61"/>
      <c r="BF35" s="61">
        <f>SUM(BF3:BF28)</f>
        <v>22</v>
      </c>
      <c r="BG35" s="61"/>
      <c r="BH35" s="61">
        <f>SUM(BH3:BH28)</f>
        <v>3</v>
      </c>
      <c r="BI35" s="61">
        <f>SUM(BI3:BI28)</f>
        <v>18</v>
      </c>
      <c r="BJ35" s="61">
        <f>SUM(BJ3:BJ28)</f>
        <v>4</v>
      </c>
      <c r="BK35" s="61">
        <f>SUM(BK3:BK28)</f>
        <v>3</v>
      </c>
      <c r="BL35" s="61">
        <f>SUM(BL3:BL28)</f>
        <v>0</v>
      </c>
      <c r="BM35" s="61"/>
      <c r="BN35" s="61">
        <f>SUM(BN3:BN28)</f>
        <v>0</v>
      </c>
      <c r="BO35" s="61">
        <f>SUM(BO3:BO28)</f>
        <v>4</v>
      </c>
      <c r="BP35" s="61">
        <f>SUM(BP3:BP28)</f>
        <v>4</v>
      </c>
      <c r="BQ35" s="61">
        <f>SUM(BQ3:BQ28)</f>
        <v>0</v>
      </c>
      <c r="BR35" s="61">
        <f>SUM(BR3:BR28)</f>
        <v>0</v>
      </c>
      <c r="BS35" s="61"/>
      <c r="BT35" s="61">
        <f>SUM(BT3:BT28)</f>
        <v>1</v>
      </c>
      <c r="BU35" s="61">
        <f>SUM(BU3:BU28)</f>
        <v>8</v>
      </c>
      <c r="BV35" s="61">
        <f>SUM(BV3:BV28)</f>
        <v>8</v>
      </c>
      <c r="BW35" s="298" t="s">
        <v>29</v>
      </c>
      <c r="BX35" s="299"/>
      <c r="BY35" s="62"/>
      <c r="BZ35" s="62"/>
      <c r="CA35" s="63">
        <f>SUM(BA36:BJ36)</f>
        <v>163</v>
      </c>
      <c r="CB35" s="221">
        <v>0.75</v>
      </c>
      <c r="CC35" s="62">
        <f>PERCENTILE($CC$1:$CC29,0.75)</f>
        <v>920</v>
      </c>
    </row>
    <row r="36" spans="3:81" ht="15.75" thickBot="1">
      <c r="C36" t="s">
        <v>48</v>
      </c>
      <c r="D36">
        <f>COUNTIF(D3:D28,"C")</f>
        <v>8</v>
      </c>
      <c r="E36">
        <f>COUNTIF(T3:T28,"C")</f>
        <v>4</v>
      </c>
      <c r="F36">
        <f>COUNTIF(A3:AJ28,"C")</f>
        <v>12</v>
      </c>
      <c r="G36">
        <f>AVERAGE(D36:F36)</f>
        <v>8</v>
      </c>
      <c r="AP36" s="57"/>
      <c r="AQ36" s="57"/>
      <c r="AR36" s="57"/>
      <c r="AS36" s="57"/>
      <c r="AT36" s="57"/>
      <c r="AU36" s="57"/>
      <c r="AV36" s="57"/>
      <c r="AW36" s="57"/>
      <c r="AX36" s="57"/>
      <c r="AY36" s="1" t="s">
        <v>49</v>
      </c>
      <c r="AZ36" s="60"/>
      <c r="BA36" s="54">
        <f>BA35-BA30</f>
        <v>35</v>
      </c>
      <c r="BB36" s="54">
        <f t="shared" ref="BB36:BV36" si="110">BB35-BB30</f>
        <v>53</v>
      </c>
      <c r="BC36" s="54"/>
      <c r="BD36" s="54">
        <f t="shared" si="110"/>
        <v>40</v>
      </c>
      <c r="BE36" s="54"/>
      <c r="BF36" s="54">
        <f t="shared" si="110"/>
        <v>15</v>
      </c>
      <c r="BG36" s="54"/>
      <c r="BH36" s="54">
        <f t="shared" si="110"/>
        <v>2</v>
      </c>
      <c r="BI36" s="54">
        <f t="shared" si="110"/>
        <v>15</v>
      </c>
      <c r="BJ36" s="54">
        <f t="shared" si="110"/>
        <v>3</v>
      </c>
      <c r="BK36" s="54">
        <f t="shared" si="110"/>
        <v>3</v>
      </c>
      <c r="BL36" s="54">
        <f t="shared" si="110"/>
        <v>0</v>
      </c>
      <c r="BM36" s="54"/>
      <c r="BN36" s="54">
        <f t="shared" si="110"/>
        <v>0</v>
      </c>
      <c r="BO36" s="54"/>
      <c r="BP36" s="54">
        <f t="shared" si="110"/>
        <v>2</v>
      </c>
      <c r="BQ36" s="54">
        <f t="shared" si="110"/>
        <v>0</v>
      </c>
      <c r="BR36" s="54">
        <f t="shared" si="110"/>
        <v>0</v>
      </c>
      <c r="BS36" s="54"/>
      <c r="BT36" s="54">
        <f t="shared" si="110"/>
        <v>1</v>
      </c>
      <c r="BU36" s="54"/>
      <c r="BV36" s="54">
        <f t="shared" si="110"/>
        <v>8</v>
      </c>
      <c r="BW36" s="298" t="s">
        <v>50</v>
      </c>
      <c r="BX36" s="299"/>
      <c r="BY36" s="62"/>
      <c r="BZ36" s="62"/>
      <c r="CA36" s="63">
        <f>SUM(BK36:BP36)</f>
        <v>5</v>
      </c>
      <c r="CB36" s="221">
        <v>0.7</v>
      </c>
      <c r="CC36" s="62">
        <f>PERCENTILE($CC$1:$CC28,0.7)</f>
        <v>831.99999999999989</v>
      </c>
    </row>
    <row r="37" spans="3:81" ht="15.75" thickBot="1">
      <c r="C37" t="s">
        <v>51</v>
      </c>
      <c r="D37">
        <f>COUNTIF(D3:D28,"V")</f>
        <v>0</v>
      </c>
      <c r="E37">
        <f>COUNTIF(T3:T28,"V")</f>
        <v>0</v>
      </c>
      <c r="F37">
        <f>COUNTIF(AJ3:AJ28,"V")</f>
        <v>0</v>
      </c>
      <c r="G37">
        <f>AVERAGE(D37:F37)</f>
        <v>0</v>
      </c>
      <c r="AP37" s="57"/>
      <c r="AQ37" s="57"/>
      <c r="AR37" s="57"/>
      <c r="AS37" s="57"/>
      <c r="AT37" s="57"/>
      <c r="AU37" s="57"/>
      <c r="AV37" s="57"/>
      <c r="AW37" s="57"/>
      <c r="AX37" s="57"/>
      <c r="AY37" s="1" t="s">
        <v>52</v>
      </c>
      <c r="AZ37" s="60"/>
      <c r="BA37" s="60">
        <f>BA36*100</f>
        <v>3500</v>
      </c>
      <c r="BB37" s="6">
        <f>BB36*80</f>
        <v>4240</v>
      </c>
      <c r="BC37" s="6"/>
      <c r="BD37" s="6">
        <f>BD36*60</f>
        <v>2400</v>
      </c>
      <c r="BE37" s="6"/>
      <c r="BF37" s="6">
        <f>BF36*40</f>
        <v>600</v>
      </c>
      <c r="BG37" s="6"/>
      <c r="BH37" s="6">
        <f>BH36*20</f>
        <v>40</v>
      </c>
      <c r="BI37" s="6">
        <f>BI36*10</f>
        <v>150</v>
      </c>
      <c r="BJ37" s="6">
        <f>BJ36*5</f>
        <v>15</v>
      </c>
      <c r="BK37" s="6">
        <f>BK36*200</f>
        <v>600</v>
      </c>
      <c r="BL37" s="6">
        <f>BL36*100</f>
        <v>0</v>
      </c>
      <c r="BM37" s="6"/>
      <c r="BN37" s="6">
        <f>BN36*50</f>
        <v>0</v>
      </c>
      <c r="BO37" s="6"/>
      <c r="BP37" s="6">
        <f>BP36*25</f>
        <v>50</v>
      </c>
      <c r="BQ37" s="6">
        <f>BQ36*100</f>
        <v>0</v>
      </c>
      <c r="BR37" s="6">
        <f>BR36*50</f>
        <v>0</v>
      </c>
      <c r="BS37" s="6"/>
      <c r="BT37" s="6">
        <f>BT36*25</f>
        <v>25</v>
      </c>
      <c r="BU37" s="6"/>
      <c r="BV37" s="1">
        <f>BV36*10</f>
        <v>80</v>
      </c>
      <c r="BW37" s="300" t="s">
        <v>53</v>
      </c>
      <c r="BX37" s="301"/>
      <c r="BY37" s="64"/>
      <c r="BZ37" s="64"/>
      <c r="CA37" s="65">
        <f>SUM(BQ36:BV36)</f>
        <v>9</v>
      </c>
      <c r="CB37" s="221">
        <v>0.6</v>
      </c>
      <c r="CC37" s="62">
        <f>PERCENTILE($CC$1:$CC28,0.6)</f>
        <v>706</v>
      </c>
    </row>
    <row r="38" spans="3:81" ht="15.75" thickBot="1">
      <c r="C38" t="s">
        <v>34</v>
      </c>
      <c r="D38">
        <f>SUM(D35:D37)</f>
        <v>26</v>
      </c>
      <c r="E38">
        <f>SUM(E35:E37)</f>
        <v>26</v>
      </c>
      <c r="G38">
        <f>AVERAGE(D38:F38)</f>
        <v>26</v>
      </c>
      <c r="AY38" s="66" t="s">
        <v>54</v>
      </c>
      <c r="AZ38" s="67"/>
      <c r="BA38" s="60">
        <f>SUM(BA37:BV37)</f>
        <v>11700</v>
      </c>
      <c r="BB38" s="68">
        <f>BA38/AZ30</f>
        <v>585</v>
      </c>
      <c r="BC38" s="34"/>
      <c r="BW38" s="302" t="s">
        <v>52</v>
      </c>
      <c r="BX38" s="69" t="s">
        <v>55</v>
      </c>
      <c r="BY38" s="58"/>
      <c r="BZ38" s="58"/>
      <c r="CA38" s="70">
        <f>AVERAGE(CC3:CC28)</f>
        <v>618.04347826086962</v>
      </c>
      <c r="CB38" s="221">
        <v>0.5</v>
      </c>
      <c r="CC38" s="62">
        <f>PERCENTILE($CC$1:$CC28,0.5)</f>
        <v>430</v>
      </c>
    </row>
    <row r="39" spans="3:81" ht="15.75" thickBot="1">
      <c r="AY39" s="7"/>
      <c r="AZ39" s="9"/>
      <c r="BA39" s="6">
        <f>(SUM($AZ$3:$AZ$28))*($CE$2/3)</f>
        <v>2933.333333333333</v>
      </c>
      <c r="BB39" s="278" t="str">
        <f>IF(BA38&gt;BA39,"ATINGE CONCEITO 3","NAO")</f>
        <v>ATINGE CONCEITO 3</v>
      </c>
      <c r="BC39" s="279"/>
      <c r="BD39" s="279"/>
      <c r="BE39" s="279"/>
      <c r="BF39" s="279"/>
      <c r="BG39" s="279"/>
      <c r="BH39" s="279"/>
      <c r="BW39" s="303"/>
      <c r="BX39" s="71" t="s">
        <v>56</v>
      </c>
      <c r="BY39" s="62"/>
      <c r="BZ39" s="62"/>
      <c r="CA39" s="63">
        <f>QUARTILE(CC3:CC28,1)</f>
        <v>320</v>
      </c>
      <c r="CB39" s="221">
        <v>0.4</v>
      </c>
      <c r="CC39" s="62">
        <f>PERCENTILE($CC$1:$CC28,0.4)</f>
        <v>348</v>
      </c>
    </row>
    <row r="40" spans="3:81" ht="15.75" thickBot="1">
      <c r="AY40" s="72" t="s">
        <v>57</v>
      </c>
      <c r="AZ40" s="73"/>
      <c r="BA40" s="6">
        <f>(SUM($AZ$3:$AZ$28))*($CG$2/3)</f>
        <v>3733.333333333333</v>
      </c>
      <c r="BB40" s="278" t="str">
        <f>IF(BA38&gt;=BA40,"ATINGE CONCEITO 4","NAO")</f>
        <v>ATINGE CONCEITO 4</v>
      </c>
      <c r="BC40" s="279"/>
      <c r="BD40" s="279"/>
      <c r="BE40" s="279"/>
      <c r="BF40" s="279"/>
      <c r="BG40" s="279"/>
      <c r="BH40" s="279"/>
      <c r="BW40" s="303"/>
      <c r="BX40" s="71" t="s">
        <v>58</v>
      </c>
      <c r="BY40" s="62"/>
      <c r="BZ40" s="62"/>
      <c r="CA40" s="74">
        <f>MEDIAN(CC3:CC28)</f>
        <v>430</v>
      </c>
      <c r="CB40" s="221">
        <v>0.35</v>
      </c>
      <c r="CC40" s="62">
        <f>PERCENTILE($CC$1:$CC27,0.35)</f>
        <v>343.5</v>
      </c>
    </row>
    <row r="41" spans="3:81" ht="15.75" thickBot="1">
      <c r="AY41" s="66"/>
      <c r="AZ41" s="67"/>
      <c r="BA41" s="6">
        <f>(SUM($AZ$3:$AZ$28))*($CI$2/3)</f>
        <v>4800</v>
      </c>
      <c r="BB41" s="278" t="str">
        <f>IF(BA38&gt;=BA41,"ATINGE CONCEITO 5","NAO")</f>
        <v>ATINGE CONCEITO 5</v>
      </c>
      <c r="BC41" s="279"/>
      <c r="BD41" s="279"/>
      <c r="BE41" s="279"/>
      <c r="BF41" s="279"/>
      <c r="BG41" s="279"/>
      <c r="BH41" s="279"/>
      <c r="BW41" s="303"/>
      <c r="BX41" s="71" t="s">
        <v>59</v>
      </c>
      <c r="BY41" s="62"/>
      <c r="BZ41" s="62"/>
      <c r="CA41" s="63">
        <f>QUARTILE(CC3:CC28,3)</f>
        <v>920</v>
      </c>
      <c r="CB41" s="221">
        <v>0.3</v>
      </c>
      <c r="CC41" s="62">
        <f>PERCENTILE($CC$1:$CC28,0.3)</f>
        <v>320</v>
      </c>
    </row>
    <row r="42" spans="3:81" ht="15.75" thickBot="1">
      <c r="BW42" s="304"/>
      <c r="BX42" s="75" t="s">
        <v>60</v>
      </c>
      <c r="BY42" s="64"/>
      <c r="BZ42" s="64"/>
      <c r="CA42" s="65">
        <f>QUARTILE(CC3:CC28,4)</f>
        <v>1425</v>
      </c>
    </row>
    <row r="43" spans="3:81" ht="15.75" thickBot="1"/>
    <row r="44" spans="3:81" ht="15.75" thickBot="1">
      <c r="AY44" s="292" t="s">
        <v>61</v>
      </c>
      <c r="AZ44" s="282"/>
      <c r="BA44" s="282"/>
      <c r="BB44" s="282"/>
      <c r="BC44" s="282"/>
      <c r="BD44" s="282"/>
      <c r="BE44" s="282"/>
      <c r="BF44" s="282"/>
      <c r="BG44" s="282"/>
      <c r="BH44" s="282"/>
      <c r="BI44" s="282"/>
      <c r="BJ44" s="282"/>
      <c r="BK44" s="282"/>
      <c r="BL44" s="282"/>
      <c r="BM44" s="282"/>
      <c r="BN44" s="282"/>
      <c r="BO44" s="282"/>
      <c r="BP44" s="282"/>
      <c r="BQ44" s="282"/>
      <c r="BR44" s="282"/>
      <c r="BS44" s="282"/>
      <c r="BT44" s="282"/>
      <c r="BU44" s="282"/>
      <c r="BV44" s="283"/>
    </row>
    <row r="45" spans="3:81" ht="15.75" thickBot="1">
      <c r="AY45" s="76"/>
      <c r="AZ45" s="60"/>
      <c r="BA45" s="1" t="s">
        <v>62</v>
      </c>
      <c r="BB45" s="54"/>
      <c r="BC45" s="54"/>
      <c r="BD45" s="54" t="s">
        <v>63</v>
      </c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60"/>
    </row>
    <row r="46" spans="3:81" ht="15.75" thickBot="1">
      <c r="AY46" s="1" t="s">
        <v>64</v>
      </c>
      <c r="AZ46" s="60"/>
      <c r="BA46" s="309">
        <f>AZ30-COUNTIF(CE3:CE28,"=NAO")</f>
        <v>18</v>
      </c>
      <c r="BB46" s="281"/>
      <c r="BC46" s="77"/>
      <c r="BD46" s="310">
        <f>(BA46/G35)*100</f>
        <v>90</v>
      </c>
      <c r="BE46" s="311"/>
      <c r="BF46" s="312"/>
      <c r="BG46" s="78"/>
      <c r="BH46" s="54" t="str">
        <f>IF(BD46&gt;=80,"ATINGEM CONCEITO 3","NAO")</f>
        <v>ATINGEM CONCEITO 3</v>
      </c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60"/>
    </row>
    <row r="47" spans="3:81" ht="15.75" thickBot="1">
      <c r="AY47" s="1" t="s">
        <v>65</v>
      </c>
      <c r="AZ47" s="60"/>
      <c r="BA47" s="309">
        <f>AZ30-COUNTIF(CG3:CG28,"=NAO")</f>
        <v>18</v>
      </c>
      <c r="BB47" s="281"/>
      <c r="BC47" s="77"/>
      <c r="BD47" s="310">
        <f>(BA47/G35)*100</f>
        <v>90</v>
      </c>
      <c r="BE47" s="311"/>
      <c r="BF47" s="312"/>
      <c r="BG47" s="78"/>
      <c r="BH47" s="54" t="str">
        <f>IF(BD47&gt;=80," ATINGEM CONCEITO 4","NAO")</f>
        <v xml:space="preserve"> ATINGEM CONCEITO 4</v>
      </c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60"/>
    </row>
    <row r="48" spans="3:81" ht="15.75" thickBot="1">
      <c r="AY48" s="313" t="s">
        <v>66</v>
      </c>
      <c r="AZ48" s="314"/>
      <c r="BA48" s="309">
        <f>AZ30-COUNTIF(CI3:CI28,"=NAO")</f>
        <v>18</v>
      </c>
      <c r="BB48" s="281"/>
      <c r="BC48" s="77"/>
      <c r="BD48" s="310">
        <f>(BA48/G35)*100</f>
        <v>90</v>
      </c>
      <c r="BE48" s="311"/>
      <c r="BF48" s="312"/>
      <c r="BG48" s="78"/>
      <c r="BH48" s="54" t="str">
        <f>IF(BD48&gt;=80,"ATINGEM CONCEITO 5","NAO")</f>
        <v>ATINGEM CONCEITO 5</v>
      </c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60"/>
    </row>
    <row r="50" spans="51:74" ht="15.75" thickBot="1"/>
    <row r="51" spans="51:74" ht="15.75" thickBot="1">
      <c r="AY51" s="292" t="s">
        <v>67</v>
      </c>
      <c r="AZ51" s="282"/>
      <c r="BA51" s="282"/>
      <c r="BB51" s="282"/>
      <c r="BC51" s="282"/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2"/>
      <c r="BS51" s="282"/>
      <c r="BT51" s="282"/>
      <c r="BU51" s="282"/>
      <c r="BV51" s="283"/>
    </row>
    <row r="52" spans="51:74" ht="15.75" thickBot="1">
      <c r="AY52" t="s">
        <v>43</v>
      </c>
      <c r="AZ52">
        <f>G35</f>
        <v>20</v>
      </c>
      <c r="BA52" s="79" t="s">
        <v>8</v>
      </c>
      <c r="BB52" s="80" t="s">
        <v>9</v>
      </c>
      <c r="BC52" s="80"/>
      <c r="BD52" s="80" t="s">
        <v>10</v>
      </c>
      <c r="BE52" s="80"/>
      <c r="BF52" s="80" t="s">
        <v>11</v>
      </c>
      <c r="BG52" s="80"/>
      <c r="BH52" s="80" t="s">
        <v>12</v>
      </c>
      <c r="BI52" s="80" t="s">
        <v>13</v>
      </c>
      <c r="BJ52" s="80" t="s">
        <v>14</v>
      </c>
      <c r="BK52" s="80" t="s">
        <v>15</v>
      </c>
      <c r="BL52" s="80" t="s">
        <v>16</v>
      </c>
      <c r="BM52" s="80"/>
      <c r="BN52" s="80" t="s">
        <v>17</v>
      </c>
      <c r="BO52" s="80"/>
      <c r="BP52" s="80" t="s">
        <v>27</v>
      </c>
      <c r="BQ52" s="80" t="s">
        <v>19</v>
      </c>
      <c r="BR52" s="80" t="s">
        <v>20</v>
      </c>
      <c r="BS52" s="80"/>
      <c r="BT52" s="80" t="s">
        <v>21</v>
      </c>
      <c r="BU52" s="80"/>
      <c r="BV52" s="81" t="s">
        <v>22</v>
      </c>
    </row>
    <row r="53" spans="51:74">
      <c r="AY53" t="s">
        <v>68</v>
      </c>
      <c r="BA53">
        <f>COUNTIF(BA3:BA28,"&gt;0")</f>
        <v>14</v>
      </c>
      <c r="BB53">
        <f>COUNTIF(BB3:BB28,"&gt;0")</f>
        <v>20</v>
      </c>
      <c r="BD53">
        <f>COUNTIF(BD3:BD28,"&gt;0")</f>
        <v>15</v>
      </c>
      <c r="BF53">
        <f>COUNTIF(BF3:BF28,"&gt;0")</f>
        <v>11</v>
      </c>
      <c r="BH53">
        <f t="shared" ref="BH53:BV53" si="111">COUNTIF(BH3:BH28,"&gt;0")</f>
        <v>3</v>
      </c>
      <c r="BI53">
        <f t="shared" si="111"/>
        <v>9</v>
      </c>
      <c r="BJ53">
        <f t="shared" si="111"/>
        <v>3</v>
      </c>
      <c r="BK53">
        <f t="shared" si="111"/>
        <v>3</v>
      </c>
      <c r="BL53">
        <f t="shared" si="111"/>
        <v>0</v>
      </c>
      <c r="BM53">
        <f t="shared" si="111"/>
        <v>3</v>
      </c>
      <c r="BN53">
        <f t="shared" si="111"/>
        <v>0</v>
      </c>
      <c r="BO53">
        <f t="shared" si="111"/>
        <v>4</v>
      </c>
      <c r="BP53">
        <f t="shared" si="111"/>
        <v>4</v>
      </c>
      <c r="BQ53">
        <f t="shared" si="111"/>
        <v>0</v>
      </c>
      <c r="BR53">
        <f t="shared" si="111"/>
        <v>0</v>
      </c>
      <c r="BS53">
        <f t="shared" si="111"/>
        <v>0</v>
      </c>
      <c r="BT53">
        <f t="shared" si="111"/>
        <v>1</v>
      </c>
      <c r="BU53">
        <f t="shared" si="111"/>
        <v>7</v>
      </c>
      <c r="BV53">
        <f t="shared" si="111"/>
        <v>7</v>
      </c>
    </row>
    <row r="54" spans="51:74">
      <c r="AY54" t="s">
        <v>69</v>
      </c>
      <c r="BA54" s="82">
        <f>BA53/$AZ$52*100</f>
        <v>70</v>
      </c>
      <c r="BB54" s="82">
        <f t="shared" ref="BB54:BV54" si="112">BB53/$AZ$52*100</f>
        <v>100</v>
      </c>
      <c r="BC54" s="82"/>
      <c r="BD54" s="82">
        <f t="shared" si="112"/>
        <v>75</v>
      </c>
      <c r="BE54" s="82"/>
      <c r="BF54" s="82">
        <f t="shared" si="112"/>
        <v>55.000000000000007</v>
      </c>
      <c r="BG54" s="82"/>
      <c r="BH54" s="82">
        <f t="shared" si="112"/>
        <v>15</v>
      </c>
      <c r="BI54" s="82">
        <f t="shared" si="112"/>
        <v>45</v>
      </c>
      <c r="BJ54" s="82">
        <f t="shared" si="112"/>
        <v>15</v>
      </c>
      <c r="BK54" s="82">
        <f t="shared" si="112"/>
        <v>15</v>
      </c>
      <c r="BL54" s="82">
        <f t="shared" si="112"/>
        <v>0</v>
      </c>
      <c r="BM54" s="82">
        <f t="shared" si="112"/>
        <v>15</v>
      </c>
      <c r="BN54" s="82">
        <f t="shared" si="112"/>
        <v>0</v>
      </c>
      <c r="BO54" s="82">
        <f t="shared" si="112"/>
        <v>20</v>
      </c>
      <c r="BP54" s="82">
        <f t="shared" si="112"/>
        <v>20</v>
      </c>
      <c r="BQ54" s="82">
        <f t="shared" si="112"/>
        <v>0</v>
      </c>
      <c r="BR54" s="82">
        <f t="shared" si="112"/>
        <v>0</v>
      </c>
      <c r="BS54" s="82">
        <f t="shared" si="112"/>
        <v>0</v>
      </c>
      <c r="BT54" s="82">
        <f t="shared" si="112"/>
        <v>5</v>
      </c>
      <c r="BU54" s="82">
        <f t="shared" si="112"/>
        <v>35</v>
      </c>
      <c r="BV54" s="82">
        <f t="shared" si="112"/>
        <v>35</v>
      </c>
    </row>
    <row r="55" spans="51:74" ht="15.75" thickBot="1">
      <c r="BA55" t="s">
        <v>29</v>
      </c>
      <c r="BK55" t="s">
        <v>50</v>
      </c>
      <c r="BQ55" t="s">
        <v>53</v>
      </c>
    </row>
    <row r="56" spans="51:74" ht="15.75" thickBot="1">
      <c r="AY56" t="s">
        <v>23</v>
      </c>
      <c r="BA56" s="288">
        <f>COUNTIF(BC3:BC28,"&gt;0")/$AZ$52*100</f>
        <v>110.00000000000001</v>
      </c>
      <c r="BB56" s="289"/>
      <c r="BC56" s="83"/>
      <c r="BJ56" t="s">
        <v>26</v>
      </c>
      <c r="BK56" s="288">
        <f>COUNTIF(BM3:BM28,"&gt;0")/$AZ$52*100</f>
        <v>15</v>
      </c>
      <c r="BL56" s="289"/>
      <c r="BM56" s="83"/>
      <c r="BP56" t="s">
        <v>28</v>
      </c>
      <c r="BQ56" s="288">
        <f>COUNTIF(BS3:BS28,"&gt;0")/$AZ$52*100</f>
        <v>0</v>
      </c>
      <c r="BR56" s="289"/>
      <c r="BS56" s="83"/>
    </row>
    <row r="57" spans="51:74" ht="15.75" thickBot="1">
      <c r="AY57" t="s">
        <v>24</v>
      </c>
      <c r="BA57" s="305">
        <f>COUNTIF(BE3:BE120,"&gt;0")/$AZ$52*100</f>
        <v>110.00000000000001</v>
      </c>
      <c r="BB57" s="306"/>
      <c r="BC57" s="306"/>
      <c r="BD57" s="307"/>
      <c r="BE57" s="83"/>
    </row>
    <row r="58" spans="51:74" ht="15.75" thickBot="1">
      <c r="AY58" t="s">
        <v>70</v>
      </c>
      <c r="BA58" s="288">
        <f>COUNTIF(BG3:BG28,"&gt;0")/$AZ$52*100</f>
        <v>110.00000000000001</v>
      </c>
      <c r="BB58" s="308"/>
      <c r="BC58" s="308"/>
      <c r="BD58" s="308"/>
      <c r="BE58" s="308"/>
      <c r="BF58" s="289"/>
      <c r="BG58" s="57"/>
    </row>
    <row r="59" spans="51:74" ht="15.75" thickBot="1"/>
    <row r="60" spans="51:74" ht="15.75" thickBot="1">
      <c r="AY60" t="s">
        <v>23</v>
      </c>
      <c r="BA60" s="288">
        <f>COUNTIF(BC3:BC28,"&gt;1")/$AZ$52*100</f>
        <v>85</v>
      </c>
      <c r="BB60" s="289"/>
    </row>
  </sheetData>
  <protectedRanges>
    <protectedRange password="E804" sqref="T109:AI109" name="Dados da produção_1"/>
  </protectedRanges>
  <mergeCells count="30">
    <mergeCell ref="AY48:AZ48"/>
    <mergeCell ref="BA48:BB48"/>
    <mergeCell ref="BD48:BF48"/>
    <mergeCell ref="AY51:BV51"/>
    <mergeCell ref="BA56:BB56"/>
    <mergeCell ref="BK56:BL56"/>
    <mergeCell ref="BQ56:BR56"/>
    <mergeCell ref="BA57:BD57"/>
    <mergeCell ref="BA58:BF58"/>
    <mergeCell ref="AY44:BV44"/>
    <mergeCell ref="BA46:BB46"/>
    <mergeCell ref="BD46:BF46"/>
    <mergeCell ref="BA47:BB47"/>
    <mergeCell ref="BD47:BF47"/>
    <mergeCell ref="BA60:BB60"/>
    <mergeCell ref="CB33:CC33"/>
    <mergeCell ref="AY34:BV34"/>
    <mergeCell ref="BW34:BX34"/>
    <mergeCell ref="BW33:CA33"/>
    <mergeCell ref="BW35:BX35"/>
    <mergeCell ref="BW36:BX36"/>
    <mergeCell ref="BW37:BX37"/>
    <mergeCell ref="BW38:BW42"/>
    <mergeCell ref="BB39:BH39"/>
    <mergeCell ref="BB40:BH40"/>
    <mergeCell ref="BB41:BH41"/>
    <mergeCell ref="E1:S1"/>
    <mergeCell ref="U1:AI1"/>
    <mergeCell ref="AK1:AY1"/>
    <mergeCell ref="BA1:BV1"/>
  </mergeCells>
  <phoneticPr fontId="0" type="noConversion"/>
  <pageMargins left="0.511811024" right="0.511811024" top="0.78740157499999996" bottom="0.78740157499999996" header="0.31496062000000002" footer="0.31496062000000002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DS47"/>
  <sheetViews>
    <sheetView topLeftCell="V20" workbookViewId="0">
      <selection activeCell="BA47" sqref="BA47:BB47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</row>
    <row r="3" spans="1:123" s="24" customFormat="1" ht="15.75" thickBot="1">
      <c r="A3" s="24" t="s">
        <v>338</v>
      </c>
      <c r="B3" s="25">
        <v>1</v>
      </c>
      <c r="C3" s="97" t="s">
        <v>414</v>
      </c>
      <c r="D3" s="50" t="s">
        <v>36</v>
      </c>
      <c r="E3" s="86">
        <v>2</v>
      </c>
      <c r="F3" s="86">
        <v>2</v>
      </c>
      <c r="G3" s="86">
        <v>1</v>
      </c>
      <c r="H3" s="86">
        <v>1</v>
      </c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50" t="s">
        <v>36</v>
      </c>
      <c r="U3" s="86">
        <v>1</v>
      </c>
      <c r="V3" s="86">
        <v>1</v>
      </c>
      <c r="W3" s="86">
        <v>1</v>
      </c>
      <c r="X3" s="86">
        <v>1</v>
      </c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2</v>
      </c>
      <c r="BA3" s="30">
        <f t="shared" ref="BA3:BB15" si="0">SUM(E3,U3,AK3)</f>
        <v>3</v>
      </c>
      <c r="BB3" s="31">
        <f t="shared" si="0"/>
        <v>3</v>
      </c>
      <c r="BC3" s="31">
        <f>SUM(BA3:BB3)</f>
        <v>6</v>
      </c>
      <c r="BD3" s="31">
        <f t="shared" ref="BD3:BD15" si="1">SUM(G3,W3,AM3)</f>
        <v>2</v>
      </c>
      <c r="BE3" s="31">
        <f>SUM(BC3:BD3)</f>
        <v>8</v>
      </c>
      <c r="BF3" s="31">
        <f t="shared" ref="BF3:BF15" si="2">SUM(H3,X3,AN3)</f>
        <v>2</v>
      </c>
      <c r="BG3" s="31">
        <f>BA3+BB3+BD3+BF3</f>
        <v>10</v>
      </c>
      <c r="BH3" s="31">
        <f t="shared" ref="BH3:BJ15" si="3">SUM(I3,Y3,AO3)</f>
        <v>0</v>
      </c>
      <c r="BI3" s="31">
        <f t="shared" si="3"/>
        <v>0</v>
      </c>
      <c r="BJ3" s="31">
        <f t="shared" si="3"/>
        <v>0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15" si="4">SUM(AT3,AD3,N3)</f>
        <v>0</v>
      </c>
      <c r="BO3" s="31">
        <f t="shared" si="4"/>
        <v>0</v>
      </c>
      <c r="BP3" s="31">
        <f>IF(BO3&gt;=3,3,BO3)</f>
        <v>0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15" si="5">SUM(AX3,AH3,R3)</f>
        <v>0</v>
      </c>
      <c r="BU3" s="32">
        <f t="shared" si="5"/>
        <v>0</v>
      </c>
      <c r="BV3" s="32">
        <f>IF(BU3&gt;=3,3,BU3)</f>
        <v>0</v>
      </c>
      <c r="BX3" s="30">
        <f>(BA3*100)+(BB3*80)+(BD3*60)+(BF3*40)+(BH3*20)</f>
        <v>740</v>
      </c>
      <c r="BY3" s="31">
        <f>IF(BI3&gt;3,30,BI3*10)</f>
        <v>0</v>
      </c>
      <c r="BZ3" s="31">
        <f>IF(BJ3&gt;3,15,BJ3*5)</f>
        <v>0</v>
      </c>
      <c r="CA3" s="31">
        <f>(BK3*200)+(BL3*100)+(BN3*50)+(BP3*20)</f>
        <v>0</v>
      </c>
      <c r="CB3" s="31">
        <f>(BQ3*100)+(BR3*50)+(BT3*25)+(BV3*10)</f>
        <v>0</v>
      </c>
      <c r="CC3" s="32">
        <f>IF(AZ3&gt;0,SUM(BX3:CB3),"")</f>
        <v>740</v>
      </c>
      <c r="CD3" s="176">
        <f t="shared" ref="CD3:CD15" si="6">$CC3-(($CE$2/3)*$AZ3)</f>
        <v>593.33333333333337</v>
      </c>
      <c r="CE3" s="24">
        <f>IF(AZ3=0," ",IF(CD3&gt;=0,3,"NAO"))</f>
        <v>3</v>
      </c>
      <c r="CF3" s="176">
        <f t="shared" ref="CF3:CF15" si="7">$CC3-(($CG$2/3)*$AZ3)</f>
        <v>553.33333333333337</v>
      </c>
      <c r="CG3" s="24">
        <f>IF(AZ3=0," ",IF(CF3&gt;=0,4,"NAO"))</f>
        <v>4</v>
      </c>
      <c r="CH3" s="176">
        <f t="shared" ref="CH3:CH15" si="8">$CC3-(($CI$2/3)*$AZ3)</f>
        <v>500</v>
      </c>
      <c r="CI3" s="24">
        <f>IF(AZ3=0," ",IF(CH3&gt;=0,5,"NAO"))</f>
        <v>5</v>
      </c>
      <c r="CJ3" s="24">
        <f t="shared" ref="CJ3:CJ15" si="9">(CC3)/(SUM($CC$3:$CC$15))*100</f>
        <v>13.590449954086317</v>
      </c>
      <c r="CK3" s="24">
        <f t="shared" ref="CK3:CK15" si="10">(CC3/(SUM($CC$3:$CC$15))*100)</f>
        <v>13.590449954086317</v>
      </c>
      <c r="CM3" s="24">
        <f t="shared" ref="CM3:CM15" si="11">BA3/(SUM(BA$3:BA$15)/100)</f>
        <v>23.076923076923077</v>
      </c>
      <c r="CN3" s="24">
        <f t="shared" ref="CN3:CN15" si="12">BB3/(SUM(BB$3:BB$15)/100)</f>
        <v>15</v>
      </c>
      <c r="CO3" s="24">
        <f t="shared" ref="CO3:CO15" si="13">BD3/(SUM(BD$3:BD$15)/100)</f>
        <v>5.8823529411764701</v>
      </c>
      <c r="CP3" s="24">
        <f t="shared" ref="CP3:CP15" si="14">BF3/(SUM(BF$3:BF$15)/100)</f>
        <v>18.181818181818183</v>
      </c>
      <c r="CQ3" s="24">
        <f t="shared" ref="CQ3:CQ15" si="15">BH3/(SUM(BH$3:BH$15)/100)</f>
        <v>0</v>
      </c>
      <c r="CR3" s="24">
        <f t="shared" ref="CR3:CR15" si="16">BI3/(SUM(BI$3:BI$15)/100)</f>
        <v>0</v>
      </c>
      <c r="CS3" s="24">
        <f t="shared" ref="CS3:CS15" si="17">BJ3/(SUM(BJ$3:BJ$15)/100)</f>
        <v>0</v>
      </c>
      <c r="CT3" s="24" t="e">
        <f t="shared" ref="CT3:CT15" si="18">BK3/(SUM(BK$3:BK$15)/100)</f>
        <v>#DIV/0!</v>
      </c>
      <c r="CU3" s="24" t="e">
        <f t="shared" ref="CU3:CU15" si="19">BL3/(SUM(BL$3:BL$15)/100)</f>
        <v>#DIV/0!</v>
      </c>
      <c r="CV3" s="24" t="e">
        <f t="shared" ref="CV3:CV15" si="20">BN3/(SUM(BN$3:BN$15)/100)</f>
        <v>#DIV/0!</v>
      </c>
      <c r="CW3" s="24" t="e">
        <f t="shared" ref="CW3:CW15" si="21">BO3/(SUM(BO$3:BO$15)/100)</f>
        <v>#DIV/0!</v>
      </c>
      <c r="CX3" s="24" t="e">
        <f t="shared" ref="CX3:CX15" si="22">BP3/(SUM(BP$3:BP$15)/100)</f>
        <v>#DIV/0!</v>
      </c>
      <c r="CY3" s="24" t="e">
        <f t="shared" ref="CY3:CY15" si="23">BQ3/(SUM(BQ$3:BQ$15)/100)</f>
        <v>#DIV/0!</v>
      </c>
      <c r="CZ3" s="24" t="e">
        <f t="shared" ref="CZ3:CZ15" si="24">BR3/(SUM(BR$3:BR$15)/100)</f>
        <v>#DIV/0!</v>
      </c>
      <c r="DA3" s="24" t="e">
        <f t="shared" ref="DA3:DA15" si="25">BT3/(SUM(BT$3:BT$15)/100)</f>
        <v>#DIV/0!</v>
      </c>
      <c r="DB3" s="24" t="e">
        <f t="shared" ref="DB3:DB15" si="26">BU3/(SUM(BU$3:BU$15)/100)</f>
        <v>#DIV/0!</v>
      </c>
      <c r="DC3" s="24" t="e">
        <f t="shared" ref="DC3:DC15" si="27">BV3/(SUM(BV$3:BV$15)/100)</f>
        <v>#DIV/0!</v>
      </c>
    </row>
    <row r="4" spans="1:123" s="24" customFormat="1" ht="15.75" thickBot="1">
      <c r="A4" s="24" t="s">
        <v>338</v>
      </c>
      <c r="B4" s="25">
        <v>2</v>
      </c>
      <c r="C4" s="25" t="s">
        <v>415</v>
      </c>
      <c r="D4" s="50" t="s">
        <v>36</v>
      </c>
      <c r="E4" s="33">
        <v>1</v>
      </c>
      <c r="F4" s="33">
        <v>2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50" t="s">
        <v>36</v>
      </c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15" si="28">COUNTIF(D4:AY4,"P")</f>
        <v>2</v>
      </c>
      <c r="BA4" s="30">
        <f t="shared" si="0"/>
        <v>1</v>
      </c>
      <c r="BB4" s="31">
        <f t="shared" si="0"/>
        <v>2</v>
      </c>
      <c r="BC4" s="31">
        <f t="shared" ref="BC4:BC15" si="29">SUM(BA4:BB4)</f>
        <v>3</v>
      </c>
      <c r="BD4" s="31">
        <f t="shared" si="1"/>
        <v>0</v>
      </c>
      <c r="BE4" s="31">
        <f t="shared" ref="BE4:BE15" si="30">SUM(BC4:BD4)</f>
        <v>3</v>
      </c>
      <c r="BF4" s="31">
        <f t="shared" si="2"/>
        <v>0</v>
      </c>
      <c r="BG4" s="31">
        <f t="shared" ref="BG4:BG15" si="31">BA4+BB4+BD4+BF4</f>
        <v>3</v>
      </c>
      <c r="BH4" s="31">
        <f t="shared" si="3"/>
        <v>0</v>
      </c>
      <c r="BI4" s="31">
        <f t="shared" si="3"/>
        <v>0</v>
      </c>
      <c r="BJ4" s="31">
        <f t="shared" si="3"/>
        <v>0</v>
      </c>
      <c r="BK4" s="31">
        <f t="shared" ref="BK4:BL15" si="32">SUM(AR4,AB4,L4)</f>
        <v>0</v>
      </c>
      <c r="BL4" s="31">
        <f t="shared" si="32"/>
        <v>0</v>
      </c>
      <c r="BM4" s="31">
        <f t="shared" ref="BM4:BM15" si="33">SUM(BK4:BL4)</f>
        <v>0</v>
      </c>
      <c r="BN4" s="31">
        <f t="shared" si="4"/>
        <v>0</v>
      </c>
      <c r="BO4" s="31">
        <f t="shared" si="4"/>
        <v>0</v>
      </c>
      <c r="BP4" s="31">
        <f t="shared" ref="BP4:BP15" si="34">IF(BO4&gt;=3,3,BO4)</f>
        <v>0</v>
      </c>
      <c r="BQ4" s="31">
        <f t="shared" ref="BQ4:BR15" si="35">SUM(AV4,AF4,P4)</f>
        <v>0</v>
      </c>
      <c r="BR4" s="31">
        <f t="shared" si="35"/>
        <v>0</v>
      </c>
      <c r="BS4" s="31">
        <f t="shared" ref="BS4:BS15" si="36">SUM(BQ4:BR4)</f>
        <v>0</v>
      </c>
      <c r="BT4" s="31">
        <f t="shared" si="5"/>
        <v>0</v>
      </c>
      <c r="BU4" s="32">
        <f t="shared" si="5"/>
        <v>0</v>
      </c>
      <c r="BV4" s="32">
        <f t="shared" ref="BV4:BV15" si="37">IF(BU4&gt;=3,3,BU4)</f>
        <v>0</v>
      </c>
      <c r="BX4" s="30">
        <f t="shared" ref="BX4:BX15" si="38">(BA4*100)+(BB4*80)+(BD4*60)+(BF4*40)+(BH4*20)</f>
        <v>260</v>
      </c>
      <c r="BY4" s="31">
        <f t="shared" ref="BY4:BY15" si="39">IF(BI4&gt;3,30,BI4*10)</f>
        <v>0</v>
      </c>
      <c r="BZ4" s="31">
        <f t="shared" ref="BZ4:BZ15" si="40">IF(BJ4&gt;3,15,BJ4*5)</f>
        <v>0</v>
      </c>
      <c r="CA4" s="31">
        <f t="shared" ref="CA4:CA15" si="41">(BK4*200)+(BL4*100)+(BN4*50)+(BP4*20)</f>
        <v>0</v>
      </c>
      <c r="CB4" s="31">
        <f t="shared" ref="CB4:CB15" si="42">(BQ4*100)+(BR4*50)+(BT4*25)+(BV4*10)</f>
        <v>0</v>
      </c>
      <c r="CC4" s="32">
        <f t="shared" ref="CC4:CC15" si="43">IF(AZ4&gt;0,SUM(BX4:CB4),"")</f>
        <v>260</v>
      </c>
      <c r="CD4" s="176">
        <f t="shared" si="6"/>
        <v>113.33333333333334</v>
      </c>
      <c r="CE4" s="24">
        <f t="shared" ref="CE4:CE15" si="44">IF(AZ4=0," ",IF(CD4&gt;=0,3,"NAO"))</f>
        <v>3</v>
      </c>
      <c r="CF4" s="176">
        <f t="shared" si="7"/>
        <v>73.333333333333343</v>
      </c>
      <c r="CG4" s="24">
        <f t="shared" ref="CG4:CG15" si="45">IF(AZ4=0," ",IF(CF4&gt;=0,4,"NAO"))</f>
        <v>4</v>
      </c>
      <c r="CH4" s="176">
        <f t="shared" si="8"/>
        <v>20</v>
      </c>
      <c r="CI4" s="24">
        <f t="shared" ref="CI4:CI15" si="46">IF(AZ4=0," ",IF(CH4&gt;=0,5,"NAO"))</f>
        <v>5</v>
      </c>
      <c r="CJ4" s="24">
        <f t="shared" si="9"/>
        <v>4.7750229568411386</v>
      </c>
      <c r="CK4" s="24">
        <f t="shared" si="10"/>
        <v>4.7750229568411386</v>
      </c>
      <c r="CM4" s="24">
        <f t="shared" si="11"/>
        <v>7.6923076923076916</v>
      </c>
      <c r="CN4" s="24">
        <f t="shared" si="12"/>
        <v>10</v>
      </c>
      <c r="CO4" s="24">
        <f t="shared" si="13"/>
        <v>0</v>
      </c>
      <c r="CP4" s="24">
        <f t="shared" si="14"/>
        <v>0</v>
      </c>
      <c r="CQ4" s="24">
        <f t="shared" si="15"/>
        <v>0</v>
      </c>
      <c r="CR4" s="24">
        <f t="shared" si="16"/>
        <v>0</v>
      </c>
      <c r="CS4" s="24">
        <f t="shared" si="17"/>
        <v>0</v>
      </c>
      <c r="CT4" s="24" t="e">
        <f t="shared" si="18"/>
        <v>#DIV/0!</v>
      </c>
      <c r="CU4" s="24" t="e">
        <f t="shared" si="19"/>
        <v>#DIV/0!</v>
      </c>
      <c r="CV4" s="24" t="e">
        <f t="shared" si="20"/>
        <v>#DIV/0!</v>
      </c>
      <c r="CW4" s="24" t="e">
        <f t="shared" si="21"/>
        <v>#DIV/0!</v>
      </c>
      <c r="CX4" s="24" t="e">
        <f t="shared" si="22"/>
        <v>#DIV/0!</v>
      </c>
      <c r="CY4" s="24" t="e">
        <f t="shared" si="23"/>
        <v>#DIV/0!</v>
      </c>
      <c r="CZ4" s="24" t="e">
        <f t="shared" si="24"/>
        <v>#DIV/0!</v>
      </c>
      <c r="DA4" s="24" t="e">
        <f t="shared" si="25"/>
        <v>#DIV/0!</v>
      </c>
      <c r="DB4" s="24" t="e">
        <f t="shared" si="26"/>
        <v>#DIV/0!</v>
      </c>
      <c r="DC4" s="24" t="e">
        <f t="shared" si="27"/>
        <v>#DIV/0!</v>
      </c>
    </row>
    <row r="5" spans="1:123" s="24" customFormat="1" ht="15.75" thickBot="1">
      <c r="A5" s="24" t="s">
        <v>338</v>
      </c>
      <c r="B5" s="25">
        <v>3</v>
      </c>
      <c r="C5" s="185" t="s">
        <v>416</v>
      </c>
      <c r="D5" s="50" t="s">
        <v>36</v>
      </c>
      <c r="E5" s="62"/>
      <c r="F5" s="62">
        <v>1</v>
      </c>
      <c r="G5" s="62">
        <v>1</v>
      </c>
      <c r="H5" s="62"/>
      <c r="I5" s="33"/>
      <c r="J5" s="33">
        <v>3</v>
      </c>
      <c r="K5" s="33"/>
      <c r="L5" s="33"/>
      <c r="M5" s="33"/>
      <c r="N5" s="33"/>
      <c r="O5" s="33"/>
      <c r="P5" s="33"/>
      <c r="Q5" s="33"/>
      <c r="R5" s="33"/>
      <c r="S5" s="33"/>
      <c r="T5" s="50" t="s">
        <v>36</v>
      </c>
      <c r="U5" s="33">
        <v>5</v>
      </c>
      <c r="V5" s="33">
        <v>1</v>
      </c>
      <c r="W5" s="33">
        <v>7</v>
      </c>
      <c r="X5" s="33">
        <v>1</v>
      </c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28"/>
        <v>2</v>
      </c>
      <c r="BA5" s="30">
        <f t="shared" si="0"/>
        <v>5</v>
      </c>
      <c r="BB5" s="31">
        <f t="shared" si="0"/>
        <v>2</v>
      </c>
      <c r="BC5" s="31">
        <f t="shared" si="29"/>
        <v>7</v>
      </c>
      <c r="BD5" s="31">
        <f t="shared" si="1"/>
        <v>8</v>
      </c>
      <c r="BE5" s="31">
        <f t="shared" si="30"/>
        <v>15</v>
      </c>
      <c r="BF5" s="31">
        <f t="shared" si="2"/>
        <v>1</v>
      </c>
      <c r="BG5" s="31">
        <f t="shared" si="31"/>
        <v>16</v>
      </c>
      <c r="BH5" s="31">
        <f t="shared" si="3"/>
        <v>0</v>
      </c>
      <c r="BI5" s="31">
        <f t="shared" si="3"/>
        <v>3</v>
      </c>
      <c r="BJ5" s="31">
        <f t="shared" si="3"/>
        <v>0</v>
      </c>
      <c r="BK5" s="31">
        <f t="shared" si="32"/>
        <v>0</v>
      </c>
      <c r="BL5" s="31">
        <f t="shared" si="32"/>
        <v>0</v>
      </c>
      <c r="BM5" s="31">
        <f t="shared" si="33"/>
        <v>0</v>
      </c>
      <c r="BN5" s="31">
        <f t="shared" si="4"/>
        <v>0</v>
      </c>
      <c r="BO5" s="31">
        <f t="shared" si="4"/>
        <v>0</v>
      </c>
      <c r="BP5" s="31">
        <f t="shared" si="34"/>
        <v>0</v>
      </c>
      <c r="BQ5" s="31">
        <f t="shared" si="35"/>
        <v>0</v>
      </c>
      <c r="BR5" s="31">
        <f t="shared" si="35"/>
        <v>0</v>
      </c>
      <c r="BS5" s="31">
        <f t="shared" si="36"/>
        <v>0</v>
      </c>
      <c r="BT5" s="31">
        <f t="shared" si="5"/>
        <v>0</v>
      </c>
      <c r="BU5" s="32">
        <f t="shared" si="5"/>
        <v>0</v>
      </c>
      <c r="BV5" s="32">
        <f t="shared" si="37"/>
        <v>0</v>
      </c>
      <c r="BX5" s="30">
        <f t="shared" si="38"/>
        <v>1180</v>
      </c>
      <c r="BY5" s="31">
        <f t="shared" si="39"/>
        <v>30</v>
      </c>
      <c r="BZ5" s="31">
        <f t="shared" si="40"/>
        <v>0</v>
      </c>
      <c r="CA5" s="31">
        <f t="shared" si="41"/>
        <v>0</v>
      </c>
      <c r="CB5" s="31">
        <f t="shared" si="42"/>
        <v>0</v>
      </c>
      <c r="CC5" s="32">
        <f t="shared" si="43"/>
        <v>1210</v>
      </c>
      <c r="CD5" s="176">
        <f t="shared" si="6"/>
        <v>1063.3333333333333</v>
      </c>
      <c r="CE5" s="24">
        <f t="shared" si="44"/>
        <v>3</v>
      </c>
      <c r="CF5" s="176">
        <f t="shared" si="7"/>
        <v>1023.3333333333334</v>
      </c>
      <c r="CG5" s="24">
        <f t="shared" si="45"/>
        <v>4</v>
      </c>
      <c r="CH5" s="176">
        <f t="shared" si="8"/>
        <v>970</v>
      </c>
      <c r="CI5" s="24">
        <f t="shared" si="46"/>
        <v>5</v>
      </c>
      <c r="CJ5" s="24">
        <f t="shared" si="9"/>
        <v>22.222222222222221</v>
      </c>
      <c r="CK5" s="24">
        <f t="shared" si="10"/>
        <v>22.222222222222221</v>
      </c>
      <c r="CM5" s="24">
        <f t="shared" si="11"/>
        <v>38.46153846153846</v>
      </c>
      <c r="CN5" s="24">
        <f t="shared" si="12"/>
        <v>10</v>
      </c>
      <c r="CO5" s="24">
        <f t="shared" si="13"/>
        <v>23.52941176470588</v>
      </c>
      <c r="CP5" s="24">
        <f t="shared" si="14"/>
        <v>9.0909090909090917</v>
      </c>
      <c r="CQ5" s="24">
        <f t="shared" si="15"/>
        <v>0</v>
      </c>
      <c r="CR5" s="24">
        <f t="shared" si="16"/>
        <v>75</v>
      </c>
      <c r="CS5" s="24">
        <f t="shared" si="17"/>
        <v>0</v>
      </c>
      <c r="CT5" s="24" t="e">
        <f t="shared" si="18"/>
        <v>#DIV/0!</v>
      </c>
      <c r="CU5" s="24" t="e">
        <f t="shared" si="19"/>
        <v>#DIV/0!</v>
      </c>
      <c r="CV5" s="24" t="e">
        <f t="shared" si="20"/>
        <v>#DIV/0!</v>
      </c>
      <c r="CW5" s="24" t="e">
        <f t="shared" si="21"/>
        <v>#DIV/0!</v>
      </c>
      <c r="CX5" s="24" t="e">
        <f t="shared" si="22"/>
        <v>#DIV/0!</v>
      </c>
      <c r="CY5" s="24" t="e">
        <f t="shared" si="23"/>
        <v>#DIV/0!</v>
      </c>
      <c r="CZ5" s="24" t="e">
        <f t="shared" si="24"/>
        <v>#DIV/0!</v>
      </c>
      <c r="DA5" s="24" t="e">
        <f t="shared" si="25"/>
        <v>#DIV/0!</v>
      </c>
      <c r="DB5" s="24" t="e">
        <f t="shared" si="26"/>
        <v>#DIV/0!</v>
      </c>
      <c r="DC5" s="24" t="e">
        <f t="shared" si="27"/>
        <v>#DIV/0!</v>
      </c>
    </row>
    <row r="6" spans="1:123" s="24" customFormat="1" ht="15.75" thickBot="1">
      <c r="A6" s="24" t="s">
        <v>338</v>
      </c>
      <c r="B6" s="25">
        <v>4</v>
      </c>
      <c r="C6" s="25" t="s">
        <v>417</v>
      </c>
      <c r="D6" s="50" t="s">
        <v>36</v>
      </c>
      <c r="E6" s="33">
        <v>1</v>
      </c>
      <c r="F6" s="33">
        <v>1</v>
      </c>
      <c r="G6" s="33">
        <v>1</v>
      </c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50" t="s">
        <v>36</v>
      </c>
      <c r="U6" s="33"/>
      <c r="V6" s="33"/>
      <c r="W6" s="33">
        <v>2</v>
      </c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28"/>
        <v>2</v>
      </c>
      <c r="BA6" s="30">
        <f t="shared" si="0"/>
        <v>1</v>
      </c>
      <c r="BB6" s="31">
        <f t="shared" si="0"/>
        <v>1</v>
      </c>
      <c r="BC6" s="31">
        <f t="shared" si="29"/>
        <v>2</v>
      </c>
      <c r="BD6" s="31">
        <f t="shared" si="1"/>
        <v>3</v>
      </c>
      <c r="BE6" s="31">
        <f t="shared" si="30"/>
        <v>5</v>
      </c>
      <c r="BF6" s="31">
        <f t="shared" si="2"/>
        <v>0</v>
      </c>
      <c r="BG6" s="31">
        <f t="shared" si="31"/>
        <v>5</v>
      </c>
      <c r="BH6" s="31">
        <f t="shared" si="3"/>
        <v>0</v>
      </c>
      <c r="BI6" s="31">
        <f t="shared" si="3"/>
        <v>0</v>
      </c>
      <c r="BJ6" s="31">
        <f t="shared" si="3"/>
        <v>0</v>
      </c>
      <c r="BK6" s="31">
        <f t="shared" si="32"/>
        <v>0</v>
      </c>
      <c r="BL6" s="31">
        <f t="shared" si="32"/>
        <v>0</v>
      </c>
      <c r="BM6" s="31">
        <f t="shared" si="33"/>
        <v>0</v>
      </c>
      <c r="BN6" s="31">
        <f t="shared" si="4"/>
        <v>0</v>
      </c>
      <c r="BO6" s="31">
        <f t="shared" si="4"/>
        <v>0</v>
      </c>
      <c r="BP6" s="31">
        <f t="shared" si="34"/>
        <v>0</v>
      </c>
      <c r="BQ6" s="31">
        <f t="shared" si="35"/>
        <v>0</v>
      </c>
      <c r="BR6" s="31">
        <f t="shared" si="35"/>
        <v>0</v>
      </c>
      <c r="BS6" s="31">
        <f t="shared" si="36"/>
        <v>0</v>
      </c>
      <c r="BT6" s="31">
        <f t="shared" si="5"/>
        <v>0</v>
      </c>
      <c r="BU6" s="32">
        <f t="shared" si="5"/>
        <v>0</v>
      </c>
      <c r="BV6" s="32">
        <f t="shared" si="37"/>
        <v>0</v>
      </c>
      <c r="BX6" s="30">
        <f t="shared" si="38"/>
        <v>360</v>
      </c>
      <c r="BY6" s="31">
        <f t="shared" si="39"/>
        <v>0</v>
      </c>
      <c r="BZ6" s="31">
        <f t="shared" si="40"/>
        <v>0</v>
      </c>
      <c r="CA6" s="31">
        <f t="shared" si="41"/>
        <v>0</v>
      </c>
      <c r="CB6" s="31">
        <f t="shared" si="42"/>
        <v>0</v>
      </c>
      <c r="CC6" s="32">
        <f t="shared" si="43"/>
        <v>360</v>
      </c>
      <c r="CD6" s="176">
        <f t="shared" si="6"/>
        <v>213.33333333333334</v>
      </c>
      <c r="CE6" s="24">
        <f t="shared" si="44"/>
        <v>3</v>
      </c>
      <c r="CF6" s="176">
        <f t="shared" si="7"/>
        <v>173.33333333333334</v>
      </c>
      <c r="CG6" s="24">
        <f t="shared" si="45"/>
        <v>4</v>
      </c>
      <c r="CH6" s="176">
        <f t="shared" si="8"/>
        <v>120</v>
      </c>
      <c r="CI6" s="24">
        <f t="shared" si="46"/>
        <v>5</v>
      </c>
      <c r="CJ6" s="24">
        <f t="shared" si="9"/>
        <v>6.6115702479338845</v>
      </c>
      <c r="CK6" s="24">
        <f t="shared" si="10"/>
        <v>6.6115702479338845</v>
      </c>
      <c r="CM6" s="24">
        <f t="shared" si="11"/>
        <v>7.6923076923076916</v>
      </c>
      <c r="CN6" s="24">
        <f t="shared" si="12"/>
        <v>5</v>
      </c>
      <c r="CO6" s="24">
        <f t="shared" si="13"/>
        <v>8.8235294117647047</v>
      </c>
      <c r="CP6" s="24">
        <f t="shared" si="14"/>
        <v>0</v>
      </c>
      <c r="CQ6" s="24">
        <f t="shared" si="15"/>
        <v>0</v>
      </c>
      <c r="CR6" s="24">
        <f t="shared" si="16"/>
        <v>0</v>
      </c>
      <c r="CS6" s="24">
        <f t="shared" si="17"/>
        <v>0</v>
      </c>
      <c r="CT6" s="24" t="e">
        <f t="shared" si="18"/>
        <v>#DIV/0!</v>
      </c>
      <c r="CU6" s="24" t="e">
        <f t="shared" si="19"/>
        <v>#DIV/0!</v>
      </c>
      <c r="CV6" s="24" t="e">
        <f t="shared" si="20"/>
        <v>#DIV/0!</v>
      </c>
      <c r="CW6" s="24" t="e">
        <f t="shared" si="21"/>
        <v>#DIV/0!</v>
      </c>
      <c r="CX6" s="24" t="e">
        <f t="shared" si="22"/>
        <v>#DIV/0!</v>
      </c>
      <c r="CY6" s="24" t="e">
        <f t="shared" si="23"/>
        <v>#DIV/0!</v>
      </c>
      <c r="CZ6" s="24" t="e">
        <f t="shared" si="24"/>
        <v>#DIV/0!</v>
      </c>
      <c r="DA6" s="24" t="e">
        <f t="shared" si="25"/>
        <v>#DIV/0!</v>
      </c>
      <c r="DB6" s="24" t="e">
        <f t="shared" si="26"/>
        <v>#DIV/0!</v>
      </c>
      <c r="DC6" s="24" t="e">
        <f t="shared" si="27"/>
        <v>#DIV/0!</v>
      </c>
    </row>
    <row r="7" spans="1:123" s="24" customFormat="1" ht="15.75" thickBot="1">
      <c r="A7" s="24" t="s">
        <v>338</v>
      </c>
      <c r="B7" s="25">
        <v>5</v>
      </c>
      <c r="C7" s="25" t="s">
        <v>418</v>
      </c>
      <c r="D7" s="50" t="s">
        <v>36</v>
      </c>
      <c r="E7" s="33"/>
      <c r="F7" s="33">
        <v>1</v>
      </c>
      <c r="G7" s="33">
        <v>1</v>
      </c>
      <c r="H7" s="33">
        <v>1</v>
      </c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50" t="s">
        <v>36</v>
      </c>
      <c r="U7" s="33"/>
      <c r="V7" s="33">
        <v>1</v>
      </c>
      <c r="W7" s="33">
        <v>3</v>
      </c>
      <c r="X7" s="33">
        <v>2</v>
      </c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28"/>
        <v>2</v>
      </c>
      <c r="BA7" s="30">
        <f t="shared" si="0"/>
        <v>0</v>
      </c>
      <c r="BB7" s="31">
        <f t="shared" si="0"/>
        <v>2</v>
      </c>
      <c r="BC7" s="31">
        <f t="shared" si="29"/>
        <v>2</v>
      </c>
      <c r="BD7" s="31">
        <f t="shared" si="1"/>
        <v>4</v>
      </c>
      <c r="BE7" s="31">
        <f t="shared" si="30"/>
        <v>6</v>
      </c>
      <c r="BF7" s="31">
        <f t="shared" si="2"/>
        <v>3</v>
      </c>
      <c r="BG7" s="31">
        <f t="shared" si="31"/>
        <v>9</v>
      </c>
      <c r="BH7" s="31">
        <f t="shared" si="3"/>
        <v>0</v>
      </c>
      <c r="BI7" s="31">
        <f t="shared" si="3"/>
        <v>0</v>
      </c>
      <c r="BJ7" s="31">
        <f t="shared" si="3"/>
        <v>0</v>
      </c>
      <c r="BK7" s="31">
        <f t="shared" si="32"/>
        <v>0</v>
      </c>
      <c r="BL7" s="31">
        <f t="shared" si="32"/>
        <v>0</v>
      </c>
      <c r="BM7" s="31">
        <f t="shared" si="33"/>
        <v>0</v>
      </c>
      <c r="BN7" s="31">
        <f t="shared" si="4"/>
        <v>0</v>
      </c>
      <c r="BO7" s="31">
        <f t="shared" si="4"/>
        <v>0</v>
      </c>
      <c r="BP7" s="31">
        <f t="shared" si="34"/>
        <v>0</v>
      </c>
      <c r="BQ7" s="31">
        <f t="shared" si="35"/>
        <v>0</v>
      </c>
      <c r="BR7" s="31">
        <f t="shared" si="35"/>
        <v>0</v>
      </c>
      <c r="BS7" s="31">
        <f t="shared" si="36"/>
        <v>0</v>
      </c>
      <c r="BT7" s="31">
        <f t="shared" si="5"/>
        <v>0</v>
      </c>
      <c r="BU7" s="32">
        <f t="shared" si="5"/>
        <v>0</v>
      </c>
      <c r="BV7" s="32">
        <f t="shared" si="37"/>
        <v>0</v>
      </c>
      <c r="BX7" s="30">
        <f t="shared" si="38"/>
        <v>520</v>
      </c>
      <c r="BY7" s="31">
        <f t="shared" si="39"/>
        <v>0</v>
      </c>
      <c r="BZ7" s="31">
        <f t="shared" si="40"/>
        <v>0</v>
      </c>
      <c r="CA7" s="31">
        <f t="shared" si="41"/>
        <v>0</v>
      </c>
      <c r="CB7" s="31">
        <f t="shared" si="42"/>
        <v>0</v>
      </c>
      <c r="CC7" s="32">
        <f t="shared" si="43"/>
        <v>520</v>
      </c>
      <c r="CD7" s="176">
        <f t="shared" si="6"/>
        <v>373.33333333333337</v>
      </c>
      <c r="CE7" s="24">
        <f t="shared" si="44"/>
        <v>3</v>
      </c>
      <c r="CF7" s="176">
        <f t="shared" si="7"/>
        <v>333.33333333333337</v>
      </c>
      <c r="CG7" s="24">
        <f t="shared" si="45"/>
        <v>4</v>
      </c>
      <c r="CH7" s="176">
        <f t="shared" si="8"/>
        <v>280</v>
      </c>
      <c r="CI7" s="24">
        <f t="shared" si="46"/>
        <v>5</v>
      </c>
      <c r="CJ7" s="24">
        <f t="shared" si="9"/>
        <v>9.5500459136822773</v>
      </c>
      <c r="CK7" s="24">
        <f t="shared" si="10"/>
        <v>9.5500459136822773</v>
      </c>
      <c r="CM7" s="24">
        <f t="shared" si="11"/>
        <v>0</v>
      </c>
      <c r="CN7" s="24">
        <f t="shared" si="12"/>
        <v>10</v>
      </c>
      <c r="CO7" s="24">
        <f t="shared" si="13"/>
        <v>11.76470588235294</v>
      </c>
      <c r="CP7" s="24">
        <f t="shared" si="14"/>
        <v>27.272727272727273</v>
      </c>
      <c r="CQ7" s="24">
        <f t="shared" si="15"/>
        <v>0</v>
      </c>
      <c r="CR7" s="24">
        <f t="shared" si="16"/>
        <v>0</v>
      </c>
      <c r="CS7" s="24">
        <f t="shared" si="17"/>
        <v>0</v>
      </c>
      <c r="CT7" s="24" t="e">
        <f t="shared" si="18"/>
        <v>#DIV/0!</v>
      </c>
      <c r="CU7" s="24" t="e">
        <f t="shared" si="19"/>
        <v>#DIV/0!</v>
      </c>
      <c r="CV7" s="24" t="e">
        <f t="shared" si="20"/>
        <v>#DIV/0!</v>
      </c>
      <c r="CW7" s="24" t="e">
        <f t="shared" si="21"/>
        <v>#DIV/0!</v>
      </c>
      <c r="CX7" s="24" t="e">
        <f t="shared" si="22"/>
        <v>#DIV/0!</v>
      </c>
      <c r="CY7" s="24" t="e">
        <f t="shared" si="23"/>
        <v>#DIV/0!</v>
      </c>
      <c r="CZ7" s="24" t="e">
        <f t="shared" si="24"/>
        <v>#DIV/0!</v>
      </c>
      <c r="DA7" s="24" t="e">
        <f t="shared" si="25"/>
        <v>#DIV/0!</v>
      </c>
      <c r="DB7" s="24" t="e">
        <f t="shared" si="26"/>
        <v>#DIV/0!</v>
      </c>
      <c r="DC7" s="24" t="e">
        <f t="shared" si="27"/>
        <v>#DIV/0!</v>
      </c>
    </row>
    <row r="8" spans="1:123" s="24" customFormat="1" ht="15.75" thickBot="1">
      <c r="A8" s="24" t="s">
        <v>338</v>
      </c>
      <c r="B8" s="25">
        <v>6</v>
      </c>
      <c r="C8" s="25" t="s">
        <v>419</v>
      </c>
      <c r="D8" s="50" t="s">
        <v>36</v>
      </c>
      <c r="E8" s="33">
        <v>1</v>
      </c>
      <c r="F8" s="33">
        <v>1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50" t="s">
        <v>36</v>
      </c>
      <c r="U8" s="33">
        <v>1</v>
      </c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28"/>
        <v>2</v>
      </c>
      <c r="BA8" s="30">
        <f t="shared" si="0"/>
        <v>2</v>
      </c>
      <c r="BB8" s="31">
        <f t="shared" si="0"/>
        <v>1</v>
      </c>
      <c r="BC8" s="31">
        <f t="shared" si="29"/>
        <v>3</v>
      </c>
      <c r="BD8" s="31">
        <f t="shared" si="1"/>
        <v>0</v>
      </c>
      <c r="BE8" s="31">
        <f t="shared" si="30"/>
        <v>3</v>
      </c>
      <c r="BF8" s="31">
        <f t="shared" si="2"/>
        <v>0</v>
      </c>
      <c r="BG8" s="31">
        <f t="shared" si="31"/>
        <v>3</v>
      </c>
      <c r="BH8" s="31">
        <f t="shared" si="3"/>
        <v>0</v>
      </c>
      <c r="BI8" s="31">
        <f t="shared" si="3"/>
        <v>0</v>
      </c>
      <c r="BJ8" s="31">
        <f t="shared" si="3"/>
        <v>0</v>
      </c>
      <c r="BK8" s="31">
        <f t="shared" si="32"/>
        <v>0</v>
      </c>
      <c r="BL8" s="31">
        <f t="shared" si="32"/>
        <v>0</v>
      </c>
      <c r="BM8" s="31">
        <f t="shared" si="33"/>
        <v>0</v>
      </c>
      <c r="BN8" s="31">
        <f t="shared" si="4"/>
        <v>0</v>
      </c>
      <c r="BO8" s="31">
        <f t="shared" si="4"/>
        <v>0</v>
      </c>
      <c r="BP8" s="31">
        <f t="shared" si="34"/>
        <v>0</v>
      </c>
      <c r="BQ8" s="31">
        <f t="shared" si="35"/>
        <v>0</v>
      </c>
      <c r="BR8" s="31">
        <f t="shared" si="35"/>
        <v>0</v>
      </c>
      <c r="BS8" s="31">
        <f t="shared" si="36"/>
        <v>0</v>
      </c>
      <c r="BT8" s="31">
        <f t="shared" si="5"/>
        <v>0</v>
      </c>
      <c r="BU8" s="32">
        <f t="shared" si="5"/>
        <v>0</v>
      </c>
      <c r="BV8" s="32">
        <f t="shared" si="37"/>
        <v>0</v>
      </c>
      <c r="BX8" s="30">
        <f t="shared" si="38"/>
        <v>280</v>
      </c>
      <c r="BY8" s="31">
        <f t="shared" si="39"/>
        <v>0</v>
      </c>
      <c r="BZ8" s="31">
        <f t="shared" si="40"/>
        <v>0</v>
      </c>
      <c r="CA8" s="31">
        <f t="shared" si="41"/>
        <v>0</v>
      </c>
      <c r="CB8" s="31">
        <f t="shared" si="42"/>
        <v>0</v>
      </c>
      <c r="CC8" s="32">
        <f t="shared" si="43"/>
        <v>280</v>
      </c>
      <c r="CD8" s="176">
        <f t="shared" si="6"/>
        <v>133.33333333333334</v>
      </c>
      <c r="CE8" s="24">
        <f t="shared" si="44"/>
        <v>3</v>
      </c>
      <c r="CF8" s="176">
        <f t="shared" si="7"/>
        <v>93.333333333333343</v>
      </c>
      <c r="CG8" s="24">
        <f t="shared" si="45"/>
        <v>4</v>
      </c>
      <c r="CH8" s="176">
        <f t="shared" si="8"/>
        <v>40</v>
      </c>
      <c r="CI8" s="24">
        <f t="shared" si="46"/>
        <v>5</v>
      </c>
      <c r="CJ8" s="24">
        <f t="shared" si="9"/>
        <v>5.1423324150596876</v>
      </c>
      <c r="CK8" s="24">
        <f t="shared" si="10"/>
        <v>5.1423324150596876</v>
      </c>
      <c r="CM8" s="24">
        <f t="shared" si="11"/>
        <v>15.384615384615383</v>
      </c>
      <c r="CN8" s="24">
        <f t="shared" si="12"/>
        <v>5</v>
      </c>
      <c r="CO8" s="24">
        <f t="shared" si="13"/>
        <v>0</v>
      </c>
      <c r="CP8" s="24">
        <f t="shared" si="14"/>
        <v>0</v>
      </c>
      <c r="CQ8" s="24">
        <f t="shared" si="15"/>
        <v>0</v>
      </c>
      <c r="CR8" s="24">
        <f t="shared" si="16"/>
        <v>0</v>
      </c>
      <c r="CS8" s="24">
        <f t="shared" si="17"/>
        <v>0</v>
      </c>
      <c r="CT8" s="24" t="e">
        <f t="shared" si="18"/>
        <v>#DIV/0!</v>
      </c>
      <c r="CU8" s="24" t="e">
        <f t="shared" si="19"/>
        <v>#DIV/0!</v>
      </c>
      <c r="CV8" s="24" t="e">
        <f t="shared" si="20"/>
        <v>#DIV/0!</v>
      </c>
      <c r="CW8" s="24" t="e">
        <f t="shared" si="21"/>
        <v>#DIV/0!</v>
      </c>
      <c r="CX8" s="24" t="e">
        <f t="shared" si="22"/>
        <v>#DIV/0!</v>
      </c>
      <c r="CY8" s="24" t="e">
        <f t="shared" si="23"/>
        <v>#DIV/0!</v>
      </c>
      <c r="CZ8" s="24" t="e">
        <f t="shared" si="24"/>
        <v>#DIV/0!</v>
      </c>
      <c r="DA8" s="24" t="e">
        <f t="shared" si="25"/>
        <v>#DIV/0!</v>
      </c>
      <c r="DB8" s="24" t="e">
        <f t="shared" si="26"/>
        <v>#DIV/0!</v>
      </c>
      <c r="DC8" s="24" t="e">
        <f t="shared" si="27"/>
        <v>#DIV/0!</v>
      </c>
    </row>
    <row r="9" spans="1:123" s="24" customFormat="1" ht="15.75" thickBot="1">
      <c r="A9" s="24" t="s">
        <v>338</v>
      </c>
      <c r="B9" s="25">
        <v>7</v>
      </c>
      <c r="C9" s="25" t="s">
        <v>420</v>
      </c>
      <c r="D9" s="50" t="s">
        <v>36</v>
      </c>
      <c r="E9" s="33"/>
      <c r="F9" s="33">
        <v>1</v>
      </c>
      <c r="G9" s="33">
        <v>1</v>
      </c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50" t="s">
        <v>36</v>
      </c>
      <c r="U9" s="33"/>
      <c r="V9" s="33"/>
      <c r="W9" s="33">
        <v>2</v>
      </c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28"/>
        <v>2</v>
      </c>
      <c r="BA9" s="30">
        <f t="shared" si="0"/>
        <v>0</v>
      </c>
      <c r="BB9" s="31">
        <f t="shared" si="0"/>
        <v>1</v>
      </c>
      <c r="BC9" s="31">
        <f t="shared" si="29"/>
        <v>1</v>
      </c>
      <c r="BD9" s="31">
        <f t="shared" si="1"/>
        <v>3</v>
      </c>
      <c r="BE9" s="31">
        <f t="shared" si="30"/>
        <v>4</v>
      </c>
      <c r="BF9" s="31">
        <f t="shared" si="2"/>
        <v>0</v>
      </c>
      <c r="BG9" s="31">
        <f t="shared" si="31"/>
        <v>4</v>
      </c>
      <c r="BH9" s="31">
        <f t="shared" si="3"/>
        <v>0</v>
      </c>
      <c r="BI9" s="31">
        <f t="shared" si="3"/>
        <v>0</v>
      </c>
      <c r="BJ9" s="31">
        <f t="shared" si="3"/>
        <v>0</v>
      </c>
      <c r="BK9" s="31">
        <f t="shared" si="32"/>
        <v>0</v>
      </c>
      <c r="BL9" s="31">
        <f t="shared" si="32"/>
        <v>0</v>
      </c>
      <c r="BM9" s="31">
        <f t="shared" si="33"/>
        <v>0</v>
      </c>
      <c r="BN9" s="31">
        <f t="shared" si="4"/>
        <v>0</v>
      </c>
      <c r="BO9" s="31">
        <f t="shared" si="4"/>
        <v>0</v>
      </c>
      <c r="BP9" s="31">
        <f t="shared" si="34"/>
        <v>0</v>
      </c>
      <c r="BQ9" s="31">
        <f t="shared" si="35"/>
        <v>0</v>
      </c>
      <c r="BR9" s="31">
        <f t="shared" si="35"/>
        <v>0</v>
      </c>
      <c r="BS9" s="31">
        <f t="shared" si="36"/>
        <v>0</v>
      </c>
      <c r="BT9" s="31">
        <f t="shared" si="5"/>
        <v>0</v>
      </c>
      <c r="BU9" s="32">
        <f t="shared" si="5"/>
        <v>0</v>
      </c>
      <c r="BV9" s="32">
        <f t="shared" si="37"/>
        <v>0</v>
      </c>
      <c r="BX9" s="30">
        <f t="shared" si="38"/>
        <v>260</v>
      </c>
      <c r="BY9" s="31">
        <f t="shared" si="39"/>
        <v>0</v>
      </c>
      <c r="BZ9" s="31">
        <f t="shared" si="40"/>
        <v>0</v>
      </c>
      <c r="CA9" s="31">
        <f t="shared" si="41"/>
        <v>0</v>
      </c>
      <c r="CB9" s="31">
        <f t="shared" si="42"/>
        <v>0</v>
      </c>
      <c r="CC9" s="32">
        <f t="shared" si="43"/>
        <v>260</v>
      </c>
      <c r="CD9" s="176">
        <f t="shared" si="6"/>
        <v>113.33333333333334</v>
      </c>
      <c r="CE9" s="24">
        <f t="shared" si="44"/>
        <v>3</v>
      </c>
      <c r="CF9" s="176">
        <f t="shared" si="7"/>
        <v>73.333333333333343</v>
      </c>
      <c r="CG9" s="24">
        <f t="shared" si="45"/>
        <v>4</v>
      </c>
      <c r="CH9" s="176">
        <f t="shared" si="8"/>
        <v>20</v>
      </c>
      <c r="CI9" s="24">
        <f t="shared" si="46"/>
        <v>5</v>
      </c>
      <c r="CJ9" s="24">
        <f t="shared" si="9"/>
        <v>4.7750229568411386</v>
      </c>
      <c r="CK9" s="24">
        <f t="shared" si="10"/>
        <v>4.7750229568411386</v>
      </c>
      <c r="CM9" s="24">
        <f t="shared" si="11"/>
        <v>0</v>
      </c>
      <c r="CN9" s="24">
        <f t="shared" si="12"/>
        <v>5</v>
      </c>
      <c r="CO9" s="24">
        <f t="shared" si="13"/>
        <v>8.8235294117647047</v>
      </c>
      <c r="CP9" s="24">
        <f t="shared" si="14"/>
        <v>0</v>
      </c>
      <c r="CQ9" s="24">
        <f t="shared" si="15"/>
        <v>0</v>
      </c>
      <c r="CR9" s="24">
        <f t="shared" si="16"/>
        <v>0</v>
      </c>
      <c r="CS9" s="24">
        <f t="shared" si="17"/>
        <v>0</v>
      </c>
      <c r="CT9" s="24" t="e">
        <f t="shared" si="18"/>
        <v>#DIV/0!</v>
      </c>
      <c r="CU9" s="24" t="e">
        <f t="shared" si="19"/>
        <v>#DIV/0!</v>
      </c>
      <c r="CV9" s="24" t="e">
        <f t="shared" si="20"/>
        <v>#DIV/0!</v>
      </c>
      <c r="CW9" s="24" t="e">
        <f t="shared" si="21"/>
        <v>#DIV/0!</v>
      </c>
      <c r="CX9" s="24" t="e">
        <f t="shared" si="22"/>
        <v>#DIV/0!</v>
      </c>
      <c r="CY9" s="24" t="e">
        <f t="shared" si="23"/>
        <v>#DIV/0!</v>
      </c>
      <c r="CZ9" s="24" t="e">
        <f t="shared" si="24"/>
        <v>#DIV/0!</v>
      </c>
      <c r="DA9" s="24" t="e">
        <f t="shared" si="25"/>
        <v>#DIV/0!</v>
      </c>
      <c r="DB9" s="24" t="e">
        <f t="shared" si="26"/>
        <v>#DIV/0!</v>
      </c>
      <c r="DC9" s="24" t="e">
        <f t="shared" si="27"/>
        <v>#DIV/0!</v>
      </c>
    </row>
    <row r="10" spans="1:123" s="24" customFormat="1" ht="15.75" thickBot="1">
      <c r="A10" s="24" t="s">
        <v>338</v>
      </c>
      <c r="B10" s="25">
        <v>8</v>
      </c>
      <c r="C10" s="25" t="s">
        <v>421</v>
      </c>
      <c r="D10" s="50" t="s">
        <v>36</v>
      </c>
      <c r="E10" s="33">
        <v>1</v>
      </c>
      <c r="F10" s="33">
        <v>1</v>
      </c>
      <c r="G10" s="33">
        <v>1</v>
      </c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50" t="s">
        <v>36</v>
      </c>
      <c r="U10" s="33"/>
      <c r="V10" s="33">
        <v>2</v>
      </c>
      <c r="W10" s="33">
        <v>1</v>
      </c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28"/>
        <v>2</v>
      </c>
      <c r="BA10" s="30">
        <f t="shared" si="0"/>
        <v>1</v>
      </c>
      <c r="BB10" s="31">
        <f t="shared" si="0"/>
        <v>3</v>
      </c>
      <c r="BC10" s="31">
        <f t="shared" si="29"/>
        <v>4</v>
      </c>
      <c r="BD10" s="31">
        <f t="shared" si="1"/>
        <v>2</v>
      </c>
      <c r="BE10" s="31">
        <f t="shared" si="30"/>
        <v>6</v>
      </c>
      <c r="BF10" s="31">
        <f t="shared" si="2"/>
        <v>0</v>
      </c>
      <c r="BG10" s="31">
        <f t="shared" si="31"/>
        <v>6</v>
      </c>
      <c r="BH10" s="31">
        <f t="shared" si="3"/>
        <v>0</v>
      </c>
      <c r="BI10" s="31">
        <f t="shared" si="3"/>
        <v>0</v>
      </c>
      <c r="BJ10" s="31">
        <f t="shared" si="3"/>
        <v>0</v>
      </c>
      <c r="BK10" s="31">
        <f t="shared" si="32"/>
        <v>0</v>
      </c>
      <c r="BL10" s="31">
        <f t="shared" si="32"/>
        <v>0</v>
      </c>
      <c r="BM10" s="31">
        <f t="shared" si="33"/>
        <v>0</v>
      </c>
      <c r="BN10" s="31">
        <f t="shared" si="4"/>
        <v>0</v>
      </c>
      <c r="BO10" s="31">
        <f t="shared" si="4"/>
        <v>0</v>
      </c>
      <c r="BP10" s="31">
        <f t="shared" si="34"/>
        <v>0</v>
      </c>
      <c r="BQ10" s="31">
        <f t="shared" si="35"/>
        <v>0</v>
      </c>
      <c r="BR10" s="31">
        <f t="shared" si="35"/>
        <v>0</v>
      </c>
      <c r="BS10" s="31">
        <f t="shared" si="36"/>
        <v>0</v>
      </c>
      <c r="BT10" s="31">
        <f t="shared" si="5"/>
        <v>0</v>
      </c>
      <c r="BU10" s="32">
        <f t="shared" si="5"/>
        <v>0</v>
      </c>
      <c r="BV10" s="32">
        <f t="shared" si="37"/>
        <v>0</v>
      </c>
      <c r="BX10" s="30">
        <f t="shared" si="38"/>
        <v>460</v>
      </c>
      <c r="BY10" s="31">
        <f t="shared" si="39"/>
        <v>0</v>
      </c>
      <c r="BZ10" s="31">
        <f t="shared" si="40"/>
        <v>0</v>
      </c>
      <c r="CA10" s="31">
        <f t="shared" si="41"/>
        <v>0</v>
      </c>
      <c r="CB10" s="31">
        <f t="shared" si="42"/>
        <v>0</v>
      </c>
      <c r="CC10" s="32">
        <f t="shared" si="43"/>
        <v>460</v>
      </c>
      <c r="CD10" s="176">
        <f t="shared" si="6"/>
        <v>313.33333333333337</v>
      </c>
      <c r="CE10" s="24">
        <f t="shared" si="44"/>
        <v>3</v>
      </c>
      <c r="CF10" s="176">
        <f t="shared" si="7"/>
        <v>273.33333333333337</v>
      </c>
      <c r="CG10" s="24">
        <f t="shared" si="45"/>
        <v>4</v>
      </c>
      <c r="CH10" s="176">
        <f t="shared" si="8"/>
        <v>220</v>
      </c>
      <c r="CI10" s="24">
        <f t="shared" si="46"/>
        <v>5</v>
      </c>
      <c r="CJ10" s="24">
        <f t="shared" si="9"/>
        <v>8.4481175390266294</v>
      </c>
      <c r="CK10" s="24">
        <f t="shared" si="10"/>
        <v>8.4481175390266294</v>
      </c>
      <c r="CM10" s="24">
        <f t="shared" si="11"/>
        <v>7.6923076923076916</v>
      </c>
      <c r="CN10" s="24">
        <f t="shared" si="12"/>
        <v>15</v>
      </c>
      <c r="CO10" s="24">
        <f t="shared" si="13"/>
        <v>5.8823529411764701</v>
      </c>
      <c r="CP10" s="24">
        <f t="shared" si="14"/>
        <v>0</v>
      </c>
      <c r="CQ10" s="24">
        <f t="shared" si="15"/>
        <v>0</v>
      </c>
      <c r="CR10" s="24">
        <f t="shared" si="16"/>
        <v>0</v>
      </c>
      <c r="CS10" s="24">
        <f t="shared" si="17"/>
        <v>0</v>
      </c>
      <c r="CT10" s="24" t="e">
        <f t="shared" si="18"/>
        <v>#DIV/0!</v>
      </c>
      <c r="CU10" s="24" t="e">
        <f t="shared" si="19"/>
        <v>#DIV/0!</v>
      </c>
      <c r="CV10" s="24" t="e">
        <f t="shared" si="20"/>
        <v>#DIV/0!</v>
      </c>
      <c r="CW10" s="24" t="e">
        <f t="shared" si="21"/>
        <v>#DIV/0!</v>
      </c>
      <c r="CX10" s="24" t="e">
        <f t="shared" si="22"/>
        <v>#DIV/0!</v>
      </c>
      <c r="CY10" s="24" t="e">
        <f t="shared" si="23"/>
        <v>#DIV/0!</v>
      </c>
      <c r="CZ10" s="24" t="e">
        <f t="shared" si="24"/>
        <v>#DIV/0!</v>
      </c>
      <c r="DA10" s="24" t="e">
        <f t="shared" si="25"/>
        <v>#DIV/0!</v>
      </c>
      <c r="DB10" s="24" t="e">
        <f t="shared" si="26"/>
        <v>#DIV/0!</v>
      </c>
      <c r="DC10" s="24" t="e">
        <f t="shared" si="27"/>
        <v>#DIV/0!</v>
      </c>
    </row>
    <row r="11" spans="1:123" s="24" customFormat="1" ht="15.75" thickBot="1">
      <c r="A11" s="24" t="s">
        <v>338</v>
      </c>
      <c r="B11" s="25">
        <v>9</v>
      </c>
      <c r="C11" s="25" t="s">
        <v>422</v>
      </c>
      <c r="D11" s="50" t="s">
        <v>36</v>
      </c>
      <c r="E11" s="33"/>
      <c r="F11" s="33">
        <v>2</v>
      </c>
      <c r="G11" s="33">
        <v>5</v>
      </c>
      <c r="H11" s="33">
        <v>2</v>
      </c>
      <c r="I11" s="33"/>
      <c r="J11" s="33">
        <v>1</v>
      </c>
      <c r="K11" s="33"/>
      <c r="L11" s="33"/>
      <c r="M11" s="33"/>
      <c r="N11" s="33"/>
      <c r="O11" s="33"/>
      <c r="P11" s="33"/>
      <c r="Q11" s="33"/>
      <c r="R11" s="33"/>
      <c r="S11" s="33"/>
      <c r="T11" s="50" t="s">
        <v>36</v>
      </c>
      <c r="U11" s="33"/>
      <c r="V11" s="33">
        <v>1</v>
      </c>
      <c r="W11" s="33">
        <v>3</v>
      </c>
      <c r="X11" s="33"/>
      <c r="Y11" s="33">
        <v>1</v>
      </c>
      <c r="Z11" s="33"/>
      <c r="AA11" s="33">
        <v>1</v>
      </c>
      <c r="AB11" s="33"/>
      <c r="AC11" s="33"/>
      <c r="AD11" s="33"/>
      <c r="AE11" s="33"/>
      <c r="AF11" s="33"/>
      <c r="AG11" s="33"/>
      <c r="AH11" s="33"/>
      <c r="AI11" s="33"/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28"/>
        <v>2</v>
      </c>
      <c r="BA11" s="30">
        <f t="shared" si="0"/>
        <v>0</v>
      </c>
      <c r="BB11" s="31">
        <f t="shared" si="0"/>
        <v>3</v>
      </c>
      <c r="BC11" s="31">
        <f t="shared" si="29"/>
        <v>3</v>
      </c>
      <c r="BD11" s="31">
        <f t="shared" si="1"/>
        <v>8</v>
      </c>
      <c r="BE11" s="31">
        <f t="shared" si="30"/>
        <v>11</v>
      </c>
      <c r="BF11" s="31">
        <f t="shared" si="2"/>
        <v>2</v>
      </c>
      <c r="BG11" s="31">
        <f t="shared" si="31"/>
        <v>13</v>
      </c>
      <c r="BH11" s="31">
        <f t="shared" si="3"/>
        <v>1</v>
      </c>
      <c r="BI11" s="31">
        <f t="shared" si="3"/>
        <v>1</v>
      </c>
      <c r="BJ11" s="31">
        <f t="shared" si="3"/>
        <v>1</v>
      </c>
      <c r="BK11" s="31">
        <f t="shared" si="32"/>
        <v>0</v>
      </c>
      <c r="BL11" s="31">
        <f t="shared" si="32"/>
        <v>0</v>
      </c>
      <c r="BM11" s="31">
        <f t="shared" si="33"/>
        <v>0</v>
      </c>
      <c r="BN11" s="31">
        <f t="shared" si="4"/>
        <v>0</v>
      </c>
      <c r="BO11" s="31">
        <f t="shared" si="4"/>
        <v>0</v>
      </c>
      <c r="BP11" s="31">
        <f t="shared" si="34"/>
        <v>0</v>
      </c>
      <c r="BQ11" s="31">
        <f t="shared" si="35"/>
        <v>0</v>
      </c>
      <c r="BR11" s="31">
        <f t="shared" si="35"/>
        <v>0</v>
      </c>
      <c r="BS11" s="31">
        <f t="shared" si="36"/>
        <v>0</v>
      </c>
      <c r="BT11" s="31">
        <f t="shared" si="5"/>
        <v>0</v>
      </c>
      <c r="BU11" s="32">
        <f t="shared" si="5"/>
        <v>0</v>
      </c>
      <c r="BV11" s="32">
        <f t="shared" si="37"/>
        <v>0</v>
      </c>
      <c r="BX11" s="30">
        <f t="shared" si="38"/>
        <v>820</v>
      </c>
      <c r="BY11" s="31">
        <f t="shared" si="39"/>
        <v>10</v>
      </c>
      <c r="BZ11" s="31">
        <f t="shared" si="40"/>
        <v>5</v>
      </c>
      <c r="CA11" s="31">
        <f t="shared" si="41"/>
        <v>0</v>
      </c>
      <c r="CB11" s="31">
        <f t="shared" si="42"/>
        <v>0</v>
      </c>
      <c r="CC11" s="32">
        <f t="shared" si="43"/>
        <v>835</v>
      </c>
      <c r="CD11" s="176">
        <f t="shared" si="6"/>
        <v>688.33333333333337</v>
      </c>
      <c r="CE11" s="24">
        <f t="shared" si="44"/>
        <v>3</v>
      </c>
      <c r="CF11" s="176">
        <f t="shared" si="7"/>
        <v>648.33333333333337</v>
      </c>
      <c r="CG11" s="24">
        <f t="shared" si="45"/>
        <v>4</v>
      </c>
      <c r="CH11" s="176">
        <f t="shared" si="8"/>
        <v>595</v>
      </c>
      <c r="CI11" s="24">
        <f t="shared" si="46"/>
        <v>5</v>
      </c>
      <c r="CJ11" s="24">
        <f t="shared" si="9"/>
        <v>15.335169880624427</v>
      </c>
      <c r="CK11" s="24">
        <f t="shared" si="10"/>
        <v>15.335169880624427</v>
      </c>
      <c r="CM11" s="24">
        <f t="shared" si="11"/>
        <v>0</v>
      </c>
      <c r="CN11" s="24">
        <f t="shared" si="12"/>
        <v>15</v>
      </c>
      <c r="CO11" s="24">
        <f t="shared" si="13"/>
        <v>23.52941176470588</v>
      </c>
      <c r="CP11" s="24">
        <f t="shared" si="14"/>
        <v>18.181818181818183</v>
      </c>
      <c r="CQ11" s="24">
        <f t="shared" si="15"/>
        <v>100</v>
      </c>
      <c r="CR11" s="24">
        <f t="shared" si="16"/>
        <v>25</v>
      </c>
      <c r="CS11" s="24">
        <f t="shared" si="17"/>
        <v>100</v>
      </c>
      <c r="CT11" s="24" t="e">
        <f t="shared" si="18"/>
        <v>#DIV/0!</v>
      </c>
      <c r="CU11" s="24" t="e">
        <f t="shared" si="19"/>
        <v>#DIV/0!</v>
      </c>
      <c r="CV11" s="24" t="e">
        <f t="shared" si="20"/>
        <v>#DIV/0!</v>
      </c>
      <c r="CW11" s="24" t="e">
        <f t="shared" si="21"/>
        <v>#DIV/0!</v>
      </c>
      <c r="CX11" s="24" t="e">
        <f t="shared" si="22"/>
        <v>#DIV/0!</v>
      </c>
      <c r="CY11" s="24" t="e">
        <f t="shared" si="23"/>
        <v>#DIV/0!</v>
      </c>
      <c r="CZ11" s="24" t="e">
        <f t="shared" si="24"/>
        <v>#DIV/0!</v>
      </c>
      <c r="DA11" s="24" t="e">
        <f t="shared" si="25"/>
        <v>#DIV/0!</v>
      </c>
      <c r="DB11" s="24" t="e">
        <f t="shared" si="26"/>
        <v>#DIV/0!</v>
      </c>
      <c r="DC11" s="24" t="e">
        <f t="shared" si="27"/>
        <v>#DIV/0!</v>
      </c>
    </row>
    <row r="12" spans="1:123" s="24" customFormat="1" ht="15.75" thickBot="1">
      <c r="A12" s="24" t="s">
        <v>338</v>
      </c>
      <c r="B12" s="25">
        <v>10</v>
      </c>
      <c r="C12" s="25" t="s">
        <v>423</v>
      </c>
      <c r="D12" s="50" t="s">
        <v>36</v>
      </c>
      <c r="E12" s="43"/>
      <c r="F12" s="43">
        <v>1</v>
      </c>
      <c r="G12" s="43">
        <v>1</v>
      </c>
      <c r="H12" s="43">
        <v>1</v>
      </c>
      <c r="I12" s="43"/>
      <c r="J12" s="43"/>
      <c r="K12" s="43"/>
      <c r="L12" s="33"/>
      <c r="M12" s="33"/>
      <c r="N12" s="33"/>
      <c r="O12" s="33"/>
      <c r="P12" s="33"/>
      <c r="Q12" s="33"/>
      <c r="R12" s="33"/>
      <c r="S12" s="33"/>
      <c r="T12" s="50" t="s">
        <v>36</v>
      </c>
      <c r="U12" s="33"/>
      <c r="V12" s="33">
        <v>1</v>
      </c>
      <c r="W12" s="33">
        <v>3</v>
      </c>
      <c r="X12" s="33">
        <v>2</v>
      </c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28"/>
        <v>2</v>
      </c>
      <c r="BA12" s="30">
        <f t="shared" si="0"/>
        <v>0</v>
      </c>
      <c r="BB12" s="31">
        <f t="shared" si="0"/>
        <v>2</v>
      </c>
      <c r="BC12" s="31">
        <f t="shared" si="29"/>
        <v>2</v>
      </c>
      <c r="BD12" s="31">
        <f t="shared" si="1"/>
        <v>4</v>
      </c>
      <c r="BE12" s="31">
        <f t="shared" si="30"/>
        <v>6</v>
      </c>
      <c r="BF12" s="31">
        <f t="shared" si="2"/>
        <v>3</v>
      </c>
      <c r="BG12" s="31">
        <f t="shared" si="31"/>
        <v>9</v>
      </c>
      <c r="BH12" s="31">
        <f t="shared" si="3"/>
        <v>0</v>
      </c>
      <c r="BI12" s="31">
        <f t="shared" si="3"/>
        <v>0</v>
      </c>
      <c r="BJ12" s="31">
        <f t="shared" si="3"/>
        <v>0</v>
      </c>
      <c r="BK12" s="31">
        <f t="shared" si="32"/>
        <v>0</v>
      </c>
      <c r="BL12" s="31">
        <f t="shared" si="32"/>
        <v>0</v>
      </c>
      <c r="BM12" s="31">
        <f t="shared" si="33"/>
        <v>0</v>
      </c>
      <c r="BN12" s="31">
        <f t="shared" si="4"/>
        <v>0</v>
      </c>
      <c r="BO12" s="31">
        <f t="shared" si="4"/>
        <v>0</v>
      </c>
      <c r="BP12" s="31">
        <f t="shared" si="34"/>
        <v>0</v>
      </c>
      <c r="BQ12" s="31">
        <f t="shared" si="35"/>
        <v>0</v>
      </c>
      <c r="BR12" s="31">
        <f t="shared" si="35"/>
        <v>0</v>
      </c>
      <c r="BS12" s="31">
        <f t="shared" si="36"/>
        <v>0</v>
      </c>
      <c r="BT12" s="31">
        <f t="shared" si="5"/>
        <v>0</v>
      </c>
      <c r="BU12" s="32">
        <f t="shared" si="5"/>
        <v>0</v>
      </c>
      <c r="BV12" s="32">
        <f t="shared" si="37"/>
        <v>0</v>
      </c>
      <c r="BX12" s="30">
        <f t="shared" si="38"/>
        <v>520</v>
      </c>
      <c r="BY12" s="31">
        <f t="shared" si="39"/>
        <v>0</v>
      </c>
      <c r="BZ12" s="31">
        <f t="shared" si="40"/>
        <v>0</v>
      </c>
      <c r="CA12" s="31">
        <f t="shared" si="41"/>
        <v>0</v>
      </c>
      <c r="CB12" s="31">
        <f t="shared" si="42"/>
        <v>0</v>
      </c>
      <c r="CC12" s="32">
        <f t="shared" si="43"/>
        <v>520</v>
      </c>
      <c r="CD12" s="176">
        <f t="shared" si="6"/>
        <v>373.33333333333337</v>
      </c>
      <c r="CE12" s="24">
        <f t="shared" si="44"/>
        <v>3</v>
      </c>
      <c r="CF12" s="176">
        <f t="shared" si="7"/>
        <v>333.33333333333337</v>
      </c>
      <c r="CG12" s="24">
        <f t="shared" si="45"/>
        <v>4</v>
      </c>
      <c r="CH12" s="176">
        <f t="shared" si="8"/>
        <v>280</v>
      </c>
      <c r="CI12" s="24">
        <f t="shared" si="46"/>
        <v>5</v>
      </c>
      <c r="CJ12" s="24">
        <f t="shared" si="9"/>
        <v>9.5500459136822773</v>
      </c>
      <c r="CK12" s="24">
        <f t="shared" si="10"/>
        <v>9.5500459136822773</v>
      </c>
      <c r="CM12" s="24">
        <f t="shared" si="11"/>
        <v>0</v>
      </c>
      <c r="CN12" s="24">
        <f t="shared" si="12"/>
        <v>10</v>
      </c>
      <c r="CO12" s="24">
        <f t="shared" si="13"/>
        <v>11.76470588235294</v>
      </c>
      <c r="CP12" s="24">
        <f t="shared" si="14"/>
        <v>27.272727272727273</v>
      </c>
      <c r="CQ12" s="24">
        <f t="shared" si="15"/>
        <v>0</v>
      </c>
      <c r="CR12" s="24">
        <f t="shared" si="16"/>
        <v>0</v>
      </c>
      <c r="CS12" s="24">
        <f t="shared" si="17"/>
        <v>0</v>
      </c>
      <c r="CT12" s="24" t="e">
        <f t="shared" si="18"/>
        <v>#DIV/0!</v>
      </c>
      <c r="CU12" s="24" t="e">
        <f t="shared" si="19"/>
        <v>#DIV/0!</v>
      </c>
      <c r="CV12" s="24" t="e">
        <f t="shared" si="20"/>
        <v>#DIV/0!</v>
      </c>
      <c r="CW12" s="24" t="e">
        <f t="shared" si="21"/>
        <v>#DIV/0!</v>
      </c>
      <c r="CX12" s="24" t="e">
        <f t="shared" si="22"/>
        <v>#DIV/0!</v>
      </c>
      <c r="CY12" s="24" t="e">
        <f t="shared" si="23"/>
        <v>#DIV/0!</v>
      </c>
      <c r="CZ12" s="24" t="e">
        <f t="shared" si="24"/>
        <v>#DIV/0!</v>
      </c>
      <c r="DA12" s="24" t="e">
        <f t="shared" si="25"/>
        <v>#DIV/0!</v>
      </c>
      <c r="DB12" s="24" t="e">
        <f t="shared" si="26"/>
        <v>#DIV/0!</v>
      </c>
      <c r="DC12" s="24" t="e">
        <f t="shared" si="27"/>
        <v>#DIV/0!</v>
      </c>
    </row>
    <row r="13" spans="1:123" s="24" customFormat="1" ht="15.75" thickBot="1">
      <c r="A13" s="24" t="s">
        <v>338</v>
      </c>
      <c r="B13" s="31">
        <v>11</v>
      </c>
      <c r="C13" s="31" t="s">
        <v>424</v>
      </c>
      <c r="D13" s="50" t="s">
        <v>76</v>
      </c>
      <c r="E13" s="186"/>
      <c r="F13" s="187"/>
      <c r="G13" s="186"/>
      <c r="H13" s="186"/>
      <c r="I13" s="186"/>
      <c r="J13" s="186"/>
      <c r="K13" s="186"/>
      <c r="L13" s="119"/>
      <c r="M13" s="119"/>
      <c r="N13" s="119"/>
      <c r="O13" s="119"/>
      <c r="P13" s="119"/>
      <c r="Q13" s="119"/>
      <c r="R13" s="119"/>
      <c r="S13" s="119"/>
      <c r="T13" s="50" t="s">
        <v>76</v>
      </c>
      <c r="U13" s="188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33"/>
      <c r="AG13" s="33"/>
      <c r="AH13" s="33"/>
      <c r="AI13" s="33"/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28"/>
        <v>0</v>
      </c>
      <c r="BA13" s="30">
        <f t="shared" si="0"/>
        <v>0</v>
      </c>
      <c r="BB13" s="31">
        <f t="shared" si="0"/>
        <v>0</v>
      </c>
      <c r="BC13" s="31">
        <f t="shared" si="29"/>
        <v>0</v>
      </c>
      <c r="BD13" s="31">
        <f t="shared" si="1"/>
        <v>0</v>
      </c>
      <c r="BE13" s="31">
        <f t="shared" si="30"/>
        <v>0</v>
      </c>
      <c r="BF13" s="31">
        <f t="shared" si="2"/>
        <v>0</v>
      </c>
      <c r="BG13" s="31">
        <f t="shared" si="31"/>
        <v>0</v>
      </c>
      <c r="BH13" s="31">
        <f t="shared" si="3"/>
        <v>0</v>
      </c>
      <c r="BI13" s="31">
        <f t="shared" si="3"/>
        <v>0</v>
      </c>
      <c r="BJ13" s="31">
        <f t="shared" si="3"/>
        <v>0</v>
      </c>
      <c r="BK13" s="31">
        <f t="shared" si="32"/>
        <v>0</v>
      </c>
      <c r="BL13" s="31">
        <f t="shared" si="32"/>
        <v>0</v>
      </c>
      <c r="BM13" s="31">
        <f t="shared" si="33"/>
        <v>0</v>
      </c>
      <c r="BN13" s="31">
        <f t="shared" si="4"/>
        <v>0</v>
      </c>
      <c r="BO13" s="31">
        <f t="shared" si="4"/>
        <v>0</v>
      </c>
      <c r="BP13" s="31">
        <f t="shared" si="34"/>
        <v>0</v>
      </c>
      <c r="BQ13" s="31">
        <f t="shared" si="35"/>
        <v>0</v>
      </c>
      <c r="BR13" s="31">
        <f t="shared" si="35"/>
        <v>0</v>
      </c>
      <c r="BS13" s="31">
        <f t="shared" si="36"/>
        <v>0</v>
      </c>
      <c r="BT13" s="31">
        <f t="shared" si="5"/>
        <v>0</v>
      </c>
      <c r="BU13" s="32">
        <f t="shared" si="5"/>
        <v>0</v>
      </c>
      <c r="BV13" s="32">
        <f t="shared" si="37"/>
        <v>0</v>
      </c>
      <c r="BX13" s="30">
        <f t="shared" si="38"/>
        <v>0</v>
      </c>
      <c r="BY13" s="31">
        <f t="shared" si="39"/>
        <v>0</v>
      </c>
      <c r="BZ13" s="31">
        <f t="shared" si="40"/>
        <v>0</v>
      </c>
      <c r="CA13" s="31">
        <f t="shared" si="41"/>
        <v>0</v>
      </c>
      <c r="CB13" s="31">
        <f t="shared" si="42"/>
        <v>0</v>
      </c>
      <c r="CC13" s="32" t="str">
        <f t="shared" si="43"/>
        <v/>
      </c>
      <c r="CD13" s="176" t="e">
        <f t="shared" si="6"/>
        <v>#VALUE!</v>
      </c>
      <c r="CE13" s="24" t="str">
        <f t="shared" si="44"/>
        <v xml:space="preserve"> </v>
      </c>
      <c r="CF13" s="176" t="e">
        <f t="shared" si="7"/>
        <v>#VALUE!</v>
      </c>
      <c r="CG13" s="24" t="str">
        <f t="shared" si="45"/>
        <v xml:space="preserve"> </v>
      </c>
      <c r="CH13" s="176" t="e">
        <f t="shared" si="8"/>
        <v>#VALUE!</v>
      </c>
      <c r="CI13" s="24" t="str">
        <f t="shared" si="46"/>
        <v xml:space="preserve"> </v>
      </c>
      <c r="CJ13" s="24" t="e">
        <f t="shared" si="9"/>
        <v>#VALUE!</v>
      </c>
      <c r="CK13" s="24" t="e">
        <f t="shared" si="10"/>
        <v>#VALUE!</v>
      </c>
      <c r="CM13" s="24">
        <f t="shared" si="11"/>
        <v>0</v>
      </c>
      <c r="CN13" s="24">
        <f t="shared" si="12"/>
        <v>0</v>
      </c>
      <c r="CO13" s="24">
        <f t="shared" si="13"/>
        <v>0</v>
      </c>
      <c r="CP13" s="24">
        <f t="shared" si="14"/>
        <v>0</v>
      </c>
      <c r="CQ13" s="24">
        <f t="shared" si="15"/>
        <v>0</v>
      </c>
      <c r="CR13" s="24">
        <f t="shared" si="16"/>
        <v>0</v>
      </c>
      <c r="CS13" s="24">
        <f t="shared" si="17"/>
        <v>0</v>
      </c>
      <c r="CT13" s="24" t="e">
        <f t="shared" si="18"/>
        <v>#DIV/0!</v>
      </c>
      <c r="CU13" s="24" t="e">
        <f t="shared" si="19"/>
        <v>#DIV/0!</v>
      </c>
      <c r="CV13" s="24" t="e">
        <f t="shared" si="20"/>
        <v>#DIV/0!</v>
      </c>
      <c r="CW13" s="24" t="e">
        <f t="shared" si="21"/>
        <v>#DIV/0!</v>
      </c>
      <c r="CX13" s="24" t="e">
        <f t="shared" si="22"/>
        <v>#DIV/0!</v>
      </c>
      <c r="CY13" s="24" t="e">
        <f t="shared" si="23"/>
        <v>#DIV/0!</v>
      </c>
      <c r="CZ13" s="24" t="e">
        <f t="shared" si="24"/>
        <v>#DIV/0!</v>
      </c>
      <c r="DA13" s="24" t="e">
        <f t="shared" si="25"/>
        <v>#DIV/0!</v>
      </c>
      <c r="DB13" s="24" t="e">
        <f t="shared" si="26"/>
        <v>#DIV/0!</v>
      </c>
      <c r="DC13" s="24" t="e">
        <f t="shared" si="27"/>
        <v>#DIV/0!</v>
      </c>
    </row>
    <row r="14" spans="1:123" s="24" customFormat="1" ht="15.75" thickBot="1">
      <c r="A14" s="24" t="s">
        <v>338</v>
      </c>
      <c r="B14" s="31">
        <v>12</v>
      </c>
      <c r="C14" s="31" t="s">
        <v>425</v>
      </c>
      <c r="D14" s="50" t="s">
        <v>76</v>
      </c>
      <c r="E14" s="186"/>
      <c r="F14" s="187"/>
      <c r="G14" s="186"/>
      <c r="H14" s="186"/>
      <c r="I14" s="186"/>
      <c r="J14" s="186"/>
      <c r="K14" s="186"/>
      <c r="L14" s="119"/>
      <c r="M14" s="119"/>
      <c r="N14" s="119"/>
      <c r="O14" s="119"/>
      <c r="P14" s="119"/>
      <c r="Q14" s="119"/>
      <c r="R14" s="119"/>
      <c r="S14" s="119"/>
      <c r="T14" s="50" t="s">
        <v>76</v>
      </c>
      <c r="U14" s="188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33"/>
      <c r="AG14" s="33"/>
      <c r="AH14" s="33"/>
      <c r="AI14" s="33"/>
      <c r="AJ14" s="50"/>
      <c r="AK14" s="9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 t="shared" si="28"/>
        <v>0</v>
      </c>
      <c r="BA14" s="30">
        <f t="shared" si="0"/>
        <v>0</v>
      </c>
      <c r="BB14" s="31">
        <f t="shared" si="0"/>
        <v>0</v>
      </c>
      <c r="BC14" s="31">
        <f t="shared" si="29"/>
        <v>0</v>
      </c>
      <c r="BD14" s="31">
        <f t="shared" si="1"/>
        <v>0</v>
      </c>
      <c r="BE14" s="31">
        <f t="shared" si="30"/>
        <v>0</v>
      </c>
      <c r="BF14" s="31">
        <f t="shared" si="2"/>
        <v>0</v>
      </c>
      <c r="BG14" s="31">
        <f t="shared" si="31"/>
        <v>0</v>
      </c>
      <c r="BH14" s="31">
        <f t="shared" si="3"/>
        <v>0</v>
      </c>
      <c r="BI14" s="31">
        <f t="shared" si="3"/>
        <v>0</v>
      </c>
      <c r="BJ14" s="31">
        <f t="shared" si="3"/>
        <v>0</v>
      </c>
      <c r="BK14" s="31">
        <f t="shared" si="32"/>
        <v>0</v>
      </c>
      <c r="BL14" s="31">
        <f t="shared" si="32"/>
        <v>0</v>
      </c>
      <c r="BM14" s="31">
        <f t="shared" si="33"/>
        <v>0</v>
      </c>
      <c r="BN14" s="31">
        <f t="shared" si="4"/>
        <v>0</v>
      </c>
      <c r="BO14" s="31">
        <f t="shared" si="4"/>
        <v>0</v>
      </c>
      <c r="BP14" s="31">
        <f t="shared" si="34"/>
        <v>0</v>
      </c>
      <c r="BQ14" s="31">
        <f t="shared" si="35"/>
        <v>0</v>
      </c>
      <c r="BR14" s="31">
        <f t="shared" si="35"/>
        <v>0</v>
      </c>
      <c r="BS14" s="31">
        <f t="shared" si="36"/>
        <v>0</v>
      </c>
      <c r="BT14" s="31">
        <f t="shared" si="5"/>
        <v>0</v>
      </c>
      <c r="BU14" s="32">
        <f t="shared" si="5"/>
        <v>0</v>
      </c>
      <c r="BV14" s="32">
        <f t="shared" si="37"/>
        <v>0</v>
      </c>
      <c r="BX14" s="30">
        <f t="shared" si="38"/>
        <v>0</v>
      </c>
      <c r="BY14" s="31">
        <f t="shared" si="39"/>
        <v>0</v>
      </c>
      <c r="BZ14" s="31">
        <f t="shared" si="40"/>
        <v>0</v>
      </c>
      <c r="CA14" s="31">
        <f t="shared" si="41"/>
        <v>0</v>
      </c>
      <c r="CB14" s="31">
        <f t="shared" si="42"/>
        <v>0</v>
      </c>
      <c r="CC14" s="32" t="str">
        <f t="shared" si="43"/>
        <v/>
      </c>
      <c r="CD14" s="176" t="e">
        <f t="shared" si="6"/>
        <v>#VALUE!</v>
      </c>
      <c r="CE14" s="24" t="str">
        <f t="shared" si="44"/>
        <v xml:space="preserve"> </v>
      </c>
      <c r="CF14" s="176" t="e">
        <f t="shared" si="7"/>
        <v>#VALUE!</v>
      </c>
      <c r="CG14" s="24" t="str">
        <f t="shared" si="45"/>
        <v xml:space="preserve"> </v>
      </c>
      <c r="CH14" s="176" t="e">
        <f t="shared" si="8"/>
        <v>#VALUE!</v>
      </c>
      <c r="CI14" s="24" t="str">
        <f t="shared" si="46"/>
        <v xml:space="preserve"> </v>
      </c>
      <c r="CJ14" s="24" t="e">
        <f t="shared" si="9"/>
        <v>#VALUE!</v>
      </c>
      <c r="CK14" s="24" t="e">
        <f t="shared" si="10"/>
        <v>#VALUE!</v>
      </c>
      <c r="CM14" s="24">
        <f t="shared" si="11"/>
        <v>0</v>
      </c>
      <c r="CN14" s="24">
        <f t="shared" si="12"/>
        <v>0</v>
      </c>
      <c r="CO14" s="24">
        <f t="shared" si="13"/>
        <v>0</v>
      </c>
      <c r="CP14" s="24">
        <f t="shared" si="14"/>
        <v>0</v>
      </c>
      <c r="CQ14" s="24">
        <f t="shared" si="15"/>
        <v>0</v>
      </c>
      <c r="CR14" s="24">
        <f t="shared" si="16"/>
        <v>0</v>
      </c>
      <c r="CS14" s="24">
        <f t="shared" si="17"/>
        <v>0</v>
      </c>
      <c r="CT14" s="24" t="e">
        <f t="shared" si="18"/>
        <v>#DIV/0!</v>
      </c>
      <c r="CU14" s="24" t="e">
        <f t="shared" si="19"/>
        <v>#DIV/0!</v>
      </c>
      <c r="CV14" s="24" t="e">
        <f t="shared" si="20"/>
        <v>#DIV/0!</v>
      </c>
      <c r="CW14" s="24" t="e">
        <f t="shared" si="21"/>
        <v>#DIV/0!</v>
      </c>
      <c r="CX14" s="24" t="e">
        <f t="shared" si="22"/>
        <v>#DIV/0!</v>
      </c>
      <c r="CY14" s="24" t="e">
        <f t="shared" si="23"/>
        <v>#DIV/0!</v>
      </c>
      <c r="CZ14" s="24" t="e">
        <f t="shared" si="24"/>
        <v>#DIV/0!</v>
      </c>
      <c r="DA14" s="24" t="e">
        <f t="shared" si="25"/>
        <v>#DIV/0!</v>
      </c>
      <c r="DB14" s="24" t="e">
        <f t="shared" si="26"/>
        <v>#DIV/0!</v>
      </c>
      <c r="DC14" s="24" t="e">
        <f t="shared" si="27"/>
        <v>#DIV/0!</v>
      </c>
    </row>
    <row r="15" spans="1:123" s="24" customFormat="1" ht="15.75" thickBot="1">
      <c r="A15" s="24" t="s">
        <v>338</v>
      </c>
      <c r="B15" s="31">
        <v>13</v>
      </c>
      <c r="C15" s="31" t="s">
        <v>426</v>
      </c>
      <c r="D15" s="50" t="s">
        <v>76</v>
      </c>
      <c r="E15" s="186"/>
      <c r="F15" s="187"/>
      <c r="G15" s="186"/>
      <c r="H15" s="186"/>
      <c r="I15" s="186"/>
      <c r="J15" s="186"/>
      <c r="K15" s="186"/>
      <c r="L15" s="119"/>
      <c r="M15" s="119"/>
      <c r="N15" s="119"/>
      <c r="O15" s="119"/>
      <c r="P15" s="119"/>
      <c r="Q15" s="119"/>
      <c r="R15" s="119"/>
      <c r="S15" s="119"/>
      <c r="T15" s="50" t="s">
        <v>76</v>
      </c>
      <c r="U15" s="188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33"/>
      <c r="AG15" s="33"/>
      <c r="AH15" s="33"/>
      <c r="AI15" s="33"/>
      <c r="AJ15" s="50"/>
      <c r="AK15" s="93"/>
      <c r="AL15" s="33"/>
      <c r="AM15" s="33"/>
      <c r="AN15" s="27"/>
      <c r="AO15" s="27"/>
      <c r="AP15" s="27"/>
      <c r="AQ15" s="27"/>
      <c r="AR15" s="28"/>
      <c r="AS15" s="26"/>
      <c r="AT15" s="26"/>
      <c r="AU15" s="26"/>
      <c r="AV15" s="26"/>
      <c r="AW15" s="26"/>
      <c r="AX15" s="26"/>
      <c r="AY15" s="26"/>
      <c r="AZ15" s="29">
        <f t="shared" si="28"/>
        <v>0</v>
      </c>
      <c r="BA15" s="30">
        <f t="shared" si="0"/>
        <v>0</v>
      </c>
      <c r="BB15" s="31">
        <f t="shared" si="0"/>
        <v>0</v>
      </c>
      <c r="BC15" s="31">
        <f t="shared" si="29"/>
        <v>0</v>
      </c>
      <c r="BD15" s="31">
        <f t="shared" si="1"/>
        <v>0</v>
      </c>
      <c r="BE15" s="31">
        <f t="shared" si="30"/>
        <v>0</v>
      </c>
      <c r="BF15" s="31">
        <f t="shared" si="2"/>
        <v>0</v>
      </c>
      <c r="BG15" s="31">
        <f t="shared" si="31"/>
        <v>0</v>
      </c>
      <c r="BH15" s="31">
        <f t="shared" si="3"/>
        <v>0</v>
      </c>
      <c r="BI15" s="31">
        <f t="shared" si="3"/>
        <v>0</v>
      </c>
      <c r="BJ15" s="31">
        <f t="shared" si="3"/>
        <v>0</v>
      </c>
      <c r="BK15" s="31">
        <f t="shared" si="32"/>
        <v>0</v>
      </c>
      <c r="BL15" s="31">
        <f t="shared" si="32"/>
        <v>0</v>
      </c>
      <c r="BM15" s="31">
        <f t="shared" si="33"/>
        <v>0</v>
      </c>
      <c r="BN15" s="31">
        <f t="shared" si="4"/>
        <v>0</v>
      </c>
      <c r="BO15" s="31">
        <f t="shared" si="4"/>
        <v>0</v>
      </c>
      <c r="BP15" s="31">
        <f t="shared" si="34"/>
        <v>0</v>
      </c>
      <c r="BQ15" s="31">
        <f t="shared" si="35"/>
        <v>0</v>
      </c>
      <c r="BR15" s="31">
        <f t="shared" si="35"/>
        <v>0</v>
      </c>
      <c r="BS15" s="31">
        <f t="shared" si="36"/>
        <v>0</v>
      </c>
      <c r="BT15" s="31">
        <f t="shared" si="5"/>
        <v>0</v>
      </c>
      <c r="BU15" s="32">
        <f t="shared" si="5"/>
        <v>0</v>
      </c>
      <c r="BV15" s="32">
        <f t="shared" si="37"/>
        <v>0</v>
      </c>
      <c r="BX15" s="30">
        <f t="shared" si="38"/>
        <v>0</v>
      </c>
      <c r="BY15" s="31">
        <f t="shared" si="39"/>
        <v>0</v>
      </c>
      <c r="BZ15" s="31">
        <f t="shared" si="40"/>
        <v>0</v>
      </c>
      <c r="CA15" s="31">
        <f t="shared" si="41"/>
        <v>0</v>
      </c>
      <c r="CB15" s="31">
        <f t="shared" si="42"/>
        <v>0</v>
      </c>
      <c r="CC15" s="32" t="str">
        <f t="shared" si="43"/>
        <v/>
      </c>
      <c r="CD15" s="176" t="e">
        <f t="shared" si="6"/>
        <v>#VALUE!</v>
      </c>
      <c r="CE15" s="24" t="str">
        <f t="shared" si="44"/>
        <v xml:space="preserve"> </v>
      </c>
      <c r="CF15" s="176" t="e">
        <f t="shared" si="7"/>
        <v>#VALUE!</v>
      </c>
      <c r="CG15" s="24" t="str">
        <f t="shared" si="45"/>
        <v xml:space="preserve"> </v>
      </c>
      <c r="CH15" s="176" t="e">
        <f t="shared" si="8"/>
        <v>#VALUE!</v>
      </c>
      <c r="CI15" s="24" t="str">
        <f t="shared" si="46"/>
        <v xml:space="preserve"> </v>
      </c>
      <c r="CJ15" s="24" t="e">
        <f t="shared" si="9"/>
        <v>#VALUE!</v>
      </c>
      <c r="CK15" s="24" t="e">
        <f t="shared" si="10"/>
        <v>#VALUE!</v>
      </c>
      <c r="CM15" s="24">
        <f t="shared" si="11"/>
        <v>0</v>
      </c>
      <c r="CN15" s="24">
        <f t="shared" si="12"/>
        <v>0</v>
      </c>
      <c r="CO15" s="24">
        <f t="shared" si="13"/>
        <v>0</v>
      </c>
      <c r="CP15" s="24">
        <f t="shared" si="14"/>
        <v>0</v>
      </c>
      <c r="CQ15" s="24">
        <f t="shared" si="15"/>
        <v>0</v>
      </c>
      <c r="CR15" s="24">
        <f t="shared" si="16"/>
        <v>0</v>
      </c>
      <c r="CS15" s="24">
        <f t="shared" si="17"/>
        <v>0</v>
      </c>
      <c r="CT15" s="24" t="e">
        <f t="shared" si="18"/>
        <v>#DIV/0!</v>
      </c>
      <c r="CU15" s="24" t="e">
        <f t="shared" si="19"/>
        <v>#DIV/0!</v>
      </c>
      <c r="CV15" s="24" t="e">
        <f t="shared" si="20"/>
        <v>#DIV/0!</v>
      </c>
      <c r="CW15" s="24" t="e">
        <f t="shared" si="21"/>
        <v>#DIV/0!</v>
      </c>
      <c r="CX15" s="24" t="e">
        <f t="shared" si="22"/>
        <v>#DIV/0!</v>
      </c>
      <c r="CY15" s="24" t="e">
        <f t="shared" si="23"/>
        <v>#DIV/0!</v>
      </c>
      <c r="CZ15" s="24" t="e">
        <f t="shared" si="24"/>
        <v>#DIV/0!</v>
      </c>
      <c r="DA15" s="24" t="e">
        <f t="shared" si="25"/>
        <v>#DIV/0!</v>
      </c>
      <c r="DB15" s="24" t="e">
        <f t="shared" si="26"/>
        <v>#DIV/0!</v>
      </c>
      <c r="DC15" s="24" t="e">
        <f t="shared" si="27"/>
        <v>#DIV/0!</v>
      </c>
    </row>
    <row r="16" spans="1:123" ht="15.75" thickBot="1">
      <c r="A16" s="44"/>
      <c r="B16" s="45"/>
      <c r="C16" s="46"/>
      <c r="D16" s="47"/>
      <c r="E16" s="48"/>
      <c r="F16" s="49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50"/>
      <c r="U16" s="49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50"/>
      <c r="AK16" s="49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50">
        <f>SUM(AZ3:AZ15)</f>
        <v>20</v>
      </c>
      <c r="BA16" s="51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52"/>
      <c r="BW16" s="44"/>
      <c r="BX16" s="45"/>
      <c r="BY16" s="45"/>
      <c r="BZ16" s="45"/>
      <c r="CA16" s="45"/>
      <c r="CB16" s="45"/>
      <c r="CC16" s="45"/>
      <c r="CD16" s="44"/>
      <c r="CE16" s="44"/>
      <c r="CF16" s="44"/>
      <c r="CG16" s="44"/>
      <c r="CH16" s="44"/>
      <c r="CI16" s="44"/>
    </row>
    <row r="17" spans="3:107" ht="15.75" thickBot="1">
      <c r="C17" s="8" t="s">
        <v>38</v>
      </c>
      <c r="D17" s="8"/>
      <c r="E17" s="53">
        <v>4</v>
      </c>
      <c r="F17" s="53">
        <v>16</v>
      </c>
      <c r="G17" s="53">
        <v>6</v>
      </c>
      <c r="H17" s="53">
        <v>2</v>
      </c>
      <c r="I17" s="53"/>
      <c r="J17" s="53">
        <v>1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>
        <v>4</v>
      </c>
      <c r="V17" s="53">
        <v>4</v>
      </c>
      <c r="W17" s="53">
        <v>12</v>
      </c>
      <c r="X17" s="53">
        <v>4</v>
      </c>
      <c r="Y17" s="53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8">
        <f>AZ16/2</f>
        <v>10</v>
      </c>
      <c r="BA17" s="1">
        <f>SUM(E17,U17,AK17)</f>
        <v>8</v>
      </c>
      <c r="BB17" s="54">
        <f>SUM(F17,V17,AL17)</f>
        <v>20</v>
      </c>
      <c r="BC17" s="54"/>
      <c r="BD17" s="54">
        <f>SUM(G17,W17,AM17)</f>
        <v>18</v>
      </c>
      <c r="BE17" s="54"/>
      <c r="BF17" s="54">
        <f>SUM(H17,X17,AN17)</f>
        <v>6</v>
      </c>
      <c r="BG17" s="54"/>
      <c r="BH17" s="54">
        <f>SUM(I17,Y17,AO17)</f>
        <v>0</v>
      </c>
      <c r="BI17" s="54">
        <f>SUM(J17,Z17,AP17)</f>
        <v>1</v>
      </c>
      <c r="BJ17" s="54">
        <f>SUM(K17,AA17,AQ17)</f>
        <v>0</v>
      </c>
      <c r="BK17" s="55">
        <f>SUM(AR17,AB17,L17)</f>
        <v>0</v>
      </c>
      <c r="BL17" s="55">
        <f>SUM(AS17,AC17,M17)</f>
        <v>0</v>
      </c>
      <c r="BM17" s="55"/>
      <c r="BN17" s="55">
        <f>SUM(AT17,AD17,N17)</f>
        <v>0</v>
      </c>
      <c r="BO17" s="55"/>
      <c r="BP17" s="55">
        <f>SUM(AU17,AE17,O17)</f>
        <v>0</v>
      </c>
      <c r="BQ17" s="55">
        <f>SUM(AV17,AF17,P17)</f>
        <v>0</v>
      </c>
      <c r="BR17" s="55">
        <f>SUM(AW17,AG17,Q17)</f>
        <v>0</v>
      </c>
      <c r="BS17" s="55"/>
      <c r="BT17" s="55">
        <f>SUM(AX17,AH17,R17)</f>
        <v>0</v>
      </c>
      <c r="BU17" s="55"/>
      <c r="BV17" s="56">
        <f>SUM(AY17,AI17,S17)</f>
        <v>0</v>
      </c>
      <c r="CA17" s="57"/>
      <c r="CB17" s="57"/>
      <c r="CC17">
        <f>SUM(CC3:CC15)</f>
        <v>5445</v>
      </c>
    </row>
    <row r="18" spans="3:107">
      <c r="BI18" s="22"/>
      <c r="BY18" s="22"/>
      <c r="CJ18" t="e">
        <f>SUM(CJ3:CJ15)</f>
        <v>#VALUE!</v>
      </c>
      <c r="CK18" t="e">
        <f>SUM(CK3:CK15)</f>
        <v>#VALUE!</v>
      </c>
      <c r="CM18">
        <f t="shared" ref="CM18:DC18" si="47">SUM(CM3:CM15)</f>
        <v>100</v>
      </c>
      <c r="CN18">
        <f t="shared" si="47"/>
        <v>100</v>
      </c>
      <c r="CO18">
        <f t="shared" si="47"/>
        <v>100</v>
      </c>
      <c r="CP18">
        <f t="shared" si="47"/>
        <v>100</v>
      </c>
      <c r="CQ18">
        <f t="shared" si="47"/>
        <v>100</v>
      </c>
      <c r="CR18">
        <f t="shared" si="47"/>
        <v>100</v>
      </c>
      <c r="CS18">
        <f t="shared" si="47"/>
        <v>100</v>
      </c>
      <c r="CT18" t="e">
        <f t="shared" si="47"/>
        <v>#DIV/0!</v>
      </c>
      <c r="CU18" t="e">
        <f t="shared" si="47"/>
        <v>#DIV/0!</v>
      </c>
      <c r="CV18" t="e">
        <f t="shared" si="47"/>
        <v>#DIV/0!</v>
      </c>
      <c r="CW18" t="e">
        <f t="shared" si="47"/>
        <v>#DIV/0!</v>
      </c>
      <c r="CX18" t="e">
        <f t="shared" si="47"/>
        <v>#DIV/0!</v>
      </c>
      <c r="CY18" t="e">
        <f t="shared" si="47"/>
        <v>#DIV/0!</v>
      </c>
      <c r="CZ18" t="e">
        <f t="shared" si="47"/>
        <v>#DIV/0!</v>
      </c>
      <c r="DA18" t="e">
        <f t="shared" si="47"/>
        <v>#DIV/0!</v>
      </c>
      <c r="DB18" t="e">
        <f t="shared" si="47"/>
        <v>#DIV/0!</v>
      </c>
      <c r="DC18" t="e">
        <f t="shared" si="47"/>
        <v>#DIV/0!</v>
      </c>
    </row>
    <row r="19" spans="3:107" ht="15.75" thickBot="1"/>
    <row r="20" spans="3:107" ht="15.75" thickBot="1">
      <c r="D20" t="s">
        <v>39</v>
      </c>
      <c r="E20" t="s">
        <v>40</v>
      </c>
      <c r="F20" t="s">
        <v>41</v>
      </c>
      <c r="U20" s="57"/>
      <c r="BA20" s="18" t="s">
        <v>8</v>
      </c>
      <c r="BB20" s="19" t="s">
        <v>9</v>
      </c>
      <c r="BC20" s="19"/>
      <c r="BD20" s="19" t="s">
        <v>10</v>
      </c>
      <c r="BE20" s="19"/>
      <c r="BF20" s="19" t="s">
        <v>11</v>
      </c>
      <c r="BG20" s="19"/>
      <c r="BH20" s="19" t="s">
        <v>12</v>
      </c>
      <c r="BI20" s="19" t="s">
        <v>13</v>
      </c>
      <c r="BJ20" s="19" t="s">
        <v>14</v>
      </c>
      <c r="BK20" s="19" t="s">
        <v>15</v>
      </c>
      <c r="BL20" s="19" t="s">
        <v>16</v>
      </c>
      <c r="BM20" s="19"/>
      <c r="BN20" s="19" t="s">
        <v>17</v>
      </c>
      <c r="BO20" s="19"/>
      <c r="BP20" s="19" t="s">
        <v>27</v>
      </c>
      <c r="BQ20" s="19" t="s">
        <v>19</v>
      </c>
      <c r="BR20" s="19" t="s">
        <v>20</v>
      </c>
      <c r="BS20" s="19"/>
      <c r="BT20" s="19" t="s">
        <v>21</v>
      </c>
      <c r="BU20" s="19"/>
      <c r="BV20" s="21" t="s">
        <v>22</v>
      </c>
      <c r="BW20" s="295" t="s">
        <v>42</v>
      </c>
      <c r="BX20" s="296"/>
      <c r="BY20" s="296"/>
      <c r="BZ20" s="296"/>
      <c r="CA20" s="297"/>
      <c r="CB20" s="290" t="s">
        <v>483</v>
      </c>
      <c r="CC20" s="291"/>
    </row>
    <row r="21" spans="3:107" ht="15.75" thickBot="1">
      <c r="D21">
        <v>2010</v>
      </c>
      <c r="E21">
        <v>2011</v>
      </c>
      <c r="F21">
        <v>2012</v>
      </c>
      <c r="G21" t="s">
        <v>43</v>
      </c>
      <c r="AY21" s="292" t="s">
        <v>44</v>
      </c>
      <c r="AZ21" s="282"/>
      <c r="BA21" s="282"/>
      <c r="BB21" s="282"/>
      <c r="BC21" s="282"/>
      <c r="BD21" s="282"/>
      <c r="BE21" s="282"/>
      <c r="BF21" s="282"/>
      <c r="BG21" s="282"/>
      <c r="BH21" s="282"/>
      <c r="BI21" s="282"/>
      <c r="BJ21" s="282"/>
      <c r="BK21" s="282"/>
      <c r="BL21" s="282"/>
      <c r="BM21" s="282"/>
      <c r="BN21" s="282"/>
      <c r="BO21" s="282"/>
      <c r="BP21" s="282"/>
      <c r="BQ21" s="282"/>
      <c r="BR21" s="282"/>
      <c r="BS21" s="282"/>
      <c r="BT21" s="282"/>
      <c r="BU21" s="282"/>
      <c r="BV21" s="282"/>
      <c r="BW21" s="293" t="s">
        <v>45</v>
      </c>
      <c r="BX21" s="294"/>
      <c r="BY21" s="58"/>
      <c r="BZ21" s="58"/>
      <c r="CA21" s="59">
        <f>SUM(BA23:BV23)</f>
        <v>31</v>
      </c>
      <c r="CB21" s="221">
        <v>0.8</v>
      </c>
      <c r="CC21" s="62">
        <f>PERCENTILE($CC$1:$CC15,0.8)</f>
        <v>758.99999999999989</v>
      </c>
    </row>
    <row r="22" spans="3:107" ht="15.75" thickBot="1">
      <c r="C22" t="s">
        <v>46</v>
      </c>
      <c r="D22">
        <f>COUNTIF(D3:D15,"P")</f>
        <v>10</v>
      </c>
      <c r="E22">
        <f>COUNTIF(T3:T15,"P")</f>
        <v>10</v>
      </c>
      <c r="G22">
        <f>AVERAGE(D22:F22)</f>
        <v>10</v>
      </c>
      <c r="AP22" s="57"/>
      <c r="AQ22" s="57"/>
      <c r="AR22" s="57"/>
      <c r="AS22" s="57"/>
      <c r="AT22" s="57"/>
      <c r="AU22" s="57"/>
      <c r="AV22" s="57"/>
      <c r="AW22" s="57"/>
      <c r="AX22" s="57"/>
      <c r="AY22" s="1" t="s">
        <v>47</v>
      </c>
      <c r="AZ22" s="60"/>
      <c r="BA22" s="61">
        <f>SUM(BA3:BA15)</f>
        <v>13</v>
      </c>
      <c r="BB22" s="61">
        <f>SUM(BB3:BB15)</f>
        <v>20</v>
      </c>
      <c r="BC22" s="61"/>
      <c r="BD22" s="61">
        <f>SUM(BD3:BD15)</f>
        <v>34</v>
      </c>
      <c r="BE22" s="61"/>
      <c r="BF22" s="61">
        <f>SUM(BF3:BF15)</f>
        <v>11</v>
      </c>
      <c r="BG22" s="61"/>
      <c r="BH22" s="61">
        <f>SUM(BH3:BH15)</f>
        <v>1</v>
      </c>
      <c r="BI22" s="61">
        <f>SUM(BI3:BI15)</f>
        <v>4</v>
      </c>
      <c r="BJ22" s="61">
        <f>SUM(BJ3:BJ15)</f>
        <v>1</v>
      </c>
      <c r="BK22" s="61">
        <f>SUM(BK3:BK15)</f>
        <v>0</v>
      </c>
      <c r="BL22" s="61">
        <f>SUM(BL3:BL15)</f>
        <v>0</v>
      </c>
      <c r="BM22" s="61"/>
      <c r="BN22" s="61">
        <f>SUM(BN3:BN15)</f>
        <v>0</v>
      </c>
      <c r="BO22" s="61">
        <f>SUM(BO3:BO15)</f>
        <v>0</v>
      </c>
      <c r="BP22" s="61">
        <f>SUM(BP3:BP15)</f>
        <v>0</v>
      </c>
      <c r="BQ22" s="61">
        <f>SUM(BQ3:BQ15)</f>
        <v>0</v>
      </c>
      <c r="BR22" s="61">
        <f>SUM(BR3:BR15)</f>
        <v>0</v>
      </c>
      <c r="BS22" s="61"/>
      <c r="BT22" s="61">
        <f>SUM(BT3:BT15)</f>
        <v>0</v>
      </c>
      <c r="BU22" s="61">
        <f>SUM(BU3:BU15)</f>
        <v>0</v>
      </c>
      <c r="BV22" s="61">
        <f>SUM(BV3:BV15)</f>
        <v>0</v>
      </c>
      <c r="BW22" s="298" t="s">
        <v>29</v>
      </c>
      <c r="BX22" s="299"/>
      <c r="BY22" s="62"/>
      <c r="BZ22" s="62"/>
      <c r="CA22" s="63">
        <f>SUM(BA23:BJ23)</f>
        <v>31</v>
      </c>
      <c r="CB22" s="221">
        <v>0.75</v>
      </c>
      <c r="CC22" s="62">
        <f>PERCENTILE($CC$1:$CC16,0.75)</f>
        <v>685</v>
      </c>
    </row>
    <row r="23" spans="3:107" ht="15.75" thickBot="1">
      <c r="C23" t="s">
        <v>48</v>
      </c>
      <c r="D23">
        <f>COUNTIF(D3:D15,"C")</f>
        <v>3</v>
      </c>
      <c r="E23">
        <f>COUNTIF(T3:T15,"C")</f>
        <v>3</v>
      </c>
      <c r="F23">
        <f>COUNTIF(A3:AJ15,"C")</f>
        <v>6</v>
      </c>
      <c r="G23">
        <f>AVERAGE(D23:F23)</f>
        <v>4</v>
      </c>
      <c r="AP23" s="57"/>
      <c r="AQ23" s="57"/>
      <c r="AR23" s="57"/>
      <c r="AS23" s="57"/>
      <c r="AT23" s="57"/>
      <c r="AU23" s="57"/>
      <c r="AV23" s="57"/>
      <c r="AW23" s="57"/>
      <c r="AX23" s="57"/>
      <c r="AY23" s="1" t="s">
        <v>49</v>
      </c>
      <c r="AZ23" s="60"/>
      <c r="BA23" s="54">
        <f>BA22-BA17</f>
        <v>5</v>
      </c>
      <c r="BB23" s="54">
        <f t="shared" ref="BB23:BV23" si="48">BB22-BB17</f>
        <v>0</v>
      </c>
      <c r="BC23" s="54"/>
      <c r="BD23" s="54">
        <f t="shared" si="48"/>
        <v>16</v>
      </c>
      <c r="BE23" s="54"/>
      <c r="BF23" s="54">
        <f t="shared" si="48"/>
        <v>5</v>
      </c>
      <c r="BG23" s="54"/>
      <c r="BH23" s="54">
        <f t="shared" si="48"/>
        <v>1</v>
      </c>
      <c r="BI23" s="54">
        <f t="shared" si="48"/>
        <v>3</v>
      </c>
      <c r="BJ23" s="54">
        <f t="shared" si="48"/>
        <v>1</v>
      </c>
      <c r="BK23" s="54">
        <f t="shared" si="48"/>
        <v>0</v>
      </c>
      <c r="BL23" s="54">
        <f t="shared" si="48"/>
        <v>0</v>
      </c>
      <c r="BM23" s="54"/>
      <c r="BN23" s="54">
        <f t="shared" si="48"/>
        <v>0</v>
      </c>
      <c r="BO23" s="54"/>
      <c r="BP23" s="54">
        <f t="shared" si="48"/>
        <v>0</v>
      </c>
      <c r="BQ23" s="54">
        <f t="shared" si="48"/>
        <v>0</v>
      </c>
      <c r="BR23" s="54">
        <f t="shared" si="48"/>
        <v>0</v>
      </c>
      <c r="BS23" s="54"/>
      <c r="BT23" s="54">
        <f t="shared" si="48"/>
        <v>0</v>
      </c>
      <c r="BU23" s="54"/>
      <c r="BV23" s="54">
        <f t="shared" si="48"/>
        <v>0</v>
      </c>
      <c r="BW23" s="298" t="s">
        <v>50</v>
      </c>
      <c r="BX23" s="299"/>
      <c r="BY23" s="62"/>
      <c r="BZ23" s="62"/>
      <c r="CA23" s="63">
        <f>SUM(BK23:BP23)</f>
        <v>0</v>
      </c>
      <c r="CB23" s="221">
        <v>0.7</v>
      </c>
      <c r="CC23" s="62">
        <f>PERCENTILE($CC$1:$CC15,0.7)</f>
        <v>586</v>
      </c>
    </row>
    <row r="24" spans="3:107" ht="15.75" thickBot="1">
      <c r="C24" t="s">
        <v>51</v>
      </c>
      <c r="D24">
        <f>COUNTIF(D3:D15,"V")</f>
        <v>0</v>
      </c>
      <c r="E24">
        <f>COUNTIF(T3:T15,"V")</f>
        <v>0</v>
      </c>
      <c r="F24">
        <f>COUNTIF(AJ3:AJ15,"V")</f>
        <v>0</v>
      </c>
      <c r="G24">
        <f>AVERAGE(D24:F24)</f>
        <v>0</v>
      </c>
      <c r="AP24" s="57"/>
      <c r="AQ24" s="57"/>
      <c r="AR24" s="57"/>
      <c r="AS24" s="57"/>
      <c r="AT24" s="57"/>
      <c r="AU24" s="57"/>
      <c r="AV24" s="57"/>
      <c r="AW24" s="57"/>
      <c r="AX24" s="57"/>
      <c r="AY24" s="1" t="s">
        <v>52</v>
      </c>
      <c r="AZ24" s="60"/>
      <c r="BA24" s="60">
        <f>BA23*100</f>
        <v>500</v>
      </c>
      <c r="BB24" s="6">
        <f>BB23*80</f>
        <v>0</v>
      </c>
      <c r="BC24" s="6"/>
      <c r="BD24" s="6">
        <f>BD23*60</f>
        <v>960</v>
      </c>
      <c r="BE24" s="6"/>
      <c r="BF24" s="6">
        <f>BF23*40</f>
        <v>200</v>
      </c>
      <c r="BG24" s="6"/>
      <c r="BH24" s="6">
        <f>BH23*20</f>
        <v>20</v>
      </c>
      <c r="BI24" s="6">
        <f>BI23*10</f>
        <v>30</v>
      </c>
      <c r="BJ24" s="6">
        <f>BJ23*5</f>
        <v>5</v>
      </c>
      <c r="BK24" s="6">
        <f>BK23*200</f>
        <v>0</v>
      </c>
      <c r="BL24" s="6">
        <f>BL23*100</f>
        <v>0</v>
      </c>
      <c r="BM24" s="6"/>
      <c r="BN24" s="6">
        <f>BN23*50</f>
        <v>0</v>
      </c>
      <c r="BO24" s="6"/>
      <c r="BP24" s="6">
        <f>BP23*25</f>
        <v>0</v>
      </c>
      <c r="BQ24" s="6">
        <f>BQ23*100</f>
        <v>0</v>
      </c>
      <c r="BR24" s="6">
        <f>BR23*50</f>
        <v>0</v>
      </c>
      <c r="BS24" s="6"/>
      <c r="BT24" s="6">
        <f>BT23*25</f>
        <v>0</v>
      </c>
      <c r="BU24" s="6"/>
      <c r="BV24" s="1">
        <f>BV23*10</f>
        <v>0</v>
      </c>
      <c r="BW24" s="300" t="s">
        <v>53</v>
      </c>
      <c r="BX24" s="301"/>
      <c r="BY24" s="64"/>
      <c r="BZ24" s="64"/>
      <c r="CA24" s="65">
        <f>SUM(BQ23:BV23)</f>
        <v>0</v>
      </c>
      <c r="CB24" s="221">
        <v>0.6</v>
      </c>
      <c r="CC24" s="62">
        <f>PERCENTILE($CC$1:$CC15,0.6)</f>
        <v>520</v>
      </c>
    </row>
    <row r="25" spans="3:107" ht="15.75" thickBot="1">
      <c r="C25" t="s">
        <v>34</v>
      </c>
      <c r="D25">
        <f>SUM(D22:D24)</f>
        <v>13</v>
      </c>
      <c r="E25">
        <f>SUM(E22:E24)</f>
        <v>13</v>
      </c>
      <c r="G25">
        <f>AVERAGE(D25:F25)</f>
        <v>13</v>
      </c>
      <c r="AY25" s="66" t="s">
        <v>54</v>
      </c>
      <c r="AZ25" s="67"/>
      <c r="BA25" s="60">
        <f>SUM(BA24:BV24)</f>
        <v>1715</v>
      </c>
      <c r="BB25" s="68">
        <f>BA25/AZ17</f>
        <v>171.5</v>
      </c>
      <c r="BC25" s="34"/>
      <c r="BW25" s="302" t="s">
        <v>52</v>
      </c>
      <c r="BX25" s="69" t="s">
        <v>55</v>
      </c>
      <c r="BY25" s="58"/>
      <c r="BZ25" s="58"/>
      <c r="CA25" s="70">
        <f>AVERAGE(CC3:CC15)</f>
        <v>544.5</v>
      </c>
      <c r="CB25" s="221">
        <v>0.5</v>
      </c>
      <c r="CC25" s="62">
        <f>PERCENTILE($CC$1:$CC15,0.5)</f>
        <v>490</v>
      </c>
    </row>
    <row r="26" spans="3:107" ht="15.75" thickBot="1">
      <c r="AY26" s="7"/>
      <c r="AZ26" s="9"/>
      <c r="BA26" s="6">
        <f>(SUM($AZ$3:$AZ$15))*($CE$2/3)</f>
        <v>1466.6666666666665</v>
      </c>
      <c r="BB26" s="278" t="str">
        <f>IF(BA25&gt;BA26,"ATINGE CONCEITO 3","NAO")</f>
        <v>ATINGE CONCEITO 3</v>
      </c>
      <c r="BC26" s="279"/>
      <c r="BD26" s="279"/>
      <c r="BE26" s="279"/>
      <c r="BF26" s="279"/>
      <c r="BG26" s="279"/>
      <c r="BH26" s="279"/>
      <c r="BW26" s="303"/>
      <c r="BX26" s="71" t="s">
        <v>56</v>
      </c>
      <c r="BY26" s="62"/>
      <c r="BZ26" s="62"/>
      <c r="CA26" s="63">
        <f>QUARTILE(CC3:CC15,1)</f>
        <v>300</v>
      </c>
      <c r="CB26" s="221">
        <v>0.4</v>
      </c>
      <c r="CC26" s="62">
        <f>PERCENTILE($CC$1:$CC15,0.4)</f>
        <v>419.99999999999994</v>
      </c>
    </row>
    <row r="27" spans="3:107" ht="15.75" thickBot="1">
      <c r="AY27" s="72" t="s">
        <v>57</v>
      </c>
      <c r="AZ27" s="73"/>
      <c r="BA27" s="6">
        <f>(SUM($AZ$3:$AZ$15))*($CG$2/3)</f>
        <v>1866.6666666666665</v>
      </c>
      <c r="BB27" s="278" t="str">
        <f>IF(BA25&gt;=BA27,"ATINGE CONCEITO 4","NAO")</f>
        <v>NAO</v>
      </c>
      <c r="BC27" s="279"/>
      <c r="BD27" s="279"/>
      <c r="BE27" s="279"/>
      <c r="BF27" s="279"/>
      <c r="BG27" s="279"/>
      <c r="BH27" s="279"/>
      <c r="BW27" s="303"/>
      <c r="BX27" s="71" t="s">
        <v>58</v>
      </c>
      <c r="BY27" s="62"/>
      <c r="BZ27" s="62"/>
      <c r="CA27" s="74">
        <f>MEDIAN(CC3:CC15)</f>
        <v>490</v>
      </c>
      <c r="CB27" s="221">
        <v>0.35</v>
      </c>
      <c r="CC27" s="62">
        <f>PERCENTILE($CC$1:$CC14,0.35)</f>
        <v>375.00000000000006</v>
      </c>
    </row>
    <row r="28" spans="3:107" ht="15.75" thickBot="1">
      <c r="AY28" s="66"/>
      <c r="AZ28" s="67"/>
      <c r="BA28" s="6">
        <f>(SUM($AZ$3:$AZ$15))*($CI$2/3)</f>
        <v>2400</v>
      </c>
      <c r="BB28" s="278" t="str">
        <f>IF(BA25&gt;=BA28,"ATINGE CONCEITO 5","NAO")</f>
        <v>NAO</v>
      </c>
      <c r="BC28" s="279"/>
      <c r="BD28" s="279"/>
      <c r="BE28" s="279"/>
      <c r="BF28" s="279"/>
      <c r="BG28" s="279"/>
      <c r="BH28" s="279"/>
      <c r="BW28" s="303"/>
      <c r="BX28" s="71" t="s">
        <v>59</v>
      </c>
      <c r="BY28" s="62"/>
      <c r="BZ28" s="62"/>
      <c r="CA28" s="63">
        <f>QUARTILE(CC3:CC15,3)</f>
        <v>685</v>
      </c>
      <c r="CB28" s="221">
        <v>0.3</v>
      </c>
      <c r="CC28" s="62">
        <f>PERCENTILE($CC$1:$CC15,0.3)</f>
        <v>336</v>
      </c>
    </row>
    <row r="29" spans="3:107" ht="15.75" thickBot="1">
      <c r="BW29" s="304"/>
      <c r="BX29" s="75" t="s">
        <v>60</v>
      </c>
      <c r="BY29" s="64"/>
      <c r="BZ29" s="64"/>
      <c r="CA29" s="65">
        <f>QUARTILE(CC3:CC15,4)</f>
        <v>1210</v>
      </c>
    </row>
    <row r="30" spans="3:107" ht="15.75" thickBot="1"/>
    <row r="31" spans="3:107" ht="15.75" thickBot="1">
      <c r="AY31" s="292" t="s">
        <v>61</v>
      </c>
      <c r="AZ31" s="282"/>
      <c r="BA31" s="282"/>
      <c r="BB31" s="282"/>
      <c r="BC31" s="282"/>
      <c r="BD31" s="282"/>
      <c r="BE31" s="282"/>
      <c r="BF31" s="282"/>
      <c r="BG31" s="282"/>
      <c r="BH31" s="282"/>
      <c r="BI31" s="282"/>
      <c r="BJ31" s="282"/>
      <c r="BK31" s="282"/>
      <c r="BL31" s="282"/>
      <c r="BM31" s="282"/>
      <c r="BN31" s="282"/>
      <c r="BO31" s="282"/>
      <c r="BP31" s="282"/>
      <c r="BQ31" s="282"/>
      <c r="BR31" s="282"/>
      <c r="BS31" s="282"/>
      <c r="BT31" s="282"/>
      <c r="BU31" s="282"/>
      <c r="BV31" s="283"/>
    </row>
    <row r="32" spans="3:107" ht="15.75" thickBot="1">
      <c r="AY32" s="76"/>
      <c r="AZ32" s="60"/>
      <c r="BA32" s="1" t="s">
        <v>62</v>
      </c>
      <c r="BB32" s="54"/>
      <c r="BC32" s="54"/>
      <c r="BD32" s="54" t="s">
        <v>63</v>
      </c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60"/>
    </row>
    <row r="33" spans="51:74" ht="15.75" thickBot="1">
      <c r="AY33" s="1" t="s">
        <v>64</v>
      </c>
      <c r="AZ33" s="60"/>
      <c r="BA33" s="309">
        <f>AZ17-COUNTIF(CE3:CE15,"=NAO")</f>
        <v>10</v>
      </c>
      <c r="BB33" s="281"/>
      <c r="BC33" s="77"/>
      <c r="BD33" s="310">
        <f>(BA33/G22)*100</f>
        <v>100</v>
      </c>
      <c r="BE33" s="311"/>
      <c r="BF33" s="312"/>
      <c r="BG33" s="78"/>
      <c r="BH33" s="54" t="str">
        <f>IF(BD33&gt;=80,"ATINGEM CONCEITO 3","NAO")</f>
        <v>ATINGEM CONCEITO 3</v>
      </c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60"/>
    </row>
    <row r="34" spans="51:74" ht="15.75" thickBot="1">
      <c r="AY34" s="1" t="s">
        <v>65</v>
      </c>
      <c r="AZ34" s="60"/>
      <c r="BA34" s="309">
        <f>AZ17-COUNTIF(CG3:CG15,"=NAO")</f>
        <v>10</v>
      </c>
      <c r="BB34" s="281"/>
      <c r="BC34" s="77"/>
      <c r="BD34" s="310">
        <f>(BA34/G22)*100</f>
        <v>100</v>
      </c>
      <c r="BE34" s="311"/>
      <c r="BF34" s="312"/>
      <c r="BG34" s="78"/>
      <c r="BH34" s="54" t="str">
        <f>IF(BD34&gt;=80," ATINGEM CONCEITO 4","NAO")</f>
        <v xml:space="preserve"> ATINGEM CONCEITO 4</v>
      </c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60"/>
    </row>
    <row r="35" spans="51:74" ht="15.75" thickBot="1">
      <c r="AY35" s="313" t="s">
        <v>66</v>
      </c>
      <c r="AZ35" s="314"/>
      <c r="BA35" s="309">
        <f>AZ17-COUNTIF(CI3:CI15,"=NAO")</f>
        <v>10</v>
      </c>
      <c r="BB35" s="281"/>
      <c r="BC35" s="77"/>
      <c r="BD35" s="310">
        <f>(BA35/G22)*100</f>
        <v>100</v>
      </c>
      <c r="BE35" s="311"/>
      <c r="BF35" s="312"/>
      <c r="BG35" s="78"/>
      <c r="BH35" s="54" t="str">
        <f>IF(BD35&gt;=80,"ATINGEM CONCEITO 5","NAO")</f>
        <v>ATINGEM CONCEITO 5</v>
      </c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60"/>
    </row>
    <row r="37" spans="51:74" ht="15.75" thickBot="1"/>
    <row r="38" spans="51:74" ht="15.75" thickBot="1">
      <c r="AY38" s="292" t="s">
        <v>67</v>
      </c>
      <c r="AZ38" s="282"/>
      <c r="BA38" s="282"/>
      <c r="BB38" s="282"/>
      <c r="BC38" s="282"/>
      <c r="BD38" s="282"/>
      <c r="BE38" s="282"/>
      <c r="BF38" s="282"/>
      <c r="BG38" s="282"/>
      <c r="BH38" s="282"/>
      <c r="BI38" s="282"/>
      <c r="BJ38" s="282"/>
      <c r="BK38" s="282"/>
      <c r="BL38" s="282"/>
      <c r="BM38" s="282"/>
      <c r="BN38" s="282"/>
      <c r="BO38" s="282"/>
      <c r="BP38" s="282"/>
      <c r="BQ38" s="282"/>
      <c r="BR38" s="282"/>
      <c r="BS38" s="282"/>
      <c r="BT38" s="282"/>
      <c r="BU38" s="282"/>
      <c r="BV38" s="283"/>
    </row>
    <row r="39" spans="51:74" ht="15.75" thickBot="1">
      <c r="AY39" t="s">
        <v>43</v>
      </c>
      <c r="AZ39">
        <f>G22</f>
        <v>10</v>
      </c>
      <c r="BA39" s="79" t="s">
        <v>8</v>
      </c>
      <c r="BB39" s="80" t="s">
        <v>9</v>
      </c>
      <c r="BC39" s="80"/>
      <c r="BD39" s="80" t="s">
        <v>10</v>
      </c>
      <c r="BE39" s="80"/>
      <c r="BF39" s="80" t="s">
        <v>11</v>
      </c>
      <c r="BG39" s="80"/>
      <c r="BH39" s="80" t="s">
        <v>12</v>
      </c>
      <c r="BI39" s="80" t="s">
        <v>13</v>
      </c>
      <c r="BJ39" s="80" t="s">
        <v>14</v>
      </c>
      <c r="BK39" s="80" t="s">
        <v>15</v>
      </c>
      <c r="BL39" s="80" t="s">
        <v>16</v>
      </c>
      <c r="BM39" s="80"/>
      <c r="BN39" s="80" t="s">
        <v>17</v>
      </c>
      <c r="BO39" s="80"/>
      <c r="BP39" s="80" t="s">
        <v>27</v>
      </c>
      <c r="BQ39" s="80" t="s">
        <v>19</v>
      </c>
      <c r="BR39" s="80" t="s">
        <v>20</v>
      </c>
      <c r="BS39" s="80"/>
      <c r="BT39" s="80" t="s">
        <v>21</v>
      </c>
      <c r="BU39" s="80"/>
      <c r="BV39" s="81" t="s">
        <v>22</v>
      </c>
    </row>
    <row r="40" spans="51:74">
      <c r="AY40" t="s">
        <v>68</v>
      </c>
      <c r="BA40">
        <f>COUNTIF(BA3:BA15,"&gt;0")</f>
        <v>6</v>
      </c>
      <c r="BB40">
        <f>COUNTIF(BB3:BB15,"&gt;0")</f>
        <v>10</v>
      </c>
      <c r="BD40">
        <f>COUNTIF(BD3:BD15,"&gt;0")</f>
        <v>8</v>
      </c>
      <c r="BF40">
        <f>COUNTIF(BF3:BF15,"&gt;0")</f>
        <v>5</v>
      </c>
      <c r="BH40">
        <f t="shared" ref="BH40:BV40" si="49">COUNTIF(BH3:BH15,"&gt;0")</f>
        <v>1</v>
      </c>
      <c r="BI40">
        <f t="shared" si="49"/>
        <v>2</v>
      </c>
      <c r="BJ40">
        <f t="shared" si="49"/>
        <v>1</v>
      </c>
      <c r="BK40">
        <f t="shared" si="49"/>
        <v>0</v>
      </c>
      <c r="BL40">
        <f t="shared" si="49"/>
        <v>0</v>
      </c>
      <c r="BM40">
        <f t="shared" si="49"/>
        <v>0</v>
      </c>
      <c r="BN40">
        <f t="shared" si="49"/>
        <v>0</v>
      </c>
      <c r="BO40">
        <f t="shared" si="49"/>
        <v>0</v>
      </c>
      <c r="BP40">
        <f t="shared" si="49"/>
        <v>0</v>
      </c>
      <c r="BQ40">
        <f t="shared" si="49"/>
        <v>0</v>
      </c>
      <c r="BR40">
        <f t="shared" si="49"/>
        <v>0</v>
      </c>
      <c r="BS40">
        <f t="shared" si="49"/>
        <v>0</v>
      </c>
      <c r="BT40">
        <f t="shared" si="49"/>
        <v>0</v>
      </c>
      <c r="BU40">
        <f t="shared" si="49"/>
        <v>0</v>
      </c>
      <c r="BV40">
        <f t="shared" si="49"/>
        <v>0</v>
      </c>
    </row>
    <row r="41" spans="51:74">
      <c r="AY41" t="s">
        <v>69</v>
      </c>
      <c r="BA41" s="82">
        <f>BA40/$AZ$39*100</f>
        <v>60</v>
      </c>
      <c r="BB41" s="82">
        <f t="shared" ref="BB41:BV41" si="50">BB40/$AZ$39*100</f>
        <v>100</v>
      </c>
      <c r="BC41" s="82"/>
      <c r="BD41" s="82">
        <f t="shared" si="50"/>
        <v>80</v>
      </c>
      <c r="BE41" s="82"/>
      <c r="BF41" s="82">
        <f t="shared" si="50"/>
        <v>50</v>
      </c>
      <c r="BG41" s="82"/>
      <c r="BH41" s="82">
        <f t="shared" si="50"/>
        <v>10</v>
      </c>
      <c r="BI41" s="82">
        <f t="shared" si="50"/>
        <v>20</v>
      </c>
      <c r="BJ41" s="82">
        <f t="shared" si="50"/>
        <v>10</v>
      </c>
      <c r="BK41" s="82">
        <f t="shared" si="50"/>
        <v>0</v>
      </c>
      <c r="BL41" s="82">
        <f t="shared" si="50"/>
        <v>0</v>
      </c>
      <c r="BM41" s="82">
        <f t="shared" si="50"/>
        <v>0</v>
      </c>
      <c r="BN41" s="82">
        <f t="shared" si="50"/>
        <v>0</v>
      </c>
      <c r="BO41" s="82">
        <f t="shared" si="50"/>
        <v>0</v>
      </c>
      <c r="BP41" s="82">
        <f t="shared" si="50"/>
        <v>0</v>
      </c>
      <c r="BQ41" s="82">
        <f t="shared" si="50"/>
        <v>0</v>
      </c>
      <c r="BR41" s="82">
        <f t="shared" si="50"/>
        <v>0</v>
      </c>
      <c r="BS41" s="82">
        <f t="shared" si="50"/>
        <v>0</v>
      </c>
      <c r="BT41" s="82">
        <f t="shared" si="50"/>
        <v>0</v>
      </c>
      <c r="BU41" s="82">
        <f t="shared" si="50"/>
        <v>0</v>
      </c>
      <c r="BV41" s="82">
        <f t="shared" si="50"/>
        <v>0</v>
      </c>
    </row>
    <row r="42" spans="51:74" ht="15.75" thickBot="1">
      <c r="BA42" t="s">
        <v>29</v>
      </c>
      <c r="BK42" t="s">
        <v>50</v>
      </c>
      <c r="BQ42" t="s">
        <v>53</v>
      </c>
    </row>
    <row r="43" spans="51:74" ht="15.75" thickBot="1">
      <c r="AY43" t="s">
        <v>23</v>
      </c>
      <c r="BA43" s="288">
        <f>COUNTIF(BC3:BC15,"&gt;0")/$AZ$39*100</f>
        <v>100</v>
      </c>
      <c r="BB43" s="289"/>
      <c r="BC43" s="83"/>
      <c r="BJ43" t="s">
        <v>26</v>
      </c>
      <c r="BK43" s="288">
        <f>COUNTIF(BM3:BM15,"&gt;0")/$AZ$39*100</f>
        <v>0</v>
      </c>
      <c r="BL43" s="289"/>
      <c r="BM43" s="83"/>
      <c r="BP43" t="s">
        <v>28</v>
      </c>
      <c r="BQ43" s="288">
        <f>COUNTIF(BS3:BS15,"&gt;0")/$AZ$39*100</f>
        <v>0</v>
      </c>
      <c r="BR43" s="289"/>
      <c r="BS43" s="83"/>
    </row>
    <row r="44" spans="51:74" ht="15.75" thickBot="1">
      <c r="AY44" t="s">
        <v>24</v>
      </c>
      <c r="BA44" s="305">
        <f>COUNTIF(BE3:BE107,"&gt;0")/$AZ$39*100</f>
        <v>100</v>
      </c>
      <c r="BB44" s="306"/>
      <c r="BC44" s="306"/>
      <c r="BD44" s="307"/>
      <c r="BE44" s="83"/>
    </row>
    <row r="45" spans="51:74" ht="15.75" thickBot="1">
      <c r="AY45" t="s">
        <v>70</v>
      </c>
      <c r="BA45" s="288">
        <f>COUNTIF(BG3:BG15,"&gt;0")/$AZ$39*100</f>
        <v>100</v>
      </c>
      <c r="BB45" s="308"/>
      <c r="BC45" s="308"/>
      <c r="BD45" s="308"/>
      <c r="BE45" s="308"/>
      <c r="BF45" s="289"/>
      <c r="BG45" s="57"/>
    </row>
    <row r="46" spans="51:74" ht="15.75" thickBot="1"/>
    <row r="47" spans="51:74" ht="15.75" thickBot="1">
      <c r="AY47" t="s">
        <v>23</v>
      </c>
      <c r="BA47" s="288">
        <f>COUNTIF(BC3:BC15,"&gt;1")/$AZ$39*100</f>
        <v>90</v>
      </c>
      <c r="BB47" s="289"/>
    </row>
  </sheetData>
  <protectedRanges>
    <protectedRange password="E804" sqref="T96:AI96" name="Dados da produção_1"/>
  </protectedRanges>
  <mergeCells count="30">
    <mergeCell ref="AY35:AZ35"/>
    <mergeCell ref="BA35:BB35"/>
    <mergeCell ref="BD35:BF35"/>
    <mergeCell ref="AY38:BV38"/>
    <mergeCell ref="BA43:BB43"/>
    <mergeCell ref="BK43:BL43"/>
    <mergeCell ref="BQ43:BR43"/>
    <mergeCell ref="BA44:BD44"/>
    <mergeCell ref="BA45:BF45"/>
    <mergeCell ref="AY31:BV31"/>
    <mergeCell ref="BA33:BB33"/>
    <mergeCell ref="BD33:BF33"/>
    <mergeCell ref="BA34:BB34"/>
    <mergeCell ref="BD34:BF34"/>
    <mergeCell ref="BA47:BB47"/>
    <mergeCell ref="CB20:CC20"/>
    <mergeCell ref="AY21:BV21"/>
    <mergeCell ref="BW21:BX21"/>
    <mergeCell ref="BW20:CA20"/>
    <mergeCell ref="BW22:BX22"/>
    <mergeCell ref="BW23:BX23"/>
    <mergeCell ref="BW24:BX24"/>
    <mergeCell ref="BW25:BW29"/>
    <mergeCell ref="BB26:BH26"/>
    <mergeCell ref="BB27:BH27"/>
    <mergeCell ref="BB28:BH28"/>
    <mergeCell ref="E1:S1"/>
    <mergeCell ref="U1:AI1"/>
    <mergeCell ref="AK1:AY1"/>
    <mergeCell ref="BA1:BV1"/>
  </mergeCells>
  <phoneticPr fontId="0" type="noConversion"/>
  <pageMargins left="0.511811024" right="0.511811024" top="0.78740157499999996" bottom="0.78740157499999996" header="0.31496062000000002" footer="0.31496062000000002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DS55"/>
  <sheetViews>
    <sheetView workbookViewId="0">
      <selection activeCell="AC18" sqref="AC18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5.75" thickBot="1">
      <c r="A3" s="189" t="s">
        <v>342</v>
      </c>
      <c r="B3" s="97">
        <v>1</v>
      </c>
      <c r="C3" s="31" t="s">
        <v>428</v>
      </c>
      <c r="D3" s="190" t="s">
        <v>254</v>
      </c>
      <c r="E3" s="191"/>
      <c r="F3" s="192">
        <v>1</v>
      </c>
      <c r="G3" s="192">
        <v>2</v>
      </c>
      <c r="H3" s="192"/>
      <c r="I3" s="192"/>
      <c r="J3" s="192">
        <v>1</v>
      </c>
      <c r="K3" s="192"/>
      <c r="L3" s="192"/>
      <c r="M3" s="193"/>
      <c r="N3" s="192"/>
      <c r="O3" s="192"/>
      <c r="P3" s="192"/>
      <c r="Q3" s="192"/>
      <c r="R3" s="192"/>
      <c r="S3" s="194"/>
      <c r="T3" s="190"/>
      <c r="U3" s="195"/>
      <c r="V3" s="196"/>
      <c r="W3" s="196"/>
      <c r="X3" s="196"/>
      <c r="Y3" s="196"/>
      <c r="Z3" s="196"/>
      <c r="AA3" s="196"/>
      <c r="AB3" s="196"/>
      <c r="AC3" s="196"/>
      <c r="AD3" s="86"/>
      <c r="AE3" s="86"/>
      <c r="AF3" s="86"/>
      <c r="AG3" s="86"/>
      <c r="AH3" s="86"/>
      <c r="AI3" s="86"/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1</v>
      </c>
      <c r="BA3" s="30">
        <f t="shared" ref="BA3:BB18" si="0">SUM(E3,U3,AK3)</f>
        <v>0</v>
      </c>
      <c r="BB3" s="31">
        <f t="shared" si="0"/>
        <v>1</v>
      </c>
      <c r="BC3" s="31">
        <f>SUM(BA3:BB3)</f>
        <v>1</v>
      </c>
      <c r="BD3" s="31">
        <f t="shared" ref="BD3:BD20" si="1">SUM(G3,W3,AM3)</f>
        <v>2</v>
      </c>
      <c r="BE3" s="31">
        <f>SUM(BC3:BD3)</f>
        <v>3</v>
      </c>
      <c r="BF3" s="31">
        <f t="shared" ref="BF3:BF20" si="2">SUM(H3,X3,AN3)</f>
        <v>0</v>
      </c>
      <c r="BG3" s="31">
        <f>BA3+BB3+BD3+BF3</f>
        <v>3</v>
      </c>
      <c r="BH3" s="31">
        <f t="shared" ref="BH3:BJ20" si="3">SUM(I3,Y3,AO3)</f>
        <v>0</v>
      </c>
      <c r="BI3" s="31">
        <f t="shared" si="3"/>
        <v>1</v>
      </c>
      <c r="BJ3" s="31">
        <f t="shared" si="3"/>
        <v>0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20" si="4">SUM(AT3,AD3,N3)</f>
        <v>0</v>
      </c>
      <c r="BO3" s="31">
        <f t="shared" si="4"/>
        <v>0</v>
      </c>
      <c r="BP3" s="31">
        <f>IF(BO3&gt;=3,3,BO3)</f>
        <v>0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20" si="5">SUM(AX3,AH3,R3)</f>
        <v>0</v>
      </c>
      <c r="BU3" s="32">
        <f t="shared" si="5"/>
        <v>0</v>
      </c>
      <c r="BV3" s="32">
        <f>IF(BU3&gt;=3,3,BU3)</f>
        <v>0</v>
      </c>
      <c r="BX3" s="30">
        <f>(BA3*100)+(BB3*80)+(BD3*60)+(BF3*40)+(BH3*20)</f>
        <v>200</v>
      </c>
      <c r="BY3" s="31">
        <f>IF(BI3&gt;3,30,BI3*10)</f>
        <v>10</v>
      </c>
      <c r="BZ3" s="31">
        <f>IF(BJ3&gt;3,15,BJ3*5)</f>
        <v>0</v>
      </c>
      <c r="CA3" s="31">
        <f>(BK3*200)+(BL3*100)+(BN3*50)+(BP3*20)</f>
        <v>0</v>
      </c>
      <c r="CB3" s="31">
        <f>(BQ3*100)+(BR3*50)+(BT3*25)+(BV3*10)</f>
        <v>0</v>
      </c>
      <c r="CC3" s="32">
        <f>IF(AZ3&gt;0,SUM(BX3:CB3),"")</f>
        <v>210</v>
      </c>
      <c r="CD3" s="176">
        <f t="shared" ref="CD3:CD23" si="6">$CC3-(($CE$2/3)*$AZ3)</f>
        <v>136.66666666666669</v>
      </c>
      <c r="CE3" s="24">
        <f>IF(AZ3=0," ",IF(CD3&gt;=0,3,"NAO"))</f>
        <v>3</v>
      </c>
      <c r="CF3" s="176">
        <f t="shared" ref="CF3:CF23" si="7">$CC3-(($CG$2/3)*$AZ3)</f>
        <v>116.66666666666667</v>
      </c>
      <c r="CG3" s="24">
        <f>IF(AZ3=0," ",IF(CF3&gt;=0,4,"NAO"))</f>
        <v>4</v>
      </c>
      <c r="CH3" s="176">
        <f t="shared" ref="CH3:CH23" si="8">$CC3-(($CI$2/3)*$AZ3)</f>
        <v>90</v>
      </c>
      <c r="CI3" s="24">
        <f>IF(AZ3=0," ",IF(CH3&gt;=0,5,"NAO"))</f>
        <v>5</v>
      </c>
      <c r="CJ3" s="24">
        <f t="shared" ref="CJ3:CJ20" si="9">(CC3)/(SUM($CC$3:$CC$23))*100</f>
        <v>1.5829941203075533</v>
      </c>
      <c r="CK3" s="24">
        <f t="shared" ref="CK3:CK20" si="10">(CC3/(SUM($CC$3:$CC$23))*100)</f>
        <v>1.5829941203075533</v>
      </c>
      <c r="CM3" s="24">
        <f t="shared" ref="CM3:CM20" si="11">BA3/(SUM(BA$3:BA$23)/100)</f>
        <v>0</v>
      </c>
      <c r="CN3" s="24">
        <f t="shared" ref="CN3:CN20" si="12">BB3/(SUM(BB$3:BB$23)/100)</f>
        <v>2.5641025641025639</v>
      </c>
      <c r="CO3" s="24">
        <f t="shared" ref="CO3:CO20" si="13">BD3/(SUM(BD$3:BD$23)/100)</f>
        <v>3.3898305084745766</v>
      </c>
      <c r="CP3" s="24">
        <f t="shared" ref="CP3:CP20" si="14">BF3/(SUM(BF$3:BF$23)/100)</f>
        <v>0</v>
      </c>
      <c r="CQ3" s="24">
        <f t="shared" ref="CQ3:CU20" si="15">BH3/(SUM(BH$3:BH$23)/100)</f>
        <v>0</v>
      </c>
      <c r="CR3" s="24">
        <f t="shared" si="15"/>
        <v>4</v>
      </c>
      <c r="CS3" s="24">
        <f t="shared" si="15"/>
        <v>0</v>
      </c>
      <c r="CT3" s="24" t="e">
        <f t="shared" si="15"/>
        <v>#DIV/0!</v>
      </c>
      <c r="CU3" s="24">
        <f t="shared" si="15"/>
        <v>0</v>
      </c>
      <c r="CV3" s="24" t="e">
        <f t="shared" ref="CV3:CZ20" si="16">BN3/(SUM(BN$3:BN$23)/100)</f>
        <v>#DIV/0!</v>
      </c>
      <c r="CW3" s="24" t="e">
        <f t="shared" si="16"/>
        <v>#DIV/0!</v>
      </c>
      <c r="CX3" s="24" t="e">
        <f t="shared" si="16"/>
        <v>#DIV/0!</v>
      </c>
      <c r="CY3" s="24" t="e">
        <f t="shared" si="16"/>
        <v>#DIV/0!</v>
      </c>
      <c r="CZ3" s="24" t="e">
        <f t="shared" si="16"/>
        <v>#DIV/0!</v>
      </c>
      <c r="DA3" s="24">
        <f t="shared" ref="DA3:DC20" si="17">BT3/(SUM(BT$3:BT$23)/100)</f>
        <v>0</v>
      </c>
      <c r="DB3" s="24">
        <f t="shared" si="17"/>
        <v>0</v>
      </c>
      <c r="DC3" s="24">
        <f t="shared" si="17"/>
        <v>0</v>
      </c>
      <c r="DE3" s="24">
        <f>COUNTIF(BA3,"&lt;&gt;0")</f>
        <v>0</v>
      </c>
      <c r="DF3" s="24">
        <f>COUNTIF(BB3,"&lt;&gt;0")</f>
        <v>1</v>
      </c>
      <c r="DG3" s="24">
        <f>COUNTIF(BD3,"&lt;&gt;0")</f>
        <v>1</v>
      </c>
      <c r="DH3" s="24">
        <f>COUNTIF(BF3,"&lt;&gt;0")</f>
        <v>0</v>
      </c>
      <c r="DI3" s="24">
        <f t="shared" ref="DI3:DM18" si="18">COUNTIF(BH3,"&lt;&gt;0")</f>
        <v>0</v>
      </c>
      <c r="DJ3" s="24">
        <f t="shared" si="18"/>
        <v>1</v>
      </c>
      <c r="DK3" s="24">
        <f t="shared" si="18"/>
        <v>0</v>
      </c>
      <c r="DL3" s="24">
        <f t="shared" si="18"/>
        <v>0</v>
      </c>
      <c r="DM3" s="24">
        <f t="shared" si="18"/>
        <v>0</v>
      </c>
      <c r="DN3" s="24">
        <f t="shared" ref="DN3:DN20" si="19">COUNTIF(BN3,"&lt;&gt;0")</f>
        <v>0</v>
      </c>
      <c r="DO3" s="24">
        <f>COUNTIF(BP3,"&lt;&gt;0")</f>
        <v>0</v>
      </c>
      <c r="DP3" s="24">
        <f>COUNTIF(BQ3,"&lt;&gt;0")</f>
        <v>0</v>
      </c>
      <c r="DQ3" s="24">
        <f>COUNTIF(BR3,"&lt;&gt;0")</f>
        <v>0</v>
      </c>
      <c r="DR3" s="24">
        <f>COUNTIF(BT3,"&lt;&gt;0")</f>
        <v>0</v>
      </c>
      <c r="DS3" s="24">
        <f>COUNTIF(BV3,"&lt;&gt;0")</f>
        <v>0</v>
      </c>
    </row>
    <row r="4" spans="1:123" s="24" customFormat="1" ht="15.75" thickBot="1">
      <c r="A4" s="30" t="s">
        <v>342</v>
      </c>
      <c r="B4" s="25">
        <v>2</v>
      </c>
      <c r="C4" s="31" t="s">
        <v>429</v>
      </c>
      <c r="D4" s="197" t="s">
        <v>36</v>
      </c>
      <c r="E4" s="191">
        <v>3</v>
      </c>
      <c r="F4" s="192">
        <v>5</v>
      </c>
      <c r="G4" s="192">
        <v>3</v>
      </c>
      <c r="H4" s="192"/>
      <c r="I4" s="192"/>
      <c r="J4" s="192">
        <v>1</v>
      </c>
      <c r="K4" s="192"/>
      <c r="L4" s="192"/>
      <c r="M4" s="193"/>
      <c r="N4" s="192"/>
      <c r="O4" s="192"/>
      <c r="P4" s="192"/>
      <c r="Q4" s="192"/>
      <c r="R4" s="192"/>
      <c r="S4" s="194"/>
      <c r="T4" s="197" t="s">
        <v>36</v>
      </c>
      <c r="U4" s="195">
        <v>3</v>
      </c>
      <c r="V4" s="196">
        <v>2</v>
      </c>
      <c r="W4" s="196">
        <v>3</v>
      </c>
      <c r="X4" s="196">
        <v>1</v>
      </c>
      <c r="Y4" s="196">
        <v>2</v>
      </c>
      <c r="Z4" s="196">
        <v>2</v>
      </c>
      <c r="AA4" s="196"/>
      <c r="AB4" s="196"/>
      <c r="AC4" s="196"/>
      <c r="AD4" s="33"/>
      <c r="AE4" s="33"/>
      <c r="AF4" s="33"/>
      <c r="AG4" s="33"/>
      <c r="AH4" s="33"/>
      <c r="AI4" s="33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20" si="20">COUNTIF(D4:AY4,"P")</f>
        <v>2</v>
      </c>
      <c r="BA4" s="30">
        <f t="shared" si="0"/>
        <v>6</v>
      </c>
      <c r="BB4" s="31">
        <f t="shared" si="0"/>
        <v>7</v>
      </c>
      <c r="BC4" s="31">
        <f t="shared" ref="BC4:BC20" si="21">SUM(BA4:BB4)</f>
        <v>13</v>
      </c>
      <c r="BD4" s="31">
        <f t="shared" si="1"/>
        <v>6</v>
      </c>
      <c r="BE4" s="31">
        <f t="shared" ref="BE4:BE20" si="22">SUM(BC4:BD4)</f>
        <v>19</v>
      </c>
      <c r="BF4" s="31">
        <f t="shared" si="2"/>
        <v>1</v>
      </c>
      <c r="BG4" s="31">
        <f t="shared" ref="BG4:BG20" si="23">BA4+BB4+BD4+BF4</f>
        <v>20</v>
      </c>
      <c r="BH4" s="31">
        <f t="shared" si="3"/>
        <v>2</v>
      </c>
      <c r="BI4" s="31">
        <f t="shared" si="3"/>
        <v>3</v>
      </c>
      <c r="BJ4" s="31">
        <f t="shared" si="3"/>
        <v>0</v>
      </c>
      <c r="BK4" s="31">
        <f t="shared" ref="BK4:BL20" si="24">SUM(AR4,AB4,L4)</f>
        <v>0</v>
      </c>
      <c r="BL4" s="31">
        <f t="shared" si="24"/>
        <v>0</v>
      </c>
      <c r="BM4" s="31">
        <f t="shared" ref="BM4:BM20" si="25">SUM(BK4:BL4)</f>
        <v>0</v>
      </c>
      <c r="BN4" s="31">
        <f t="shared" si="4"/>
        <v>0</v>
      </c>
      <c r="BO4" s="31">
        <f t="shared" si="4"/>
        <v>0</v>
      </c>
      <c r="BP4" s="31">
        <f t="shared" ref="BP4:BP20" si="26">IF(BO4&gt;=3,3,BO4)</f>
        <v>0</v>
      </c>
      <c r="BQ4" s="31">
        <f t="shared" ref="BQ4:BR20" si="27">SUM(AV4,AF4,P4)</f>
        <v>0</v>
      </c>
      <c r="BR4" s="31">
        <f t="shared" si="27"/>
        <v>0</v>
      </c>
      <c r="BS4" s="31">
        <f t="shared" ref="BS4:BS20" si="28">SUM(BQ4:BR4)</f>
        <v>0</v>
      </c>
      <c r="BT4" s="31">
        <f t="shared" si="5"/>
        <v>0</v>
      </c>
      <c r="BU4" s="32">
        <f t="shared" si="5"/>
        <v>0</v>
      </c>
      <c r="BV4" s="32">
        <f t="shared" ref="BV4:BV20" si="29">IF(BU4&gt;=3,3,BU4)</f>
        <v>0</v>
      </c>
      <c r="BX4" s="30">
        <f t="shared" ref="BX4:BX20" si="30">(BA4*100)+(BB4*80)+(BD4*60)+(BF4*40)+(BH4*20)</f>
        <v>1600</v>
      </c>
      <c r="BY4" s="31">
        <f t="shared" ref="BY4:BY20" si="31">IF(BI4&gt;3,30,BI4*10)</f>
        <v>30</v>
      </c>
      <c r="BZ4" s="31">
        <f t="shared" ref="BZ4:BZ20" si="32">IF(BJ4&gt;3,15,BJ4*5)</f>
        <v>0</v>
      </c>
      <c r="CA4" s="31">
        <f t="shared" ref="CA4:CA20" si="33">(BK4*200)+(BL4*100)+(BN4*50)+(BP4*20)</f>
        <v>0</v>
      </c>
      <c r="CB4" s="31">
        <f t="shared" ref="CB4:CB20" si="34">(BQ4*100)+(BR4*50)+(BT4*25)+(BV4*10)</f>
        <v>0</v>
      </c>
      <c r="CC4" s="32">
        <f t="shared" ref="CC4:CC23" si="35">IF(AZ4&gt;0,SUM(BX4:CB4),"")</f>
        <v>1630</v>
      </c>
      <c r="CD4" s="176">
        <f t="shared" si="6"/>
        <v>1483.3333333333333</v>
      </c>
      <c r="CE4" s="24">
        <f t="shared" ref="CE4:CE20" si="36">IF(AZ4=0," ",IF(CD4&gt;=0,3,"NAO"))</f>
        <v>3</v>
      </c>
      <c r="CF4" s="176">
        <f t="shared" si="7"/>
        <v>1443.3333333333333</v>
      </c>
      <c r="CG4" s="24">
        <f t="shared" ref="CG4:CG20" si="37">IF(AZ4=0," ",IF(CF4&gt;=0,4,"NAO"))</f>
        <v>4</v>
      </c>
      <c r="CH4" s="176">
        <f t="shared" si="8"/>
        <v>1390</v>
      </c>
      <c r="CI4" s="24">
        <f t="shared" ref="CI4:CI20" si="38">IF(AZ4=0," ",IF(CH4&gt;=0,5,"NAO"))</f>
        <v>5</v>
      </c>
      <c r="CJ4" s="24">
        <f t="shared" si="9"/>
        <v>12.287049600482437</v>
      </c>
      <c r="CK4" s="24">
        <f t="shared" si="10"/>
        <v>12.287049600482437</v>
      </c>
      <c r="CM4" s="24">
        <f t="shared" si="11"/>
        <v>13.043478260869565</v>
      </c>
      <c r="CN4" s="24">
        <f t="shared" si="12"/>
        <v>17.948717948717949</v>
      </c>
      <c r="CO4" s="24">
        <f t="shared" si="13"/>
        <v>10.16949152542373</v>
      </c>
      <c r="CP4" s="24">
        <f t="shared" si="14"/>
        <v>4.5454545454545459</v>
      </c>
      <c r="CQ4" s="24">
        <f t="shared" si="15"/>
        <v>22.222222222222221</v>
      </c>
      <c r="CR4" s="24">
        <f t="shared" si="15"/>
        <v>12</v>
      </c>
      <c r="CS4" s="24">
        <f t="shared" si="15"/>
        <v>0</v>
      </c>
      <c r="CT4" s="24" t="e">
        <f t="shared" si="15"/>
        <v>#DIV/0!</v>
      </c>
      <c r="CU4" s="24">
        <f t="shared" si="15"/>
        <v>0</v>
      </c>
      <c r="CV4" s="24" t="e">
        <f t="shared" si="16"/>
        <v>#DIV/0!</v>
      </c>
      <c r="CW4" s="24" t="e">
        <f t="shared" si="16"/>
        <v>#DIV/0!</v>
      </c>
      <c r="CX4" s="24" t="e">
        <f t="shared" si="16"/>
        <v>#DIV/0!</v>
      </c>
      <c r="CY4" s="24" t="e">
        <f t="shared" si="16"/>
        <v>#DIV/0!</v>
      </c>
      <c r="CZ4" s="24" t="e">
        <f t="shared" si="16"/>
        <v>#DIV/0!</v>
      </c>
      <c r="DA4" s="24">
        <f t="shared" si="17"/>
        <v>0</v>
      </c>
      <c r="DB4" s="24">
        <f t="shared" si="17"/>
        <v>0</v>
      </c>
      <c r="DC4" s="24">
        <f t="shared" si="17"/>
        <v>0</v>
      </c>
      <c r="DE4" s="24">
        <f t="shared" ref="DE4:DF20" si="39">COUNTIF(BA4,"&lt;&gt;0")</f>
        <v>1</v>
      </c>
      <c r="DF4" s="24">
        <f t="shared" si="39"/>
        <v>1</v>
      </c>
      <c r="DG4" s="24">
        <f t="shared" ref="DG4:DG20" si="40">COUNTIF(BD4,"&lt;&gt;0")</f>
        <v>1</v>
      </c>
      <c r="DH4" s="24">
        <f t="shared" ref="DH4:DH20" si="41">COUNTIF(BF4,"&lt;&gt;0")</f>
        <v>1</v>
      </c>
      <c r="DI4" s="24">
        <f t="shared" si="18"/>
        <v>1</v>
      </c>
      <c r="DJ4" s="24">
        <f t="shared" si="18"/>
        <v>1</v>
      </c>
      <c r="DK4" s="24">
        <f t="shared" si="18"/>
        <v>0</v>
      </c>
      <c r="DL4" s="24">
        <f t="shared" si="18"/>
        <v>0</v>
      </c>
      <c r="DM4" s="24">
        <f t="shared" si="18"/>
        <v>0</v>
      </c>
      <c r="DN4" s="24">
        <f t="shared" si="19"/>
        <v>0</v>
      </c>
      <c r="DO4" s="24">
        <f t="shared" ref="DO4:DQ20" si="42">COUNTIF(BP4,"&lt;&gt;0")</f>
        <v>0</v>
      </c>
      <c r="DP4" s="24">
        <f t="shared" si="42"/>
        <v>0</v>
      </c>
      <c r="DQ4" s="24">
        <f t="shared" si="42"/>
        <v>0</v>
      </c>
      <c r="DR4" s="24">
        <f t="shared" ref="DR4:DR23" si="43">COUNTIF(BT4,"&lt;&gt;0")</f>
        <v>0</v>
      </c>
      <c r="DS4" s="24">
        <f t="shared" ref="DS4:DS23" si="44">COUNTIF(BV4,"&lt;&gt;0")</f>
        <v>0</v>
      </c>
    </row>
    <row r="5" spans="1:123" s="24" customFormat="1" ht="15.75" thickBot="1">
      <c r="A5" s="30" t="s">
        <v>342</v>
      </c>
      <c r="B5" s="25">
        <v>3</v>
      </c>
      <c r="C5" s="31" t="s">
        <v>430</v>
      </c>
      <c r="D5" s="197" t="s">
        <v>76</v>
      </c>
      <c r="E5" s="191"/>
      <c r="F5" s="192"/>
      <c r="G5" s="192"/>
      <c r="H5" s="192"/>
      <c r="I5" s="192"/>
      <c r="J5" s="192"/>
      <c r="K5" s="192"/>
      <c r="L5" s="192"/>
      <c r="M5" s="193"/>
      <c r="N5" s="192"/>
      <c r="O5" s="192"/>
      <c r="P5" s="192"/>
      <c r="Q5" s="192"/>
      <c r="R5" s="192"/>
      <c r="S5" s="194"/>
      <c r="T5" s="197" t="s">
        <v>76</v>
      </c>
      <c r="U5" s="195"/>
      <c r="V5" s="196"/>
      <c r="W5" s="196"/>
      <c r="X5" s="196"/>
      <c r="Y5" s="196"/>
      <c r="Z5" s="196"/>
      <c r="AA5" s="196"/>
      <c r="AB5" s="196"/>
      <c r="AC5" s="196"/>
      <c r="AD5" s="33"/>
      <c r="AE5" s="33"/>
      <c r="AF5" s="33"/>
      <c r="AG5" s="33"/>
      <c r="AH5" s="33"/>
      <c r="AI5" s="33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20"/>
        <v>0</v>
      </c>
      <c r="BA5" s="30">
        <f t="shared" si="0"/>
        <v>0</v>
      </c>
      <c r="BB5" s="31">
        <f t="shared" si="0"/>
        <v>0</v>
      </c>
      <c r="BC5" s="31">
        <f t="shared" si="21"/>
        <v>0</v>
      </c>
      <c r="BD5" s="31">
        <f t="shared" si="1"/>
        <v>0</v>
      </c>
      <c r="BE5" s="31">
        <f t="shared" si="22"/>
        <v>0</v>
      </c>
      <c r="BF5" s="31">
        <f t="shared" si="2"/>
        <v>0</v>
      </c>
      <c r="BG5" s="31">
        <f t="shared" si="23"/>
        <v>0</v>
      </c>
      <c r="BH5" s="31">
        <f t="shared" si="3"/>
        <v>0</v>
      </c>
      <c r="BI5" s="31">
        <f t="shared" si="3"/>
        <v>0</v>
      </c>
      <c r="BJ5" s="31">
        <f t="shared" si="3"/>
        <v>0</v>
      </c>
      <c r="BK5" s="31">
        <f t="shared" si="24"/>
        <v>0</v>
      </c>
      <c r="BL5" s="31">
        <f t="shared" si="24"/>
        <v>0</v>
      </c>
      <c r="BM5" s="31">
        <f t="shared" si="25"/>
        <v>0</v>
      </c>
      <c r="BN5" s="31">
        <f t="shared" si="4"/>
        <v>0</v>
      </c>
      <c r="BO5" s="31">
        <f t="shared" si="4"/>
        <v>0</v>
      </c>
      <c r="BP5" s="31">
        <f t="shared" si="26"/>
        <v>0</v>
      </c>
      <c r="BQ5" s="31">
        <f t="shared" si="27"/>
        <v>0</v>
      </c>
      <c r="BR5" s="31">
        <f t="shared" si="27"/>
        <v>0</v>
      </c>
      <c r="BS5" s="31">
        <f t="shared" si="28"/>
        <v>0</v>
      </c>
      <c r="BT5" s="31">
        <f t="shared" si="5"/>
        <v>0</v>
      </c>
      <c r="BU5" s="32">
        <f t="shared" si="5"/>
        <v>0</v>
      </c>
      <c r="BV5" s="32">
        <f t="shared" si="29"/>
        <v>0</v>
      </c>
      <c r="BX5" s="30">
        <f t="shared" si="30"/>
        <v>0</v>
      </c>
      <c r="BY5" s="31">
        <f t="shared" si="31"/>
        <v>0</v>
      </c>
      <c r="BZ5" s="31">
        <f t="shared" si="32"/>
        <v>0</v>
      </c>
      <c r="CA5" s="31">
        <f t="shared" si="33"/>
        <v>0</v>
      </c>
      <c r="CB5" s="31">
        <f t="shared" si="34"/>
        <v>0</v>
      </c>
      <c r="CC5" s="32" t="str">
        <f t="shared" si="35"/>
        <v/>
      </c>
      <c r="CD5" s="176" t="e">
        <f t="shared" si="6"/>
        <v>#VALUE!</v>
      </c>
      <c r="CE5" s="24" t="str">
        <f t="shared" si="36"/>
        <v xml:space="preserve"> </v>
      </c>
      <c r="CF5" s="176" t="e">
        <f t="shared" si="7"/>
        <v>#VALUE!</v>
      </c>
      <c r="CG5" s="24" t="str">
        <f t="shared" si="37"/>
        <v xml:space="preserve"> </v>
      </c>
      <c r="CH5" s="176" t="e">
        <f t="shared" si="8"/>
        <v>#VALUE!</v>
      </c>
      <c r="CI5" s="24" t="str">
        <f t="shared" si="38"/>
        <v xml:space="preserve"> </v>
      </c>
      <c r="CJ5" s="24" t="e">
        <f t="shared" si="9"/>
        <v>#VALUE!</v>
      </c>
      <c r="CK5" s="24" t="e">
        <f t="shared" si="10"/>
        <v>#VALUE!</v>
      </c>
      <c r="CM5" s="24">
        <f t="shared" si="11"/>
        <v>0</v>
      </c>
      <c r="CN5" s="24">
        <f t="shared" si="12"/>
        <v>0</v>
      </c>
      <c r="CO5" s="24">
        <f t="shared" si="13"/>
        <v>0</v>
      </c>
      <c r="CP5" s="24">
        <f t="shared" si="14"/>
        <v>0</v>
      </c>
      <c r="CQ5" s="24">
        <f t="shared" si="15"/>
        <v>0</v>
      </c>
      <c r="CR5" s="24">
        <f t="shared" si="15"/>
        <v>0</v>
      </c>
      <c r="CS5" s="24">
        <f t="shared" si="15"/>
        <v>0</v>
      </c>
      <c r="CT5" s="24" t="e">
        <f t="shared" si="15"/>
        <v>#DIV/0!</v>
      </c>
      <c r="CU5" s="24">
        <f t="shared" si="15"/>
        <v>0</v>
      </c>
      <c r="CV5" s="24" t="e">
        <f t="shared" si="16"/>
        <v>#DIV/0!</v>
      </c>
      <c r="CW5" s="24" t="e">
        <f t="shared" si="16"/>
        <v>#DIV/0!</v>
      </c>
      <c r="CX5" s="24" t="e">
        <f t="shared" si="16"/>
        <v>#DIV/0!</v>
      </c>
      <c r="CY5" s="24" t="e">
        <f t="shared" si="16"/>
        <v>#DIV/0!</v>
      </c>
      <c r="CZ5" s="24" t="e">
        <f t="shared" si="16"/>
        <v>#DIV/0!</v>
      </c>
      <c r="DA5" s="24">
        <f t="shared" si="17"/>
        <v>0</v>
      </c>
      <c r="DB5" s="24">
        <f t="shared" si="17"/>
        <v>0</v>
      </c>
      <c r="DC5" s="24">
        <f t="shared" si="17"/>
        <v>0</v>
      </c>
      <c r="DE5" s="24">
        <f t="shared" si="39"/>
        <v>0</v>
      </c>
      <c r="DF5" s="24">
        <f t="shared" si="39"/>
        <v>0</v>
      </c>
      <c r="DG5" s="24">
        <f t="shared" si="40"/>
        <v>0</v>
      </c>
      <c r="DH5" s="24">
        <f t="shared" si="41"/>
        <v>0</v>
      </c>
      <c r="DI5" s="24">
        <f t="shared" si="18"/>
        <v>0</v>
      </c>
      <c r="DJ5" s="24">
        <f t="shared" si="18"/>
        <v>0</v>
      </c>
      <c r="DK5" s="24">
        <f t="shared" si="18"/>
        <v>0</v>
      </c>
      <c r="DL5" s="24">
        <f t="shared" si="18"/>
        <v>0</v>
      </c>
      <c r="DM5" s="24">
        <f t="shared" si="18"/>
        <v>0</v>
      </c>
      <c r="DN5" s="24">
        <f t="shared" si="19"/>
        <v>0</v>
      </c>
      <c r="DO5" s="24">
        <f t="shared" si="42"/>
        <v>0</v>
      </c>
      <c r="DP5" s="24">
        <f t="shared" si="42"/>
        <v>0</v>
      </c>
      <c r="DQ5" s="24">
        <f t="shared" si="42"/>
        <v>0</v>
      </c>
      <c r="DR5" s="24">
        <f t="shared" si="43"/>
        <v>0</v>
      </c>
      <c r="DS5" s="24">
        <f t="shared" si="44"/>
        <v>0</v>
      </c>
    </row>
    <row r="6" spans="1:123" s="24" customFormat="1" ht="15.75" thickBot="1">
      <c r="A6" s="30" t="s">
        <v>342</v>
      </c>
      <c r="B6" s="25">
        <v>4</v>
      </c>
      <c r="C6" s="31" t="s">
        <v>431</v>
      </c>
      <c r="D6" s="197" t="s">
        <v>36</v>
      </c>
      <c r="E6" s="191"/>
      <c r="F6" s="192"/>
      <c r="G6" s="192">
        <v>2</v>
      </c>
      <c r="H6" s="192"/>
      <c r="I6" s="192">
        <v>1</v>
      </c>
      <c r="J6" s="192">
        <v>1</v>
      </c>
      <c r="K6" s="192"/>
      <c r="L6" s="192"/>
      <c r="M6" s="193"/>
      <c r="N6" s="192"/>
      <c r="O6" s="192"/>
      <c r="P6" s="192"/>
      <c r="Q6" s="192"/>
      <c r="R6" s="192"/>
      <c r="S6" s="194"/>
      <c r="T6" s="197" t="s">
        <v>36</v>
      </c>
      <c r="U6" s="195">
        <v>1</v>
      </c>
      <c r="V6" s="196"/>
      <c r="W6" s="196">
        <v>2</v>
      </c>
      <c r="X6" s="196">
        <v>1</v>
      </c>
      <c r="Y6" s="196"/>
      <c r="Z6" s="196"/>
      <c r="AA6" s="196"/>
      <c r="AB6" s="196"/>
      <c r="AC6" s="196"/>
      <c r="AD6" s="33"/>
      <c r="AE6" s="33"/>
      <c r="AF6" s="33"/>
      <c r="AG6" s="33"/>
      <c r="AH6" s="33"/>
      <c r="AI6" s="33"/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20"/>
        <v>2</v>
      </c>
      <c r="BA6" s="30">
        <f t="shared" si="0"/>
        <v>1</v>
      </c>
      <c r="BB6" s="31">
        <f t="shared" si="0"/>
        <v>0</v>
      </c>
      <c r="BC6" s="31">
        <f t="shared" si="21"/>
        <v>1</v>
      </c>
      <c r="BD6" s="31">
        <f t="shared" si="1"/>
        <v>4</v>
      </c>
      <c r="BE6" s="31">
        <f t="shared" si="22"/>
        <v>5</v>
      </c>
      <c r="BF6" s="31">
        <f t="shared" si="2"/>
        <v>1</v>
      </c>
      <c r="BG6" s="31">
        <f t="shared" si="23"/>
        <v>6</v>
      </c>
      <c r="BH6" s="31">
        <f t="shared" si="3"/>
        <v>1</v>
      </c>
      <c r="BI6" s="31">
        <f t="shared" si="3"/>
        <v>1</v>
      </c>
      <c r="BJ6" s="31">
        <f t="shared" si="3"/>
        <v>0</v>
      </c>
      <c r="BK6" s="31">
        <f t="shared" si="24"/>
        <v>0</v>
      </c>
      <c r="BL6" s="31">
        <f t="shared" si="24"/>
        <v>0</v>
      </c>
      <c r="BM6" s="31">
        <f t="shared" si="25"/>
        <v>0</v>
      </c>
      <c r="BN6" s="31">
        <f t="shared" si="4"/>
        <v>0</v>
      </c>
      <c r="BO6" s="31">
        <f t="shared" si="4"/>
        <v>0</v>
      </c>
      <c r="BP6" s="31">
        <f t="shared" si="26"/>
        <v>0</v>
      </c>
      <c r="BQ6" s="31">
        <f t="shared" si="27"/>
        <v>0</v>
      </c>
      <c r="BR6" s="31">
        <f t="shared" si="27"/>
        <v>0</v>
      </c>
      <c r="BS6" s="31">
        <f t="shared" si="28"/>
        <v>0</v>
      </c>
      <c r="BT6" s="31">
        <f t="shared" si="5"/>
        <v>0</v>
      </c>
      <c r="BU6" s="32">
        <f t="shared" si="5"/>
        <v>0</v>
      </c>
      <c r="BV6" s="32">
        <f t="shared" si="29"/>
        <v>0</v>
      </c>
      <c r="BX6" s="30">
        <f t="shared" si="30"/>
        <v>400</v>
      </c>
      <c r="BY6" s="31">
        <f t="shared" si="31"/>
        <v>10</v>
      </c>
      <c r="BZ6" s="31">
        <f t="shared" si="32"/>
        <v>0</v>
      </c>
      <c r="CA6" s="31">
        <f t="shared" si="33"/>
        <v>0</v>
      </c>
      <c r="CB6" s="31">
        <f t="shared" si="34"/>
        <v>0</v>
      </c>
      <c r="CC6" s="32">
        <f t="shared" si="35"/>
        <v>410</v>
      </c>
      <c r="CD6" s="176">
        <f t="shared" si="6"/>
        <v>263.33333333333337</v>
      </c>
      <c r="CE6" s="24">
        <f t="shared" si="36"/>
        <v>3</v>
      </c>
      <c r="CF6" s="176">
        <f t="shared" si="7"/>
        <v>223.33333333333334</v>
      </c>
      <c r="CG6" s="24">
        <f t="shared" si="37"/>
        <v>4</v>
      </c>
      <c r="CH6" s="176">
        <f t="shared" si="8"/>
        <v>170</v>
      </c>
      <c r="CI6" s="24">
        <f t="shared" si="38"/>
        <v>5</v>
      </c>
      <c r="CJ6" s="24">
        <f t="shared" si="9"/>
        <v>3.0906075682195087</v>
      </c>
      <c r="CK6" s="24">
        <f t="shared" si="10"/>
        <v>3.0906075682195087</v>
      </c>
      <c r="CM6" s="24">
        <f t="shared" si="11"/>
        <v>2.1739130434782608</v>
      </c>
      <c r="CN6" s="24">
        <f t="shared" si="12"/>
        <v>0</v>
      </c>
      <c r="CO6" s="24">
        <f t="shared" si="13"/>
        <v>6.7796610169491531</v>
      </c>
      <c r="CP6" s="24">
        <f t="shared" si="14"/>
        <v>4.5454545454545459</v>
      </c>
      <c r="CQ6" s="24">
        <f t="shared" si="15"/>
        <v>11.111111111111111</v>
      </c>
      <c r="CR6" s="24">
        <f t="shared" si="15"/>
        <v>4</v>
      </c>
      <c r="CS6" s="24">
        <f t="shared" si="15"/>
        <v>0</v>
      </c>
      <c r="CT6" s="24" t="e">
        <f t="shared" si="15"/>
        <v>#DIV/0!</v>
      </c>
      <c r="CU6" s="24">
        <f t="shared" si="15"/>
        <v>0</v>
      </c>
      <c r="CV6" s="24" t="e">
        <f t="shared" si="16"/>
        <v>#DIV/0!</v>
      </c>
      <c r="CW6" s="24" t="e">
        <f t="shared" si="16"/>
        <v>#DIV/0!</v>
      </c>
      <c r="CX6" s="24" t="e">
        <f t="shared" si="16"/>
        <v>#DIV/0!</v>
      </c>
      <c r="CY6" s="24" t="e">
        <f t="shared" si="16"/>
        <v>#DIV/0!</v>
      </c>
      <c r="CZ6" s="24" t="e">
        <f t="shared" si="16"/>
        <v>#DIV/0!</v>
      </c>
      <c r="DA6" s="24">
        <f t="shared" si="17"/>
        <v>0</v>
      </c>
      <c r="DB6" s="24">
        <f t="shared" si="17"/>
        <v>0</v>
      </c>
      <c r="DC6" s="24">
        <f t="shared" si="17"/>
        <v>0</v>
      </c>
      <c r="DE6" s="24">
        <f t="shared" si="39"/>
        <v>1</v>
      </c>
      <c r="DF6" s="24">
        <f t="shared" si="39"/>
        <v>0</v>
      </c>
      <c r="DG6" s="24">
        <f t="shared" si="40"/>
        <v>1</v>
      </c>
      <c r="DH6" s="24">
        <f t="shared" si="41"/>
        <v>1</v>
      </c>
      <c r="DI6" s="24">
        <f t="shared" si="18"/>
        <v>1</v>
      </c>
      <c r="DJ6" s="24">
        <f t="shared" si="18"/>
        <v>1</v>
      </c>
      <c r="DK6" s="24">
        <f t="shared" si="18"/>
        <v>0</v>
      </c>
      <c r="DL6" s="24">
        <f t="shared" si="18"/>
        <v>0</v>
      </c>
      <c r="DM6" s="24">
        <f t="shared" si="18"/>
        <v>0</v>
      </c>
      <c r="DN6" s="24">
        <f t="shared" si="19"/>
        <v>0</v>
      </c>
      <c r="DO6" s="24">
        <f t="shared" si="42"/>
        <v>0</v>
      </c>
      <c r="DP6" s="24">
        <f t="shared" si="42"/>
        <v>0</v>
      </c>
      <c r="DQ6" s="24">
        <f t="shared" si="42"/>
        <v>0</v>
      </c>
      <c r="DR6" s="24">
        <f t="shared" si="43"/>
        <v>0</v>
      </c>
      <c r="DS6" s="24">
        <f t="shared" si="44"/>
        <v>0</v>
      </c>
    </row>
    <row r="7" spans="1:123" s="24" customFormat="1" ht="15.75" thickBot="1">
      <c r="A7" s="30" t="s">
        <v>342</v>
      </c>
      <c r="B7" s="25">
        <v>5</v>
      </c>
      <c r="C7" s="31" t="s">
        <v>432</v>
      </c>
      <c r="D7" s="197" t="s">
        <v>36</v>
      </c>
      <c r="E7" s="191">
        <v>2</v>
      </c>
      <c r="F7" s="192">
        <v>1</v>
      </c>
      <c r="G7" s="192">
        <v>2</v>
      </c>
      <c r="H7" s="192"/>
      <c r="I7" s="192"/>
      <c r="J7" s="192"/>
      <c r="K7" s="192"/>
      <c r="L7" s="192"/>
      <c r="M7" s="193"/>
      <c r="N7" s="192"/>
      <c r="O7" s="192"/>
      <c r="P7" s="192"/>
      <c r="Q7" s="192"/>
      <c r="R7" s="192"/>
      <c r="S7" s="194"/>
      <c r="T7" s="198" t="s">
        <v>36</v>
      </c>
      <c r="U7" s="195">
        <v>4</v>
      </c>
      <c r="V7" s="196"/>
      <c r="W7" s="196">
        <v>2</v>
      </c>
      <c r="X7" s="196"/>
      <c r="Y7" s="196"/>
      <c r="Z7" s="196">
        <v>1</v>
      </c>
      <c r="AA7" s="196"/>
      <c r="AB7" s="196"/>
      <c r="AC7" s="196"/>
      <c r="AD7" s="33"/>
      <c r="AE7" s="33"/>
      <c r="AF7" s="33"/>
      <c r="AG7" s="33"/>
      <c r="AH7" s="33"/>
      <c r="AI7" s="33"/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20"/>
        <v>2</v>
      </c>
      <c r="BA7" s="30">
        <f t="shared" si="0"/>
        <v>6</v>
      </c>
      <c r="BB7" s="31">
        <f t="shared" si="0"/>
        <v>1</v>
      </c>
      <c r="BC7" s="31">
        <f t="shared" si="21"/>
        <v>7</v>
      </c>
      <c r="BD7" s="31">
        <f t="shared" si="1"/>
        <v>4</v>
      </c>
      <c r="BE7" s="31">
        <f t="shared" si="22"/>
        <v>11</v>
      </c>
      <c r="BF7" s="31">
        <f t="shared" si="2"/>
        <v>0</v>
      </c>
      <c r="BG7" s="31">
        <f t="shared" si="23"/>
        <v>11</v>
      </c>
      <c r="BH7" s="31">
        <f t="shared" si="3"/>
        <v>0</v>
      </c>
      <c r="BI7" s="31">
        <f t="shared" si="3"/>
        <v>1</v>
      </c>
      <c r="BJ7" s="31">
        <f t="shared" si="3"/>
        <v>0</v>
      </c>
      <c r="BK7" s="31">
        <f t="shared" si="24"/>
        <v>0</v>
      </c>
      <c r="BL7" s="31">
        <f t="shared" si="24"/>
        <v>0</v>
      </c>
      <c r="BM7" s="31">
        <f t="shared" si="25"/>
        <v>0</v>
      </c>
      <c r="BN7" s="31">
        <f t="shared" si="4"/>
        <v>0</v>
      </c>
      <c r="BO7" s="31">
        <f t="shared" si="4"/>
        <v>0</v>
      </c>
      <c r="BP7" s="31">
        <f t="shared" si="26"/>
        <v>0</v>
      </c>
      <c r="BQ7" s="31">
        <f t="shared" si="27"/>
        <v>0</v>
      </c>
      <c r="BR7" s="31">
        <f t="shared" si="27"/>
        <v>0</v>
      </c>
      <c r="BS7" s="31">
        <f t="shared" si="28"/>
        <v>0</v>
      </c>
      <c r="BT7" s="31">
        <f t="shared" si="5"/>
        <v>0</v>
      </c>
      <c r="BU7" s="32">
        <f t="shared" si="5"/>
        <v>0</v>
      </c>
      <c r="BV7" s="32">
        <f t="shared" si="29"/>
        <v>0</v>
      </c>
      <c r="BX7" s="30">
        <f t="shared" si="30"/>
        <v>920</v>
      </c>
      <c r="BY7" s="31">
        <f t="shared" si="31"/>
        <v>10</v>
      </c>
      <c r="BZ7" s="31">
        <f t="shared" si="32"/>
        <v>0</v>
      </c>
      <c r="CA7" s="31">
        <f t="shared" si="33"/>
        <v>0</v>
      </c>
      <c r="CB7" s="31">
        <f t="shared" si="34"/>
        <v>0</v>
      </c>
      <c r="CC7" s="32">
        <f t="shared" si="35"/>
        <v>930</v>
      </c>
      <c r="CD7" s="176">
        <f t="shared" si="6"/>
        <v>783.33333333333337</v>
      </c>
      <c r="CE7" s="24">
        <f t="shared" si="36"/>
        <v>3</v>
      </c>
      <c r="CF7" s="176">
        <f t="shared" si="7"/>
        <v>743.33333333333337</v>
      </c>
      <c r="CG7" s="24">
        <f t="shared" si="37"/>
        <v>4</v>
      </c>
      <c r="CH7" s="176">
        <f t="shared" si="8"/>
        <v>690</v>
      </c>
      <c r="CI7" s="24">
        <f t="shared" si="38"/>
        <v>5</v>
      </c>
      <c r="CJ7" s="24">
        <f t="shared" si="9"/>
        <v>7.0104025327905921</v>
      </c>
      <c r="CK7" s="24">
        <f t="shared" si="10"/>
        <v>7.0104025327905921</v>
      </c>
      <c r="CM7" s="24">
        <f t="shared" si="11"/>
        <v>13.043478260869565</v>
      </c>
      <c r="CN7" s="24">
        <f t="shared" si="12"/>
        <v>2.5641025641025639</v>
      </c>
      <c r="CO7" s="24">
        <f t="shared" si="13"/>
        <v>6.7796610169491531</v>
      </c>
      <c r="CP7" s="24">
        <f t="shared" si="14"/>
        <v>0</v>
      </c>
      <c r="CQ7" s="24">
        <f t="shared" si="15"/>
        <v>0</v>
      </c>
      <c r="CR7" s="24">
        <f t="shared" si="15"/>
        <v>4</v>
      </c>
      <c r="CS7" s="24">
        <f t="shared" si="15"/>
        <v>0</v>
      </c>
      <c r="CT7" s="24" t="e">
        <f t="shared" si="15"/>
        <v>#DIV/0!</v>
      </c>
      <c r="CU7" s="24">
        <f t="shared" si="15"/>
        <v>0</v>
      </c>
      <c r="CV7" s="24" t="e">
        <f t="shared" si="16"/>
        <v>#DIV/0!</v>
      </c>
      <c r="CW7" s="24" t="e">
        <f t="shared" si="16"/>
        <v>#DIV/0!</v>
      </c>
      <c r="CX7" s="24" t="e">
        <f t="shared" si="16"/>
        <v>#DIV/0!</v>
      </c>
      <c r="CY7" s="24" t="e">
        <f t="shared" si="16"/>
        <v>#DIV/0!</v>
      </c>
      <c r="CZ7" s="24" t="e">
        <f t="shared" si="16"/>
        <v>#DIV/0!</v>
      </c>
      <c r="DA7" s="24">
        <f t="shared" si="17"/>
        <v>0</v>
      </c>
      <c r="DB7" s="24">
        <f t="shared" si="17"/>
        <v>0</v>
      </c>
      <c r="DC7" s="24">
        <f t="shared" si="17"/>
        <v>0</v>
      </c>
      <c r="DE7" s="24">
        <f t="shared" si="39"/>
        <v>1</v>
      </c>
      <c r="DF7" s="24">
        <f t="shared" si="39"/>
        <v>1</v>
      </c>
      <c r="DG7" s="24">
        <f t="shared" si="40"/>
        <v>1</v>
      </c>
      <c r="DH7" s="24">
        <f t="shared" si="41"/>
        <v>0</v>
      </c>
      <c r="DI7" s="24">
        <f t="shared" si="18"/>
        <v>0</v>
      </c>
      <c r="DJ7" s="24">
        <f t="shared" si="18"/>
        <v>1</v>
      </c>
      <c r="DK7" s="24">
        <f t="shared" si="18"/>
        <v>0</v>
      </c>
      <c r="DL7" s="24">
        <f t="shared" si="18"/>
        <v>0</v>
      </c>
      <c r="DM7" s="24">
        <f t="shared" si="18"/>
        <v>0</v>
      </c>
      <c r="DN7" s="24">
        <f t="shared" si="19"/>
        <v>0</v>
      </c>
      <c r="DO7" s="24">
        <f t="shared" si="42"/>
        <v>0</v>
      </c>
      <c r="DP7" s="24">
        <f t="shared" si="42"/>
        <v>0</v>
      </c>
      <c r="DQ7" s="24">
        <f t="shared" si="42"/>
        <v>0</v>
      </c>
      <c r="DR7" s="24">
        <f t="shared" si="43"/>
        <v>0</v>
      </c>
      <c r="DS7" s="24">
        <f t="shared" si="44"/>
        <v>0</v>
      </c>
    </row>
    <row r="8" spans="1:123" s="24" customFormat="1" ht="15.75" thickBot="1">
      <c r="A8" s="30" t="s">
        <v>342</v>
      </c>
      <c r="B8" s="25">
        <v>6</v>
      </c>
      <c r="C8" s="31" t="s">
        <v>433</v>
      </c>
      <c r="D8" s="222" t="s">
        <v>76</v>
      </c>
      <c r="E8" s="191"/>
      <c r="F8" s="192"/>
      <c r="G8" s="192"/>
      <c r="H8" s="192"/>
      <c r="I8" s="192"/>
      <c r="J8" s="192"/>
      <c r="K8" s="192"/>
      <c r="L8" s="192"/>
      <c r="M8" s="193"/>
      <c r="N8" s="192"/>
      <c r="O8" s="192"/>
      <c r="P8" s="192"/>
      <c r="Q8" s="192"/>
      <c r="R8" s="192"/>
      <c r="S8" s="194"/>
      <c r="T8" s="198" t="s">
        <v>36</v>
      </c>
      <c r="U8" s="195">
        <v>7</v>
      </c>
      <c r="V8" s="196">
        <v>4</v>
      </c>
      <c r="W8" s="196">
        <v>3</v>
      </c>
      <c r="X8" s="196">
        <v>1</v>
      </c>
      <c r="Y8" s="196"/>
      <c r="Z8" s="196">
        <v>2</v>
      </c>
      <c r="AA8" s="196"/>
      <c r="AB8" s="196"/>
      <c r="AC8" s="196"/>
      <c r="AD8" s="33"/>
      <c r="AE8" s="33"/>
      <c r="AF8" s="33"/>
      <c r="AG8" s="33"/>
      <c r="AH8" s="33"/>
      <c r="AI8" s="33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20"/>
        <v>1</v>
      </c>
      <c r="BA8" s="30">
        <f t="shared" si="0"/>
        <v>7</v>
      </c>
      <c r="BB8" s="31">
        <f t="shared" si="0"/>
        <v>4</v>
      </c>
      <c r="BC8" s="31">
        <f t="shared" si="21"/>
        <v>11</v>
      </c>
      <c r="BD8" s="31">
        <f t="shared" si="1"/>
        <v>3</v>
      </c>
      <c r="BE8" s="31">
        <f t="shared" si="22"/>
        <v>14</v>
      </c>
      <c r="BF8" s="31">
        <f t="shared" si="2"/>
        <v>1</v>
      </c>
      <c r="BG8" s="31">
        <f t="shared" si="23"/>
        <v>15</v>
      </c>
      <c r="BH8" s="31">
        <f t="shared" si="3"/>
        <v>0</v>
      </c>
      <c r="BI8" s="31">
        <f t="shared" si="3"/>
        <v>2</v>
      </c>
      <c r="BJ8" s="31">
        <f t="shared" si="3"/>
        <v>0</v>
      </c>
      <c r="BK8" s="31">
        <f t="shared" si="24"/>
        <v>0</v>
      </c>
      <c r="BL8" s="31">
        <f t="shared" si="24"/>
        <v>0</v>
      </c>
      <c r="BM8" s="31">
        <f t="shared" si="25"/>
        <v>0</v>
      </c>
      <c r="BN8" s="31">
        <f t="shared" si="4"/>
        <v>0</v>
      </c>
      <c r="BO8" s="31">
        <f t="shared" si="4"/>
        <v>0</v>
      </c>
      <c r="BP8" s="31">
        <f t="shared" si="26"/>
        <v>0</v>
      </c>
      <c r="BQ8" s="31">
        <f t="shared" si="27"/>
        <v>0</v>
      </c>
      <c r="BR8" s="31">
        <f t="shared" si="27"/>
        <v>0</v>
      </c>
      <c r="BS8" s="31">
        <f t="shared" si="28"/>
        <v>0</v>
      </c>
      <c r="BT8" s="31">
        <f t="shared" si="5"/>
        <v>0</v>
      </c>
      <c r="BU8" s="32">
        <f t="shared" si="5"/>
        <v>0</v>
      </c>
      <c r="BV8" s="32">
        <f t="shared" si="29"/>
        <v>0</v>
      </c>
      <c r="BX8" s="30">
        <f t="shared" si="30"/>
        <v>1240</v>
      </c>
      <c r="BY8" s="31">
        <f t="shared" si="31"/>
        <v>20</v>
      </c>
      <c r="BZ8" s="31">
        <f t="shared" si="32"/>
        <v>0</v>
      </c>
      <c r="CA8" s="31">
        <f t="shared" si="33"/>
        <v>0</v>
      </c>
      <c r="CB8" s="31">
        <f t="shared" si="34"/>
        <v>0</v>
      </c>
      <c r="CC8" s="32">
        <f t="shared" si="35"/>
        <v>1260</v>
      </c>
      <c r="CD8" s="176">
        <f t="shared" si="6"/>
        <v>1186.6666666666667</v>
      </c>
      <c r="CE8" s="24">
        <f t="shared" si="36"/>
        <v>3</v>
      </c>
      <c r="CF8" s="176">
        <f t="shared" si="7"/>
        <v>1166.6666666666667</v>
      </c>
      <c r="CG8" s="24">
        <f t="shared" si="37"/>
        <v>4</v>
      </c>
      <c r="CH8" s="176">
        <f t="shared" si="8"/>
        <v>1140</v>
      </c>
      <c r="CI8" s="24">
        <f t="shared" si="38"/>
        <v>5</v>
      </c>
      <c r="CJ8" s="24">
        <f t="shared" si="9"/>
        <v>9.4979647218453191</v>
      </c>
      <c r="CK8" s="24">
        <f t="shared" si="10"/>
        <v>9.4979647218453191</v>
      </c>
      <c r="CM8" s="24">
        <f t="shared" si="11"/>
        <v>15.217391304347826</v>
      </c>
      <c r="CN8" s="24">
        <f t="shared" si="12"/>
        <v>10.256410256410255</v>
      </c>
      <c r="CO8" s="24">
        <f t="shared" si="13"/>
        <v>5.0847457627118651</v>
      </c>
      <c r="CP8" s="24">
        <f t="shared" si="14"/>
        <v>4.5454545454545459</v>
      </c>
      <c r="CQ8" s="24">
        <f t="shared" si="15"/>
        <v>0</v>
      </c>
      <c r="CR8" s="24">
        <f t="shared" si="15"/>
        <v>8</v>
      </c>
      <c r="CS8" s="24">
        <f t="shared" si="15"/>
        <v>0</v>
      </c>
      <c r="CT8" s="24" t="e">
        <f t="shared" si="15"/>
        <v>#DIV/0!</v>
      </c>
      <c r="CU8" s="24">
        <f t="shared" si="15"/>
        <v>0</v>
      </c>
      <c r="CV8" s="24" t="e">
        <f t="shared" si="16"/>
        <v>#DIV/0!</v>
      </c>
      <c r="CW8" s="24" t="e">
        <f t="shared" si="16"/>
        <v>#DIV/0!</v>
      </c>
      <c r="CX8" s="24" t="e">
        <f t="shared" si="16"/>
        <v>#DIV/0!</v>
      </c>
      <c r="CY8" s="24" t="e">
        <f t="shared" si="16"/>
        <v>#DIV/0!</v>
      </c>
      <c r="CZ8" s="24" t="e">
        <f t="shared" si="16"/>
        <v>#DIV/0!</v>
      </c>
      <c r="DA8" s="24">
        <f t="shared" si="17"/>
        <v>0</v>
      </c>
      <c r="DB8" s="24">
        <f t="shared" si="17"/>
        <v>0</v>
      </c>
      <c r="DC8" s="24">
        <f t="shared" si="17"/>
        <v>0</v>
      </c>
      <c r="DE8" s="24">
        <f t="shared" si="39"/>
        <v>1</v>
      </c>
      <c r="DF8" s="24">
        <f t="shared" si="39"/>
        <v>1</v>
      </c>
      <c r="DG8" s="24">
        <f t="shared" si="40"/>
        <v>1</v>
      </c>
      <c r="DH8" s="24">
        <f t="shared" si="41"/>
        <v>1</v>
      </c>
      <c r="DI8" s="24">
        <f t="shared" si="18"/>
        <v>0</v>
      </c>
      <c r="DJ8" s="24">
        <f t="shared" si="18"/>
        <v>1</v>
      </c>
      <c r="DK8" s="24">
        <f t="shared" si="18"/>
        <v>0</v>
      </c>
      <c r="DL8" s="24">
        <f t="shared" si="18"/>
        <v>0</v>
      </c>
      <c r="DM8" s="24">
        <f t="shared" si="18"/>
        <v>0</v>
      </c>
      <c r="DN8" s="24">
        <f t="shared" si="19"/>
        <v>0</v>
      </c>
      <c r="DO8" s="24">
        <f t="shared" si="42"/>
        <v>0</v>
      </c>
      <c r="DP8" s="24">
        <f t="shared" si="42"/>
        <v>0</v>
      </c>
      <c r="DQ8" s="24">
        <f t="shared" si="42"/>
        <v>0</v>
      </c>
      <c r="DR8" s="24">
        <f t="shared" si="43"/>
        <v>0</v>
      </c>
      <c r="DS8" s="24">
        <f t="shared" si="44"/>
        <v>0</v>
      </c>
    </row>
    <row r="9" spans="1:123" s="24" customFormat="1" ht="15.75" thickBot="1">
      <c r="A9" s="30" t="s">
        <v>342</v>
      </c>
      <c r="B9" s="25">
        <v>7</v>
      </c>
      <c r="C9" s="31" t="s">
        <v>434</v>
      </c>
      <c r="D9" s="197" t="s">
        <v>76</v>
      </c>
      <c r="E9" s="191"/>
      <c r="F9" s="192"/>
      <c r="G9" s="192"/>
      <c r="H9" s="192"/>
      <c r="I9" s="192"/>
      <c r="J9" s="192"/>
      <c r="K9" s="192"/>
      <c r="L9" s="192"/>
      <c r="M9" s="193"/>
      <c r="N9" s="192"/>
      <c r="O9" s="192"/>
      <c r="P9" s="192"/>
      <c r="Q9" s="192"/>
      <c r="R9" s="192"/>
      <c r="S9" s="194"/>
      <c r="T9" s="198" t="s">
        <v>76</v>
      </c>
      <c r="U9" s="195"/>
      <c r="V9" s="196"/>
      <c r="W9" s="196"/>
      <c r="X9" s="196"/>
      <c r="Y9" s="196"/>
      <c r="Z9" s="196"/>
      <c r="AA9" s="196"/>
      <c r="AB9" s="196"/>
      <c r="AC9" s="196"/>
      <c r="AD9" s="33"/>
      <c r="AE9" s="33"/>
      <c r="AF9" s="33"/>
      <c r="AG9" s="33"/>
      <c r="AH9" s="33"/>
      <c r="AI9" s="33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20"/>
        <v>0</v>
      </c>
      <c r="BA9" s="30">
        <f t="shared" si="0"/>
        <v>0</v>
      </c>
      <c r="BB9" s="31">
        <f t="shared" si="0"/>
        <v>0</v>
      </c>
      <c r="BC9" s="31">
        <f t="shared" si="21"/>
        <v>0</v>
      </c>
      <c r="BD9" s="31">
        <f t="shared" si="1"/>
        <v>0</v>
      </c>
      <c r="BE9" s="31">
        <f t="shared" si="22"/>
        <v>0</v>
      </c>
      <c r="BF9" s="31">
        <f t="shared" si="2"/>
        <v>0</v>
      </c>
      <c r="BG9" s="31">
        <f t="shared" si="23"/>
        <v>0</v>
      </c>
      <c r="BH9" s="31">
        <f t="shared" si="3"/>
        <v>0</v>
      </c>
      <c r="BI9" s="31">
        <f t="shared" si="3"/>
        <v>0</v>
      </c>
      <c r="BJ9" s="31">
        <f t="shared" si="3"/>
        <v>0</v>
      </c>
      <c r="BK9" s="31">
        <f t="shared" si="24"/>
        <v>0</v>
      </c>
      <c r="BL9" s="31">
        <f t="shared" si="24"/>
        <v>0</v>
      </c>
      <c r="BM9" s="31">
        <f t="shared" si="25"/>
        <v>0</v>
      </c>
      <c r="BN9" s="31">
        <f t="shared" si="4"/>
        <v>0</v>
      </c>
      <c r="BO9" s="31">
        <f t="shared" si="4"/>
        <v>0</v>
      </c>
      <c r="BP9" s="31">
        <f t="shared" si="26"/>
        <v>0</v>
      </c>
      <c r="BQ9" s="31">
        <f t="shared" si="27"/>
        <v>0</v>
      </c>
      <c r="BR9" s="31">
        <f t="shared" si="27"/>
        <v>0</v>
      </c>
      <c r="BS9" s="31">
        <f t="shared" si="28"/>
        <v>0</v>
      </c>
      <c r="BT9" s="31">
        <f t="shared" si="5"/>
        <v>0</v>
      </c>
      <c r="BU9" s="32">
        <f t="shared" si="5"/>
        <v>0</v>
      </c>
      <c r="BV9" s="32">
        <f t="shared" si="29"/>
        <v>0</v>
      </c>
      <c r="BX9" s="30">
        <f t="shared" si="30"/>
        <v>0</v>
      </c>
      <c r="BY9" s="31">
        <f t="shared" si="31"/>
        <v>0</v>
      </c>
      <c r="BZ9" s="31">
        <f t="shared" si="32"/>
        <v>0</v>
      </c>
      <c r="CA9" s="31">
        <f t="shared" si="33"/>
        <v>0</v>
      </c>
      <c r="CB9" s="31">
        <f t="shared" si="34"/>
        <v>0</v>
      </c>
      <c r="CC9" s="32" t="str">
        <f t="shared" si="35"/>
        <v/>
      </c>
      <c r="CD9" s="176" t="e">
        <f t="shared" si="6"/>
        <v>#VALUE!</v>
      </c>
      <c r="CE9" s="24" t="str">
        <f t="shared" si="36"/>
        <v xml:space="preserve"> </v>
      </c>
      <c r="CF9" s="176" t="e">
        <f t="shared" si="7"/>
        <v>#VALUE!</v>
      </c>
      <c r="CG9" s="24" t="str">
        <f t="shared" si="37"/>
        <v xml:space="preserve"> </v>
      </c>
      <c r="CH9" s="176" t="e">
        <f t="shared" si="8"/>
        <v>#VALUE!</v>
      </c>
      <c r="CI9" s="24" t="str">
        <f t="shared" si="38"/>
        <v xml:space="preserve"> </v>
      </c>
      <c r="CJ9" s="24" t="e">
        <f t="shared" si="9"/>
        <v>#VALUE!</v>
      </c>
      <c r="CK9" s="24" t="e">
        <f t="shared" si="10"/>
        <v>#VALUE!</v>
      </c>
      <c r="CM9" s="24">
        <f t="shared" si="11"/>
        <v>0</v>
      </c>
      <c r="CN9" s="24">
        <f t="shared" si="12"/>
        <v>0</v>
      </c>
      <c r="CO9" s="24">
        <f t="shared" si="13"/>
        <v>0</v>
      </c>
      <c r="CP9" s="24">
        <f t="shared" si="14"/>
        <v>0</v>
      </c>
      <c r="CQ9" s="24">
        <f t="shared" si="15"/>
        <v>0</v>
      </c>
      <c r="CR9" s="24">
        <f t="shared" si="15"/>
        <v>0</v>
      </c>
      <c r="CS9" s="24">
        <f t="shared" si="15"/>
        <v>0</v>
      </c>
      <c r="CT9" s="24" t="e">
        <f t="shared" si="15"/>
        <v>#DIV/0!</v>
      </c>
      <c r="CU9" s="24">
        <f t="shared" si="15"/>
        <v>0</v>
      </c>
      <c r="CV9" s="24" t="e">
        <f t="shared" si="16"/>
        <v>#DIV/0!</v>
      </c>
      <c r="CW9" s="24" t="e">
        <f t="shared" si="16"/>
        <v>#DIV/0!</v>
      </c>
      <c r="CX9" s="24" t="e">
        <f t="shared" si="16"/>
        <v>#DIV/0!</v>
      </c>
      <c r="CY9" s="24" t="e">
        <f t="shared" si="16"/>
        <v>#DIV/0!</v>
      </c>
      <c r="CZ9" s="24" t="e">
        <f t="shared" si="16"/>
        <v>#DIV/0!</v>
      </c>
      <c r="DA9" s="24">
        <f t="shared" si="17"/>
        <v>0</v>
      </c>
      <c r="DB9" s="24">
        <f t="shared" si="17"/>
        <v>0</v>
      </c>
      <c r="DC9" s="24">
        <f t="shared" si="17"/>
        <v>0</v>
      </c>
      <c r="DE9" s="24">
        <f t="shared" si="39"/>
        <v>0</v>
      </c>
      <c r="DF9" s="24">
        <f t="shared" si="39"/>
        <v>0</v>
      </c>
      <c r="DG9" s="24">
        <f t="shared" si="40"/>
        <v>0</v>
      </c>
      <c r="DH9" s="24">
        <f t="shared" si="41"/>
        <v>0</v>
      </c>
      <c r="DI9" s="24">
        <f t="shared" si="18"/>
        <v>0</v>
      </c>
      <c r="DJ9" s="24">
        <f t="shared" si="18"/>
        <v>0</v>
      </c>
      <c r="DK9" s="24">
        <f t="shared" si="18"/>
        <v>0</v>
      </c>
      <c r="DL9" s="24">
        <f t="shared" si="18"/>
        <v>0</v>
      </c>
      <c r="DM9" s="24">
        <f t="shared" si="18"/>
        <v>0</v>
      </c>
      <c r="DN9" s="24">
        <f t="shared" si="19"/>
        <v>0</v>
      </c>
      <c r="DO9" s="24">
        <f t="shared" si="42"/>
        <v>0</v>
      </c>
      <c r="DP9" s="24">
        <f t="shared" si="42"/>
        <v>0</v>
      </c>
      <c r="DQ9" s="24">
        <f t="shared" si="42"/>
        <v>0</v>
      </c>
      <c r="DR9" s="24">
        <f t="shared" si="43"/>
        <v>0</v>
      </c>
      <c r="DS9" s="24">
        <f t="shared" si="44"/>
        <v>0</v>
      </c>
    </row>
    <row r="10" spans="1:123" s="24" customFormat="1" ht="15.75" thickBot="1">
      <c r="A10" s="30" t="s">
        <v>342</v>
      </c>
      <c r="B10" s="25">
        <v>8</v>
      </c>
      <c r="C10" s="31" t="s">
        <v>435</v>
      </c>
      <c r="D10" s="197" t="s">
        <v>36</v>
      </c>
      <c r="E10" s="191">
        <v>1</v>
      </c>
      <c r="F10" s="192"/>
      <c r="G10" s="192">
        <v>1</v>
      </c>
      <c r="H10" s="192">
        <v>1</v>
      </c>
      <c r="I10" s="192"/>
      <c r="J10" s="192">
        <v>2</v>
      </c>
      <c r="K10" s="192">
        <v>1</v>
      </c>
      <c r="L10" s="192"/>
      <c r="M10" s="233"/>
      <c r="N10" s="192"/>
      <c r="O10" s="192"/>
      <c r="P10" s="192"/>
      <c r="Q10" s="192"/>
      <c r="R10" s="192"/>
      <c r="S10" s="194"/>
      <c r="T10" s="198" t="s">
        <v>36</v>
      </c>
      <c r="U10" s="195"/>
      <c r="V10" s="196"/>
      <c r="W10" s="196">
        <v>2</v>
      </c>
      <c r="X10" s="196"/>
      <c r="Y10" s="196"/>
      <c r="Z10" s="196">
        <v>1</v>
      </c>
      <c r="AA10" s="196"/>
      <c r="AB10" s="196"/>
      <c r="AC10" s="196"/>
      <c r="AD10" s="33"/>
      <c r="AE10" s="33"/>
      <c r="AF10" s="33"/>
      <c r="AG10" s="33"/>
      <c r="AH10" s="33"/>
      <c r="AI10" s="33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20"/>
        <v>2</v>
      </c>
      <c r="BA10" s="30">
        <f t="shared" si="0"/>
        <v>1</v>
      </c>
      <c r="BB10" s="31">
        <f t="shared" si="0"/>
        <v>0</v>
      </c>
      <c r="BC10" s="31">
        <f t="shared" si="21"/>
        <v>1</v>
      </c>
      <c r="BD10" s="31">
        <f t="shared" si="1"/>
        <v>3</v>
      </c>
      <c r="BE10" s="31">
        <f t="shared" si="22"/>
        <v>4</v>
      </c>
      <c r="BF10" s="31">
        <f t="shared" si="2"/>
        <v>1</v>
      </c>
      <c r="BG10" s="31">
        <f t="shared" si="23"/>
        <v>5</v>
      </c>
      <c r="BH10" s="31">
        <f t="shared" si="3"/>
        <v>0</v>
      </c>
      <c r="BI10" s="31">
        <f t="shared" si="3"/>
        <v>3</v>
      </c>
      <c r="BJ10" s="31">
        <f t="shared" si="3"/>
        <v>1</v>
      </c>
      <c r="BK10" s="31">
        <f t="shared" si="24"/>
        <v>0</v>
      </c>
      <c r="BL10" s="31">
        <f t="shared" si="24"/>
        <v>0</v>
      </c>
      <c r="BM10" s="31">
        <f t="shared" si="25"/>
        <v>0</v>
      </c>
      <c r="BN10" s="31">
        <f t="shared" si="4"/>
        <v>0</v>
      </c>
      <c r="BO10" s="31">
        <f t="shared" si="4"/>
        <v>0</v>
      </c>
      <c r="BP10" s="31">
        <f t="shared" si="26"/>
        <v>0</v>
      </c>
      <c r="BQ10" s="31">
        <f t="shared" si="27"/>
        <v>0</v>
      </c>
      <c r="BR10" s="31">
        <f t="shared" si="27"/>
        <v>0</v>
      </c>
      <c r="BS10" s="31">
        <f t="shared" si="28"/>
        <v>0</v>
      </c>
      <c r="BT10" s="31">
        <f t="shared" si="5"/>
        <v>0</v>
      </c>
      <c r="BU10" s="32">
        <f t="shared" si="5"/>
        <v>0</v>
      </c>
      <c r="BV10" s="32">
        <f t="shared" si="29"/>
        <v>0</v>
      </c>
      <c r="BX10" s="30">
        <f t="shared" si="30"/>
        <v>320</v>
      </c>
      <c r="BY10" s="31">
        <f t="shared" si="31"/>
        <v>30</v>
      </c>
      <c r="BZ10" s="31">
        <f t="shared" si="32"/>
        <v>5</v>
      </c>
      <c r="CA10" s="31">
        <f t="shared" si="33"/>
        <v>0</v>
      </c>
      <c r="CB10" s="31">
        <f t="shared" si="34"/>
        <v>0</v>
      </c>
      <c r="CC10" s="32">
        <f t="shared" si="35"/>
        <v>355</v>
      </c>
      <c r="CD10" s="176">
        <f t="shared" si="6"/>
        <v>208.33333333333334</v>
      </c>
      <c r="CE10" s="24">
        <f t="shared" si="36"/>
        <v>3</v>
      </c>
      <c r="CF10" s="176">
        <f t="shared" si="7"/>
        <v>168.33333333333334</v>
      </c>
      <c r="CG10" s="24">
        <f t="shared" si="37"/>
        <v>4</v>
      </c>
      <c r="CH10" s="176">
        <f t="shared" si="8"/>
        <v>115</v>
      </c>
      <c r="CI10" s="24">
        <f t="shared" si="38"/>
        <v>5</v>
      </c>
      <c r="CJ10" s="24">
        <f t="shared" si="9"/>
        <v>2.6760138700437208</v>
      </c>
      <c r="CK10" s="24">
        <f t="shared" si="10"/>
        <v>2.6760138700437208</v>
      </c>
      <c r="CM10" s="24">
        <f t="shared" si="11"/>
        <v>2.1739130434782608</v>
      </c>
      <c r="CN10" s="24">
        <f t="shared" si="12"/>
        <v>0</v>
      </c>
      <c r="CO10" s="24">
        <f t="shared" si="13"/>
        <v>5.0847457627118651</v>
      </c>
      <c r="CP10" s="24">
        <f t="shared" si="14"/>
        <v>4.5454545454545459</v>
      </c>
      <c r="CQ10" s="24">
        <f t="shared" si="15"/>
        <v>0</v>
      </c>
      <c r="CR10" s="24">
        <f t="shared" si="15"/>
        <v>12</v>
      </c>
      <c r="CS10" s="24">
        <f t="shared" si="15"/>
        <v>50</v>
      </c>
      <c r="CT10" s="24" t="e">
        <f t="shared" si="15"/>
        <v>#DIV/0!</v>
      </c>
      <c r="CU10" s="24">
        <f t="shared" si="15"/>
        <v>0</v>
      </c>
      <c r="CV10" s="24" t="e">
        <f t="shared" si="16"/>
        <v>#DIV/0!</v>
      </c>
      <c r="CW10" s="24" t="e">
        <f t="shared" si="16"/>
        <v>#DIV/0!</v>
      </c>
      <c r="CX10" s="24" t="e">
        <f t="shared" si="16"/>
        <v>#DIV/0!</v>
      </c>
      <c r="CY10" s="24" t="e">
        <f t="shared" si="16"/>
        <v>#DIV/0!</v>
      </c>
      <c r="CZ10" s="24" t="e">
        <f t="shared" si="16"/>
        <v>#DIV/0!</v>
      </c>
      <c r="DA10" s="24">
        <f t="shared" si="17"/>
        <v>0</v>
      </c>
      <c r="DB10" s="24">
        <f t="shared" si="17"/>
        <v>0</v>
      </c>
      <c r="DC10" s="24">
        <f t="shared" si="17"/>
        <v>0</v>
      </c>
      <c r="DE10" s="24">
        <f t="shared" si="39"/>
        <v>1</v>
      </c>
      <c r="DF10" s="24">
        <f t="shared" si="39"/>
        <v>0</v>
      </c>
      <c r="DG10" s="24">
        <f t="shared" si="40"/>
        <v>1</v>
      </c>
      <c r="DH10" s="24">
        <f t="shared" si="41"/>
        <v>1</v>
      </c>
      <c r="DI10" s="24">
        <f t="shared" si="18"/>
        <v>0</v>
      </c>
      <c r="DJ10" s="24">
        <f t="shared" si="18"/>
        <v>1</v>
      </c>
      <c r="DK10" s="24">
        <f t="shared" si="18"/>
        <v>1</v>
      </c>
      <c r="DL10" s="24">
        <f t="shared" si="18"/>
        <v>0</v>
      </c>
      <c r="DM10" s="24">
        <f t="shared" si="18"/>
        <v>0</v>
      </c>
      <c r="DN10" s="24">
        <f t="shared" si="19"/>
        <v>0</v>
      </c>
      <c r="DO10" s="24">
        <f t="shared" si="42"/>
        <v>0</v>
      </c>
      <c r="DP10" s="24">
        <f t="shared" si="42"/>
        <v>0</v>
      </c>
      <c r="DQ10" s="24">
        <f t="shared" si="42"/>
        <v>0</v>
      </c>
      <c r="DR10" s="24">
        <f t="shared" si="43"/>
        <v>0</v>
      </c>
      <c r="DS10" s="24">
        <f t="shared" si="44"/>
        <v>0</v>
      </c>
    </row>
    <row r="11" spans="1:123" s="24" customFormat="1" ht="15.75" thickBot="1">
      <c r="A11" s="30" t="s">
        <v>342</v>
      </c>
      <c r="B11" s="25">
        <v>9</v>
      </c>
      <c r="C11" s="31" t="s">
        <v>436</v>
      </c>
      <c r="D11" s="197" t="s">
        <v>36</v>
      </c>
      <c r="E11" s="191"/>
      <c r="F11" s="192">
        <v>1</v>
      </c>
      <c r="G11" s="192">
        <v>2</v>
      </c>
      <c r="H11" s="192">
        <v>1</v>
      </c>
      <c r="I11" s="192"/>
      <c r="J11" s="192">
        <v>1</v>
      </c>
      <c r="K11" s="192"/>
      <c r="L11" s="192"/>
      <c r="M11" s="193"/>
      <c r="N11" s="192"/>
      <c r="O11" s="192"/>
      <c r="P11" s="192"/>
      <c r="Q11" s="192"/>
      <c r="R11" s="192"/>
      <c r="S11" s="194"/>
      <c r="T11" s="198" t="s">
        <v>36</v>
      </c>
      <c r="U11" s="195"/>
      <c r="V11" s="196">
        <v>1</v>
      </c>
      <c r="W11" s="196">
        <v>2</v>
      </c>
      <c r="X11" s="196">
        <v>1</v>
      </c>
      <c r="Y11" s="196">
        <v>1</v>
      </c>
      <c r="Z11" s="196"/>
      <c r="AA11" s="196"/>
      <c r="AB11" s="196"/>
      <c r="AC11" s="196"/>
      <c r="AD11" s="33"/>
      <c r="AE11" s="33"/>
      <c r="AF11" s="33"/>
      <c r="AG11" s="33"/>
      <c r="AH11" s="33"/>
      <c r="AI11" s="33"/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20"/>
        <v>2</v>
      </c>
      <c r="BA11" s="30">
        <f t="shared" si="0"/>
        <v>0</v>
      </c>
      <c r="BB11" s="31">
        <f t="shared" si="0"/>
        <v>2</v>
      </c>
      <c r="BC11" s="31">
        <f t="shared" si="21"/>
        <v>2</v>
      </c>
      <c r="BD11" s="31">
        <f t="shared" si="1"/>
        <v>4</v>
      </c>
      <c r="BE11" s="31">
        <f t="shared" si="22"/>
        <v>6</v>
      </c>
      <c r="BF11" s="31">
        <f t="shared" si="2"/>
        <v>2</v>
      </c>
      <c r="BG11" s="31">
        <f t="shared" si="23"/>
        <v>8</v>
      </c>
      <c r="BH11" s="31">
        <f t="shared" si="3"/>
        <v>1</v>
      </c>
      <c r="BI11" s="31">
        <f t="shared" si="3"/>
        <v>1</v>
      </c>
      <c r="BJ11" s="31">
        <f t="shared" si="3"/>
        <v>0</v>
      </c>
      <c r="BK11" s="31">
        <f t="shared" si="24"/>
        <v>0</v>
      </c>
      <c r="BL11" s="31">
        <f t="shared" si="24"/>
        <v>0</v>
      </c>
      <c r="BM11" s="31">
        <f t="shared" si="25"/>
        <v>0</v>
      </c>
      <c r="BN11" s="31">
        <f t="shared" si="4"/>
        <v>0</v>
      </c>
      <c r="BO11" s="31">
        <f t="shared" si="4"/>
        <v>0</v>
      </c>
      <c r="BP11" s="31">
        <f t="shared" si="26"/>
        <v>0</v>
      </c>
      <c r="BQ11" s="31">
        <f t="shared" si="27"/>
        <v>0</v>
      </c>
      <c r="BR11" s="31">
        <f t="shared" si="27"/>
        <v>0</v>
      </c>
      <c r="BS11" s="31">
        <f t="shared" si="28"/>
        <v>0</v>
      </c>
      <c r="BT11" s="31">
        <f t="shared" si="5"/>
        <v>0</v>
      </c>
      <c r="BU11" s="32">
        <f t="shared" si="5"/>
        <v>0</v>
      </c>
      <c r="BV11" s="32">
        <f t="shared" si="29"/>
        <v>0</v>
      </c>
      <c r="BX11" s="30">
        <f t="shared" si="30"/>
        <v>500</v>
      </c>
      <c r="BY11" s="31">
        <f t="shared" si="31"/>
        <v>10</v>
      </c>
      <c r="BZ11" s="31">
        <f t="shared" si="32"/>
        <v>0</v>
      </c>
      <c r="CA11" s="31">
        <f t="shared" si="33"/>
        <v>0</v>
      </c>
      <c r="CB11" s="31">
        <f t="shared" si="34"/>
        <v>0</v>
      </c>
      <c r="CC11" s="32">
        <f t="shared" si="35"/>
        <v>510</v>
      </c>
      <c r="CD11" s="176">
        <f t="shared" si="6"/>
        <v>363.33333333333337</v>
      </c>
      <c r="CE11" s="24">
        <f t="shared" si="36"/>
        <v>3</v>
      </c>
      <c r="CF11" s="176">
        <f t="shared" si="7"/>
        <v>323.33333333333337</v>
      </c>
      <c r="CG11" s="24">
        <f t="shared" si="37"/>
        <v>4</v>
      </c>
      <c r="CH11" s="176">
        <f t="shared" si="8"/>
        <v>270</v>
      </c>
      <c r="CI11" s="24">
        <f t="shared" si="38"/>
        <v>5</v>
      </c>
      <c r="CJ11" s="24">
        <f t="shared" si="9"/>
        <v>3.844414292175486</v>
      </c>
      <c r="CK11" s="24">
        <f t="shared" si="10"/>
        <v>3.844414292175486</v>
      </c>
      <c r="CM11" s="24">
        <f t="shared" si="11"/>
        <v>0</v>
      </c>
      <c r="CN11" s="24">
        <f t="shared" si="12"/>
        <v>5.1282051282051277</v>
      </c>
      <c r="CO11" s="24">
        <f t="shared" si="13"/>
        <v>6.7796610169491531</v>
      </c>
      <c r="CP11" s="24">
        <f t="shared" si="14"/>
        <v>9.0909090909090917</v>
      </c>
      <c r="CQ11" s="24">
        <f t="shared" si="15"/>
        <v>11.111111111111111</v>
      </c>
      <c r="CR11" s="24">
        <f t="shared" si="15"/>
        <v>4</v>
      </c>
      <c r="CS11" s="24">
        <f t="shared" si="15"/>
        <v>0</v>
      </c>
      <c r="CT11" s="24" t="e">
        <f t="shared" si="15"/>
        <v>#DIV/0!</v>
      </c>
      <c r="CU11" s="24">
        <f t="shared" si="15"/>
        <v>0</v>
      </c>
      <c r="CV11" s="24" t="e">
        <f t="shared" si="16"/>
        <v>#DIV/0!</v>
      </c>
      <c r="CW11" s="24" t="e">
        <f t="shared" si="16"/>
        <v>#DIV/0!</v>
      </c>
      <c r="CX11" s="24" t="e">
        <f t="shared" si="16"/>
        <v>#DIV/0!</v>
      </c>
      <c r="CY11" s="24" t="e">
        <f t="shared" si="16"/>
        <v>#DIV/0!</v>
      </c>
      <c r="CZ11" s="24" t="e">
        <f t="shared" si="16"/>
        <v>#DIV/0!</v>
      </c>
      <c r="DA11" s="24">
        <f t="shared" si="17"/>
        <v>0</v>
      </c>
      <c r="DB11" s="24">
        <f t="shared" si="17"/>
        <v>0</v>
      </c>
      <c r="DC11" s="24">
        <f t="shared" si="17"/>
        <v>0</v>
      </c>
      <c r="DE11" s="24">
        <f t="shared" si="39"/>
        <v>0</v>
      </c>
      <c r="DF11" s="24">
        <f t="shared" si="39"/>
        <v>1</v>
      </c>
      <c r="DG11" s="24">
        <f t="shared" si="40"/>
        <v>1</v>
      </c>
      <c r="DH11" s="24">
        <f t="shared" si="41"/>
        <v>1</v>
      </c>
      <c r="DI11" s="24">
        <f t="shared" si="18"/>
        <v>1</v>
      </c>
      <c r="DJ11" s="24">
        <f t="shared" si="18"/>
        <v>1</v>
      </c>
      <c r="DK11" s="24">
        <f t="shared" si="18"/>
        <v>0</v>
      </c>
      <c r="DL11" s="24">
        <f t="shared" si="18"/>
        <v>0</v>
      </c>
      <c r="DM11" s="24">
        <f t="shared" si="18"/>
        <v>0</v>
      </c>
      <c r="DN11" s="24">
        <f t="shared" si="19"/>
        <v>0</v>
      </c>
      <c r="DO11" s="24">
        <f t="shared" si="42"/>
        <v>0</v>
      </c>
      <c r="DP11" s="24">
        <f t="shared" si="42"/>
        <v>0</v>
      </c>
      <c r="DQ11" s="24">
        <f t="shared" si="42"/>
        <v>0</v>
      </c>
      <c r="DR11" s="24">
        <f t="shared" si="43"/>
        <v>0</v>
      </c>
      <c r="DS11" s="24">
        <f t="shared" si="44"/>
        <v>0</v>
      </c>
    </row>
    <row r="12" spans="1:123" s="24" customFormat="1" ht="15.75" thickBot="1">
      <c r="A12" s="30" t="s">
        <v>342</v>
      </c>
      <c r="B12" s="25">
        <v>10</v>
      </c>
      <c r="C12" s="31" t="s">
        <v>437</v>
      </c>
      <c r="D12" s="197" t="s">
        <v>76</v>
      </c>
      <c r="E12" s="191"/>
      <c r="F12" s="192"/>
      <c r="G12" s="192"/>
      <c r="H12" s="192"/>
      <c r="I12" s="192"/>
      <c r="J12" s="192"/>
      <c r="K12" s="192"/>
      <c r="L12" s="192"/>
      <c r="M12" s="193"/>
      <c r="N12" s="192"/>
      <c r="O12" s="192"/>
      <c r="P12" s="192"/>
      <c r="Q12" s="192"/>
      <c r="R12" s="192"/>
      <c r="S12" s="194"/>
      <c r="T12" s="198" t="s">
        <v>76</v>
      </c>
      <c r="U12" s="195"/>
      <c r="V12" s="196"/>
      <c r="W12" s="196"/>
      <c r="X12" s="196"/>
      <c r="Y12" s="196"/>
      <c r="Z12" s="196"/>
      <c r="AA12" s="196"/>
      <c r="AB12" s="196"/>
      <c r="AC12" s="196"/>
      <c r="AD12" s="33"/>
      <c r="AE12" s="33"/>
      <c r="AF12" s="33"/>
      <c r="AG12" s="33"/>
      <c r="AH12" s="33"/>
      <c r="AI12" s="33"/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20"/>
        <v>0</v>
      </c>
      <c r="BA12" s="30">
        <f t="shared" si="0"/>
        <v>0</v>
      </c>
      <c r="BB12" s="31">
        <f t="shared" si="0"/>
        <v>0</v>
      </c>
      <c r="BC12" s="31">
        <f t="shared" si="21"/>
        <v>0</v>
      </c>
      <c r="BD12" s="31">
        <f t="shared" si="1"/>
        <v>0</v>
      </c>
      <c r="BE12" s="31">
        <f t="shared" si="22"/>
        <v>0</v>
      </c>
      <c r="BF12" s="31">
        <f t="shared" si="2"/>
        <v>0</v>
      </c>
      <c r="BG12" s="31">
        <f t="shared" si="23"/>
        <v>0</v>
      </c>
      <c r="BH12" s="31">
        <f t="shared" si="3"/>
        <v>0</v>
      </c>
      <c r="BI12" s="31">
        <f t="shared" si="3"/>
        <v>0</v>
      </c>
      <c r="BJ12" s="31">
        <f t="shared" si="3"/>
        <v>0</v>
      </c>
      <c r="BK12" s="31">
        <f t="shared" si="24"/>
        <v>0</v>
      </c>
      <c r="BL12" s="31">
        <f t="shared" si="24"/>
        <v>0</v>
      </c>
      <c r="BM12" s="31">
        <f t="shared" si="25"/>
        <v>0</v>
      </c>
      <c r="BN12" s="31">
        <f t="shared" si="4"/>
        <v>0</v>
      </c>
      <c r="BO12" s="31">
        <f t="shared" si="4"/>
        <v>0</v>
      </c>
      <c r="BP12" s="31">
        <f t="shared" si="26"/>
        <v>0</v>
      </c>
      <c r="BQ12" s="31">
        <f t="shared" si="27"/>
        <v>0</v>
      </c>
      <c r="BR12" s="31">
        <f t="shared" si="27"/>
        <v>0</v>
      </c>
      <c r="BS12" s="31">
        <f t="shared" si="28"/>
        <v>0</v>
      </c>
      <c r="BT12" s="31">
        <f t="shared" si="5"/>
        <v>0</v>
      </c>
      <c r="BU12" s="32">
        <f t="shared" si="5"/>
        <v>0</v>
      </c>
      <c r="BV12" s="32">
        <f t="shared" si="29"/>
        <v>0</v>
      </c>
      <c r="BX12" s="30">
        <f t="shared" si="30"/>
        <v>0</v>
      </c>
      <c r="BY12" s="31">
        <f t="shared" si="31"/>
        <v>0</v>
      </c>
      <c r="BZ12" s="31">
        <f t="shared" si="32"/>
        <v>0</v>
      </c>
      <c r="CA12" s="31">
        <f t="shared" si="33"/>
        <v>0</v>
      </c>
      <c r="CB12" s="31">
        <f t="shared" si="34"/>
        <v>0</v>
      </c>
      <c r="CC12" s="32" t="str">
        <f t="shared" si="35"/>
        <v/>
      </c>
      <c r="CD12" s="176" t="e">
        <f t="shared" si="6"/>
        <v>#VALUE!</v>
      </c>
      <c r="CE12" s="24" t="str">
        <f t="shared" si="36"/>
        <v xml:space="preserve"> </v>
      </c>
      <c r="CF12" s="176" t="e">
        <f t="shared" si="7"/>
        <v>#VALUE!</v>
      </c>
      <c r="CG12" s="24" t="str">
        <f t="shared" si="37"/>
        <v xml:space="preserve"> </v>
      </c>
      <c r="CH12" s="176" t="e">
        <f t="shared" si="8"/>
        <v>#VALUE!</v>
      </c>
      <c r="CI12" s="24" t="str">
        <f t="shared" si="38"/>
        <v xml:space="preserve"> </v>
      </c>
      <c r="CJ12" s="24" t="e">
        <f t="shared" si="9"/>
        <v>#VALUE!</v>
      </c>
      <c r="CK12" s="24" t="e">
        <f t="shared" si="10"/>
        <v>#VALUE!</v>
      </c>
      <c r="CM12" s="24">
        <f t="shared" si="11"/>
        <v>0</v>
      </c>
      <c r="CN12" s="24">
        <f t="shared" si="12"/>
        <v>0</v>
      </c>
      <c r="CO12" s="24">
        <f t="shared" si="13"/>
        <v>0</v>
      </c>
      <c r="CP12" s="24">
        <f t="shared" si="14"/>
        <v>0</v>
      </c>
      <c r="CQ12" s="24">
        <f t="shared" si="15"/>
        <v>0</v>
      </c>
      <c r="CR12" s="24">
        <f t="shared" si="15"/>
        <v>0</v>
      </c>
      <c r="CS12" s="24">
        <f t="shared" si="15"/>
        <v>0</v>
      </c>
      <c r="CT12" s="24" t="e">
        <f t="shared" si="15"/>
        <v>#DIV/0!</v>
      </c>
      <c r="CU12" s="24">
        <f t="shared" si="15"/>
        <v>0</v>
      </c>
      <c r="CV12" s="24" t="e">
        <f t="shared" si="16"/>
        <v>#DIV/0!</v>
      </c>
      <c r="CW12" s="24" t="e">
        <f t="shared" si="16"/>
        <v>#DIV/0!</v>
      </c>
      <c r="CX12" s="24" t="e">
        <f t="shared" si="16"/>
        <v>#DIV/0!</v>
      </c>
      <c r="CY12" s="24" t="e">
        <f t="shared" si="16"/>
        <v>#DIV/0!</v>
      </c>
      <c r="CZ12" s="24" t="e">
        <f t="shared" si="16"/>
        <v>#DIV/0!</v>
      </c>
      <c r="DA12" s="24">
        <f t="shared" si="17"/>
        <v>0</v>
      </c>
      <c r="DB12" s="24">
        <f t="shared" si="17"/>
        <v>0</v>
      </c>
      <c r="DC12" s="24">
        <f t="shared" si="17"/>
        <v>0</v>
      </c>
      <c r="DE12" s="24">
        <f t="shared" si="39"/>
        <v>0</v>
      </c>
      <c r="DF12" s="24">
        <f t="shared" si="39"/>
        <v>0</v>
      </c>
      <c r="DG12" s="24">
        <f t="shared" si="40"/>
        <v>0</v>
      </c>
      <c r="DH12" s="24">
        <f t="shared" si="41"/>
        <v>0</v>
      </c>
      <c r="DI12" s="24">
        <f t="shared" si="18"/>
        <v>0</v>
      </c>
      <c r="DJ12" s="24">
        <f t="shared" si="18"/>
        <v>0</v>
      </c>
      <c r="DK12" s="24">
        <f t="shared" si="18"/>
        <v>0</v>
      </c>
      <c r="DL12" s="24">
        <f t="shared" si="18"/>
        <v>0</v>
      </c>
      <c r="DM12" s="24">
        <f t="shared" si="18"/>
        <v>0</v>
      </c>
      <c r="DN12" s="24">
        <f t="shared" si="19"/>
        <v>0</v>
      </c>
      <c r="DO12" s="24">
        <f t="shared" si="42"/>
        <v>0</v>
      </c>
      <c r="DP12" s="24">
        <f t="shared" si="42"/>
        <v>0</v>
      </c>
      <c r="DQ12" s="24">
        <f t="shared" si="42"/>
        <v>0</v>
      </c>
      <c r="DR12" s="24">
        <f t="shared" si="43"/>
        <v>0</v>
      </c>
      <c r="DS12" s="24">
        <f t="shared" si="44"/>
        <v>0</v>
      </c>
    </row>
    <row r="13" spans="1:123" s="24" customFormat="1" ht="15.75" thickBot="1">
      <c r="A13" s="30" t="s">
        <v>342</v>
      </c>
      <c r="B13" s="25">
        <v>11</v>
      </c>
      <c r="C13" s="31" t="s">
        <v>438</v>
      </c>
      <c r="D13" s="197" t="s">
        <v>36</v>
      </c>
      <c r="E13" s="191">
        <v>7</v>
      </c>
      <c r="F13" s="192">
        <v>7</v>
      </c>
      <c r="G13" s="192">
        <v>3</v>
      </c>
      <c r="H13" s="192"/>
      <c r="I13" s="192"/>
      <c r="J13" s="192">
        <v>1</v>
      </c>
      <c r="K13" s="192"/>
      <c r="L13" s="192"/>
      <c r="M13" s="193"/>
      <c r="N13" s="192"/>
      <c r="O13" s="192"/>
      <c r="P13" s="192"/>
      <c r="Q13" s="192"/>
      <c r="R13" s="192"/>
      <c r="S13" s="194"/>
      <c r="T13" s="198" t="s">
        <v>36</v>
      </c>
      <c r="U13" s="195">
        <v>6</v>
      </c>
      <c r="V13" s="196">
        <v>3</v>
      </c>
      <c r="W13" s="196">
        <v>3</v>
      </c>
      <c r="X13" s="196">
        <v>1</v>
      </c>
      <c r="Y13" s="196">
        <v>2</v>
      </c>
      <c r="Z13" s="196">
        <v>2</v>
      </c>
      <c r="AA13" s="196"/>
      <c r="AB13" s="196"/>
      <c r="AC13" s="196"/>
      <c r="AD13" s="33"/>
      <c r="AE13" s="33"/>
      <c r="AF13" s="33"/>
      <c r="AG13" s="33"/>
      <c r="AH13" s="33"/>
      <c r="AI13" s="33"/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20"/>
        <v>2</v>
      </c>
      <c r="BA13" s="30">
        <f t="shared" si="0"/>
        <v>13</v>
      </c>
      <c r="BB13" s="31">
        <f t="shared" si="0"/>
        <v>10</v>
      </c>
      <c r="BC13" s="31">
        <f t="shared" si="21"/>
        <v>23</v>
      </c>
      <c r="BD13" s="31">
        <f t="shared" si="1"/>
        <v>6</v>
      </c>
      <c r="BE13" s="31">
        <f t="shared" si="22"/>
        <v>29</v>
      </c>
      <c r="BF13" s="31">
        <f t="shared" si="2"/>
        <v>1</v>
      </c>
      <c r="BG13" s="31">
        <f t="shared" si="23"/>
        <v>30</v>
      </c>
      <c r="BH13" s="31">
        <f t="shared" si="3"/>
        <v>2</v>
      </c>
      <c r="BI13" s="31">
        <f t="shared" si="3"/>
        <v>3</v>
      </c>
      <c r="BJ13" s="31">
        <f t="shared" si="3"/>
        <v>0</v>
      </c>
      <c r="BK13" s="31">
        <f t="shared" si="24"/>
        <v>0</v>
      </c>
      <c r="BL13" s="31">
        <f t="shared" si="24"/>
        <v>0</v>
      </c>
      <c r="BM13" s="31">
        <f t="shared" si="25"/>
        <v>0</v>
      </c>
      <c r="BN13" s="31">
        <f t="shared" si="4"/>
        <v>0</v>
      </c>
      <c r="BO13" s="31">
        <f t="shared" si="4"/>
        <v>0</v>
      </c>
      <c r="BP13" s="31">
        <f t="shared" si="26"/>
        <v>0</v>
      </c>
      <c r="BQ13" s="31">
        <f t="shared" si="27"/>
        <v>0</v>
      </c>
      <c r="BR13" s="31">
        <f t="shared" si="27"/>
        <v>0</v>
      </c>
      <c r="BS13" s="31">
        <f t="shared" si="28"/>
        <v>0</v>
      </c>
      <c r="BT13" s="31">
        <f t="shared" si="5"/>
        <v>0</v>
      </c>
      <c r="BU13" s="32">
        <f t="shared" si="5"/>
        <v>0</v>
      </c>
      <c r="BV13" s="32">
        <f t="shared" si="29"/>
        <v>0</v>
      </c>
      <c r="BX13" s="30">
        <f t="shared" si="30"/>
        <v>2540</v>
      </c>
      <c r="BY13" s="31">
        <f t="shared" si="31"/>
        <v>30</v>
      </c>
      <c r="BZ13" s="31">
        <f t="shared" si="32"/>
        <v>0</v>
      </c>
      <c r="CA13" s="31">
        <f t="shared" si="33"/>
        <v>0</v>
      </c>
      <c r="CB13" s="31">
        <f t="shared" si="34"/>
        <v>0</v>
      </c>
      <c r="CC13" s="32">
        <f t="shared" si="35"/>
        <v>2570</v>
      </c>
      <c r="CD13" s="176">
        <f t="shared" si="6"/>
        <v>2423.3333333333335</v>
      </c>
      <c r="CE13" s="24">
        <f t="shared" si="36"/>
        <v>3</v>
      </c>
      <c r="CF13" s="176">
        <f t="shared" si="7"/>
        <v>2383.3333333333335</v>
      </c>
      <c r="CG13" s="24">
        <f t="shared" si="37"/>
        <v>4</v>
      </c>
      <c r="CH13" s="176">
        <f t="shared" si="8"/>
        <v>2330</v>
      </c>
      <c r="CI13" s="24">
        <f t="shared" si="38"/>
        <v>5</v>
      </c>
      <c r="CJ13" s="24">
        <f t="shared" si="9"/>
        <v>19.372832805668626</v>
      </c>
      <c r="CK13" s="24">
        <f t="shared" si="10"/>
        <v>19.372832805668626</v>
      </c>
      <c r="CM13" s="24">
        <f t="shared" si="11"/>
        <v>28.260869565217391</v>
      </c>
      <c r="CN13" s="24">
        <f t="shared" si="12"/>
        <v>25.641025641025639</v>
      </c>
      <c r="CO13" s="24">
        <f t="shared" si="13"/>
        <v>10.16949152542373</v>
      </c>
      <c r="CP13" s="24">
        <f t="shared" si="14"/>
        <v>4.5454545454545459</v>
      </c>
      <c r="CQ13" s="24">
        <f t="shared" si="15"/>
        <v>22.222222222222221</v>
      </c>
      <c r="CR13" s="24">
        <f t="shared" si="15"/>
        <v>12</v>
      </c>
      <c r="CS13" s="24">
        <f t="shared" si="15"/>
        <v>0</v>
      </c>
      <c r="CT13" s="24" t="e">
        <f t="shared" si="15"/>
        <v>#DIV/0!</v>
      </c>
      <c r="CU13" s="24">
        <f t="shared" si="15"/>
        <v>0</v>
      </c>
      <c r="CV13" s="24" t="e">
        <f t="shared" si="16"/>
        <v>#DIV/0!</v>
      </c>
      <c r="CW13" s="24" t="e">
        <f t="shared" si="16"/>
        <v>#DIV/0!</v>
      </c>
      <c r="CX13" s="24" t="e">
        <f t="shared" si="16"/>
        <v>#DIV/0!</v>
      </c>
      <c r="CY13" s="24" t="e">
        <f t="shared" si="16"/>
        <v>#DIV/0!</v>
      </c>
      <c r="CZ13" s="24" t="e">
        <f t="shared" si="16"/>
        <v>#DIV/0!</v>
      </c>
      <c r="DA13" s="24">
        <f t="shared" si="17"/>
        <v>0</v>
      </c>
      <c r="DB13" s="24">
        <f t="shared" si="17"/>
        <v>0</v>
      </c>
      <c r="DC13" s="24">
        <f t="shared" si="17"/>
        <v>0</v>
      </c>
      <c r="DE13" s="24">
        <f t="shared" si="39"/>
        <v>1</v>
      </c>
      <c r="DF13" s="24">
        <f t="shared" si="39"/>
        <v>1</v>
      </c>
      <c r="DG13" s="24">
        <f t="shared" si="40"/>
        <v>1</v>
      </c>
      <c r="DH13" s="24">
        <f t="shared" si="41"/>
        <v>1</v>
      </c>
      <c r="DI13" s="24">
        <f t="shared" si="18"/>
        <v>1</v>
      </c>
      <c r="DJ13" s="24">
        <f t="shared" si="18"/>
        <v>1</v>
      </c>
      <c r="DK13" s="24">
        <f t="shared" si="18"/>
        <v>0</v>
      </c>
      <c r="DL13" s="24">
        <f t="shared" si="18"/>
        <v>0</v>
      </c>
      <c r="DM13" s="24">
        <f t="shared" si="18"/>
        <v>0</v>
      </c>
      <c r="DN13" s="24">
        <f t="shared" si="19"/>
        <v>0</v>
      </c>
      <c r="DO13" s="24">
        <f t="shared" si="42"/>
        <v>0</v>
      </c>
      <c r="DP13" s="24">
        <f t="shared" si="42"/>
        <v>0</v>
      </c>
      <c r="DQ13" s="24">
        <f t="shared" si="42"/>
        <v>0</v>
      </c>
      <c r="DR13" s="24">
        <f t="shared" si="43"/>
        <v>0</v>
      </c>
      <c r="DS13" s="24">
        <f t="shared" si="44"/>
        <v>0</v>
      </c>
    </row>
    <row r="14" spans="1:123" s="24" customFormat="1" ht="15.75" thickBot="1">
      <c r="A14" s="30" t="s">
        <v>342</v>
      </c>
      <c r="B14" s="25">
        <v>12</v>
      </c>
      <c r="C14" s="31" t="s">
        <v>439</v>
      </c>
      <c r="D14" s="197" t="s">
        <v>36</v>
      </c>
      <c r="E14" s="191">
        <v>2</v>
      </c>
      <c r="F14" s="192">
        <v>2</v>
      </c>
      <c r="G14" s="192">
        <v>3</v>
      </c>
      <c r="H14" s="192">
        <v>5</v>
      </c>
      <c r="I14" s="192"/>
      <c r="J14" s="192">
        <v>4</v>
      </c>
      <c r="K14" s="192">
        <v>1</v>
      </c>
      <c r="L14" s="192"/>
      <c r="M14" s="233"/>
      <c r="N14" s="192"/>
      <c r="O14" s="192"/>
      <c r="P14" s="192"/>
      <c r="Q14" s="192"/>
      <c r="R14" s="192"/>
      <c r="S14" s="234">
        <v>1.1000000000000001</v>
      </c>
      <c r="T14" s="198" t="s">
        <v>36</v>
      </c>
      <c r="U14" s="195">
        <v>2</v>
      </c>
      <c r="V14" s="196">
        <v>2</v>
      </c>
      <c r="W14" s="196">
        <v>1</v>
      </c>
      <c r="X14" s="196"/>
      <c r="Y14" s="196"/>
      <c r="Z14" s="196">
        <v>4</v>
      </c>
      <c r="AA14" s="196"/>
      <c r="AB14" s="196"/>
      <c r="AC14" s="196"/>
      <c r="AD14" s="33"/>
      <c r="AE14" s="33"/>
      <c r="AF14" s="33"/>
      <c r="AG14" s="33"/>
      <c r="AH14" s="33"/>
      <c r="AI14" s="33"/>
      <c r="AJ14" s="50"/>
      <c r="AK14" s="9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 t="shared" si="20"/>
        <v>2</v>
      </c>
      <c r="BA14" s="30">
        <f t="shared" si="0"/>
        <v>4</v>
      </c>
      <c r="BB14" s="31">
        <f t="shared" si="0"/>
        <v>4</v>
      </c>
      <c r="BC14" s="31">
        <f t="shared" si="21"/>
        <v>8</v>
      </c>
      <c r="BD14" s="31">
        <f t="shared" si="1"/>
        <v>4</v>
      </c>
      <c r="BE14" s="31">
        <f t="shared" si="22"/>
        <v>12</v>
      </c>
      <c r="BF14" s="31">
        <f t="shared" si="2"/>
        <v>5</v>
      </c>
      <c r="BG14" s="31">
        <f t="shared" si="23"/>
        <v>17</v>
      </c>
      <c r="BH14" s="31">
        <f t="shared" si="3"/>
        <v>0</v>
      </c>
      <c r="BI14" s="31">
        <f t="shared" si="3"/>
        <v>8</v>
      </c>
      <c r="BJ14" s="31">
        <f t="shared" si="3"/>
        <v>1</v>
      </c>
      <c r="BK14" s="31">
        <f t="shared" si="24"/>
        <v>0</v>
      </c>
      <c r="BL14" s="31">
        <f t="shared" si="24"/>
        <v>0</v>
      </c>
      <c r="BM14" s="31">
        <f t="shared" si="25"/>
        <v>0</v>
      </c>
      <c r="BN14" s="31">
        <f t="shared" si="4"/>
        <v>0</v>
      </c>
      <c r="BO14" s="31">
        <f t="shared" si="4"/>
        <v>0</v>
      </c>
      <c r="BP14" s="31">
        <f t="shared" si="26"/>
        <v>0</v>
      </c>
      <c r="BQ14" s="31">
        <f t="shared" si="27"/>
        <v>0</v>
      </c>
      <c r="BR14" s="31">
        <f t="shared" si="27"/>
        <v>0</v>
      </c>
      <c r="BS14" s="31">
        <f t="shared" si="28"/>
        <v>0</v>
      </c>
      <c r="BT14" s="31">
        <f t="shared" si="5"/>
        <v>0</v>
      </c>
      <c r="BU14" s="32">
        <f t="shared" si="5"/>
        <v>1.1000000000000001</v>
      </c>
      <c r="BV14" s="32">
        <f t="shared" si="29"/>
        <v>1.1000000000000001</v>
      </c>
      <c r="BX14" s="30">
        <f t="shared" si="30"/>
        <v>1160</v>
      </c>
      <c r="BY14" s="31">
        <f t="shared" si="31"/>
        <v>30</v>
      </c>
      <c r="BZ14" s="31">
        <f t="shared" si="32"/>
        <v>5</v>
      </c>
      <c r="CA14" s="31">
        <f t="shared" si="33"/>
        <v>0</v>
      </c>
      <c r="CB14" s="31">
        <f t="shared" si="34"/>
        <v>11</v>
      </c>
      <c r="CC14" s="32">
        <f t="shared" si="35"/>
        <v>1206</v>
      </c>
      <c r="CD14" s="176">
        <f t="shared" si="6"/>
        <v>1059.3333333333333</v>
      </c>
      <c r="CE14" s="24">
        <f t="shared" si="36"/>
        <v>3</v>
      </c>
      <c r="CF14" s="176">
        <f t="shared" si="7"/>
        <v>1019.3333333333334</v>
      </c>
      <c r="CG14" s="24">
        <f t="shared" si="37"/>
        <v>4</v>
      </c>
      <c r="CH14" s="176">
        <f t="shared" si="8"/>
        <v>966</v>
      </c>
      <c r="CI14" s="24">
        <f t="shared" si="38"/>
        <v>5</v>
      </c>
      <c r="CJ14" s="24">
        <f t="shared" si="9"/>
        <v>9.0909090909090917</v>
      </c>
      <c r="CK14" s="24">
        <f t="shared" si="10"/>
        <v>9.0909090909090917</v>
      </c>
      <c r="CM14" s="24">
        <f t="shared" si="11"/>
        <v>8.695652173913043</v>
      </c>
      <c r="CN14" s="24">
        <f t="shared" si="12"/>
        <v>10.256410256410255</v>
      </c>
      <c r="CO14" s="24">
        <f t="shared" si="13"/>
        <v>6.7796610169491531</v>
      </c>
      <c r="CP14" s="24">
        <f t="shared" si="14"/>
        <v>22.727272727272727</v>
      </c>
      <c r="CQ14" s="24">
        <f t="shared" si="15"/>
        <v>0</v>
      </c>
      <c r="CR14" s="24">
        <f t="shared" si="15"/>
        <v>32</v>
      </c>
      <c r="CS14" s="24">
        <f t="shared" si="15"/>
        <v>50</v>
      </c>
      <c r="CT14" s="24" t="e">
        <f t="shared" si="15"/>
        <v>#DIV/0!</v>
      </c>
      <c r="CU14" s="24">
        <f t="shared" si="15"/>
        <v>0</v>
      </c>
      <c r="CV14" s="24" t="e">
        <f t="shared" si="16"/>
        <v>#DIV/0!</v>
      </c>
      <c r="CW14" s="24" t="e">
        <f t="shared" si="16"/>
        <v>#DIV/0!</v>
      </c>
      <c r="CX14" s="24" t="e">
        <f t="shared" si="16"/>
        <v>#DIV/0!</v>
      </c>
      <c r="CY14" s="24" t="e">
        <f t="shared" si="16"/>
        <v>#DIV/0!</v>
      </c>
      <c r="CZ14" s="24" t="e">
        <f t="shared" si="16"/>
        <v>#DIV/0!</v>
      </c>
      <c r="DA14" s="24">
        <f t="shared" si="17"/>
        <v>0</v>
      </c>
      <c r="DB14" s="24">
        <f t="shared" si="17"/>
        <v>100</v>
      </c>
      <c r="DC14" s="24">
        <f t="shared" si="17"/>
        <v>100</v>
      </c>
      <c r="DE14" s="24">
        <f t="shared" si="39"/>
        <v>1</v>
      </c>
      <c r="DF14" s="24">
        <f t="shared" si="39"/>
        <v>1</v>
      </c>
      <c r="DG14" s="24">
        <f t="shared" si="40"/>
        <v>1</v>
      </c>
      <c r="DH14" s="24">
        <f t="shared" si="41"/>
        <v>1</v>
      </c>
      <c r="DI14" s="24">
        <f t="shared" si="18"/>
        <v>0</v>
      </c>
      <c r="DJ14" s="24">
        <f t="shared" si="18"/>
        <v>1</v>
      </c>
      <c r="DK14" s="24">
        <f t="shared" si="18"/>
        <v>1</v>
      </c>
      <c r="DL14" s="24">
        <f t="shared" si="18"/>
        <v>0</v>
      </c>
      <c r="DM14" s="24">
        <f t="shared" si="18"/>
        <v>0</v>
      </c>
      <c r="DN14" s="24">
        <f t="shared" si="19"/>
        <v>0</v>
      </c>
      <c r="DO14" s="24">
        <f t="shared" si="42"/>
        <v>0</v>
      </c>
      <c r="DP14" s="24">
        <f t="shared" si="42"/>
        <v>0</v>
      </c>
      <c r="DQ14" s="24">
        <f t="shared" si="42"/>
        <v>0</v>
      </c>
      <c r="DR14" s="24">
        <f t="shared" si="43"/>
        <v>0</v>
      </c>
      <c r="DS14" s="24">
        <f t="shared" si="44"/>
        <v>1</v>
      </c>
    </row>
    <row r="15" spans="1:123" s="24" customFormat="1" ht="15.75" thickBot="1">
      <c r="A15" s="30" t="s">
        <v>342</v>
      </c>
      <c r="B15" s="25">
        <v>13</v>
      </c>
      <c r="C15" s="31" t="s">
        <v>440</v>
      </c>
      <c r="D15" s="197" t="s">
        <v>36</v>
      </c>
      <c r="E15" s="191"/>
      <c r="F15" s="192"/>
      <c r="G15" s="192">
        <v>6</v>
      </c>
      <c r="H15" s="192">
        <v>2</v>
      </c>
      <c r="I15" s="192"/>
      <c r="J15" s="192"/>
      <c r="K15" s="192"/>
      <c r="L15" s="192"/>
      <c r="M15" s="193"/>
      <c r="N15" s="192"/>
      <c r="O15" s="192"/>
      <c r="P15" s="192"/>
      <c r="Q15" s="192"/>
      <c r="R15" s="192"/>
      <c r="S15" s="194"/>
      <c r="T15" s="198" t="s">
        <v>36</v>
      </c>
      <c r="U15" s="195"/>
      <c r="V15" s="196"/>
      <c r="W15" s="196"/>
      <c r="X15" s="196">
        <v>1</v>
      </c>
      <c r="Y15" s="196"/>
      <c r="Z15" s="196"/>
      <c r="AA15" s="196"/>
      <c r="AB15" s="196"/>
      <c r="AC15" s="196"/>
      <c r="AD15" s="33"/>
      <c r="AE15" s="33"/>
      <c r="AF15" s="33"/>
      <c r="AG15" s="33"/>
      <c r="AH15" s="33"/>
      <c r="AI15" s="33"/>
      <c r="AJ15" s="50"/>
      <c r="AK15" s="93"/>
      <c r="AL15" s="33"/>
      <c r="AM15" s="33"/>
      <c r="AN15" s="27"/>
      <c r="AO15" s="27"/>
      <c r="AP15" s="27"/>
      <c r="AQ15" s="27"/>
      <c r="AR15" s="28"/>
      <c r="AS15" s="26"/>
      <c r="AT15" s="26"/>
      <c r="AU15" s="26"/>
      <c r="AV15" s="26"/>
      <c r="AW15" s="26"/>
      <c r="AX15" s="26"/>
      <c r="AY15" s="26"/>
      <c r="AZ15" s="29">
        <f t="shared" si="20"/>
        <v>2</v>
      </c>
      <c r="BA15" s="30">
        <f t="shared" si="0"/>
        <v>0</v>
      </c>
      <c r="BB15" s="31">
        <f t="shared" si="0"/>
        <v>0</v>
      </c>
      <c r="BC15" s="31">
        <f t="shared" si="21"/>
        <v>0</v>
      </c>
      <c r="BD15" s="31">
        <f t="shared" si="1"/>
        <v>6</v>
      </c>
      <c r="BE15" s="31">
        <f t="shared" si="22"/>
        <v>6</v>
      </c>
      <c r="BF15" s="31">
        <f t="shared" si="2"/>
        <v>3</v>
      </c>
      <c r="BG15" s="31">
        <f t="shared" si="23"/>
        <v>9</v>
      </c>
      <c r="BH15" s="31">
        <f t="shared" si="3"/>
        <v>0</v>
      </c>
      <c r="BI15" s="31">
        <f t="shared" si="3"/>
        <v>0</v>
      </c>
      <c r="BJ15" s="31">
        <f t="shared" si="3"/>
        <v>0</v>
      </c>
      <c r="BK15" s="31">
        <f t="shared" si="24"/>
        <v>0</v>
      </c>
      <c r="BL15" s="31">
        <f t="shared" si="24"/>
        <v>0</v>
      </c>
      <c r="BM15" s="31">
        <f t="shared" si="25"/>
        <v>0</v>
      </c>
      <c r="BN15" s="31">
        <f t="shared" si="4"/>
        <v>0</v>
      </c>
      <c r="BO15" s="31">
        <f t="shared" si="4"/>
        <v>0</v>
      </c>
      <c r="BP15" s="31">
        <f t="shared" si="26"/>
        <v>0</v>
      </c>
      <c r="BQ15" s="31">
        <f t="shared" si="27"/>
        <v>0</v>
      </c>
      <c r="BR15" s="31">
        <f t="shared" si="27"/>
        <v>0</v>
      </c>
      <c r="BS15" s="31">
        <f t="shared" si="28"/>
        <v>0</v>
      </c>
      <c r="BT15" s="31">
        <f t="shared" si="5"/>
        <v>0</v>
      </c>
      <c r="BU15" s="32">
        <f t="shared" si="5"/>
        <v>0</v>
      </c>
      <c r="BV15" s="32">
        <f t="shared" si="29"/>
        <v>0</v>
      </c>
      <c r="BX15" s="30">
        <f t="shared" si="30"/>
        <v>480</v>
      </c>
      <c r="BY15" s="31">
        <f t="shared" si="31"/>
        <v>0</v>
      </c>
      <c r="BZ15" s="31">
        <f t="shared" si="32"/>
        <v>0</v>
      </c>
      <c r="CA15" s="31">
        <f t="shared" si="33"/>
        <v>0</v>
      </c>
      <c r="CB15" s="31">
        <f t="shared" si="34"/>
        <v>0</v>
      </c>
      <c r="CC15" s="32">
        <f t="shared" si="35"/>
        <v>480</v>
      </c>
      <c r="CD15" s="176">
        <f t="shared" si="6"/>
        <v>333.33333333333337</v>
      </c>
      <c r="CE15" s="24">
        <f t="shared" si="36"/>
        <v>3</v>
      </c>
      <c r="CF15" s="176">
        <f t="shared" si="7"/>
        <v>293.33333333333337</v>
      </c>
      <c r="CG15" s="24">
        <f t="shared" si="37"/>
        <v>4</v>
      </c>
      <c r="CH15" s="176">
        <f t="shared" si="8"/>
        <v>240</v>
      </c>
      <c r="CI15" s="24">
        <f t="shared" si="38"/>
        <v>5</v>
      </c>
      <c r="CJ15" s="24">
        <f t="shared" si="9"/>
        <v>3.6182722749886933</v>
      </c>
      <c r="CK15" s="24">
        <f t="shared" si="10"/>
        <v>3.6182722749886933</v>
      </c>
      <c r="CM15" s="24">
        <f t="shared" si="11"/>
        <v>0</v>
      </c>
      <c r="CN15" s="24">
        <f t="shared" si="12"/>
        <v>0</v>
      </c>
      <c r="CO15" s="24">
        <f t="shared" si="13"/>
        <v>10.16949152542373</v>
      </c>
      <c r="CP15" s="24">
        <f t="shared" si="14"/>
        <v>13.636363636363637</v>
      </c>
      <c r="CQ15" s="24">
        <f t="shared" si="15"/>
        <v>0</v>
      </c>
      <c r="CR15" s="24">
        <f t="shared" si="15"/>
        <v>0</v>
      </c>
      <c r="CS15" s="24">
        <f t="shared" si="15"/>
        <v>0</v>
      </c>
      <c r="CT15" s="24" t="e">
        <f t="shared" si="15"/>
        <v>#DIV/0!</v>
      </c>
      <c r="CU15" s="24">
        <f t="shared" si="15"/>
        <v>0</v>
      </c>
      <c r="CV15" s="24" t="e">
        <f t="shared" si="16"/>
        <v>#DIV/0!</v>
      </c>
      <c r="CW15" s="24" t="e">
        <f t="shared" si="16"/>
        <v>#DIV/0!</v>
      </c>
      <c r="CX15" s="24" t="e">
        <f t="shared" si="16"/>
        <v>#DIV/0!</v>
      </c>
      <c r="CY15" s="24" t="e">
        <f t="shared" si="16"/>
        <v>#DIV/0!</v>
      </c>
      <c r="CZ15" s="24" t="e">
        <f t="shared" si="16"/>
        <v>#DIV/0!</v>
      </c>
      <c r="DA15" s="24">
        <f t="shared" si="17"/>
        <v>0</v>
      </c>
      <c r="DB15" s="24">
        <f t="shared" si="17"/>
        <v>0</v>
      </c>
      <c r="DC15" s="24">
        <f t="shared" si="17"/>
        <v>0</v>
      </c>
      <c r="DE15" s="24">
        <f t="shared" si="39"/>
        <v>0</v>
      </c>
      <c r="DF15" s="24">
        <f t="shared" si="39"/>
        <v>0</v>
      </c>
      <c r="DG15" s="24">
        <f t="shared" si="40"/>
        <v>1</v>
      </c>
      <c r="DH15" s="24">
        <f t="shared" si="41"/>
        <v>1</v>
      </c>
      <c r="DI15" s="24">
        <f t="shared" si="18"/>
        <v>0</v>
      </c>
      <c r="DJ15" s="24">
        <f t="shared" si="18"/>
        <v>0</v>
      </c>
      <c r="DK15" s="24">
        <f t="shared" si="18"/>
        <v>0</v>
      </c>
      <c r="DL15" s="24">
        <f t="shared" si="18"/>
        <v>0</v>
      </c>
      <c r="DM15" s="24">
        <f t="shared" si="18"/>
        <v>0</v>
      </c>
      <c r="DN15" s="24">
        <f t="shared" si="19"/>
        <v>0</v>
      </c>
      <c r="DO15" s="24">
        <f t="shared" si="42"/>
        <v>0</v>
      </c>
      <c r="DP15" s="24">
        <f t="shared" si="42"/>
        <v>0</v>
      </c>
      <c r="DQ15" s="24">
        <f t="shared" si="42"/>
        <v>0</v>
      </c>
      <c r="DR15" s="24">
        <f t="shared" si="43"/>
        <v>0</v>
      </c>
      <c r="DS15" s="24">
        <f t="shared" si="44"/>
        <v>0</v>
      </c>
    </row>
    <row r="16" spans="1:123" s="24" customFormat="1" ht="15.75" thickBot="1">
      <c r="A16" s="30" t="s">
        <v>342</v>
      </c>
      <c r="B16" s="25">
        <v>14</v>
      </c>
      <c r="C16" s="31" t="s">
        <v>441</v>
      </c>
      <c r="D16" s="197" t="s">
        <v>76</v>
      </c>
      <c r="E16" s="191"/>
      <c r="F16" s="192"/>
      <c r="G16" s="192"/>
      <c r="H16" s="192"/>
      <c r="I16" s="192"/>
      <c r="J16" s="192"/>
      <c r="K16" s="192"/>
      <c r="L16" s="192"/>
      <c r="M16" s="193"/>
      <c r="N16" s="192"/>
      <c r="O16" s="192"/>
      <c r="P16" s="192"/>
      <c r="Q16" s="192"/>
      <c r="R16" s="192"/>
      <c r="S16" s="194"/>
      <c r="T16" s="198" t="s">
        <v>76</v>
      </c>
      <c r="U16" s="195"/>
      <c r="V16" s="196"/>
      <c r="W16" s="196"/>
      <c r="X16" s="196"/>
      <c r="Y16" s="196"/>
      <c r="Z16" s="196"/>
      <c r="AA16" s="196"/>
      <c r="AB16" s="196"/>
      <c r="AC16" s="196"/>
      <c r="AD16" s="33"/>
      <c r="AE16" s="33"/>
      <c r="AF16" s="33"/>
      <c r="AG16" s="33"/>
      <c r="AH16" s="33"/>
      <c r="AI16" s="33"/>
      <c r="AJ16" s="50"/>
      <c r="AK16" s="93"/>
      <c r="AL16" s="33"/>
      <c r="AM16" s="33"/>
      <c r="AN16" s="27"/>
      <c r="AO16" s="27"/>
      <c r="AP16" s="27"/>
      <c r="AQ16" s="27"/>
      <c r="AR16" s="28"/>
      <c r="AS16" s="26"/>
      <c r="AT16" s="26"/>
      <c r="AU16" s="26"/>
      <c r="AV16" s="26"/>
      <c r="AW16" s="26"/>
      <c r="AX16" s="26"/>
      <c r="AY16" s="26"/>
      <c r="AZ16" s="29">
        <f t="shared" si="20"/>
        <v>0</v>
      </c>
      <c r="BA16" s="30">
        <f t="shared" si="0"/>
        <v>0</v>
      </c>
      <c r="BB16" s="31">
        <f t="shared" si="0"/>
        <v>0</v>
      </c>
      <c r="BC16" s="31">
        <f t="shared" si="21"/>
        <v>0</v>
      </c>
      <c r="BD16" s="31">
        <f t="shared" si="1"/>
        <v>0</v>
      </c>
      <c r="BE16" s="31">
        <f t="shared" si="22"/>
        <v>0</v>
      </c>
      <c r="BF16" s="31">
        <f t="shared" si="2"/>
        <v>0</v>
      </c>
      <c r="BG16" s="31">
        <f t="shared" si="23"/>
        <v>0</v>
      </c>
      <c r="BH16" s="31">
        <f t="shared" si="3"/>
        <v>0</v>
      </c>
      <c r="BI16" s="31">
        <f t="shared" si="3"/>
        <v>0</v>
      </c>
      <c r="BJ16" s="31">
        <f t="shared" si="3"/>
        <v>0</v>
      </c>
      <c r="BK16" s="31">
        <f t="shared" si="24"/>
        <v>0</v>
      </c>
      <c r="BL16" s="31">
        <f t="shared" si="24"/>
        <v>0</v>
      </c>
      <c r="BM16" s="31">
        <f t="shared" si="25"/>
        <v>0</v>
      </c>
      <c r="BN16" s="31">
        <f t="shared" si="4"/>
        <v>0</v>
      </c>
      <c r="BO16" s="31">
        <f t="shared" si="4"/>
        <v>0</v>
      </c>
      <c r="BP16" s="31">
        <f t="shared" si="26"/>
        <v>0</v>
      </c>
      <c r="BQ16" s="31">
        <f t="shared" si="27"/>
        <v>0</v>
      </c>
      <c r="BR16" s="31">
        <f t="shared" si="27"/>
        <v>0</v>
      </c>
      <c r="BS16" s="31">
        <f t="shared" si="28"/>
        <v>0</v>
      </c>
      <c r="BT16" s="31">
        <f t="shared" si="5"/>
        <v>0</v>
      </c>
      <c r="BU16" s="32">
        <f t="shared" si="5"/>
        <v>0</v>
      </c>
      <c r="BV16" s="32">
        <f t="shared" si="29"/>
        <v>0</v>
      </c>
      <c r="BX16" s="30">
        <f t="shared" si="30"/>
        <v>0</v>
      </c>
      <c r="BY16" s="31">
        <f t="shared" si="31"/>
        <v>0</v>
      </c>
      <c r="BZ16" s="31">
        <f t="shared" si="32"/>
        <v>0</v>
      </c>
      <c r="CA16" s="31">
        <f t="shared" si="33"/>
        <v>0</v>
      </c>
      <c r="CB16" s="31">
        <f t="shared" si="34"/>
        <v>0</v>
      </c>
      <c r="CC16" s="32" t="str">
        <f t="shared" si="35"/>
        <v/>
      </c>
      <c r="CD16" s="176" t="e">
        <f t="shared" si="6"/>
        <v>#VALUE!</v>
      </c>
      <c r="CE16" s="24" t="str">
        <f t="shared" si="36"/>
        <v xml:space="preserve"> </v>
      </c>
      <c r="CF16" s="176" t="e">
        <f t="shared" si="7"/>
        <v>#VALUE!</v>
      </c>
      <c r="CG16" s="24" t="str">
        <f t="shared" si="37"/>
        <v xml:space="preserve"> </v>
      </c>
      <c r="CH16" s="176" t="e">
        <f t="shared" si="8"/>
        <v>#VALUE!</v>
      </c>
      <c r="CI16" s="24" t="str">
        <f t="shared" si="38"/>
        <v xml:space="preserve"> </v>
      </c>
      <c r="CJ16" s="24" t="e">
        <f t="shared" si="9"/>
        <v>#VALUE!</v>
      </c>
      <c r="CK16" s="24" t="e">
        <f t="shared" si="10"/>
        <v>#VALUE!</v>
      </c>
      <c r="CM16" s="24">
        <f t="shared" si="11"/>
        <v>0</v>
      </c>
      <c r="CN16" s="24">
        <f t="shared" si="12"/>
        <v>0</v>
      </c>
      <c r="CO16" s="24">
        <f t="shared" si="13"/>
        <v>0</v>
      </c>
      <c r="CP16" s="24">
        <f t="shared" si="14"/>
        <v>0</v>
      </c>
      <c r="CQ16" s="24">
        <f t="shared" si="15"/>
        <v>0</v>
      </c>
      <c r="CR16" s="24">
        <f t="shared" si="15"/>
        <v>0</v>
      </c>
      <c r="CS16" s="24">
        <f t="shared" si="15"/>
        <v>0</v>
      </c>
      <c r="CT16" s="24" t="e">
        <f t="shared" si="15"/>
        <v>#DIV/0!</v>
      </c>
      <c r="CU16" s="24">
        <f t="shared" si="15"/>
        <v>0</v>
      </c>
      <c r="CV16" s="24" t="e">
        <f t="shared" si="16"/>
        <v>#DIV/0!</v>
      </c>
      <c r="CW16" s="24" t="e">
        <f t="shared" si="16"/>
        <v>#DIV/0!</v>
      </c>
      <c r="CX16" s="24" t="e">
        <f t="shared" si="16"/>
        <v>#DIV/0!</v>
      </c>
      <c r="CY16" s="24" t="e">
        <f t="shared" si="16"/>
        <v>#DIV/0!</v>
      </c>
      <c r="CZ16" s="24" t="e">
        <f t="shared" si="16"/>
        <v>#DIV/0!</v>
      </c>
      <c r="DA16" s="24">
        <f t="shared" si="17"/>
        <v>0</v>
      </c>
      <c r="DB16" s="24">
        <f t="shared" si="17"/>
        <v>0</v>
      </c>
      <c r="DC16" s="24">
        <f t="shared" si="17"/>
        <v>0</v>
      </c>
      <c r="DE16" s="24">
        <f t="shared" si="39"/>
        <v>0</v>
      </c>
      <c r="DF16" s="24">
        <f t="shared" si="39"/>
        <v>0</v>
      </c>
      <c r="DG16" s="24">
        <f t="shared" si="40"/>
        <v>0</v>
      </c>
      <c r="DH16" s="24">
        <f t="shared" si="41"/>
        <v>0</v>
      </c>
      <c r="DI16" s="24">
        <f t="shared" si="18"/>
        <v>0</v>
      </c>
      <c r="DJ16" s="24">
        <f t="shared" si="18"/>
        <v>0</v>
      </c>
      <c r="DK16" s="24">
        <f t="shared" si="18"/>
        <v>0</v>
      </c>
      <c r="DL16" s="24">
        <f t="shared" si="18"/>
        <v>0</v>
      </c>
      <c r="DM16" s="24">
        <f t="shared" si="18"/>
        <v>0</v>
      </c>
      <c r="DN16" s="24">
        <f t="shared" si="19"/>
        <v>0</v>
      </c>
      <c r="DO16" s="24">
        <f t="shared" si="42"/>
        <v>0</v>
      </c>
      <c r="DP16" s="24">
        <f t="shared" si="42"/>
        <v>0</v>
      </c>
      <c r="DQ16" s="24">
        <f t="shared" si="42"/>
        <v>0</v>
      </c>
      <c r="DR16" s="24">
        <f t="shared" si="43"/>
        <v>0</v>
      </c>
      <c r="DS16" s="24">
        <f t="shared" si="44"/>
        <v>0</v>
      </c>
    </row>
    <row r="17" spans="1:123" ht="15.75" thickBot="1">
      <c r="A17" s="30" t="s">
        <v>342</v>
      </c>
      <c r="B17" s="25">
        <v>15</v>
      </c>
      <c r="C17" s="31" t="s">
        <v>442</v>
      </c>
      <c r="D17" s="197" t="s">
        <v>36</v>
      </c>
      <c r="E17" s="191"/>
      <c r="F17" s="192"/>
      <c r="G17" s="192">
        <v>1</v>
      </c>
      <c r="H17" s="192"/>
      <c r="I17" s="192"/>
      <c r="J17" s="192"/>
      <c r="K17" s="192"/>
      <c r="L17" s="192"/>
      <c r="M17" s="193"/>
      <c r="N17" s="192"/>
      <c r="O17" s="192"/>
      <c r="P17" s="192"/>
      <c r="Q17" s="192"/>
      <c r="R17" s="192"/>
      <c r="S17" s="194"/>
      <c r="T17" s="198" t="s">
        <v>36</v>
      </c>
      <c r="U17" s="195">
        <v>1</v>
      </c>
      <c r="V17" s="196"/>
      <c r="W17" s="196">
        <v>3</v>
      </c>
      <c r="X17" s="196"/>
      <c r="Y17" s="196"/>
      <c r="Z17" s="196"/>
      <c r="AA17" s="196"/>
      <c r="AB17" s="196"/>
      <c r="AC17" s="196"/>
      <c r="AD17" s="33"/>
      <c r="AE17" s="33"/>
      <c r="AF17" s="33"/>
      <c r="AG17" s="33"/>
      <c r="AH17" s="33"/>
      <c r="AI17" s="33"/>
      <c r="AJ17" s="50"/>
      <c r="AK17" s="93"/>
      <c r="AL17" s="33"/>
      <c r="AM17" s="33"/>
      <c r="AN17" s="36"/>
      <c r="AO17" s="36"/>
      <c r="AP17" s="36"/>
      <c r="AQ17" s="36"/>
      <c r="AR17" s="37"/>
      <c r="AS17" s="33"/>
      <c r="AT17" s="33"/>
      <c r="AU17" s="33"/>
      <c r="AV17" s="33"/>
      <c r="AW17" s="33"/>
      <c r="AX17" s="33"/>
      <c r="AY17" s="33"/>
      <c r="AZ17" s="38">
        <f t="shared" si="20"/>
        <v>2</v>
      </c>
      <c r="BA17" s="39">
        <f t="shared" si="0"/>
        <v>1</v>
      </c>
      <c r="BB17" s="40">
        <f t="shared" si="0"/>
        <v>0</v>
      </c>
      <c r="BC17" s="31">
        <f t="shared" si="21"/>
        <v>1</v>
      </c>
      <c r="BD17" s="40">
        <f t="shared" si="1"/>
        <v>4</v>
      </c>
      <c r="BE17" s="31">
        <f t="shared" si="22"/>
        <v>5</v>
      </c>
      <c r="BF17" s="40">
        <f t="shared" si="2"/>
        <v>0</v>
      </c>
      <c r="BG17" s="31">
        <f t="shared" si="23"/>
        <v>5</v>
      </c>
      <c r="BH17" s="40">
        <f t="shared" si="3"/>
        <v>0</v>
      </c>
      <c r="BI17" s="40">
        <f t="shared" si="3"/>
        <v>0</v>
      </c>
      <c r="BJ17" s="40">
        <f t="shared" si="3"/>
        <v>0</v>
      </c>
      <c r="BK17" s="40">
        <f t="shared" si="24"/>
        <v>0</v>
      </c>
      <c r="BL17" s="40">
        <f t="shared" si="24"/>
        <v>0</v>
      </c>
      <c r="BM17" s="31">
        <f t="shared" si="25"/>
        <v>0</v>
      </c>
      <c r="BN17" s="40">
        <f t="shared" si="4"/>
        <v>0</v>
      </c>
      <c r="BO17" s="40">
        <f t="shared" si="4"/>
        <v>0</v>
      </c>
      <c r="BP17" s="40">
        <f t="shared" si="26"/>
        <v>0</v>
      </c>
      <c r="BQ17" s="40">
        <f t="shared" si="27"/>
        <v>0</v>
      </c>
      <c r="BR17" s="40">
        <f t="shared" si="27"/>
        <v>0</v>
      </c>
      <c r="BS17" s="31">
        <f t="shared" si="28"/>
        <v>0</v>
      </c>
      <c r="BT17" s="40">
        <f t="shared" si="5"/>
        <v>0</v>
      </c>
      <c r="BU17" s="41">
        <f t="shared" si="5"/>
        <v>0</v>
      </c>
      <c r="BV17" s="41">
        <f t="shared" si="29"/>
        <v>0</v>
      </c>
      <c r="BW17" s="42"/>
      <c r="BX17" s="39">
        <f t="shared" si="30"/>
        <v>340</v>
      </c>
      <c r="BY17" s="40">
        <f t="shared" si="31"/>
        <v>0</v>
      </c>
      <c r="BZ17" s="40">
        <f t="shared" si="32"/>
        <v>0</v>
      </c>
      <c r="CA17" s="40">
        <f t="shared" si="33"/>
        <v>0</v>
      </c>
      <c r="CB17" s="40">
        <f t="shared" si="34"/>
        <v>0</v>
      </c>
      <c r="CC17" s="32">
        <f t="shared" si="35"/>
        <v>340</v>
      </c>
      <c r="CD17" s="176">
        <f t="shared" si="6"/>
        <v>193.33333333333334</v>
      </c>
      <c r="CE17" s="24">
        <f t="shared" si="36"/>
        <v>3</v>
      </c>
      <c r="CF17" s="176">
        <f t="shared" si="7"/>
        <v>153.33333333333334</v>
      </c>
      <c r="CG17" s="24">
        <f t="shared" si="37"/>
        <v>4</v>
      </c>
      <c r="CH17" s="176">
        <f t="shared" si="8"/>
        <v>100</v>
      </c>
      <c r="CI17" s="24">
        <f t="shared" si="38"/>
        <v>5</v>
      </c>
      <c r="CJ17">
        <f t="shared" si="9"/>
        <v>2.5629428614503245</v>
      </c>
      <c r="CK17">
        <f t="shared" si="10"/>
        <v>2.5629428614503245</v>
      </c>
      <c r="CM17">
        <f t="shared" si="11"/>
        <v>2.1739130434782608</v>
      </c>
      <c r="CN17">
        <f t="shared" si="12"/>
        <v>0</v>
      </c>
      <c r="CO17">
        <f t="shared" si="13"/>
        <v>6.7796610169491531</v>
      </c>
      <c r="CP17">
        <f t="shared" si="14"/>
        <v>0</v>
      </c>
      <c r="CQ17">
        <f t="shared" si="15"/>
        <v>0</v>
      </c>
      <c r="CR17">
        <f t="shared" si="15"/>
        <v>0</v>
      </c>
      <c r="CS17">
        <f t="shared" si="15"/>
        <v>0</v>
      </c>
      <c r="CT17" t="e">
        <f t="shared" si="15"/>
        <v>#DIV/0!</v>
      </c>
      <c r="CU17">
        <f t="shared" si="15"/>
        <v>0</v>
      </c>
      <c r="CV17" t="e">
        <f t="shared" si="16"/>
        <v>#DIV/0!</v>
      </c>
      <c r="CW17" t="e">
        <f t="shared" si="16"/>
        <v>#DIV/0!</v>
      </c>
      <c r="CX17" t="e">
        <f t="shared" si="16"/>
        <v>#DIV/0!</v>
      </c>
      <c r="CY17" t="e">
        <f t="shared" si="16"/>
        <v>#DIV/0!</v>
      </c>
      <c r="CZ17" t="e">
        <f t="shared" si="16"/>
        <v>#DIV/0!</v>
      </c>
      <c r="DA17">
        <f t="shared" si="17"/>
        <v>0</v>
      </c>
      <c r="DB17">
        <f t="shared" si="17"/>
        <v>0</v>
      </c>
      <c r="DC17">
        <f t="shared" si="17"/>
        <v>0</v>
      </c>
      <c r="DE17" s="24">
        <f t="shared" si="39"/>
        <v>1</v>
      </c>
      <c r="DF17" s="24">
        <f t="shared" si="39"/>
        <v>0</v>
      </c>
      <c r="DG17" s="24">
        <f t="shared" si="40"/>
        <v>1</v>
      </c>
      <c r="DH17" s="24">
        <f t="shared" si="41"/>
        <v>0</v>
      </c>
      <c r="DI17" s="24">
        <f t="shared" si="18"/>
        <v>0</v>
      </c>
      <c r="DJ17" s="24">
        <f t="shared" si="18"/>
        <v>0</v>
      </c>
      <c r="DK17" s="24">
        <f t="shared" si="18"/>
        <v>0</v>
      </c>
      <c r="DL17" s="24">
        <f t="shared" si="18"/>
        <v>0</v>
      </c>
      <c r="DM17" s="24">
        <f t="shared" si="18"/>
        <v>0</v>
      </c>
      <c r="DN17" s="24">
        <f t="shared" si="19"/>
        <v>0</v>
      </c>
      <c r="DO17" s="24">
        <f t="shared" si="42"/>
        <v>0</v>
      </c>
      <c r="DP17" s="24">
        <f t="shared" si="42"/>
        <v>0</v>
      </c>
      <c r="DQ17" s="24">
        <f t="shared" si="42"/>
        <v>0</v>
      </c>
      <c r="DR17" s="24">
        <f t="shared" si="43"/>
        <v>0</v>
      </c>
      <c r="DS17" s="24">
        <f t="shared" si="44"/>
        <v>0</v>
      </c>
    </row>
    <row r="18" spans="1:123" ht="15.75" thickBot="1">
      <c r="A18" s="30" t="s">
        <v>342</v>
      </c>
      <c r="B18" s="25">
        <v>16</v>
      </c>
      <c r="C18" s="31" t="s">
        <v>443</v>
      </c>
      <c r="D18" s="197" t="s">
        <v>76</v>
      </c>
      <c r="E18" s="191"/>
      <c r="F18" s="192"/>
      <c r="G18" s="192"/>
      <c r="H18" s="192"/>
      <c r="I18" s="192"/>
      <c r="J18" s="192"/>
      <c r="K18" s="192"/>
      <c r="L18" s="192"/>
      <c r="M18" s="193"/>
      <c r="N18" s="192"/>
      <c r="O18" s="192"/>
      <c r="P18" s="192"/>
      <c r="Q18" s="192"/>
      <c r="R18" s="192"/>
      <c r="S18" s="194"/>
      <c r="T18" s="198" t="s">
        <v>36</v>
      </c>
      <c r="U18" s="195">
        <v>1</v>
      </c>
      <c r="V18" s="196">
        <v>3</v>
      </c>
      <c r="W18" s="196">
        <v>1</v>
      </c>
      <c r="X18" s="196">
        <v>4</v>
      </c>
      <c r="Y18" s="196">
        <v>3</v>
      </c>
      <c r="Z18" s="196"/>
      <c r="AA18" s="196"/>
      <c r="AB18" s="196"/>
      <c r="AC18" s="196">
        <v>7</v>
      </c>
      <c r="AD18" s="33"/>
      <c r="AE18" s="33"/>
      <c r="AF18" s="33"/>
      <c r="AG18" s="33"/>
      <c r="AH18" s="33"/>
      <c r="AI18" s="33"/>
      <c r="AJ18" s="91"/>
      <c r="AK18" s="93"/>
      <c r="AL18" s="33"/>
      <c r="AM18" s="33"/>
      <c r="AN18" s="36"/>
      <c r="AO18" s="36"/>
      <c r="AP18" s="36"/>
      <c r="AQ18" s="36"/>
      <c r="AR18" s="37"/>
      <c r="AS18" s="33"/>
      <c r="AT18" s="33"/>
      <c r="AU18" s="33"/>
      <c r="AV18" s="33"/>
      <c r="AW18" s="33"/>
      <c r="AX18" s="33"/>
      <c r="AY18" s="33"/>
      <c r="AZ18" s="38">
        <f t="shared" si="20"/>
        <v>1</v>
      </c>
      <c r="BA18" s="39">
        <f t="shared" si="0"/>
        <v>1</v>
      </c>
      <c r="BB18" s="40">
        <f t="shared" si="0"/>
        <v>3</v>
      </c>
      <c r="BC18" s="31">
        <f t="shared" si="21"/>
        <v>4</v>
      </c>
      <c r="BD18" s="40">
        <f t="shared" si="1"/>
        <v>1</v>
      </c>
      <c r="BE18" s="31">
        <f t="shared" si="22"/>
        <v>5</v>
      </c>
      <c r="BF18" s="40">
        <f t="shared" si="2"/>
        <v>4</v>
      </c>
      <c r="BG18" s="31">
        <f t="shared" si="23"/>
        <v>9</v>
      </c>
      <c r="BH18" s="40">
        <f t="shared" si="3"/>
        <v>3</v>
      </c>
      <c r="BI18" s="40">
        <f t="shared" si="3"/>
        <v>0</v>
      </c>
      <c r="BJ18" s="40">
        <f t="shared" si="3"/>
        <v>0</v>
      </c>
      <c r="BK18" s="40">
        <f t="shared" si="24"/>
        <v>0</v>
      </c>
      <c r="BL18" s="40">
        <f t="shared" si="24"/>
        <v>7</v>
      </c>
      <c r="BM18" s="31">
        <f t="shared" si="25"/>
        <v>7</v>
      </c>
      <c r="BN18" s="40">
        <f t="shared" si="4"/>
        <v>0</v>
      </c>
      <c r="BO18" s="40">
        <f t="shared" si="4"/>
        <v>0</v>
      </c>
      <c r="BP18" s="40">
        <f t="shared" si="26"/>
        <v>0</v>
      </c>
      <c r="BQ18" s="40">
        <f t="shared" si="27"/>
        <v>0</v>
      </c>
      <c r="BR18" s="40">
        <f t="shared" si="27"/>
        <v>0</v>
      </c>
      <c r="BS18" s="31">
        <f t="shared" si="28"/>
        <v>0</v>
      </c>
      <c r="BT18" s="40">
        <f t="shared" si="5"/>
        <v>0</v>
      </c>
      <c r="BU18" s="41">
        <f t="shared" si="5"/>
        <v>0</v>
      </c>
      <c r="BV18" s="41">
        <f t="shared" si="29"/>
        <v>0</v>
      </c>
      <c r="BW18" s="42"/>
      <c r="BX18" s="39">
        <f t="shared" si="30"/>
        <v>620</v>
      </c>
      <c r="BY18" s="40">
        <f t="shared" si="31"/>
        <v>0</v>
      </c>
      <c r="BZ18" s="40">
        <f t="shared" si="32"/>
        <v>0</v>
      </c>
      <c r="CA18" s="40">
        <f t="shared" si="33"/>
        <v>700</v>
      </c>
      <c r="CB18" s="40">
        <f t="shared" si="34"/>
        <v>0</v>
      </c>
      <c r="CC18" s="32">
        <f t="shared" si="35"/>
        <v>1320</v>
      </c>
      <c r="CD18" s="176">
        <f t="shared" si="6"/>
        <v>1246.6666666666667</v>
      </c>
      <c r="CE18" s="24">
        <f t="shared" si="36"/>
        <v>3</v>
      </c>
      <c r="CF18" s="176">
        <f t="shared" si="7"/>
        <v>1226.6666666666667</v>
      </c>
      <c r="CG18" s="24">
        <f t="shared" si="37"/>
        <v>4</v>
      </c>
      <c r="CH18" s="176">
        <f t="shared" si="8"/>
        <v>1200</v>
      </c>
      <c r="CI18" s="24">
        <f t="shared" si="38"/>
        <v>5</v>
      </c>
      <c r="CJ18">
        <f t="shared" si="9"/>
        <v>9.9502487562189064</v>
      </c>
      <c r="CK18">
        <f t="shared" si="10"/>
        <v>9.9502487562189064</v>
      </c>
      <c r="CM18">
        <f t="shared" si="11"/>
        <v>2.1739130434782608</v>
      </c>
      <c r="CN18">
        <f t="shared" si="12"/>
        <v>7.6923076923076916</v>
      </c>
      <c r="CO18">
        <f t="shared" si="13"/>
        <v>1.6949152542372883</v>
      </c>
      <c r="CP18">
        <f t="shared" si="14"/>
        <v>18.181818181818183</v>
      </c>
      <c r="CQ18">
        <f t="shared" si="15"/>
        <v>33.333333333333336</v>
      </c>
      <c r="CR18">
        <f t="shared" si="15"/>
        <v>0</v>
      </c>
      <c r="CS18">
        <f t="shared" si="15"/>
        <v>0</v>
      </c>
      <c r="CT18" t="e">
        <f t="shared" si="15"/>
        <v>#DIV/0!</v>
      </c>
      <c r="CU18">
        <f t="shared" si="15"/>
        <v>99.999999999999986</v>
      </c>
      <c r="CV18" t="e">
        <f t="shared" si="16"/>
        <v>#DIV/0!</v>
      </c>
      <c r="CW18" t="e">
        <f t="shared" si="16"/>
        <v>#DIV/0!</v>
      </c>
      <c r="CX18" t="e">
        <f t="shared" si="16"/>
        <v>#DIV/0!</v>
      </c>
      <c r="CY18" t="e">
        <f t="shared" si="16"/>
        <v>#DIV/0!</v>
      </c>
      <c r="CZ18" t="e">
        <f t="shared" si="16"/>
        <v>#DIV/0!</v>
      </c>
      <c r="DA18">
        <f t="shared" si="17"/>
        <v>0</v>
      </c>
      <c r="DB18">
        <f t="shared" si="17"/>
        <v>0</v>
      </c>
      <c r="DC18">
        <f t="shared" si="17"/>
        <v>0</v>
      </c>
      <c r="DE18" s="24">
        <f t="shared" si="39"/>
        <v>1</v>
      </c>
      <c r="DF18" s="24">
        <f t="shared" si="39"/>
        <v>1</v>
      </c>
      <c r="DG18" s="24">
        <f t="shared" si="40"/>
        <v>1</v>
      </c>
      <c r="DH18" s="24">
        <f t="shared" si="41"/>
        <v>1</v>
      </c>
      <c r="DI18" s="24">
        <f t="shared" si="18"/>
        <v>1</v>
      </c>
      <c r="DJ18" s="24">
        <f t="shared" si="18"/>
        <v>0</v>
      </c>
      <c r="DK18" s="24">
        <f t="shared" si="18"/>
        <v>0</v>
      </c>
      <c r="DL18" s="24">
        <f t="shared" si="18"/>
        <v>0</v>
      </c>
      <c r="DM18" s="24">
        <f t="shared" si="18"/>
        <v>1</v>
      </c>
      <c r="DN18" s="24">
        <f t="shared" si="19"/>
        <v>0</v>
      </c>
      <c r="DO18" s="24">
        <f t="shared" si="42"/>
        <v>0</v>
      </c>
      <c r="DP18" s="24">
        <f t="shared" si="42"/>
        <v>0</v>
      </c>
      <c r="DQ18" s="24">
        <f t="shared" si="42"/>
        <v>0</v>
      </c>
      <c r="DR18" s="24">
        <f t="shared" si="43"/>
        <v>0</v>
      </c>
      <c r="DS18" s="24">
        <f t="shared" si="44"/>
        <v>0</v>
      </c>
    </row>
    <row r="19" spans="1:123" ht="15.75" thickBot="1">
      <c r="A19" s="30" t="s">
        <v>342</v>
      </c>
      <c r="B19" s="25">
        <v>17</v>
      </c>
      <c r="C19" s="31" t="s">
        <v>444</v>
      </c>
      <c r="D19" s="197" t="s">
        <v>36</v>
      </c>
      <c r="E19" s="191">
        <v>2</v>
      </c>
      <c r="F19" s="192">
        <v>2</v>
      </c>
      <c r="G19" s="192">
        <v>2</v>
      </c>
      <c r="H19" s="192"/>
      <c r="I19" s="192"/>
      <c r="J19" s="192"/>
      <c r="K19" s="192"/>
      <c r="L19" s="192"/>
      <c r="M19" s="193"/>
      <c r="N19" s="192"/>
      <c r="O19" s="192"/>
      <c r="P19" s="192"/>
      <c r="Q19" s="192"/>
      <c r="R19" s="192"/>
      <c r="S19" s="194"/>
      <c r="T19" s="198" t="s">
        <v>36</v>
      </c>
      <c r="U19" s="195">
        <v>3</v>
      </c>
      <c r="V19" s="196">
        <v>2</v>
      </c>
      <c r="W19" s="196">
        <v>4</v>
      </c>
      <c r="X19" s="196"/>
      <c r="Y19" s="196"/>
      <c r="Z19" s="196"/>
      <c r="AA19" s="196"/>
      <c r="AB19" s="196"/>
      <c r="AC19" s="196"/>
      <c r="AD19" s="33"/>
      <c r="AE19" s="33"/>
      <c r="AF19" s="33"/>
      <c r="AG19" s="33"/>
      <c r="AH19" s="33"/>
      <c r="AI19" s="33"/>
      <c r="AJ19" s="50"/>
      <c r="AK19" s="93"/>
      <c r="AL19" s="33"/>
      <c r="AM19" s="33"/>
      <c r="AN19" s="36"/>
      <c r="AO19" s="36"/>
      <c r="AP19" s="36"/>
      <c r="AQ19" s="36"/>
      <c r="AR19" s="37"/>
      <c r="AS19" s="33"/>
      <c r="AT19" s="33"/>
      <c r="AU19" s="33"/>
      <c r="AV19" s="33"/>
      <c r="AW19" s="33"/>
      <c r="AX19" s="33"/>
      <c r="AY19" s="33"/>
      <c r="AZ19" s="38">
        <f t="shared" si="20"/>
        <v>2</v>
      </c>
      <c r="BA19" s="39">
        <f t="shared" ref="BA19:BB23" si="45">SUM(E19,U19,AK19)</f>
        <v>5</v>
      </c>
      <c r="BB19" s="40">
        <f t="shared" si="45"/>
        <v>4</v>
      </c>
      <c r="BC19" s="31">
        <f t="shared" si="21"/>
        <v>9</v>
      </c>
      <c r="BD19" s="40">
        <f t="shared" si="1"/>
        <v>6</v>
      </c>
      <c r="BE19" s="31">
        <f t="shared" si="22"/>
        <v>15</v>
      </c>
      <c r="BF19" s="40">
        <f t="shared" si="2"/>
        <v>0</v>
      </c>
      <c r="BG19" s="31">
        <f t="shared" si="23"/>
        <v>15</v>
      </c>
      <c r="BH19" s="40">
        <f t="shared" si="3"/>
        <v>0</v>
      </c>
      <c r="BI19" s="40">
        <f t="shared" si="3"/>
        <v>0</v>
      </c>
      <c r="BJ19" s="40">
        <f t="shared" si="3"/>
        <v>0</v>
      </c>
      <c r="BK19" s="40">
        <f t="shared" si="24"/>
        <v>0</v>
      </c>
      <c r="BL19" s="40">
        <f t="shared" si="24"/>
        <v>0</v>
      </c>
      <c r="BM19" s="31">
        <f t="shared" si="25"/>
        <v>0</v>
      </c>
      <c r="BN19" s="40">
        <f t="shared" si="4"/>
        <v>0</v>
      </c>
      <c r="BO19" s="40">
        <f t="shared" si="4"/>
        <v>0</v>
      </c>
      <c r="BP19" s="40">
        <f t="shared" si="26"/>
        <v>0</v>
      </c>
      <c r="BQ19" s="40">
        <f t="shared" si="27"/>
        <v>0</v>
      </c>
      <c r="BR19" s="40">
        <f t="shared" si="27"/>
        <v>0</v>
      </c>
      <c r="BS19" s="31">
        <f t="shared" si="28"/>
        <v>0</v>
      </c>
      <c r="BT19" s="40">
        <f t="shared" si="5"/>
        <v>0</v>
      </c>
      <c r="BU19" s="41">
        <f t="shared" si="5"/>
        <v>0</v>
      </c>
      <c r="BV19" s="41">
        <f t="shared" si="29"/>
        <v>0</v>
      </c>
      <c r="BW19" s="42"/>
      <c r="BX19" s="39">
        <f t="shared" si="30"/>
        <v>1180</v>
      </c>
      <c r="BY19" s="40">
        <f t="shared" si="31"/>
        <v>0</v>
      </c>
      <c r="BZ19" s="40">
        <f t="shared" si="32"/>
        <v>0</v>
      </c>
      <c r="CA19" s="40">
        <f t="shared" si="33"/>
        <v>0</v>
      </c>
      <c r="CB19" s="40">
        <f t="shared" si="34"/>
        <v>0</v>
      </c>
      <c r="CC19" s="32">
        <f t="shared" si="35"/>
        <v>1180</v>
      </c>
      <c r="CD19" s="176">
        <f t="shared" si="6"/>
        <v>1033.3333333333333</v>
      </c>
      <c r="CE19" s="24">
        <f t="shared" si="36"/>
        <v>3</v>
      </c>
      <c r="CF19" s="176">
        <f t="shared" si="7"/>
        <v>993.33333333333337</v>
      </c>
      <c r="CG19" s="24">
        <f t="shared" si="37"/>
        <v>4</v>
      </c>
      <c r="CH19" s="176">
        <f t="shared" si="8"/>
        <v>940</v>
      </c>
      <c r="CI19" s="24">
        <f t="shared" si="38"/>
        <v>5</v>
      </c>
      <c r="CJ19">
        <f t="shared" si="9"/>
        <v>8.8949193426805362</v>
      </c>
      <c r="CK19">
        <f t="shared" si="10"/>
        <v>8.8949193426805362</v>
      </c>
      <c r="CM19">
        <f t="shared" si="11"/>
        <v>10.869565217391305</v>
      </c>
      <c r="CN19">
        <f t="shared" si="12"/>
        <v>10.256410256410255</v>
      </c>
      <c r="CO19">
        <f t="shared" si="13"/>
        <v>10.16949152542373</v>
      </c>
      <c r="CP19">
        <f t="shared" si="14"/>
        <v>0</v>
      </c>
      <c r="CQ19">
        <f t="shared" si="15"/>
        <v>0</v>
      </c>
      <c r="CR19">
        <f t="shared" si="15"/>
        <v>0</v>
      </c>
      <c r="CS19">
        <f t="shared" si="15"/>
        <v>0</v>
      </c>
      <c r="CT19" t="e">
        <f t="shared" si="15"/>
        <v>#DIV/0!</v>
      </c>
      <c r="CU19">
        <f t="shared" si="15"/>
        <v>0</v>
      </c>
      <c r="CV19" t="e">
        <f t="shared" si="16"/>
        <v>#DIV/0!</v>
      </c>
      <c r="CW19" t="e">
        <f t="shared" si="16"/>
        <v>#DIV/0!</v>
      </c>
      <c r="CX19" t="e">
        <f t="shared" si="16"/>
        <v>#DIV/0!</v>
      </c>
      <c r="CY19" t="e">
        <f t="shared" si="16"/>
        <v>#DIV/0!</v>
      </c>
      <c r="CZ19" t="e">
        <f t="shared" si="16"/>
        <v>#DIV/0!</v>
      </c>
      <c r="DA19">
        <f t="shared" si="17"/>
        <v>0</v>
      </c>
      <c r="DB19">
        <f t="shared" si="17"/>
        <v>0</v>
      </c>
      <c r="DC19">
        <f t="shared" si="17"/>
        <v>0</v>
      </c>
      <c r="DE19" s="24">
        <f t="shared" si="39"/>
        <v>1</v>
      </c>
      <c r="DF19" s="24">
        <f t="shared" si="39"/>
        <v>1</v>
      </c>
      <c r="DG19" s="24">
        <f t="shared" si="40"/>
        <v>1</v>
      </c>
      <c r="DH19" s="24">
        <f t="shared" si="41"/>
        <v>0</v>
      </c>
      <c r="DI19" s="24">
        <f t="shared" ref="DI19:DM20" si="46">COUNTIF(BH19,"&lt;&gt;0")</f>
        <v>0</v>
      </c>
      <c r="DJ19" s="24">
        <f t="shared" si="46"/>
        <v>0</v>
      </c>
      <c r="DK19" s="24">
        <f t="shared" si="46"/>
        <v>0</v>
      </c>
      <c r="DL19" s="24">
        <f t="shared" si="46"/>
        <v>0</v>
      </c>
      <c r="DM19" s="24">
        <f t="shared" si="46"/>
        <v>0</v>
      </c>
      <c r="DN19" s="24">
        <f t="shared" si="19"/>
        <v>0</v>
      </c>
      <c r="DO19" s="24">
        <f t="shared" si="42"/>
        <v>0</v>
      </c>
      <c r="DP19" s="24">
        <f t="shared" si="42"/>
        <v>0</v>
      </c>
      <c r="DQ19" s="24">
        <f t="shared" si="42"/>
        <v>0</v>
      </c>
      <c r="DR19" s="24">
        <f t="shared" si="43"/>
        <v>0</v>
      </c>
      <c r="DS19" s="24">
        <f t="shared" si="44"/>
        <v>0</v>
      </c>
    </row>
    <row r="20" spans="1:123" ht="15.75" thickBot="1">
      <c r="A20" s="30" t="s">
        <v>342</v>
      </c>
      <c r="B20" s="25">
        <v>18</v>
      </c>
      <c r="C20" s="31" t="s">
        <v>445</v>
      </c>
      <c r="D20" s="197" t="s">
        <v>36</v>
      </c>
      <c r="E20" s="191"/>
      <c r="F20" s="192"/>
      <c r="G20" s="192"/>
      <c r="H20" s="192">
        <v>2</v>
      </c>
      <c r="I20" s="192"/>
      <c r="J20" s="192">
        <v>2</v>
      </c>
      <c r="K20" s="192"/>
      <c r="L20" s="192"/>
      <c r="M20" s="233"/>
      <c r="N20" s="192"/>
      <c r="O20" s="192"/>
      <c r="P20" s="192"/>
      <c r="Q20" s="192"/>
      <c r="R20" s="235">
        <v>1</v>
      </c>
      <c r="S20" s="194"/>
      <c r="T20" s="198" t="s">
        <v>36</v>
      </c>
      <c r="U20" s="195"/>
      <c r="V20" s="196"/>
      <c r="W20" s="196">
        <v>1</v>
      </c>
      <c r="X20" s="196"/>
      <c r="Y20" s="196"/>
      <c r="Z20" s="196"/>
      <c r="AA20" s="196"/>
      <c r="AB20" s="196"/>
      <c r="AC20" s="196"/>
      <c r="AD20" s="33"/>
      <c r="AE20" s="33"/>
      <c r="AF20" s="33"/>
      <c r="AG20" s="33"/>
      <c r="AH20" s="33"/>
      <c r="AI20" s="33"/>
      <c r="AJ20" s="50"/>
      <c r="AK20" s="93"/>
      <c r="AL20" s="33"/>
      <c r="AM20" s="33"/>
      <c r="AN20" s="36"/>
      <c r="AO20" s="36"/>
      <c r="AP20" s="36"/>
      <c r="AQ20" s="36"/>
      <c r="AR20" s="37"/>
      <c r="AS20" s="33"/>
      <c r="AT20" s="33"/>
      <c r="AU20" s="33"/>
      <c r="AV20" s="33"/>
      <c r="AW20" s="33"/>
      <c r="AX20" s="33"/>
      <c r="AY20" s="33"/>
      <c r="AZ20" s="38">
        <f t="shared" si="20"/>
        <v>2</v>
      </c>
      <c r="BA20" s="39">
        <f t="shared" si="45"/>
        <v>0</v>
      </c>
      <c r="BB20" s="40">
        <f t="shared" si="45"/>
        <v>0</v>
      </c>
      <c r="BC20" s="31">
        <f t="shared" si="21"/>
        <v>0</v>
      </c>
      <c r="BD20" s="40">
        <f t="shared" si="1"/>
        <v>1</v>
      </c>
      <c r="BE20" s="31">
        <f t="shared" si="22"/>
        <v>1</v>
      </c>
      <c r="BF20" s="40">
        <f t="shared" si="2"/>
        <v>2</v>
      </c>
      <c r="BG20" s="31">
        <f t="shared" si="23"/>
        <v>3</v>
      </c>
      <c r="BH20" s="40">
        <f t="shared" si="3"/>
        <v>0</v>
      </c>
      <c r="BI20" s="40">
        <f t="shared" si="3"/>
        <v>2</v>
      </c>
      <c r="BJ20" s="40">
        <f t="shared" si="3"/>
        <v>0</v>
      </c>
      <c r="BK20" s="40">
        <f t="shared" si="24"/>
        <v>0</v>
      </c>
      <c r="BL20" s="40">
        <f t="shared" si="24"/>
        <v>0</v>
      </c>
      <c r="BM20" s="31">
        <f t="shared" si="25"/>
        <v>0</v>
      </c>
      <c r="BN20" s="40">
        <f t="shared" si="4"/>
        <v>0</v>
      </c>
      <c r="BO20" s="40">
        <f t="shared" si="4"/>
        <v>0</v>
      </c>
      <c r="BP20" s="40">
        <f t="shared" si="26"/>
        <v>0</v>
      </c>
      <c r="BQ20" s="40">
        <f t="shared" si="27"/>
        <v>0</v>
      </c>
      <c r="BR20" s="40">
        <f t="shared" si="27"/>
        <v>0</v>
      </c>
      <c r="BS20" s="31">
        <f t="shared" si="28"/>
        <v>0</v>
      </c>
      <c r="BT20" s="40">
        <f t="shared" si="5"/>
        <v>1</v>
      </c>
      <c r="BU20" s="41">
        <f t="shared" si="5"/>
        <v>0</v>
      </c>
      <c r="BV20" s="41">
        <f t="shared" si="29"/>
        <v>0</v>
      </c>
      <c r="BW20" s="42"/>
      <c r="BX20" s="39">
        <f t="shared" si="30"/>
        <v>140</v>
      </c>
      <c r="BY20" s="40">
        <f t="shared" si="31"/>
        <v>20</v>
      </c>
      <c r="BZ20" s="40">
        <f t="shared" si="32"/>
        <v>0</v>
      </c>
      <c r="CA20" s="40">
        <f t="shared" si="33"/>
        <v>0</v>
      </c>
      <c r="CB20" s="40">
        <f t="shared" si="34"/>
        <v>25</v>
      </c>
      <c r="CC20" s="32">
        <f t="shared" si="35"/>
        <v>185</v>
      </c>
      <c r="CD20" s="176">
        <f t="shared" si="6"/>
        <v>38.333333333333343</v>
      </c>
      <c r="CE20" s="24">
        <f t="shared" si="36"/>
        <v>3</v>
      </c>
      <c r="CF20" s="176">
        <f t="shared" si="7"/>
        <v>-1.6666666666666572</v>
      </c>
      <c r="CG20" s="24" t="str">
        <f t="shared" si="37"/>
        <v>NAO</v>
      </c>
      <c r="CH20" s="176">
        <f t="shared" si="8"/>
        <v>-55</v>
      </c>
      <c r="CI20" s="24" t="str">
        <f t="shared" si="38"/>
        <v>NAO</v>
      </c>
      <c r="CJ20">
        <f t="shared" si="9"/>
        <v>1.3945424393185588</v>
      </c>
      <c r="CK20">
        <f t="shared" si="10"/>
        <v>1.3945424393185588</v>
      </c>
      <c r="CM20">
        <f t="shared" si="11"/>
        <v>0</v>
      </c>
      <c r="CN20">
        <f t="shared" si="12"/>
        <v>0</v>
      </c>
      <c r="CO20">
        <f t="shared" si="13"/>
        <v>1.6949152542372883</v>
      </c>
      <c r="CP20">
        <f t="shared" si="14"/>
        <v>9.0909090909090917</v>
      </c>
      <c r="CQ20">
        <f t="shared" si="15"/>
        <v>0</v>
      </c>
      <c r="CR20">
        <f t="shared" si="15"/>
        <v>8</v>
      </c>
      <c r="CS20">
        <f t="shared" si="15"/>
        <v>0</v>
      </c>
      <c r="CT20" t="e">
        <f t="shared" si="15"/>
        <v>#DIV/0!</v>
      </c>
      <c r="CU20">
        <f t="shared" si="15"/>
        <v>0</v>
      </c>
      <c r="CV20" t="e">
        <f t="shared" si="16"/>
        <v>#DIV/0!</v>
      </c>
      <c r="CW20" t="e">
        <f t="shared" si="16"/>
        <v>#DIV/0!</v>
      </c>
      <c r="CX20" t="e">
        <f t="shared" si="16"/>
        <v>#DIV/0!</v>
      </c>
      <c r="CY20" t="e">
        <f t="shared" si="16"/>
        <v>#DIV/0!</v>
      </c>
      <c r="CZ20" t="e">
        <f t="shared" si="16"/>
        <v>#DIV/0!</v>
      </c>
      <c r="DA20">
        <f t="shared" si="17"/>
        <v>100</v>
      </c>
      <c r="DB20">
        <f t="shared" si="17"/>
        <v>0</v>
      </c>
      <c r="DC20">
        <f t="shared" si="17"/>
        <v>0</v>
      </c>
      <c r="DE20" s="24">
        <f t="shared" si="39"/>
        <v>0</v>
      </c>
      <c r="DF20" s="24">
        <f t="shared" si="39"/>
        <v>0</v>
      </c>
      <c r="DG20" s="24">
        <f t="shared" si="40"/>
        <v>1</v>
      </c>
      <c r="DH20" s="24">
        <f t="shared" si="41"/>
        <v>1</v>
      </c>
      <c r="DI20" s="24">
        <f t="shared" si="46"/>
        <v>0</v>
      </c>
      <c r="DJ20" s="24">
        <f t="shared" si="46"/>
        <v>1</v>
      </c>
      <c r="DK20" s="24">
        <f t="shared" si="46"/>
        <v>0</v>
      </c>
      <c r="DL20" s="24">
        <f t="shared" si="46"/>
        <v>0</v>
      </c>
      <c r="DM20" s="24">
        <f t="shared" si="46"/>
        <v>0</v>
      </c>
      <c r="DN20" s="24">
        <f t="shared" si="19"/>
        <v>0</v>
      </c>
      <c r="DO20" s="24">
        <f t="shared" si="42"/>
        <v>0</v>
      </c>
      <c r="DP20" s="24">
        <f t="shared" si="42"/>
        <v>0</v>
      </c>
      <c r="DQ20" s="24">
        <f t="shared" si="42"/>
        <v>0</v>
      </c>
      <c r="DR20" s="24">
        <f t="shared" si="43"/>
        <v>1</v>
      </c>
      <c r="DS20" s="24">
        <f t="shared" si="44"/>
        <v>0</v>
      </c>
    </row>
    <row r="21" spans="1:123" ht="15.75" thickBot="1">
      <c r="A21" s="30" t="s">
        <v>342</v>
      </c>
      <c r="B21" s="25">
        <v>19</v>
      </c>
      <c r="C21" s="24" t="s">
        <v>446</v>
      </c>
      <c r="D21" s="197" t="s">
        <v>36</v>
      </c>
      <c r="E21" s="191"/>
      <c r="F21" s="192">
        <v>2</v>
      </c>
      <c r="G21" s="192">
        <v>4</v>
      </c>
      <c r="H21" s="192">
        <v>1</v>
      </c>
      <c r="I21" s="192"/>
      <c r="J21" s="192"/>
      <c r="K21" s="192"/>
      <c r="L21" s="192"/>
      <c r="M21" s="193"/>
      <c r="N21" s="233"/>
      <c r="O21" s="192"/>
      <c r="P21" s="192"/>
      <c r="Q21" s="192"/>
      <c r="R21" s="192"/>
      <c r="S21" s="194"/>
      <c r="T21" s="198"/>
      <c r="U21" s="195"/>
      <c r="V21" s="196"/>
      <c r="W21" s="196"/>
      <c r="X21" s="196"/>
      <c r="Y21" s="196"/>
      <c r="Z21" s="196"/>
      <c r="AA21" s="196"/>
      <c r="AB21" s="196"/>
      <c r="AC21" s="196"/>
      <c r="AD21" s="33"/>
      <c r="AE21" s="33"/>
      <c r="AF21" s="33"/>
      <c r="AG21" s="33"/>
      <c r="AH21" s="33"/>
      <c r="AI21" s="33"/>
      <c r="AJ21" s="50"/>
      <c r="AK21" s="93"/>
      <c r="AL21" s="33"/>
      <c r="AM21" s="33"/>
      <c r="AN21" s="36"/>
      <c r="AO21" s="36"/>
      <c r="AP21" s="36"/>
      <c r="AQ21" s="36"/>
      <c r="AR21" s="37"/>
      <c r="AS21" s="33"/>
      <c r="AT21" s="33"/>
      <c r="AU21" s="33"/>
      <c r="AV21" s="33"/>
      <c r="AW21" s="33"/>
      <c r="AX21" s="33"/>
      <c r="AY21" s="33"/>
      <c r="AZ21" s="38">
        <f>COUNTIF(D21:AY21,"P")</f>
        <v>1</v>
      </c>
      <c r="BA21" s="39">
        <f t="shared" si="45"/>
        <v>0</v>
      </c>
      <c r="BB21" s="40">
        <f t="shared" si="45"/>
        <v>2</v>
      </c>
      <c r="BC21" s="31">
        <f>SUM(BA21:BB21)</f>
        <v>2</v>
      </c>
      <c r="BD21" s="40">
        <f>SUM(G21,W21,AM21)</f>
        <v>4</v>
      </c>
      <c r="BE21" s="31">
        <f>SUM(BC21:BD21)</f>
        <v>6</v>
      </c>
      <c r="BF21" s="40">
        <f>SUM(H21,X21,AN21)</f>
        <v>1</v>
      </c>
      <c r="BG21" s="31">
        <f>BA21+BB21+BD21+BF21</f>
        <v>7</v>
      </c>
      <c r="BH21" s="40">
        <f t="shared" ref="BH21:BJ23" si="47">SUM(I21,Y21,AO21)</f>
        <v>0</v>
      </c>
      <c r="BI21" s="40">
        <f t="shared" si="47"/>
        <v>0</v>
      </c>
      <c r="BJ21" s="40">
        <f t="shared" si="47"/>
        <v>0</v>
      </c>
      <c r="BK21" s="40">
        <f t="shared" ref="BK21:BL23" si="48">SUM(AR21,AB21,L21)</f>
        <v>0</v>
      </c>
      <c r="BL21" s="40">
        <f t="shared" si="48"/>
        <v>0</v>
      </c>
      <c r="BM21" s="31">
        <f>SUM(BK21:BL21)</f>
        <v>0</v>
      </c>
      <c r="BN21" s="40">
        <f t="shared" ref="BN21:BO23" si="49">SUM(AT21,AD21,N21)</f>
        <v>0</v>
      </c>
      <c r="BO21" s="40">
        <f t="shared" si="49"/>
        <v>0</v>
      </c>
      <c r="BP21" s="40">
        <f>IF(BO21&gt;=3,3,BO21)</f>
        <v>0</v>
      </c>
      <c r="BQ21" s="40">
        <f t="shared" ref="BQ21:BR23" si="50">SUM(AV21,AF21,P21)</f>
        <v>0</v>
      </c>
      <c r="BR21" s="40">
        <f t="shared" si="50"/>
        <v>0</v>
      </c>
      <c r="BS21" s="31">
        <f>SUM(BQ21:BR21)</f>
        <v>0</v>
      </c>
      <c r="BT21" s="40">
        <f t="shared" ref="BT21:BU23" si="51">SUM(AX21,AH21,R21)</f>
        <v>0</v>
      </c>
      <c r="BU21" s="41">
        <f t="shared" si="51"/>
        <v>0</v>
      </c>
      <c r="BV21" s="41">
        <f>IF(BU21&gt;=3,3,BU21)</f>
        <v>0</v>
      </c>
      <c r="BW21" s="42"/>
      <c r="BX21" s="39">
        <f>(BA21*100)+(BB21*80)+(BD21*60)+(BF21*40)+(BH21*20)</f>
        <v>440</v>
      </c>
      <c r="BY21" s="40">
        <f>IF(BI21&gt;3,30,BI21*10)</f>
        <v>0</v>
      </c>
      <c r="BZ21" s="40">
        <f>IF(BJ21&gt;3,15,BJ21*5)</f>
        <v>0</v>
      </c>
      <c r="CA21" s="40">
        <f>(BK21*200)+(BL21*100)+(BN21*50)+(BP21*20)</f>
        <v>0</v>
      </c>
      <c r="CB21" s="40">
        <f>(BQ21*100)+(BR21*50)+(BT21*25)+(BV21*10)</f>
        <v>0</v>
      </c>
      <c r="CC21" s="32">
        <f t="shared" si="35"/>
        <v>440</v>
      </c>
      <c r="CD21" s="176">
        <f t="shared" si="6"/>
        <v>366.66666666666669</v>
      </c>
      <c r="CE21" s="24">
        <f>IF(AZ21=0," ",IF(CD21&gt;=0,3,"NAO"))</f>
        <v>3</v>
      </c>
      <c r="CF21" s="176">
        <f t="shared" si="7"/>
        <v>346.66666666666669</v>
      </c>
      <c r="CG21" s="24">
        <f>IF(AZ21=0," ",IF(CF21&gt;=0,4,"NAO"))</f>
        <v>4</v>
      </c>
      <c r="CH21" s="176">
        <f t="shared" si="8"/>
        <v>320</v>
      </c>
      <c r="CI21" s="24">
        <f>IF(AZ21=0," ",IF(CH21&gt;=0,5,"NAO"))</f>
        <v>5</v>
      </c>
      <c r="CJ21">
        <f>(CC21)/(SUM($CC$3:$CC$23))*100</f>
        <v>3.3167495854063018</v>
      </c>
      <c r="CK21">
        <f>(CC21/(SUM($CC$3:$CC$23))*100)</f>
        <v>3.3167495854063018</v>
      </c>
      <c r="CM21">
        <f t="shared" ref="CM21:CN23" si="52">BA21/(SUM(BA$3:BA$23)/100)</f>
        <v>0</v>
      </c>
      <c r="CN21">
        <f t="shared" si="52"/>
        <v>5.1282051282051277</v>
      </c>
      <c r="CO21">
        <f>BD21/(SUM(BD$3:BD$23)/100)</f>
        <v>6.7796610169491531</v>
      </c>
      <c r="CP21">
        <f>BF21/(SUM(BF$3:BF$23)/100)</f>
        <v>4.5454545454545459</v>
      </c>
      <c r="CQ21">
        <f t="shared" ref="CQ21:CU23" si="53">BH21/(SUM(BH$3:BH$23)/100)</f>
        <v>0</v>
      </c>
      <c r="CR21">
        <f t="shared" si="53"/>
        <v>0</v>
      </c>
      <c r="CS21">
        <f t="shared" si="53"/>
        <v>0</v>
      </c>
      <c r="CT21" t="e">
        <f t="shared" si="53"/>
        <v>#DIV/0!</v>
      </c>
      <c r="CU21">
        <f t="shared" si="53"/>
        <v>0</v>
      </c>
      <c r="CV21" t="e">
        <f t="shared" ref="CV21:CZ23" si="54">BN21/(SUM(BN$3:BN$23)/100)</f>
        <v>#DIV/0!</v>
      </c>
      <c r="CW21" t="e">
        <f t="shared" si="54"/>
        <v>#DIV/0!</v>
      </c>
      <c r="CX21" t="e">
        <f t="shared" si="54"/>
        <v>#DIV/0!</v>
      </c>
      <c r="CY21" t="e">
        <f t="shared" si="54"/>
        <v>#DIV/0!</v>
      </c>
      <c r="CZ21" t="e">
        <f t="shared" si="54"/>
        <v>#DIV/0!</v>
      </c>
      <c r="DA21">
        <f t="shared" ref="DA21:DC23" si="55">BT21/(SUM(BT$3:BT$23)/100)</f>
        <v>0</v>
      </c>
      <c r="DB21">
        <f t="shared" si="55"/>
        <v>0</v>
      </c>
      <c r="DC21">
        <f t="shared" si="55"/>
        <v>0</v>
      </c>
      <c r="DE21" s="24">
        <f t="shared" ref="DE21:DF23" si="56">COUNTIF(BA21,"&lt;&gt;0")</f>
        <v>0</v>
      </c>
      <c r="DF21" s="24">
        <f t="shared" si="56"/>
        <v>1</v>
      </c>
      <c r="DG21" s="24">
        <f>COUNTIF(BD21,"&lt;&gt;0")</f>
        <v>1</v>
      </c>
      <c r="DH21" s="24">
        <f>COUNTIF(BF21,"&lt;&gt;0")</f>
        <v>1</v>
      </c>
      <c r="DI21" s="24">
        <f t="shared" ref="DI21:DM23" si="57">COUNTIF(BH21,"&lt;&gt;0")</f>
        <v>0</v>
      </c>
      <c r="DJ21" s="24">
        <f t="shared" si="57"/>
        <v>0</v>
      </c>
      <c r="DK21" s="24">
        <f t="shared" si="57"/>
        <v>0</v>
      </c>
      <c r="DL21" s="24">
        <f t="shared" si="57"/>
        <v>0</v>
      </c>
      <c r="DM21" s="24">
        <f t="shared" si="57"/>
        <v>0</v>
      </c>
      <c r="DN21" s="24">
        <f>COUNTIF(BN21,"&lt;&gt;0")</f>
        <v>0</v>
      </c>
      <c r="DO21" s="24">
        <f t="shared" ref="DO21:DQ23" si="58">COUNTIF(BP21,"&lt;&gt;0")</f>
        <v>0</v>
      </c>
      <c r="DP21" s="24">
        <f t="shared" si="58"/>
        <v>0</v>
      </c>
      <c r="DQ21" s="24">
        <f t="shared" si="58"/>
        <v>0</v>
      </c>
      <c r="DR21" s="24"/>
      <c r="DS21" s="24"/>
    </row>
    <row r="22" spans="1:123" ht="15.75" thickBot="1">
      <c r="A22" s="30" t="s">
        <v>342</v>
      </c>
      <c r="B22" s="25">
        <v>20</v>
      </c>
      <c r="C22" s="24" t="s">
        <v>447</v>
      </c>
      <c r="D22" s="197" t="s">
        <v>76</v>
      </c>
      <c r="E22" s="199"/>
      <c r="F22" s="200"/>
      <c r="G22" s="200"/>
      <c r="H22" s="200"/>
      <c r="I22" s="200"/>
      <c r="J22" s="200"/>
      <c r="K22" s="200"/>
      <c r="L22" s="200"/>
      <c r="M22" s="200"/>
      <c r="N22" s="200"/>
      <c r="O22" s="192"/>
      <c r="P22" s="192"/>
      <c r="Q22" s="192"/>
      <c r="R22" s="192"/>
      <c r="S22" s="194"/>
      <c r="T22" s="198" t="s">
        <v>76</v>
      </c>
      <c r="U22" s="195"/>
      <c r="V22" s="196"/>
      <c r="W22" s="196"/>
      <c r="X22" s="196"/>
      <c r="Y22" s="196"/>
      <c r="Z22" s="196"/>
      <c r="AA22" s="196"/>
      <c r="AB22" s="196"/>
      <c r="AC22" s="196"/>
      <c r="AD22" s="33"/>
      <c r="AE22" s="33"/>
      <c r="AF22" s="33"/>
      <c r="AG22" s="33"/>
      <c r="AH22" s="33"/>
      <c r="AI22" s="33"/>
      <c r="AJ22" s="50"/>
      <c r="AK22" s="93"/>
      <c r="AL22" s="33"/>
      <c r="AM22" s="33"/>
      <c r="AN22" s="36"/>
      <c r="AO22" s="36"/>
      <c r="AP22" s="36"/>
      <c r="AQ22" s="36"/>
      <c r="AR22" s="37"/>
      <c r="AS22" s="33"/>
      <c r="AT22" s="33"/>
      <c r="AU22" s="33"/>
      <c r="AV22" s="33"/>
      <c r="AW22" s="33"/>
      <c r="AX22" s="33"/>
      <c r="AY22" s="33"/>
      <c r="AZ22" s="38">
        <f>COUNTIF(D22:AY22,"P")</f>
        <v>0</v>
      </c>
      <c r="BA22" s="39">
        <f t="shared" si="45"/>
        <v>0</v>
      </c>
      <c r="BB22" s="40">
        <f t="shared" si="45"/>
        <v>0</v>
      </c>
      <c r="BC22" s="31">
        <f>SUM(BA22:BB22)</f>
        <v>0</v>
      </c>
      <c r="BD22" s="40">
        <f>SUM(G22,W22,AM22)</f>
        <v>0</v>
      </c>
      <c r="BE22" s="31">
        <f>SUM(BC22:BD22)</f>
        <v>0</v>
      </c>
      <c r="BF22" s="40">
        <f>SUM(H22,X22,AN22)</f>
        <v>0</v>
      </c>
      <c r="BG22" s="31">
        <f>BA22+BB22+BD22+BF22</f>
        <v>0</v>
      </c>
      <c r="BH22" s="40">
        <f t="shared" si="47"/>
        <v>0</v>
      </c>
      <c r="BI22" s="40">
        <f t="shared" si="47"/>
        <v>0</v>
      </c>
      <c r="BJ22" s="40">
        <f t="shared" si="47"/>
        <v>0</v>
      </c>
      <c r="BK22" s="40">
        <f t="shared" si="48"/>
        <v>0</v>
      </c>
      <c r="BL22" s="40">
        <f t="shared" si="48"/>
        <v>0</v>
      </c>
      <c r="BM22" s="31">
        <f>SUM(BK22:BL22)</f>
        <v>0</v>
      </c>
      <c r="BN22" s="40">
        <f t="shared" si="49"/>
        <v>0</v>
      </c>
      <c r="BO22" s="40">
        <f t="shared" si="49"/>
        <v>0</v>
      </c>
      <c r="BP22" s="40">
        <f>IF(BO22&gt;=3,3,BO22)</f>
        <v>0</v>
      </c>
      <c r="BQ22" s="40">
        <f t="shared" si="50"/>
        <v>0</v>
      </c>
      <c r="BR22" s="40">
        <f t="shared" si="50"/>
        <v>0</v>
      </c>
      <c r="BS22" s="31">
        <f>SUM(BQ22:BR22)</f>
        <v>0</v>
      </c>
      <c r="BT22" s="40">
        <f t="shared" si="51"/>
        <v>0</v>
      </c>
      <c r="BU22" s="41">
        <f t="shared" si="51"/>
        <v>0</v>
      </c>
      <c r="BV22" s="41">
        <f>IF(BU22&gt;=3,3,BU22)</f>
        <v>0</v>
      </c>
      <c r="BW22" s="42"/>
      <c r="BX22" s="39">
        <f>(BA22*100)+(BB22*80)+(BD22*60)+(BF22*40)+(BH22*20)</f>
        <v>0</v>
      </c>
      <c r="BY22" s="40">
        <f>IF(BI22&gt;3,30,BI22*10)</f>
        <v>0</v>
      </c>
      <c r="BZ22" s="40">
        <f>IF(BJ22&gt;3,15,BJ22*5)</f>
        <v>0</v>
      </c>
      <c r="CA22" s="40">
        <f>(BK22*200)+(BL22*100)+(BN22*50)+(BP22*20)</f>
        <v>0</v>
      </c>
      <c r="CB22" s="40">
        <f>(BQ22*100)+(BR22*50)+(BT22*25)+(BV22*10)</f>
        <v>0</v>
      </c>
      <c r="CC22" s="32" t="str">
        <f t="shared" si="35"/>
        <v/>
      </c>
      <c r="CD22" s="176" t="e">
        <f t="shared" si="6"/>
        <v>#VALUE!</v>
      </c>
      <c r="CE22" s="24" t="str">
        <f>IF(AZ22=0," ",IF(CD22&gt;=0,3,"NAO"))</f>
        <v xml:space="preserve"> </v>
      </c>
      <c r="CF22" s="176" t="e">
        <f t="shared" si="7"/>
        <v>#VALUE!</v>
      </c>
      <c r="CG22" s="24" t="str">
        <f>IF(AZ22=0," ",IF(CF22&gt;=0,4,"NAO"))</f>
        <v xml:space="preserve"> </v>
      </c>
      <c r="CH22" s="176" t="e">
        <f t="shared" si="8"/>
        <v>#VALUE!</v>
      </c>
      <c r="CI22" s="24" t="str">
        <f>IF(AZ22=0," ",IF(CH22&gt;=0,5,"NAO"))</f>
        <v xml:space="preserve"> </v>
      </c>
      <c r="CJ22" t="e">
        <f>(CC22)/(SUM($CC$3:$CC$23))*100</f>
        <v>#VALUE!</v>
      </c>
      <c r="CK22" t="e">
        <f>(CC22/(SUM($CC$3:$CC$23))*100)</f>
        <v>#VALUE!</v>
      </c>
      <c r="CM22">
        <f t="shared" si="52"/>
        <v>0</v>
      </c>
      <c r="CN22">
        <f t="shared" si="52"/>
        <v>0</v>
      </c>
      <c r="CO22">
        <f>BD22/(SUM(BD$3:BD$23)/100)</f>
        <v>0</v>
      </c>
      <c r="CP22">
        <f>BF22/(SUM(BF$3:BF$23)/100)</f>
        <v>0</v>
      </c>
      <c r="CQ22">
        <f t="shared" si="53"/>
        <v>0</v>
      </c>
      <c r="CR22">
        <f t="shared" si="53"/>
        <v>0</v>
      </c>
      <c r="CS22">
        <f t="shared" si="53"/>
        <v>0</v>
      </c>
      <c r="CT22" t="e">
        <f t="shared" si="53"/>
        <v>#DIV/0!</v>
      </c>
      <c r="CU22">
        <f t="shared" si="53"/>
        <v>0</v>
      </c>
      <c r="CV22" t="e">
        <f t="shared" si="54"/>
        <v>#DIV/0!</v>
      </c>
      <c r="CW22" t="e">
        <f t="shared" si="54"/>
        <v>#DIV/0!</v>
      </c>
      <c r="CX22" t="e">
        <f t="shared" si="54"/>
        <v>#DIV/0!</v>
      </c>
      <c r="CY22" t="e">
        <f t="shared" si="54"/>
        <v>#DIV/0!</v>
      </c>
      <c r="CZ22" t="e">
        <f t="shared" si="54"/>
        <v>#DIV/0!</v>
      </c>
      <c r="DA22">
        <f t="shared" si="55"/>
        <v>0</v>
      </c>
      <c r="DB22">
        <f t="shared" si="55"/>
        <v>0</v>
      </c>
      <c r="DC22">
        <f t="shared" si="55"/>
        <v>0</v>
      </c>
      <c r="DE22" s="24">
        <f t="shared" si="56"/>
        <v>0</v>
      </c>
      <c r="DF22" s="24">
        <f t="shared" si="56"/>
        <v>0</v>
      </c>
      <c r="DG22" s="24">
        <f>COUNTIF(BD22,"&lt;&gt;0")</f>
        <v>0</v>
      </c>
      <c r="DH22" s="24">
        <f>COUNTIF(BF22,"&lt;&gt;0")</f>
        <v>0</v>
      </c>
      <c r="DI22" s="24">
        <f t="shared" si="57"/>
        <v>0</v>
      </c>
      <c r="DJ22" s="24">
        <f t="shared" si="57"/>
        <v>0</v>
      </c>
      <c r="DK22" s="24">
        <f t="shared" si="57"/>
        <v>0</v>
      </c>
      <c r="DL22" s="24">
        <f t="shared" si="57"/>
        <v>0</v>
      </c>
      <c r="DM22" s="24">
        <f t="shared" si="57"/>
        <v>0</v>
      </c>
      <c r="DN22" s="24">
        <f>COUNTIF(BN22,"&lt;&gt;0")</f>
        <v>0</v>
      </c>
      <c r="DO22" s="24">
        <f t="shared" si="58"/>
        <v>0</v>
      </c>
      <c r="DP22" s="24">
        <f t="shared" si="58"/>
        <v>0</v>
      </c>
      <c r="DQ22" s="24">
        <f t="shared" si="58"/>
        <v>0</v>
      </c>
      <c r="DR22" s="24"/>
      <c r="DS22" s="24"/>
    </row>
    <row r="23" spans="1:123" ht="15.75" thickBot="1">
      <c r="A23" s="201" t="s">
        <v>342</v>
      </c>
      <c r="B23" s="202">
        <v>21</v>
      </c>
      <c r="C23" s="24" t="s">
        <v>448</v>
      </c>
      <c r="D23" s="203" t="s">
        <v>36</v>
      </c>
      <c r="E23" s="191">
        <v>1</v>
      </c>
      <c r="F23" s="192">
        <v>1</v>
      </c>
      <c r="G23" s="192">
        <v>1</v>
      </c>
      <c r="H23" s="192"/>
      <c r="I23" s="192"/>
      <c r="J23" s="192"/>
      <c r="K23" s="192"/>
      <c r="L23" s="192"/>
      <c r="M23" s="193"/>
      <c r="N23" s="192"/>
      <c r="O23" s="192"/>
      <c r="P23" s="192"/>
      <c r="Q23" s="192"/>
      <c r="R23" s="192"/>
      <c r="S23" s="194"/>
      <c r="T23" s="204" t="s">
        <v>76</v>
      </c>
      <c r="U23" s="195"/>
      <c r="V23" s="196"/>
      <c r="W23" s="196"/>
      <c r="X23" s="196"/>
      <c r="Y23" s="196"/>
      <c r="Z23" s="196"/>
      <c r="AA23" s="196"/>
      <c r="AB23" s="196"/>
      <c r="AC23" s="196"/>
      <c r="AD23" s="33"/>
      <c r="AE23" s="33"/>
      <c r="AF23" s="33"/>
      <c r="AG23" s="33"/>
      <c r="AH23" s="33"/>
      <c r="AI23" s="33"/>
      <c r="AJ23" s="50"/>
      <c r="AK23" s="93"/>
      <c r="AL23" s="33"/>
      <c r="AM23" s="33"/>
      <c r="AN23" s="36"/>
      <c r="AO23" s="36"/>
      <c r="AP23" s="36"/>
      <c r="AQ23" s="36"/>
      <c r="AR23" s="37"/>
      <c r="AS23" s="33"/>
      <c r="AT23" s="33"/>
      <c r="AU23" s="33"/>
      <c r="AV23" s="33"/>
      <c r="AW23" s="33"/>
      <c r="AX23" s="33"/>
      <c r="AY23" s="33"/>
      <c r="AZ23" s="38">
        <f>COUNTIF(D23:AY23,"P")</f>
        <v>1</v>
      </c>
      <c r="BA23" s="39">
        <f t="shared" si="45"/>
        <v>1</v>
      </c>
      <c r="BB23" s="40">
        <f t="shared" si="45"/>
        <v>1</v>
      </c>
      <c r="BC23" s="31">
        <f>SUM(BA23:BB23)</f>
        <v>2</v>
      </c>
      <c r="BD23" s="40">
        <f>SUM(G23,W23,AM23)</f>
        <v>1</v>
      </c>
      <c r="BE23" s="31">
        <f>SUM(BC23:BD23)</f>
        <v>3</v>
      </c>
      <c r="BF23" s="40">
        <f>SUM(H23,X23,AN23)</f>
        <v>0</v>
      </c>
      <c r="BG23" s="31">
        <f>BA23+BB23+BD23+BF23</f>
        <v>3</v>
      </c>
      <c r="BH23" s="40">
        <f t="shared" si="47"/>
        <v>0</v>
      </c>
      <c r="BI23" s="40">
        <f t="shared" si="47"/>
        <v>0</v>
      </c>
      <c r="BJ23" s="40">
        <f t="shared" si="47"/>
        <v>0</v>
      </c>
      <c r="BK23" s="40">
        <f t="shared" si="48"/>
        <v>0</v>
      </c>
      <c r="BL23" s="40">
        <f t="shared" si="48"/>
        <v>0</v>
      </c>
      <c r="BM23" s="31">
        <f>SUM(BK23:BL23)</f>
        <v>0</v>
      </c>
      <c r="BN23" s="40">
        <f t="shared" si="49"/>
        <v>0</v>
      </c>
      <c r="BO23" s="40">
        <f t="shared" si="49"/>
        <v>0</v>
      </c>
      <c r="BP23" s="40">
        <f>IF(BO23&gt;=3,3,BO23)</f>
        <v>0</v>
      </c>
      <c r="BQ23" s="40">
        <f t="shared" si="50"/>
        <v>0</v>
      </c>
      <c r="BR23" s="40">
        <f t="shared" si="50"/>
        <v>0</v>
      </c>
      <c r="BS23" s="31">
        <f>SUM(BQ23:BR23)</f>
        <v>0</v>
      </c>
      <c r="BT23" s="40">
        <f t="shared" si="51"/>
        <v>0</v>
      </c>
      <c r="BU23" s="41">
        <f t="shared" si="51"/>
        <v>0</v>
      </c>
      <c r="BV23" s="41">
        <f>IF(BU23&gt;=3,3,BU23)</f>
        <v>0</v>
      </c>
      <c r="BW23" s="42"/>
      <c r="BX23" s="39">
        <f>(BA23*100)+(BB23*80)+(BD23*60)+(BF23*40)+(BH23*20)</f>
        <v>240</v>
      </c>
      <c r="BY23" s="40">
        <f>IF(BI23&gt;3,30,BI23*10)</f>
        <v>0</v>
      </c>
      <c r="BZ23" s="40">
        <f>IF(BJ23&gt;3,15,BJ23*5)</f>
        <v>0</v>
      </c>
      <c r="CA23" s="40">
        <f>(BK23*200)+(BL23*100)+(BN23*50)+(BP23*20)</f>
        <v>0</v>
      </c>
      <c r="CB23" s="40">
        <f>(BQ23*100)+(BR23*50)+(BT23*25)+(BV23*10)</f>
        <v>0</v>
      </c>
      <c r="CC23" s="32">
        <f t="shared" si="35"/>
        <v>240</v>
      </c>
      <c r="CD23" s="176">
        <f t="shared" si="6"/>
        <v>166.66666666666669</v>
      </c>
      <c r="CE23" s="24">
        <f>IF(AZ23=0," ",IF(CD23&gt;=0,3,"NAO"))</f>
        <v>3</v>
      </c>
      <c r="CF23" s="176">
        <f t="shared" si="7"/>
        <v>146.66666666666669</v>
      </c>
      <c r="CG23" s="24">
        <f>IF(AZ23=0," ",IF(CF23&gt;=0,4,"NAO"))</f>
        <v>4</v>
      </c>
      <c r="CH23" s="176">
        <f t="shared" si="8"/>
        <v>120</v>
      </c>
      <c r="CI23" s="24">
        <f>IF(AZ23=0," ",IF(CH23&gt;=0,5,"NAO"))</f>
        <v>5</v>
      </c>
      <c r="CJ23">
        <f>(CC23)/(SUM($CC$3:$CC$23))*100</f>
        <v>1.8091361374943467</v>
      </c>
      <c r="CK23">
        <f>(CC23/(SUM($CC$3:$CC$23))*100)</f>
        <v>1.8091361374943467</v>
      </c>
      <c r="CM23">
        <f t="shared" si="52"/>
        <v>2.1739130434782608</v>
      </c>
      <c r="CN23">
        <f t="shared" si="52"/>
        <v>2.5641025641025639</v>
      </c>
      <c r="CO23">
        <f>BD23/(SUM(BD$3:BD$23)/100)</f>
        <v>1.6949152542372883</v>
      </c>
      <c r="CP23">
        <f>BF23/(SUM(BF$3:BF$23)/100)</f>
        <v>0</v>
      </c>
      <c r="CQ23">
        <f t="shared" si="53"/>
        <v>0</v>
      </c>
      <c r="CR23">
        <f t="shared" si="53"/>
        <v>0</v>
      </c>
      <c r="CS23">
        <f t="shared" si="53"/>
        <v>0</v>
      </c>
      <c r="CT23" t="e">
        <f t="shared" si="53"/>
        <v>#DIV/0!</v>
      </c>
      <c r="CU23">
        <f t="shared" si="53"/>
        <v>0</v>
      </c>
      <c r="CV23" t="e">
        <f t="shared" si="54"/>
        <v>#DIV/0!</v>
      </c>
      <c r="CW23" t="e">
        <f t="shared" si="54"/>
        <v>#DIV/0!</v>
      </c>
      <c r="CX23" t="e">
        <f t="shared" si="54"/>
        <v>#DIV/0!</v>
      </c>
      <c r="CY23" t="e">
        <f t="shared" si="54"/>
        <v>#DIV/0!</v>
      </c>
      <c r="CZ23" t="e">
        <f t="shared" si="54"/>
        <v>#DIV/0!</v>
      </c>
      <c r="DA23">
        <f t="shared" si="55"/>
        <v>0</v>
      </c>
      <c r="DB23">
        <f t="shared" si="55"/>
        <v>0</v>
      </c>
      <c r="DC23">
        <f t="shared" si="55"/>
        <v>0</v>
      </c>
      <c r="DE23" s="24">
        <f t="shared" si="56"/>
        <v>1</v>
      </c>
      <c r="DF23" s="24">
        <f t="shared" si="56"/>
        <v>1</v>
      </c>
      <c r="DG23" s="24">
        <f>COUNTIF(BD23,"&lt;&gt;0")</f>
        <v>1</v>
      </c>
      <c r="DH23" s="24">
        <f>COUNTIF(BF23,"&lt;&gt;0")</f>
        <v>0</v>
      </c>
      <c r="DI23" s="24">
        <f t="shared" si="57"/>
        <v>0</v>
      </c>
      <c r="DJ23" s="24">
        <f t="shared" si="57"/>
        <v>0</v>
      </c>
      <c r="DK23" s="24">
        <f t="shared" si="57"/>
        <v>0</v>
      </c>
      <c r="DL23" s="24">
        <f t="shared" si="57"/>
        <v>0</v>
      </c>
      <c r="DM23" s="24">
        <f t="shared" si="57"/>
        <v>0</v>
      </c>
      <c r="DN23" s="24">
        <f>COUNTIF(BN23,"&lt;&gt;0")</f>
        <v>0</v>
      </c>
      <c r="DO23" s="24">
        <f t="shared" si="58"/>
        <v>0</v>
      </c>
      <c r="DP23" s="24">
        <f t="shared" si="58"/>
        <v>0</v>
      </c>
      <c r="DQ23" s="24">
        <f t="shared" si="58"/>
        <v>0</v>
      </c>
      <c r="DR23" s="24">
        <f t="shared" si="43"/>
        <v>0</v>
      </c>
      <c r="DS23" s="24">
        <f t="shared" si="44"/>
        <v>0</v>
      </c>
    </row>
    <row r="24" spans="1:123" ht="15.75" thickBot="1">
      <c r="A24" s="205"/>
      <c r="B24" s="206"/>
      <c r="C24" s="207"/>
      <c r="D24" s="208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10"/>
      <c r="U24" s="209"/>
      <c r="V24" s="209"/>
      <c r="W24" s="209"/>
      <c r="X24" s="209"/>
      <c r="Y24" s="209"/>
      <c r="Z24" s="209"/>
      <c r="AA24" s="209"/>
      <c r="AB24" s="209"/>
      <c r="AC24" s="209"/>
      <c r="AD24" s="48"/>
      <c r="AE24" s="48"/>
      <c r="AF24" s="48"/>
      <c r="AG24" s="48"/>
      <c r="AH24" s="48"/>
      <c r="AI24" s="48"/>
      <c r="AJ24" s="50"/>
      <c r="AK24" s="49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50">
        <f>SUM(AZ3:AZ23)</f>
        <v>27</v>
      </c>
      <c r="BA24" s="51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52"/>
      <c r="BW24" s="44"/>
      <c r="BX24" s="45"/>
      <c r="BY24" s="45"/>
      <c r="BZ24" s="45"/>
      <c r="CA24" s="45"/>
      <c r="CB24" s="45"/>
      <c r="CC24" s="45"/>
      <c r="CD24" s="44"/>
      <c r="CE24" s="44"/>
      <c r="CF24" s="44"/>
      <c r="CG24" s="44"/>
      <c r="CH24" s="44"/>
      <c r="CI24" s="44"/>
    </row>
    <row r="25" spans="1:123" ht="15.75" thickBot="1">
      <c r="C25" s="57" t="s">
        <v>38</v>
      </c>
      <c r="D25" s="62"/>
      <c r="E25" s="200">
        <v>5</v>
      </c>
      <c r="F25" s="200">
        <v>4</v>
      </c>
      <c r="G25" s="200">
        <v>8</v>
      </c>
      <c r="H25" s="200">
        <v>1</v>
      </c>
      <c r="I25" s="200"/>
      <c r="J25" s="200">
        <v>3</v>
      </c>
      <c r="K25" s="200"/>
      <c r="L25" s="200"/>
      <c r="M25" s="200"/>
      <c r="N25" s="200"/>
      <c r="O25" s="200"/>
      <c r="P25" s="200"/>
      <c r="Q25" s="211"/>
      <c r="R25" s="211"/>
      <c r="S25" s="211"/>
      <c r="T25" s="212"/>
      <c r="U25" s="200">
        <v>7</v>
      </c>
      <c r="V25" s="200">
        <v>2</v>
      </c>
      <c r="W25" s="200">
        <v>6</v>
      </c>
      <c r="X25" s="200">
        <v>2</v>
      </c>
      <c r="Y25" s="200">
        <v>1</v>
      </c>
      <c r="Z25" s="200">
        <v>3</v>
      </c>
      <c r="AA25" s="211"/>
      <c r="AB25" s="211"/>
      <c r="AC25" s="211"/>
      <c r="AD25" s="92"/>
      <c r="AE25" s="92"/>
      <c r="AF25" s="92"/>
      <c r="AG25" s="92"/>
      <c r="AH25" s="92"/>
      <c r="AI25" s="92"/>
      <c r="AJ25" s="92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8">
        <f>AZ24/2</f>
        <v>13.5</v>
      </c>
      <c r="BA25" s="1">
        <f>SUM(E25,U25,AK25)</f>
        <v>12</v>
      </c>
      <c r="BB25" s="54">
        <f>SUM(F25,V25,AL25)</f>
        <v>6</v>
      </c>
      <c r="BC25" s="54"/>
      <c r="BD25" s="54">
        <f>SUM(G25,W25,AM25)</f>
        <v>14</v>
      </c>
      <c r="BE25" s="54"/>
      <c r="BF25" s="54">
        <f>SUM(H25,X25,AN25)</f>
        <v>3</v>
      </c>
      <c r="BG25" s="54"/>
      <c r="BH25" s="54">
        <f>SUM(I25,Y25,AO25)</f>
        <v>1</v>
      </c>
      <c r="BI25" s="54">
        <f>SUM(J25,Z25,AP25)</f>
        <v>6</v>
      </c>
      <c r="BJ25" s="54">
        <f>SUM(K25,AA25,AQ25)</f>
        <v>0</v>
      </c>
      <c r="BK25" s="55">
        <f>SUM(AR25,AB25,L25)</f>
        <v>0</v>
      </c>
      <c r="BL25" s="55">
        <f>SUM(AS25,AC25,M25)</f>
        <v>0</v>
      </c>
      <c r="BM25" s="55"/>
      <c r="BN25" s="55">
        <f>SUM(AT25,AD25,N25)</f>
        <v>0</v>
      </c>
      <c r="BO25" s="55"/>
      <c r="BP25" s="55">
        <f>SUM(AU25,AE25,O25)</f>
        <v>0</v>
      </c>
      <c r="BQ25" s="55">
        <f>SUM(AV25,AF25,P25)</f>
        <v>0</v>
      </c>
      <c r="BR25" s="55">
        <f>SUM(AW25,AG25,Q25)</f>
        <v>0</v>
      </c>
      <c r="BS25" s="55"/>
      <c r="BT25" s="55">
        <f>SUM(AX25,AH25,R25)</f>
        <v>0</v>
      </c>
      <c r="BU25" s="55"/>
      <c r="BV25" s="56">
        <f>SUM(AY25,AI25,S25)</f>
        <v>0</v>
      </c>
      <c r="CA25" s="57"/>
      <c r="CB25" s="57"/>
      <c r="CC25">
        <f>SUM(CC3:CC23)</f>
        <v>13266</v>
      </c>
    </row>
    <row r="26" spans="1:123">
      <c r="BI26" s="22"/>
      <c r="BY26" s="22"/>
      <c r="CJ26" t="e">
        <f>SUM(CJ3:CJ23)</f>
        <v>#VALUE!</v>
      </c>
      <c r="CK26" t="e">
        <f>SUM(CK3:CK23)</f>
        <v>#VALUE!</v>
      </c>
      <c r="CM26">
        <f t="shared" ref="CM26:DC26" si="59">SUM(CM3:CM23)</f>
        <v>100.00000000000001</v>
      </c>
      <c r="CN26">
        <f t="shared" si="59"/>
        <v>99.999999999999986</v>
      </c>
      <c r="CO26">
        <f t="shared" si="59"/>
        <v>100</v>
      </c>
      <c r="CP26">
        <f t="shared" si="59"/>
        <v>100.00000000000001</v>
      </c>
      <c r="CQ26">
        <f t="shared" si="59"/>
        <v>100</v>
      </c>
      <c r="CR26">
        <f t="shared" si="59"/>
        <v>100</v>
      </c>
      <c r="CS26">
        <f t="shared" si="59"/>
        <v>100</v>
      </c>
      <c r="CT26" t="e">
        <f t="shared" si="59"/>
        <v>#DIV/0!</v>
      </c>
      <c r="CU26">
        <f t="shared" si="59"/>
        <v>99.999999999999986</v>
      </c>
      <c r="CV26" t="e">
        <f t="shared" si="59"/>
        <v>#DIV/0!</v>
      </c>
      <c r="CW26" t="e">
        <f t="shared" si="59"/>
        <v>#DIV/0!</v>
      </c>
      <c r="CX26" t="e">
        <f t="shared" si="59"/>
        <v>#DIV/0!</v>
      </c>
      <c r="CY26" t="e">
        <f t="shared" si="59"/>
        <v>#DIV/0!</v>
      </c>
      <c r="CZ26" t="e">
        <f t="shared" si="59"/>
        <v>#DIV/0!</v>
      </c>
      <c r="DA26">
        <f t="shared" si="59"/>
        <v>100</v>
      </c>
      <c r="DB26">
        <f t="shared" si="59"/>
        <v>100</v>
      </c>
      <c r="DC26">
        <f t="shared" si="59"/>
        <v>100</v>
      </c>
    </row>
    <row r="27" spans="1:123" ht="15.75" thickBot="1"/>
    <row r="28" spans="1:123" ht="15.75" thickBot="1">
      <c r="D28" t="s">
        <v>39</v>
      </c>
      <c r="E28" t="s">
        <v>40</v>
      </c>
      <c r="F28" t="s">
        <v>41</v>
      </c>
      <c r="U28" s="57"/>
      <c r="BA28" s="18" t="s">
        <v>8</v>
      </c>
      <c r="BB28" s="19" t="s">
        <v>9</v>
      </c>
      <c r="BC28" s="19"/>
      <c r="BD28" s="19" t="s">
        <v>10</v>
      </c>
      <c r="BE28" s="19"/>
      <c r="BF28" s="19" t="s">
        <v>11</v>
      </c>
      <c r="BG28" s="19"/>
      <c r="BH28" s="19" t="s">
        <v>12</v>
      </c>
      <c r="BI28" s="19" t="s">
        <v>13</v>
      </c>
      <c r="BJ28" s="19" t="s">
        <v>14</v>
      </c>
      <c r="BK28" s="19" t="s">
        <v>15</v>
      </c>
      <c r="BL28" s="19" t="s">
        <v>16</v>
      </c>
      <c r="BM28" s="19"/>
      <c r="BN28" s="19" t="s">
        <v>17</v>
      </c>
      <c r="BO28" s="19"/>
      <c r="BP28" s="19" t="s">
        <v>27</v>
      </c>
      <c r="BQ28" s="19" t="s">
        <v>19</v>
      </c>
      <c r="BR28" s="19" t="s">
        <v>20</v>
      </c>
      <c r="BS28" s="19"/>
      <c r="BT28" s="19" t="s">
        <v>21</v>
      </c>
      <c r="BU28" s="19"/>
      <c r="BV28" s="21" t="s">
        <v>22</v>
      </c>
      <c r="BW28" s="295" t="s">
        <v>42</v>
      </c>
      <c r="BX28" s="296"/>
      <c r="BY28" s="296"/>
      <c r="BZ28" s="296"/>
      <c r="CA28" s="297"/>
      <c r="CB28" s="290" t="s">
        <v>483</v>
      </c>
      <c r="CC28" s="291"/>
    </row>
    <row r="29" spans="1:123" ht="15.75" thickBot="1">
      <c r="D29">
        <v>2010</v>
      </c>
      <c r="E29">
        <v>2011</v>
      </c>
      <c r="F29">
        <v>2012</v>
      </c>
      <c r="G29" t="s">
        <v>43</v>
      </c>
      <c r="AY29" s="292" t="s">
        <v>44</v>
      </c>
      <c r="AZ29" s="282"/>
      <c r="BA29" s="282"/>
      <c r="BB29" s="282"/>
      <c r="BC29" s="282"/>
      <c r="BD29" s="282"/>
      <c r="BE29" s="282"/>
      <c r="BF29" s="282"/>
      <c r="BG29" s="282"/>
      <c r="BH29" s="282"/>
      <c r="BI29" s="282"/>
      <c r="BJ29" s="282"/>
      <c r="BK29" s="282"/>
      <c r="BL29" s="282"/>
      <c r="BM29" s="282"/>
      <c r="BN29" s="282"/>
      <c r="BO29" s="282"/>
      <c r="BP29" s="282"/>
      <c r="BQ29" s="282"/>
      <c r="BR29" s="282"/>
      <c r="BS29" s="282"/>
      <c r="BT29" s="282"/>
      <c r="BU29" s="282"/>
      <c r="BV29" s="282"/>
      <c r="BW29" s="293" t="s">
        <v>45</v>
      </c>
      <c r="BX29" s="294"/>
      <c r="BY29" s="58"/>
      <c r="BZ29" s="58"/>
      <c r="CA29" s="59">
        <f>SUM(BA31:BV31)</f>
        <v>169.1</v>
      </c>
      <c r="CB29" s="221">
        <v>0.8</v>
      </c>
      <c r="CC29" s="62">
        <f>PERCENTILE($CC$1:$CC23,0.8)</f>
        <v>1260</v>
      </c>
    </row>
    <row r="30" spans="1:123" ht="15.75" thickBot="1">
      <c r="C30" t="s">
        <v>46</v>
      </c>
      <c r="D30">
        <f>COUNTIF(D3:D23,"P")</f>
        <v>14</v>
      </c>
      <c r="E30">
        <f>COUNTIF(T3:T23,"P")</f>
        <v>13</v>
      </c>
      <c r="G30">
        <f>AVERAGE(D30:F30)</f>
        <v>13.5</v>
      </c>
      <c r="AP30" s="57"/>
      <c r="AQ30" s="57"/>
      <c r="AR30" s="57"/>
      <c r="AS30" s="57"/>
      <c r="AT30" s="57"/>
      <c r="AU30" s="57"/>
      <c r="AV30" s="57"/>
      <c r="AW30" s="57"/>
      <c r="AX30" s="57"/>
      <c r="AY30" s="1" t="s">
        <v>47</v>
      </c>
      <c r="AZ30" s="60"/>
      <c r="BA30" s="61">
        <f>SUM(BA3:BA23)</f>
        <v>46</v>
      </c>
      <c r="BB30" s="61">
        <f>SUM(BB3:BB23)</f>
        <v>39</v>
      </c>
      <c r="BC30" s="61"/>
      <c r="BD30" s="61">
        <f>SUM(BD3:BD23)</f>
        <v>59</v>
      </c>
      <c r="BE30" s="61"/>
      <c r="BF30" s="61">
        <f>SUM(BF3:BF23)</f>
        <v>22</v>
      </c>
      <c r="BG30" s="61"/>
      <c r="BH30" s="61">
        <f>SUM(BH3:BH23)</f>
        <v>9</v>
      </c>
      <c r="BI30" s="61">
        <f>SUM(BI3:BI23)</f>
        <v>25</v>
      </c>
      <c r="BJ30" s="61">
        <f>SUM(BJ3:BJ23)</f>
        <v>2</v>
      </c>
      <c r="BK30" s="61">
        <f>SUM(BK3:BK23)</f>
        <v>0</v>
      </c>
      <c r="BL30" s="61">
        <f>SUM(BL3:BL23)</f>
        <v>7</v>
      </c>
      <c r="BM30" s="61"/>
      <c r="BN30" s="61">
        <f>SUM(BN3:BN23)</f>
        <v>0</v>
      </c>
      <c r="BO30" s="61">
        <f>SUM(BO3:BO23)</f>
        <v>0</v>
      </c>
      <c r="BP30" s="61">
        <f>SUM(BP3:BP23)</f>
        <v>0</v>
      </c>
      <c r="BQ30" s="61">
        <f>SUM(BQ3:BQ23)</f>
        <v>0</v>
      </c>
      <c r="BR30" s="61">
        <f>SUM(BR3:BR23)</f>
        <v>0</v>
      </c>
      <c r="BS30" s="61"/>
      <c r="BT30" s="61">
        <f>SUM(BT3:BT23)</f>
        <v>1</v>
      </c>
      <c r="BU30" s="61">
        <f>SUM(BU3:BU23)</f>
        <v>1.1000000000000001</v>
      </c>
      <c r="BV30" s="61">
        <f>SUM(BV3:BV23)</f>
        <v>1.1000000000000001</v>
      </c>
      <c r="BW30" s="298" t="s">
        <v>29</v>
      </c>
      <c r="BX30" s="299"/>
      <c r="BY30" s="62"/>
      <c r="BZ30" s="62"/>
      <c r="CA30" s="63">
        <f>SUM(BA31:BJ31)</f>
        <v>160</v>
      </c>
      <c r="CB30" s="221">
        <v>0.75</v>
      </c>
      <c r="CC30" s="62">
        <f>PERCENTILE($CC$1:$CC24,0.75)</f>
        <v>1219.5</v>
      </c>
    </row>
    <row r="31" spans="1:123" ht="15.75" thickBot="1">
      <c r="C31" t="s">
        <v>48</v>
      </c>
      <c r="D31">
        <f>COUNTIF(D3:D23,"C")</f>
        <v>7</v>
      </c>
      <c r="E31">
        <f>COUNTIF(T3:T23,"C")</f>
        <v>6</v>
      </c>
      <c r="F31">
        <f>COUNTIF(A3:AJ23,"C")</f>
        <v>13</v>
      </c>
      <c r="G31">
        <f>AVERAGE(D31:F31)</f>
        <v>8.6666666666666661</v>
      </c>
      <c r="AP31" s="57"/>
      <c r="AQ31" s="57"/>
      <c r="AR31" s="57"/>
      <c r="AS31" s="57"/>
      <c r="AT31" s="57"/>
      <c r="AU31" s="57"/>
      <c r="AV31" s="57"/>
      <c r="AW31" s="57"/>
      <c r="AX31" s="57"/>
      <c r="AY31" s="1" t="s">
        <v>49</v>
      </c>
      <c r="AZ31" s="60"/>
      <c r="BA31" s="54">
        <f>BA30-BA25</f>
        <v>34</v>
      </c>
      <c r="BB31" s="54">
        <f t="shared" ref="BB31:BV31" si="60">BB30-BB25</f>
        <v>33</v>
      </c>
      <c r="BC31" s="54"/>
      <c r="BD31" s="54">
        <f t="shared" si="60"/>
        <v>45</v>
      </c>
      <c r="BE31" s="54"/>
      <c r="BF31" s="54">
        <f t="shared" si="60"/>
        <v>19</v>
      </c>
      <c r="BG31" s="54"/>
      <c r="BH31" s="54">
        <f t="shared" si="60"/>
        <v>8</v>
      </c>
      <c r="BI31" s="54">
        <f t="shared" si="60"/>
        <v>19</v>
      </c>
      <c r="BJ31" s="54">
        <f t="shared" si="60"/>
        <v>2</v>
      </c>
      <c r="BK31" s="54">
        <f t="shared" si="60"/>
        <v>0</v>
      </c>
      <c r="BL31" s="54">
        <f t="shared" si="60"/>
        <v>7</v>
      </c>
      <c r="BM31" s="54"/>
      <c r="BN31" s="54">
        <f t="shared" si="60"/>
        <v>0</v>
      </c>
      <c r="BO31" s="54"/>
      <c r="BP31" s="54">
        <f t="shared" si="60"/>
        <v>0</v>
      </c>
      <c r="BQ31" s="54">
        <f t="shared" si="60"/>
        <v>0</v>
      </c>
      <c r="BR31" s="54">
        <f t="shared" si="60"/>
        <v>0</v>
      </c>
      <c r="BS31" s="54"/>
      <c r="BT31" s="54">
        <f t="shared" si="60"/>
        <v>1</v>
      </c>
      <c r="BU31" s="54"/>
      <c r="BV31" s="54">
        <f t="shared" si="60"/>
        <v>1.1000000000000001</v>
      </c>
      <c r="BW31" s="298" t="s">
        <v>50</v>
      </c>
      <c r="BX31" s="299"/>
      <c r="BY31" s="62"/>
      <c r="BZ31" s="62"/>
      <c r="CA31" s="63">
        <f>SUM(BK31:BP31)</f>
        <v>7</v>
      </c>
      <c r="CB31" s="221">
        <v>0.7</v>
      </c>
      <c r="CC31" s="62">
        <f>PERCENTILE($CC$1:$CC23,0.7)</f>
        <v>1193</v>
      </c>
    </row>
    <row r="32" spans="1:123" ht="15.75" thickBot="1">
      <c r="C32" t="s">
        <v>51</v>
      </c>
      <c r="D32">
        <f>COUNTIF(D3:D23,"V")</f>
        <v>0</v>
      </c>
      <c r="E32">
        <f>COUNTIF(T3:T23,"V")</f>
        <v>0</v>
      </c>
      <c r="F32">
        <f>COUNTIF(AJ3:AJ23,"V")</f>
        <v>0</v>
      </c>
      <c r="G32">
        <f>AVERAGE(D32:F32)</f>
        <v>0</v>
      </c>
      <c r="AP32" s="57"/>
      <c r="AQ32" s="57"/>
      <c r="AR32" s="57"/>
      <c r="AS32" s="57"/>
      <c r="AT32" s="57"/>
      <c r="AU32" s="57"/>
      <c r="AV32" s="57"/>
      <c r="AW32" s="57"/>
      <c r="AX32" s="57"/>
      <c r="AY32" s="1" t="s">
        <v>52</v>
      </c>
      <c r="AZ32" s="60"/>
      <c r="BA32" s="60">
        <f>BA31*100</f>
        <v>3400</v>
      </c>
      <c r="BB32" s="6">
        <f>BB31*80</f>
        <v>2640</v>
      </c>
      <c r="BC32" s="6"/>
      <c r="BD32" s="6">
        <f>BD31*60</f>
        <v>2700</v>
      </c>
      <c r="BE32" s="6"/>
      <c r="BF32" s="6">
        <f>BF31*40</f>
        <v>760</v>
      </c>
      <c r="BG32" s="6"/>
      <c r="BH32" s="6">
        <f>BH31*20</f>
        <v>160</v>
      </c>
      <c r="BI32" s="6">
        <f>BI31*10</f>
        <v>190</v>
      </c>
      <c r="BJ32" s="6">
        <f>BJ31*5</f>
        <v>10</v>
      </c>
      <c r="BK32" s="6">
        <f>BK31*200</f>
        <v>0</v>
      </c>
      <c r="BL32" s="6">
        <f>BL31*100</f>
        <v>700</v>
      </c>
      <c r="BM32" s="6"/>
      <c r="BN32" s="6">
        <f>BN31*50</f>
        <v>0</v>
      </c>
      <c r="BO32" s="6"/>
      <c r="BP32" s="6">
        <f>BP31*25</f>
        <v>0</v>
      </c>
      <c r="BQ32" s="6">
        <f>BQ31*100</f>
        <v>0</v>
      </c>
      <c r="BR32" s="6">
        <f>BR31*50</f>
        <v>0</v>
      </c>
      <c r="BS32" s="6"/>
      <c r="BT32" s="6">
        <f>BT31*25</f>
        <v>25</v>
      </c>
      <c r="BU32" s="6"/>
      <c r="BV32" s="1">
        <f>BV31*10</f>
        <v>11</v>
      </c>
      <c r="BW32" s="300" t="s">
        <v>53</v>
      </c>
      <c r="BX32" s="301"/>
      <c r="BY32" s="64"/>
      <c r="BZ32" s="64"/>
      <c r="CA32" s="65">
        <f>SUM(BQ31:BV31)</f>
        <v>2.1</v>
      </c>
      <c r="CB32" s="221">
        <v>0.6</v>
      </c>
      <c r="CC32" s="62">
        <f>PERCENTILE($CC$1:$CC23,0.6)</f>
        <v>930</v>
      </c>
    </row>
    <row r="33" spans="3:81" ht="15.75" thickBot="1">
      <c r="C33" t="s">
        <v>34</v>
      </c>
      <c r="D33">
        <f>SUM(D30:D32)</f>
        <v>21</v>
      </c>
      <c r="E33">
        <f>SUM(E30:E32)</f>
        <v>19</v>
      </c>
      <c r="G33">
        <f>AVERAGE(D33:F33)</f>
        <v>20</v>
      </c>
      <c r="AY33" s="66" t="s">
        <v>54</v>
      </c>
      <c r="AZ33" s="67"/>
      <c r="BA33" s="60">
        <f>SUM(BA32:BV32)</f>
        <v>10596</v>
      </c>
      <c r="BB33" s="68">
        <f>BA33/AZ25</f>
        <v>784.88888888888891</v>
      </c>
      <c r="BC33" s="34"/>
      <c r="BW33" s="302" t="s">
        <v>52</v>
      </c>
      <c r="BX33" s="69" t="s">
        <v>55</v>
      </c>
      <c r="BY33" s="58"/>
      <c r="BZ33" s="58"/>
      <c r="CA33" s="70">
        <f>AVERAGE(CC3:CC23)</f>
        <v>829.125</v>
      </c>
      <c r="CB33" s="221">
        <v>0.5</v>
      </c>
      <c r="CC33" s="62">
        <f>PERCENTILE($CC$1:$CC23,0.5)</f>
        <v>495</v>
      </c>
    </row>
    <row r="34" spans="3:81" ht="15.75" thickBot="1">
      <c r="AY34" s="7"/>
      <c r="AZ34" s="9"/>
      <c r="BA34" s="6">
        <f>(SUM($AZ$3:$AZ$23))*($CE$2/3)</f>
        <v>1979.9999999999998</v>
      </c>
      <c r="BB34" s="278" t="str">
        <f>IF(BA33&gt;BA34,"ATINGE CONCEITO 3","NAO")</f>
        <v>ATINGE CONCEITO 3</v>
      </c>
      <c r="BC34" s="279"/>
      <c r="BD34" s="279"/>
      <c r="BE34" s="279"/>
      <c r="BF34" s="279"/>
      <c r="BG34" s="279"/>
      <c r="BH34" s="279"/>
      <c r="BW34" s="303"/>
      <c r="BX34" s="71" t="s">
        <v>56</v>
      </c>
      <c r="BY34" s="62"/>
      <c r="BZ34" s="62"/>
      <c r="CA34" s="63">
        <f>QUARTILE(CC3:CC23,1)</f>
        <v>351.25</v>
      </c>
      <c r="CB34" s="221">
        <v>0.4</v>
      </c>
      <c r="CC34" s="62">
        <f>PERCENTILE($CC$1:$CC23,0.4)</f>
        <v>440</v>
      </c>
    </row>
    <row r="35" spans="3:81" ht="15.75" thickBot="1">
      <c r="AY35" s="72" t="s">
        <v>57</v>
      </c>
      <c r="AZ35" s="73"/>
      <c r="BA35" s="6">
        <f>(SUM($AZ$3:$AZ$23))*($CG$2/3)</f>
        <v>2520</v>
      </c>
      <c r="BB35" s="278" t="str">
        <f>IF(BA33&gt;=BA35,"ATINGE CONCEITO 4","NAO")</f>
        <v>ATINGE CONCEITO 4</v>
      </c>
      <c r="BC35" s="279"/>
      <c r="BD35" s="279"/>
      <c r="BE35" s="279"/>
      <c r="BF35" s="279"/>
      <c r="BG35" s="279"/>
      <c r="BH35" s="279"/>
      <c r="BW35" s="303"/>
      <c r="BX35" s="71" t="s">
        <v>58</v>
      </c>
      <c r="BY35" s="62"/>
      <c r="BZ35" s="62"/>
      <c r="CA35" s="74">
        <f>MEDIAN(CC3:CC23)</f>
        <v>495</v>
      </c>
      <c r="CB35" s="221">
        <v>0.35</v>
      </c>
      <c r="CC35" s="62">
        <f>PERCENTILE($CC$1:$CC22,0.35)</f>
        <v>437</v>
      </c>
    </row>
    <row r="36" spans="3:81" ht="15.75" thickBot="1">
      <c r="AY36" s="66"/>
      <c r="AZ36" s="67"/>
      <c r="BA36" s="6">
        <f>(SUM($AZ$3:$AZ$23))*($CI$2/3)</f>
        <v>3240</v>
      </c>
      <c r="BB36" s="278" t="str">
        <f>IF(BA33&gt;=BA36,"ATINGE CONCEITO 5","NAO")</f>
        <v>ATINGE CONCEITO 5</v>
      </c>
      <c r="BC36" s="279"/>
      <c r="BD36" s="279"/>
      <c r="BE36" s="279"/>
      <c r="BF36" s="279"/>
      <c r="BG36" s="279"/>
      <c r="BH36" s="279"/>
      <c r="BW36" s="303"/>
      <c r="BX36" s="71" t="s">
        <v>59</v>
      </c>
      <c r="BY36" s="62"/>
      <c r="BZ36" s="62"/>
      <c r="CA36" s="63">
        <f>QUARTILE(CC3:CC23,3)</f>
        <v>1219.5</v>
      </c>
      <c r="CB36" s="221">
        <v>0.3</v>
      </c>
      <c r="CC36" s="62">
        <f>PERCENTILE($CC$1:$CC23,0.3)</f>
        <v>382.5</v>
      </c>
    </row>
    <row r="37" spans="3:81" ht="15.75" thickBot="1">
      <c r="BW37" s="304"/>
      <c r="BX37" s="75" t="s">
        <v>60</v>
      </c>
      <c r="BY37" s="64"/>
      <c r="BZ37" s="64"/>
      <c r="CA37" s="65">
        <f>QUARTILE(CC3:CC23,4)</f>
        <v>2570</v>
      </c>
    </row>
    <row r="38" spans="3:81" ht="15.75" thickBot="1"/>
    <row r="39" spans="3:81" ht="15.75" thickBot="1">
      <c r="AY39" s="292" t="s">
        <v>61</v>
      </c>
      <c r="AZ39" s="282"/>
      <c r="BA39" s="282"/>
      <c r="BB39" s="282"/>
      <c r="BC39" s="282"/>
      <c r="BD39" s="282"/>
      <c r="BE39" s="282"/>
      <c r="BF39" s="282"/>
      <c r="BG39" s="282"/>
      <c r="BH39" s="282"/>
      <c r="BI39" s="282"/>
      <c r="BJ39" s="282"/>
      <c r="BK39" s="282"/>
      <c r="BL39" s="282"/>
      <c r="BM39" s="282"/>
      <c r="BN39" s="282"/>
      <c r="BO39" s="282"/>
      <c r="BP39" s="282"/>
      <c r="BQ39" s="282"/>
      <c r="BR39" s="282"/>
      <c r="BS39" s="282"/>
      <c r="BT39" s="282"/>
      <c r="BU39" s="282"/>
      <c r="BV39" s="283"/>
    </row>
    <row r="40" spans="3:81" ht="15.75" thickBot="1">
      <c r="AY40" s="76"/>
      <c r="AZ40" s="60"/>
      <c r="BA40" s="1" t="s">
        <v>62</v>
      </c>
      <c r="BB40" s="54"/>
      <c r="BC40" s="54"/>
      <c r="BD40" s="54" t="s">
        <v>63</v>
      </c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60"/>
    </row>
    <row r="41" spans="3:81" ht="15.75" thickBot="1">
      <c r="AY41" s="1" t="s">
        <v>64</v>
      </c>
      <c r="AZ41" s="60"/>
      <c r="BA41" s="309">
        <f>AZ25-COUNTIF(CE3:CE23,"=NAO")</f>
        <v>13.5</v>
      </c>
      <c r="BB41" s="281"/>
      <c r="BC41" s="77"/>
      <c r="BD41" s="310">
        <f>(BA41/G30)*100</f>
        <v>100</v>
      </c>
      <c r="BE41" s="311"/>
      <c r="BF41" s="312"/>
      <c r="BG41" s="78"/>
      <c r="BH41" s="54" t="str">
        <f>IF(BD41&gt;=80,"ATINGEM CONCEITO 3","NAO")</f>
        <v>ATINGEM CONCEITO 3</v>
      </c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60"/>
    </row>
    <row r="42" spans="3:81" ht="15.75" thickBot="1">
      <c r="AY42" s="1" t="s">
        <v>65</v>
      </c>
      <c r="AZ42" s="60"/>
      <c r="BA42" s="309">
        <f>AZ25-COUNTIF(CG3:CG23,"=NAO")</f>
        <v>12.5</v>
      </c>
      <c r="BB42" s="281"/>
      <c r="BC42" s="77"/>
      <c r="BD42" s="310">
        <f>(BA42/G30)*100</f>
        <v>92.592592592592595</v>
      </c>
      <c r="BE42" s="311"/>
      <c r="BF42" s="312"/>
      <c r="BG42" s="78"/>
      <c r="BH42" s="54" t="str">
        <f>IF(BD42&gt;=80," ATINGEM CONCEITO 4","NAO")</f>
        <v xml:space="preserve"> ATINGEM CONCEITO 4</v>
      </c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60"/>
    </row>
    <row r="43" spans="3:81" ht="15.75" thickBot="1">
      <c r="AY43" s="313" t="s">
        <v>66</v>
      </c>
      <c r="AZ43" s="314"/>
      <c r="BA43" s="309">
        <f>AZ25-COUNTIF(CI3:CI23,"=NAO")</f>
        <v>12.5</v>
      </c>
      <c r="BB43" s="281"/>
      <c r="BC43" s="77"/>
      <c r="BD43" s="310">
        <f>(BA43/G30)*100</f>
        <v>92.592592592592595</v>
      </c>
      <c r="BE43" s="311"/>
      <c r="BF43" s="312"/>
      <c r="BG43" s="78"/>
      <c r="BH43" s="54" t="str">
        <f>IF(BD43&gt;=80,"ATINGEM CONCEITO 5","NAO")</f>
        <v>ATINGEM CONCEITO 5</v>
      </c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60"/>
    </row>
    <row r="45" spans="3:81" ht="15.75" thickBot="1"/>
    <row r="46" spans="3:81" ht="15.75" thickBot="1">
      <c r="AY46" s="292" t="s">
        <v>67</v>
      </c>
      <c r="AZ46" s="282"/>
      <c r="BA46" s="282"/>
      <c r="BB46" s="282"/>
      <c r="BC46" s="282"/>
      <c r="BD46" s="282"/>
      <c r="BE46" s="282"/>
      <c r="BF46" s="282"/>
      <c r="BG46" s="282"/>
      <c r="BH46" s="282"/>
      <c r="BI46" s="282"/>
      <c r="BJ46" s="282"/>
      <c r="BK46" s="282"/>
      <c r="BL46" s="282"/>
      <c r="BM46" s="282"/>
      <c r="BN46" s="282"/>
      <c r="BO46" s="282"/>
      <c r="BP46" s="282"/>
      <c r="BQ46" s="282"/>
      <c r="BR46" s="282"/>
      <c r="BS46" s="282"/>
      <c r="BT46" s="282"/>
      <c r="BU46" s="282"/>
      <c r="BV46" s="283"/>
    </row>
    <row r="47" spans="3:81" ht="15.75" thickBot="1">
      <c r="AY47" t="s">
        <v>43</v>
      </c>
      <c r="AZ47">
        <f>G30</f>
        <v>13.5</v>
      </c>
      <c r="BA47" s="79" t="s">
        <v>8</v>
      </c>
      <c r="BB47" s="80" t="s">
        <v>9</v>
      </c>
      <c r="BC47" s="80"/>
      <c r="BD47" s="80" t="s">
        <v>10</v>
      </c>
      <c r="BE47" s="80"/>
      <c r="BF47" s="80" t="s">
        <v>11</v>
      </c>
      <c r="BG47" s="80"/>
      <c r="BH47" s="80" t="s">
        <v>12</v>
      </c>
      <c r="BI47" s="80" t="s">
        <v>13</v>
      </c>
      <c r="BJ47" s="80" t="s">
        <v>14</v>
      </c>
      <c r="BK47" s="80" t="s">
        <v>15</v>
      </c>
      <c r="BL47" s="80" t="s">
        <v>16</v>
      </c>
      <c r="BM47" s="80"/>
      <c r="BN47" s="80" t="s">
        <v>17</v>
      </c>
      <c r="BO47" s="80"/>
      <c r="BP47" s="80" t="s">
        <v>27</v>
      </c>
      <c r="BQ47" s="80" t="s">
        <v>19</v>
      </c>
      <c r="BR47" s="80" t="s">
        <v>20</v>
      </c>
      <c r="BS47" s="80"/>
      <c r="BT47" s="80" t="s">
        <v>21</v>
      </c>
      <c r="BU47" s="80"/>
      <c r="BV47" s="81" t="s">
        <v>22</v>
      </c>
    </row>
    <row r="48" spans="3:81">
      <c r="AY48" t="s">
        <v>68</v>
      </c>
      <c r="BA48">
        <f>COUNTIF(BA3:BA23,"&gt;0")</f>
        <v>11</v>
      </c>
      <c r="BB48">
        <f>COUNTIF(BB3:BB23,"&gt;0")</f>
        <v>11</v>
      </c>
      <c r="BD48">
        <f>COUNTIF(BD3:BD23,"&gt;0")</f>
        <v>16</v>
      </c>
      <c r="BF48">
        <f>COUNTIF(BF3:BF23,"&gt;0")</f>
        <v>11</v>
      </c>
      <c r="BH48">
        <f t="shared" ref="BH48:BV48" si="61">COUNTIF(BH3:BH23,"&gt;0")</f>
        <v>5</v>
      </c>
      <c r="BI48">
        <f t="shared" si="61"/>
        <v>10</v>
      </c>
      <c r="BJ48">
        <f t="shared" si="61"/>
        <v>2</v>
      </c>
      <c r="BK48">
        <f t="shared" si="61"/>
        <v>0</v>
      </c>
      <c r="BL48">
        <f t="shared" si="61"/>
        <v>1</v>
      </c>
      <c r="BM48">
        <f t="shared" si="61"/>
        <v>1</v>
      </c>
      <c r="BN48">
        <f t="shared" si="61"/>
        <v>0</v>
      </c>
      <c r="BO48">
        <f t="shared" si="61"/>
        <v>0</v>
      </c>
      <c r="BP48">
        <f t="shared" si="61"/>
        <v>0</v>
      </c>
      <c r="BQ48">
        <f t="shared" si="61"/>
        <v>0</v>
      </c>
      <c r="BR48">
        <f t="shared" si="61"/>
        <v>0</v>
      </c>
      <c r="BS48">
        <f t="shared" si="61"/>
        <v>0</v>
      </c>
      <c r="BT48">
        <f t="shared" si="61"/>
        <v>1</v>
      </c>
      <c r="BU48">
        <f t="shared" si="61"/>
        <v>1</v>
      </c>
      <c r="BV48">
        <f t="shared" si="61"/>
        <v>1</v>
      </c>
    </row>
    <row r="49" spans="51:74">
      <c r="AY49" t="s">
        <v>69</v>
      </c>
      <c r="BA49" s="82">
        <f>BA48/$AZ$47*100</f>
        <v>81.481481481481481</v>
      </c>
      <c r="BB49" s="82">
        <f t="shared" ref="BB49:BV49" si="62">BB48/$AZ$47*100</f>
        <v>81.481481481481481</v>
      </c>
      <c r="BC49" s="82"/>
      <c r="BD49" s="82">
        <f t="shared" si="62"/>
        <v>118.5185185185185</v>
      </c>
      <c r="BE49" s="82"/>
      <c r="BF49" s="82">
        <f t="shared" si="62"/>
        <v>81.481481481481481</v>
      </c>
      <c r="BG49" s="82"/>
      <c r="BH49" s="82">
        <f t="shared" si="62"/>
        <v>37.037037037037038</v>
      </c>
      <c r="BI49" s="82">
        <f t="shared" si="62"/>
        <v>74.074074074074076</v>
      </c>
      <c r="BJ49" s="82">
        <f t="shared" si="62"/>
        <v>14.814814814814813</v>
      </c>
      <c r="BK49" s="82">
        <f t="shared" si="62"/>
        <v>0</v>
      </c>
      <c r="BL49" s="82">
        <f t="shared" si="62"/>
        <v>7.4074074074074066</v>
      </c>
      <c r="BM49" s="82">
        <f t="shared" si="62"/>
        <v>7.4074074074074066</v>
      </c>
      <c r="BN49" s="82">
        <f t="shared" si="62"/>
        <v>0</v>
      </c>
      <c r="BO49" s="82">
        <f t="shared" si="62"/>
        <v>0</v>
      </c>
      <c r="BP49" s="82">
        <f t="shared" si="62"/>
        <v>0</v>
      </c>
      <c r="BQ49" s="82">
        <f t="shared" si="62"/>
        <v>0</v>
      </c>
      <c r="BR49" s="82">
        <f t="shared" si="62"/>
        <v>0</v>
      </c>
      <c r="BS49" s="82">
        <f t="shared" si="62"/>
        <v>0</v>
      </c>
      <c r="BT49" s="82">
        <f t="shared" si="62"/>
        <v>7.4074074074074066</v>
      </c>
      <c r="BU49" s="82">
        <f t="shared" si="62"/>
        <v>7.4074074074074066</v>
      </c>
      <c r="BV49" s="82">
        <f t="shared" si="62"/>
        <v>7.4074074074074066</v>
      </c>
    </row>
    <row r="50" spans="51:74" ht="15.75" thickBot="1">
      <c r="BA50" t="s">
        <v>29</v>
      </c>
      <c r="BK50" t="s">
        <v>50</v>
      </c>
      <c r="BQ50" t="s">
        <v>53</v>
      </c>
    </row>
    <row r="51" spans="51:74" ht="15.75" thickBot="1">
      <c r="AY51" t="s">
        <v>23</v>
      </c>
      <c r="BA51" s="288">
        <f>COUNTIF(BC3:BC23,"&gt;0")/$AZ$47*100</f>
        <v>103.7037037037037</v>
      </c>
      <c r="BB51" s="289"/>
      <c r="BC51" s="83"/>
      <c r="BJ51" t="s">
        <v>26</v>
      </c>
      <c r="BK51" s="288">
        <f>COUNTIF(BM3:BM23,"&gt;0")/$AZ$47*100</f>
        <v>7.4074074074074066</v>
      </c>
      <c r="BL51" s="289"/>
      <c r="BM51" s="83"/>
      <c r="BP51" t="s">
        <v>28</v>
      </c>
      <c r="BQ51" s="288">
        <f>COUNTIF(BS3:BS23,"&gt;0")/$AZ$47*100</f>
        <v>0</v>
      </c>
      <c r="BR51" s="289"/>
      <c r="BS51" s="83"/>
    </row>
    <row r="52" spans="51:74" ht="15.75" thickBot="1">
      <c r="AY52" t="s">
        <v>24</v>
      </c>
      <c r="BA52" s="305">
        <f>COUNTIF(BE3:BE115,"&gt;0")/$AZ$47*100</f>
        <v>118.5185185185185</v>
      </c>
      <c r="BB52" s="306"/>
      <c r="BC52" s="306"/>
      <c r="BD52" s="307"/>
      <c r="BE52" s="83"/>
    </row>
    <row r="53" spans="51:74" ht="15.75" thickBot="1">
      <c r="AY53" t="s">
        <v>70</v>
      </c>
      <c r="BA53" s="288">
        <f>COUNTIF(BG3:BG23,"&gt;0")/$AZ$47*100</f>
        <v>118.5185185185185</v>
      </c>
      <c r="BB53" s="308"/>
      <c r="BC53" s="308"/>
      <c r="BD53" s="308"/>
      <c r="BE53" s="308"/>
      <c r="BF53" s="289"/>
      <c r="BG53" s="57"/>
    </row>
    <row r="54" spans="51:74" ht="15.75" thickBot="1"/>
    <row r="55" spans="51:74" ht="15.75" thickBot="1">
      <c r="AY55" t="s">
        <v>23</v>
      </c>
      <c r="BA55" s="288">
        <f>COUNTIF(BC3:BC23,"&gt;1")/$AZ$47*100</f>
        <v>74.074074074074076</v>
      </c>
      <c r="BB55" s="289"/>
    </row>
  </sheetData>
  <protectedRanges>
    <protectedRange password="E804" sqref="T104:AI104" name="Dados da produção_1"/>
  </protectedRanges>
  <mergeCells count="30">
    <mergeCell ref="AY43:AZ43"/>
    <mergeCell ref="BA43:BB43"/>
    <mergeCell ref="BD43:BF43"/>
    <mergeCell ref="AY46:BV46"/>
    <mergeCell ref="BA51:BB51"/>
    <mergeCell ref="BK51:BL51"/>
    <mergeCell ref="BQ51:BR51"/>
    <mergeCell ref="BA52:BD52"/>
    <mergeCell ref="BA53:BF53"/>
    <mergeCell ref="AY39:BV39"/>
    <mergeCell ref="BA41:BB41"/>
    <mergeCell ref="BD41:BF41"/>
    <mergeCell ref="BA42:BB42"/>
    <mergeCell ref="BD42:BF42"/>
    <mergeCell ref="BA55:BB55"/>
    <mergeCell ref="CB28:CC28"/>
    <mergeCell ref="AY29:BV29"/>
    <mergeCell ref="BW29:BX29"/>
    <mergeCell ref="BW28:CA28"/>
    <mergeCell ref="BW30:BX30"/>
    <mergeCell ref="BW31:BX31"/>
    <mergeCell ref="BW32:BX32"/>
    <mergeCell ref="BW33:BW37"/>
    <mergeCell ref="BB34:BH34"/>
    <mergeCell ref="BB35:BH35"/>
    <mergeCell ref="BB36:BH36"/>
    <mergeCell ref="E1:S1"/>
    <mergeCell ref="U1:AI1"/>
    <mergeCell ref="AK1:AY1"/>
    <mergeCell ref="BA1:BV1"/>
  </mergeCells>
  <phoneticPr fontId="0" type="noConversion"/>
  <pageMargins left="0.511811024" right="0.511811024" top="0.78740157499999996" bottom="0.78740157499999996" header="0.31496062000000002" footer="0.31496062000000002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DS53"/>
  <sheetViews>
    <sheetView topLeftCell="AH24" workbookViewId="0">
      <selection activeCell="BA53" sqref="BA53:BB53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5.75" thickBot="1">
      <c r="A3" s="24" t="s">
        <v>336</v>
      </c>
      <c r="B3" s="25">
        <v>1</v>
      </c>
      <c r="C3" s="97" t="s">
        <v>450</v>
      </c>
      <c r="D3" s="85" t="s">
        <v>36</v>
      </c>
      <c r="E3" s="119"/>
      <c r="F3" s="93"/>
      <c r="G3" s="33">
        <v>4</v>
      </c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119"/>
      <c r="T3" s="50" t="s">
        <v>36</v>
      </c>
      <c r="U3" s="35">
        <v>3</v>
      </c>
      <c r="V3" s="36"/>
      <c r="W3" s="36">
        <v>4</v>
      </c>
      <c r="X3" s="36">
        <v>3</v>
      </c>
      <c r="Y3" s="36"/>
      <c r="Z3" s="36"/>
      <c r="AA3" s="36"/>
      <c r="AB3" s="93"/>
      <c r="AC3" s="86"/>
      <c r="AD3" s="86"/>
      <c r="AE3" s="86"/>
      <c r="AF3" s="86"/>
      <c r="AG3" s="86"/>
      <c r="AH3" s="86"/>
      <c r="AI3" s="86"/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2</v>
      </c>
      <c r="BA3" s="30">
        <f t="shared" ref="BA3:BB18" si="0">SUM(E3,U3,AK3)</f>
        <v>3</v>
      </c>
      <c r="BB3" s="31">
        <f t="shared" si="0"/>
        <v>0</v>
      </c>
      <c r="BC3" s="31">
        <f>SUM(BA3:BB3)</f>
        <v>3</v>
      </c>
      <c r="BD3" s="31">
        <f t="shared" ref="BD3:BD21" si="1">SUM(G3,W3,AM3)</f>
        <v>8</v>
      </c>
      <c r="BE3" s="31">
        <f>SUM(BC3:BD3)</f>
        <v>11</v>
      </c>
      <c r="BF3" s="31">
        <f t="shared" ref="BF3:BF21" si="2">SUM(H3,X3,AN3)</f>
        <v>3</v>
      </c>
      <c r="BG3" s="31">
        <f>BA3+BB3+BD3+BF3</f>
        <v>14</v>
      </c>
      <c r="BH3" s="31">
        <f t="shared" ref="BH3:BJ21" si="3">SUM(I3,Y3,AO3)</f>
        <v>0</v>
      </c>
      <c r="BI3" s="31">
        <f t="shared" si="3"/>
        <v>0</v>
      </c>
      <c r="BJ3" s="31">
        <f t="shared" si="3"/>
        <v>0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21" si="4">SUM(AT3,AD3,N3)</f>
        <v>0</v>
      </c>
      <c r="BO3" s="31">
        <f t="shared" si="4"/>
        <v>0</v>
      </c>
      <c r="BP3" s="31">
        <f>IF(BO3&gt;=3,3,BO3)</f>
        <v>0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21" si="5">SUM(AX3,AH3,R3)</f>
        <v>0</v>
      </c>
      <c r="BU3" s="32">
        <f t="shared" si="5"/>
        <v>0</v>
      </c>
      <c r="BV3" s="32">
        <f>IF(BU3&gt;=3,3,BU3)</f>
        <v>0</v>
      </c>
      <c r="BX3" s="30">
        <f>(BA3*100)+(BB3*80)+(BD3*60)+(BF3*40)+(BH3*20)</f>
        <v>900</v>
      </c>
      <c r="BY3" s="31">
        <f>IF(BI3&gt;3,30,BI3*10)</f>
        <v>0</v>
      </c>
      <c r="BZ3" s="31">
        <f>IF(BJ3&gt;3,15,BJ3*5)</f>
        <v>0</v>
      </c>
      <c r="CA3" s="31">
        <f>(BK3*200)+(BL3*100)+(BN3*50)+(BP3*20)</f>
        <v>0</v>
      </c>
      <c r="CB3" s="31">
        <f>(BQ3*100)+(BR3*50)+(BT3*25)+(BV3*10)</f>
        <v>0</v>
      </c>
      <c r="CC3" s="32">
        <f>IF(AZ3&gt;0,SUM(BX3:CB3),"")</f>
        <v>900</v>
      </c>
      <c r="CD3" s="176">
        <f t="shared" ref="CD3:CD21" si="6">$CC3-(($CE$2/3)*$AZ3)</f>
        <v>753.33333333333337</v>
      </c>
      <c r="CE3" s="24">
        <f>IF(AZ3=0," ",IF(CD3&gt;=0,3,"NAO"))</f>
        <v>3</v>
      </c>
      <c r="CF3" s="176">
        <f t="shared" ref="CF3:CF21" si="7">$CC3-(($CG$2/3)*$AZ3)</f>
        <v>713.33333333333337</v>
      </c>
      <c r="CG3" s="24">
        <f>IF(AZ3=0," ",IF(CF3&gt;=0,4,"NAO"))</f>
        <v>4</v>
      </c>
      <c r="CH3" s="176">
        <f t="shared" ref="CH3:CH21" si="8">$CC3-(($CI$2/3)*$AZ3)</f>
        <v>660</v>
      </c>
      <c r="CI3" s="24">
        <f>IF(AZ3=0," ",IF(CH3&gt;=0,5,"NAO"))</f>
        <v>5</v>
      </c>
      <c r="CJ3" s="24">
        <f t="shared" ref="CJ3:CJ21" si="9">(CC3)/(SUM($CC$3:$CC$21))*100</f>
        <v>7.8774617067833699</v>
      </c>
      <c r="CK3" s="24">
        <f t="shared" ref="CK3:CK21" si="10">(CC3/(SUM($CC$3:$CC$21))*100)</f>
        <v>7.8774617067833699</v>
      </c>
      <c r="CM3" s="24">
        <f t="shared" ref="CM3:CM21" si="11">BA3/(SUM(BA$3:BA$21)/100)</f>
        <v>21.428571428571427</v>
      </c>
      <c r="CN3" s="24">
        <f t="shared" ref="CN3:CN21" si="12">BB3/(SUM(BB$3:BB$21)/100)</f>
        <v>0</v>
      </c>
      <c r="CO3" s="24">
        <f t="shared" ref="CO3:CO21" si="13">BD3/(SUM(BD$3:BD$21)/100)</f>
        <v>9.4117647058823533</v>
      </c>
      <c r="CP3" s="24">
        <f t="shared" ref="CP3:CP21" si="14">BF3/(SUM(BF$3:BF$21)/100)</f>
        <v>6.8181818181818183</v>
      </c>
      <c r="CQ3" s="24">
        <f t="shared" ref="CQ3:CU21" si="15">BH3/(SUM(BH$3:BH$21)/100)</f>
        <v>0</v>
      </c>
      <c r="CR3" s="24">
        <f t="shared" si="15"/>
        <v>0</v>
      </c>
      <c r="CS3" s="24">
        <f t="shared" si="15"/>
        <v>0</v>
      </c>
      <c r="CT3" s="24" t="e">
        <f t="shared" si="15"/>
        <v>#DIV/0!</v>
      </c>
      <c r="CU3" s="24" t="e">
        <f t="shared" si="15"/>
        <v>#DIV/0!</v>
      </c>
      <c r="CV3" s="24" t="e">
        <f t="shared" ref="CV3:CZ21" si="16">BN3/(SUM(BN$3:BN$21)/100)</f>
        <v>#DIV/0!</v>
      </c>
      <c r="CW3" s="24" t="e">
        <f t="shared" si="16"/>
        <v>#DIV/0!</v>
      </c>
      <c r="CX3" s="24" t="e">
        <f t="shared" si="16"/>
        <v>#DIV/0!</v>
      </c>
      <c r="CY3" s="24" t="e">
        <f t="shared" si="16"/>
        <v>#DIV/0!</v>
      </c>
      <c r="CZ3" s="24" t="e">
        <f t="shared" si="16"/>
        <v>#DIV/0!</v>
      </c>
      <c r="DA3" s="24" t="e">
        <f t="shared" ref="DA3:DC21" si="17">BT3/(SUM(BT$3:BT$21)/100)</f>
        <v>#DIV/0!</v>
      </c>
      <c r="DB3" s="24" t="e">
        <f t="shared" si="17"/>
        <v>#DIV/0!</v>
      </c>
      <c r="DC3" s="24" t="e">
        <f t="shared" si="17"/>
        <v>#DIV/0!</v>
      </c>
      <c r="DE3" s="24">
        <f>COUNTIF(BA3,"&lt;&gt;0")</f>
        <v>1</v>
      </c>
      <c r="DF3" s="24">
        <f>COUNTIF(BB3,"&lt;&gt;0")</f>
        <v>0</v>
      </c>
      <c r="DG3" s="24">
        <f>COUNTIF(BD3,"&lt;&gt;0")</f>
        <v>1</v>
      </c>
      <c r="DH3" s="24">
        <f>COUNTIF(BF3,"&lt;&gt;0")</f>
        <v>1</v>
      </c>
      <c r="DI3" s="24">
        <f t="shared" ref="DI3:DM18" si="18">COUNTIF(BH3,"&lt;&gt;0")</f>
        <v>0</v>
      </c>
      <c r="DJ3" s="24">
        <f t="shared" si="18"/>
        <v>0</v>
      </c>
      <c r="DK3" s="24">
        <f t="shared" si="18"/>
        <v>0</v>
      </c>
      <c r="DL3" s="24">
        <f t="shared" si="18"/>
        <v>0</v>
      </c>
      <c r="DM3" s="24">
        <f t="shared" si="18"/>
        <v>0</v>
      </c>
      <c r="DN3" s="24">
        <f t="shared" ref="DN3:DN21" si="19">COUNTIF(BN3,"&lt;&gt;0")</f>
        <v>0</v>
      </c>
      <c r="DO3" s="24">
        <f>COUNTIF(BP3,"&lt;&gt;0")</f>
        <v>0</v>
      </c>
      <c r="DP3" s="24">
        <f>COUNTIF(BQ3,"&lt;&gt;0")</f>
        <v>0</v>
      </c>
      <c r="DQ3" s="24">
        <f>COUNTIF(BR3,"&lt;&gt;0")</f>
        <v>0</v>
      </c>
      <c r="DR3" s="24">
        <f>COUNTIF(BT3,"&lt;&gt;0")</f>
        <v>0</v>
      </c>
      <c r="DS3" s="24">
        <f>COUNTIF(BV3,"&lt;&gt;0")</f>
        <v>0</v>
      </c>
    </row>
    <row r="4" spans="1:123" s="24" customFormat="1" ht="15.75" thickBot="1">
      <c r="A4" s="24" t="s">
        <v>336</v>
      </c>
      <c r="B4" s="25">
        <v>2</v>
      </c>
      <c r="C4" s="25" t="s">
        <v>451</v>
      </c>
      <c r="D4" s="85" t="s">
        <v>36</v>
      </c>
      <c r="E4" s="119"/>
      <c r="F4" s="93">
        <v>2</v>
      </c>
      <c r="G4" s="33">
        <v>3</v>
      </c>
      <c r="H4" s="33">
        <v>2</v>
      </c>
      <c r="I4" s="33"/>
      <c r="J4" s="33"/>
      <c r="K4" s="33"/>
      <c r="L4" s="33"/>
      <c r="M4" s="33"/>
      <c r="N4" s="33"/>
      <c r="O4" s="33"/>
      <c r="P4" s="33"/>
      <c r="Q4" s="33"/>
      <c r="R4" s="33"/>
      <c r="S4" s="119"/>
      <c r="T4" s="50" t="s">
        <v>36</v>
      </c>
      <c r="U4" s="93">
        <v>1</v>
      </c>
      <c r="V4" s="33"/>
      <c r="W4" s="33">
        <v>1</v>
      </c>
      <c r="X4" s="33">
        <v>2</v>
      </c>
      <c r="Y4" s="33"/>
      <c r="Z4" s="33"/>
      <c r="AA4" s="33"/>
      <c r="AB4" s="93"/>
      <c r="AC4" s="33"/>
      <c r="AD4" s="33"/>
      <c r="AE4" s="33"/>
      <c r="AF4" s="33"/>
      <c r="AG4" s="33"/>
      <c r="AH4" s="33"/>
      <c r="AI4" s="33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21" si="20">COUNTIF(D4:AY4,"P")</f>
        <v>2</v>
      </c>
      <c r="BA4" s="30">
        <f t="shared" si="0"/>
        <v>1</v>
      </c>
      <c r="BB4" s="31">
        <f t="shared" si="0"/>
        <v>2</v>
      </c>
      <c r="BC4" s="31">
        <f t="shared" ref="BC4:BC21" si="21">SUM(BA4:BB4)</f>
        <v>3</v>
      </c>
      <c r="BD4" s="31">
        <f t="shared" si="1"/>
        <v>4</v>
      </c>
      <c r="BE4" s="31">
        <f t="shared" ref="BE4:BE21" si="22">SUM(BC4:BD4)</f>
        <v>7</v>
      </c>
      <c r="BF4" s="31">
        <f t="shared" si="2"/>
        <v>4</v>
      </c>
      <c r="BG4" s="31">
        <f t="shared" ref="BG4:BG21" si="23">BA4+BB4+BD4+BF4</f>
        <v>11</v>
      </c>
      <c r="BH4" s="31">
        <f t="shared" si="3"/>
        <v>0</v>
      </c>
      <c r="BI4" s="31">
        <f t="shared" si="3"/>
        <v>0</v>
      </c>
      <c r="BJ4" s="31">
        <f t="shared" si="3"/>
        <v>0</v>
      </c>
      <c r="BK4" s="31">
        <f t="shared" ref="BK4:BL21" si="24">SUM(AR4,AB4,L4)</f>
        <v>0</v>
      </c>
      <c r="BL4" s="31">
        <f t="shared" si="24"/>
        <v>0</v>
      </c>
      <c r="BM4" s="31">
        <f t="shared" ref="BM4:BM21" si="25">SUM(BK4:BL4)</f>
        <v>0</v>
      </c>
      <c r="BN4" s="31">
        <f t="shared" si="4"/>
        <v>0</v>
      </c>
      <c r="BO4" s="31">
        <f t="shared" si="4"/>
        <v>0</v>
      </c>
      <c r="BP4" s="31">
        <f t="shared" ref="BP4:BP21" si="26">IF(BO4&gt;=3,3,BO4)</f>
        <v>0</v>
      </c>
      <c r="BQ4" s="31">
        <f t="shared" ref="BQ4:BR21" si="27">SUM(AV4,AF4,P4)</f>
        <v>0</v>
      </c>
      <c r="BR4" s="31">
        <f t="shared" si="27"/>
        <v>0</v>
      </c>
      <c r="BS4" s="31">
        <f t="shared" ref="BS4:BS21" si="28">SUM(BQ4:BR4)</f>
        <v>0</v>
      </c>
      <c r="BT4" s="31">
        <f t="shared" si="5"/>
        <v>0</v>
      </c>
      <c r="BU4" s="32">
        <f t="shared" si="5"/>
        <v>0</v>
      </c>
      <c r="BV4" s="32">
        <f t="shared" ref="BV4:BV21" si="29">IF(BU4&gt;=3,3,BU4)</f>
        <v>0</v>
      </c>
      <c r="BX4" s="30">
        <f t="shared" ref="BX4:BX21" si="30">(BA4*100)+(BB4*80)+(BD4*60)+(BF4*40)+(BH4*20)</f>
        <v>660</v>
      </c>
      <c r="BY4" s="31">
        <f t="shared" ref="BY4:BY21" si="31">IF(BI4&gt;3,30,BI4*10)</f>
        <v>0</v>
      </c>
      <c r="BZ4" s="31">
        <f t="shared" ref="BZ4:BZ21" si="32">IF(BJ4&gt;3,15,BJ4*5)</f>
        <v>0</v>
      </c>
      <c r="CA4" s="31">
        <f t="shared" ref="CA4:CA21" si="33">(BK4*200)+(BL4*100)+(BN4*50)+(BP4*20)</f>
        <v>0</v>
      </c>
      <c r="CB4" s="31">
        <f t="shared" ref="CB4:CB21" si="34">(BQ4*100)+(BR4*50)+(BT4*25)+(BV4*10)</f>
        <v>0</v>
      </c>
      <c r="CC4" s="32">
        <f t="shared" ref="CC4:CC21" si="35">IF(AZ4&gt;0,SUM(BX4:CB4),"")</f>
        <v>660</v>
      </c>
      <c r="CD4" s="176">
        <f t="shared" si="6"/>
        <v>513.33333333333337</v>
      </c>
      <c r="CE4" s="24">
        <f t="shared" ref="CE4:CE21" si="36">IF(AZ4=0," ",IF(CD4&gt;=0,3,"NAO"))</f>
        <v>3</v>
      </c>
      <c r="CF4" s="176">
        <f t="shared" si="7"/>
        <v>473.33333333333337</v>
      </c>
      <c r="CG4" s="24">
        <f t="shared" ref="CG4:CG21" si="37">IF(AZ4=0," ",IF(CF4&gt;=0,4,"NAO"))</f>
        <v>4</v>
      </c>
      <c r="CH4" s="176">
        <f t="shared" si="8"/>
        <v>420</v>
      </c>
      <c r="CI4" s="24">
        <f t="shared" ref="CI4:CI21" si="38">IF(AZ4=0," ",IF(CH4&gt;=0,5,"NAO"))</f>
        <v>5</v>
      </c>
      <c r="CJ4" s="24">
        <f t="shared" si="9"/>
        <v>5.7768052516411377</v>
      </c>
      <c r="CK4" s="24">
        <f t="shared" si="10"/>
        <v>5.7768052516411377</v>
      </c>
      <c r="CM4" s="24">
        <f t="shared" si="11"/>
        <v>7.1428571428571423</v>
      </c>
      <c r="CN4" s="24">
        <f t="shared" si="12"/>
        <v>5.4054054054054053</v>
      </c>
      <c r="CO4" s="24">
        <f t="shared" si="13"/>
        <v>4.7058823529411766</v>
      </c>
      <c r="CP4" s="24">
        <f t="shared" si="14"/>
        <v>9.0909090909090917</v>
      </c>
      <c r="CQ4" s="24">
        <f t="shared" si="15"/>
        <v>0</v>
      </c>
      <c r="CR4" s="24">
        <f t="shared" si="15"/>
        <v>0</v>
      </c>
      <c r="CS4" s="24">
        <f t="shared" si="15"/>
        <v>0</v>
      </c>
      <c r="CT4" s="24" t="e">
        <f t="shared" si="15"/>
        <v>#DIV/0!</v>
      </c>
      <c r="CU4" s="24" t="e">
        <f t="shared" si="15"/>
        <v>#DIV/0!</v>
      </c>
      <c r="CV4" s="24" t="e">
        <f t="shared" si="16"/>
        <v>#DIV/0!</v>
      </c>
      <c r="CW4" s="24" t="e">
        <f t="shared" si="16"/>
        <v>#DIV/0!</v>
      </c>
      <c r="CX4" s="24" t="e">
        <f t="shared" si="16"/>
        <v>#DIV/0!</v>
      </c>
      <c r="CY4" s="24" t="e">
        <f t="shared" si="16"/>
        <v>#DIV/0!</v>
      </c>
      <c r="CZ4" s="24" t="e">
        <f t="shared" si="16"/>
        <v>#DIV/0!</v>
      </c>
      <c r="DA4" s="24" t="e">
        <f t="shared" si="17"/>
        <v>#DIV/0!</v>
      </c>
      <c r="DB4" s="24" t="e">
        <f t="shared" si="17"/>
        <v>#DIV/0!</v>
      </c>
      <c r="DC4" s="24" t="e">
        <f t="shared" si="17"/>
        <v>#DIV/0!</v>
      </c>
      <c r="DE4" s="24">
        <f t="shared" ref="DE4:DF21" si="39">COUNTIF(BA4,"&lt;&gt;0")</f>
        <v>1</v>
      </c>
      <c r="DF4" s="24">
        <f t="shared" si="39"/>
        <v>1</v>
      </c>
      <c r="DG4" s="24">
        <f t="shared" ref="DG4:DG21" si="40">COUNTIF(BD4,"&lt;&gt;0")</f>
        <v>1</v>
      </c>
      <c r="DH4" s="24">
        <f t="shared" ref="DH4:DH21" si="41">COUNTIF(BF4,"&lt;&gt;0")</f>
        <v>1</v>
      </c>
      <c r="DI4" s="24">
        <f t="shared" si="18"/>
        <v>0</v>
      </c>
      <c r="DJ4" s="24">
        <f t="shared" si="18"/>
        <v>0</v>
      </c>
      <c r="DK4" s="24">
        <f t="shared" si="18"/>
        <v>0</v>
      </c>
      <c r="DL4" s="24">
        <f t="shared" si="18"/>
        <v>0</v>
      </c>
      <c r="DM4" s="24">
        <f t="shared" si="18"/>
        <v>0</v>
      </c>
      <c r="DN4" s="24">
        <f t="shared" si="19"/>
        <v>0</v>
      </c>
      <c r="DO4" s="24">
        <f t="shared" ref="DO4:DQ21" si="42">COUNTIF(BP4,"&lt;&gt;0")</f>
        <v>0</v>
      </c>
      <c r="DP4" s="24">
        <f t="shared" si="42"/>
        <v>0</v>
      </c>
      <c r="DQ4" s="24">
        <f t="shared" si="42"/>
        <v>0</v>
      </c>
      <c r="DR4" s="24">
        <f t="shared" ref="DR4:DR21" si="43">COUNTIF(BT4,"&lt;&gt;0")</f>
        <v>0</v>
      </c>
      <c r="DS4" s="24">
        <f t="shared" ref="DS4:DS21" si="44">COUNTIF(BV4,"&lt;&gt;0")</f>
        <v>0</v>
      </c>
    </row>
    <row r="5" spans="1:123" s="24" customFormat="1" ht="15.75" thickBot="1">
      <c r="A5" s="24" t="s">
        <v>336</v>
      </c>
      <c r="B5" s="25">
        <v>3</v>
      </c>
      <c r="C5" s="25" t="s">
        <v>452</v>
      </c>
      <c r="D5" s="85" t="s">
        <v>76</v>
      </c>
      <c r="E5" s="119"/>
      <c r="F5" s="9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119"/>
      <c r="T5" s="50" t="s">
        <v>36</v>
      </c>
      <c r="U5" s="93"/>
      <c r="V5" s="33">
        <v>2</v>
      </c>
      <c r="W5" s="33"/>
      <c r="X5" s="33">
        <v>2</v>
      </c>
      <c r="Y5" s="33"/>
      <c r="Z5" s="33"/>
      <c r="AA5" s="33"/>
      <c r="AB5" s="93"/>
      <c r="AC5" s="33"/>
      <c r="AD5" s="33"/>
      <c r="AE5" s="33"/>
      <c r="AF5" s="33"/>
      <c r="AG5" s="33"/>
      <c r="AH5" s="33"/>
      <c r="AI5" s="33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20"/>
        <v>1</v>
      </c>
      <c r="BA5" s="30">
        <f t="shared" si="0"/>
        <v>0</v>
      </c>
      <c r="BB5" s="31">
        <f t="shared" si="0"/>
        <v>2</v>
      </c>
      <c r="BC5" s="31">
        <f t="shared" si="21"/>
        <v>2</v>
      </c>
      <c r="BD5" s="31">
        <f t="shared" si="1"/>
        <v>0</v>
      </c>
      <c r="BE5" s="31">
        <f t="shared" si="22"/>
        <v>2</v>
      </c>
      <c r="BF5" s="31">
        <f t="shared" si="2"/>
        <v>2</v>
      </c>
      <c r="BG5" s="31">
        <f t="shared" si="23"/>
        <v>4</v>
      </c>
      <c r="BH5" s="31">
        <f t="shared" si="3"/>
        <v>0</v>
      </c>
      <c r="BI5" s="31">
        <f t="shared" si="3"/>
        <v>0</v>
      </c>
      <c r="BJ5" s="31">
        <f t="shared" si="3"/>
        <v>0</v>
      </c>
      <c r="BK5" s="31">
        <f t="shared" si="24"/>
        <v>0</v>
      </c>
      <c r="BL5" s="31">
        <f t="shared" si="24"/>
        <v>0</v>
      </c>
      <c r="BM5" s="31">
        <f t="shared" si="25"/>
        <v>0</v>
      </c>
      <c r="BN5" s="31">
        <f t="shared" si="4"/>
        <v>0</v>
      </c>
      <c r="BO5" s="31">
        <f t="shared" si="4"/>
        <v>0</v>
      </c>
      <c r="BP5" s="31">
        <f t="shared" si="26"/>
        <v>0</v>
      </c>
      <c r="BQ5" s="31">
        <f t="shared" si="27"/>
        <v>0</v>
      </c>
      <c r="BR5" s="31">
        <f t="shared" si="27"/>
        <v>0</v>
      </c>
      <c r="BS5" s="31">
        <f t="shared" si="28"/>
        <v>0</v>
      </c>
      <c r="BT5" s="31">
        <f t="shared" si="5"/>
        <v>0</v>
      </c>
      <c r="BU5" s="32">
        <f t="shared" si="5"/>
        <v>0</v>
      </c>
      <c r="BV5" s="32">
        <f t="shared" si="29"/>
        <v>0</v>
      </c>
      <c r="BX5" s="30">
        <f t="shared" si="30"/>
        <v>240</v>
      </c>
      <c r="BY5" s="31">
        <f t="shared" si="31"/>
        <v>0</v>
      </c>
      <c r="BZ5" s="31">
        <f t="shared" si="32"/>
        <v>0</v>
      </c>
      <c r="CA5" s="31">
        <f t="shared" si="33"/>
        <v>0</v>
      </c>
      <c r="CB5" s="31">
        <f t="shared" si="34"/>
        <v>0</v>
      </c>
      <c r="CC5" s="32">
        <f t="shared" si="35"/>
        <v>240</v>
      </c>
      <c r="CD5" s="176">
        <f t="shared" si="6"/>
        <v>166.66666666666669</v>
      </c>
      <c r="CE5" s="24">
        <f t="shared" si="36"/>
        <v>3</v>
      </c>
      <c r="CF5" s="176">
        <f t="shared" si="7"/>
        <v>146.66666666666669</v>
      </c>
      <c r="CG5" s="24">
        <f t="shared" si="37"/>
        <v>4</v>
      </c>
      <c r="CH5" s="176">
        <f t="shared" si="8"/>
        <v>120</v>
      </c>
      <c r="CI5" s="24">
        <f t="shared" si="38"/>
        <v>5</v>
      </c>
      <c r="CJ5" s="24">
        <f t="shared" si="9"/>
        <v>2.1006564551422318</v>
      </c>
      <c r="CK5" s="24">
        <f t="shared" si="10"/>
        <v>2.1006564551422318</v>
      </c>
      <c r="CM5" s="24">
        <f t="shared" si="11"/>
        <v>0</v>
      </c>
      <c r="CN5" s="24">
        <f t="shared" si="12"/>
        <v>5.4054054054054053</v>
      </c>
      <c r="CO5" s="24">
        <f t="shared" si="13"/>
        <v>0</v>
      </c>
      <c r="CP5" s="24">
        <f t="shared" si="14"/>
        <v>4.5454545454545459</v>
      </c>
      <c r="CQ5" s="24">
        <f t="shared" si="15"/>
        <v>0</v>
      </c>
      <c r="CR5" s="24">
        <f t="shared" si="15"/>
        <v>0</v>
      </c>
      <c r="CS5" s="24">
        <f t="shared" si="15"/>
        <v>0</v>
      </c>
      <c r="CT5" s="24" t="e">
        <f t="shared" si="15"/>
        <v>#DIV/0!</v>
      </c>
      <c r="CU5" s="24" t="e">
        <f t="shared" si="15"/>
        <v>#DIV/0!</v>
      </c>
      <c r="CV5" s="24" t="e">
        <f t="shared" si="16"/>
        <v>#DIV/0!</v>
      </c>
      <c r="CW5" s="24" t="e">
        <f t="shared" si="16"/>
        <v>#DIV/0!</v>
      </c>
      <c r="CX5" s="24" t="e">
        <f t="shared" si="16"/>
        <v>#DIV/0!</v>
      </c>
      <c r="CY5" s="24" t="e">
        <f t="shared" si="16"/>
        <v>#DIV/0!</v>
      </c>
      <c r="CZ5" s="24" t="e">
        <f t="shared" si="16"/>
        <v>#DIV/0!</v>
      </c>
      <c r="DA5" s="24" t="e">
        <f t="shared" si="17"/>
        <v>#DIV/0!</v>
      </c>
      <c r="DB5" s="24" t="e">
        <f t="shared" si="17"/>
        <v>#DIV/0!</v>
      </c>
      <c r="DC5" s="24" t="e">
        <f t="shared" si="17"/>
        <v>#DIV/0!</v>
      </c>
      <c r="DE5" s="24">
        <f t="shared" si="39"/>
        <v>0</v>
      </c>
      <c r="DF5" s="24">
        <f t="shared" si="39"/>
        <v>1</v>
      </c>
      <c r="DG5" s="24">
        <f t="shared" si="40"/>
        <v>0</v>
      </c>
      <c r="DH5" s="24">
        <f t="shared" si="41"/>
        <v>1</v>
      </c>
      <c r="DI5" s="24">
        <f t="shared" si="18"/>
        <v>0</v>
      </c>
      <c r="DJ5" s="24">
        <f t="shared" si="18"/>
        <v>0</v>
      </c>
      <c r="DK5" s="24">
        <f t="shared" si="18"/>
        <v>0</v>
      </c>
      <c r="DL5" s="24">
        <f t="shared" si="18"/>
        <v>0</v>
      </c>
      <c r="DM5" s="24">
        <f t="shared" si="18"/>
        <v>0</v>
      </c>
      <c r="DN5" s="24">
        <f t="shared" si="19"/>
        <v>0</v>
      </c>
      <c r="DO5" s="24">
        <f t="shared" si="42"/>
        <v>0</v>
      </c>
      <c r="DP5" s="24">
        <f t="shared" si="42"/>
        <v>0</v>
      </c>
      <c r="DQ5" s="24">
        <f t="shared" si="42"/>
        <v>0</v>
      </c>
      <c r="DR5" s="24">
        <f t="shared" si="43"/>
        <v>0</v>
      </c>
      <c r="DS5" s="24">
        <f t="shared" si="44"/>
        <v>0</v>
      </c>
    </row>
    <row r="6" spans="1:123" s="24" customFormat="1" ht="15.75" thickBot="1">
      <c r="A6" s="24" t="s">
        <v>336</v>
      </c>
      <c r="B6" s="25">
        <v>4</v>
      </c>
      <c r="C6" s="25" t="s">
        <v>453</v>
      </c>
      <c r="D6" s="85" t="s">
        <v>36</v>
      </c>
      <c r="E6" s="119"/>
      <c r="F6" s="93">
        <v>2</v>
      </c>
      <c r="G6" s="33">
        <v>1</v>
      </c>
      <c r="H6" s="33"/>
      <c r="I6" s="33"/>
      <c r="J6" s="33"/>
      <c r="K6" s="33">
        <v>1</v>
      </c>
      <c r="L6" s="33"/>
      <c r="M6" s="33"/>
      <c r="N6" s="33"/>
      <c r="O6" s="33"/>
      <c r="P6" s="33"/>
      <c r="Q6" s="33"/>
      <c r="R6" s="33"/>
      <c r="S6" s="119"/>
      <c r="T6" s="50" t="s">
        <v>36</v>
      </c>
      <c r="U6" s="93"/>
      <c r="V6" s="33"/>
      <c r="W6" s="33">
        <v>2</v>
      </c>
      <c r="X6" s="33"/>
      <c r="Y6" s="33"/>
      <c r="Z6" s="33"/>
      <c r="AA6" s="33">
        <v>1</v>
      </c>
      <c r="AB6" s="93"/>
      <c r="AC6" s="33"/>
      <c r="AD6" s="33"/>
      <c r="AE6" s="33"/>
      <c r="AF6" s="33"/>
      <c r="AG6" s="33"/>
      <c r="AH6" s="33"/>
      <c r="AI6" s="33"/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20"/>
        <v>2</v>
      </c>
      <c r="BA6" s="30">
        <f t="shared" si="0"/>
        <v>0</v>
      </c>
      <c r="BB6" s="31">
        <f t="shared" si="0"/>
        <v>2</v>
      </c>
      <c r="BC6" s="31">
        <f t="shared" si="21"/>
        <v>2</v>
      </c>
      <c r="BD6" s="31">
        <f t="shared" si="1"/>
        <v>3</v>
      </c>
      <c r="BE6" s="31">
        <f t="shared" si="22"/>
        <v>5</v>
      </c>
      <c r="BF6" s="31">
        <f t="shared" si="2"/>
        <v>0</v>
      </c>
      <c r="BG6" s="31">
        <f t="shared" si="23"/>
        <v>5</v>
      </c>
      <c r="BH6" s="31">
        <f t="shared" si="3"/>
        <v>0</v>
      </c>
      <c r="BI6" s="31">
        <f t="shared" si="3"/>
        <v>0</v>
      </c>
      <c r="BJ6" s="31">
        <f t="shared" si="3"/>
        <v>2</v>
      </c>
      <c r="BK6" s="31">
        <f t="shared" si="24"/>
        <v>0</v>
      </c>
      <c r="BL6" s="31">
        <f t="shared" si="24"/>
        <v>0</v>
      </c>
      <c r="BM6" s="31">
        <f t="shared" si="25"/>
        <v>0</v>
      </c>
      <c r="BN6" s="31">
        <f t="shared" si="4"/>
        <v>0</v>
      </c>
      <c r="BO6" s="31">
        <f t="shared" si="4"/>
        <v>0</v>
      </c>
      <c r="BP6" s="31">
        <f t="shared" si="26"/>
        <v>0</v>
      </c>
      <c r="BQ6" s="31">
        <f t="shared" si="27"/>
        <v>0</v>
      </c>
      <c r="BR6" s="31">
        <f t="shared" si="27"/>
        <v>0</v>
      </c>
      <c r="BS6" s="31">
        <f t="shared" si="28"/>
        <v>0</v>
      </c>
      <c r="BT6" s="31">
        <f t="shared" si="5"/>
        <v>0</v>
      </c>
      <c r="BU6" s="32">
        <f t="shared" si="5"/>
        <v>0</v>
      </c>
      <c r="BV6" s="32">
        <f t="shared" si="29"/>
        <v>0</v>
      </c>
      <c r="BX6" s="30">
        <f t="shared" si="30"/>
        <v>340</v>
      </c>
      <c r="BY6" s="31">
        <f t="shared" si="31"/>
        <v>0</v>
      </c>
      <c r="BZ6" s="31">
        <f t="shared" si="32"/>
        <v>10</v>
      </c>
      <c r="CA6" s="31">
        <f t="shared" si="33"/>
        <v>0</v>
      </c>
      <c r="CB6" s="31">
        <f t="shared" si="34"/>
        <v>0</v>
      </c>
      <c r="CC6" s="32">
        <f t="shared" si="35"/>
        <v>350</v>
      </c>
      <c r="CD6" s="176">
        <f t="shared" si="6"/>
        <v>203.33333333333334</v>
      </c>
      <c r="CE6" s="24">
        <f t="shared" si="36"/>
        <v>3</v>
      </c>
      <c r="CF6" s="176">
        <f t="shared" si="7"/>
        <v>163.33333333333334</v>
      </c>
      <c r="CG6" s="24">
        <f t="shared" si="37"/>
        <v>4</v>
      </c>
      <c r="CH6" s="176">
        <f t="shared" si="8"/>
        <v>110</v>
      </c>
      <c r="CI6" s="24">
        <f t="shared" si="38"/>
        <v>5</v>
      </c>
      <c r="CJ6" s="24">
        <f t="shared" si="9"/>
        <v>3.0634573304157549</v>
      </c>
      <c r="CK6" s="24">
        <f t="shared" si="10"/>
        <v>3.0634573304157549</v>
      </c>
      <c r="CM6" s="24">
        <f t="shared" si="11"/>
        <v>0</v>
      </c>
      <c r="CN6" s="24">
        <f t="shared" si="12"/>
        <v>5.4054054054054053</v>
      </c>
      <c r="CO6" s="24">
        <f t="shared" si="13"/>
        <v>3.5294117647058822</v>
      </c>
      <c r="CP6" s="24">
        <f t="shared" si="14"/>
        <v>0</v>
      </c>
      <c r="CQ6" s="24">
        <f t="shared" si="15"/>
        <v>0</v>
      </c>
      <c r="CR6" s="24">
        <f t="shared" si="15"/>
        <v>0</v>
      </c>
      <c r="CS6" s="24">
        <f t="shared" si="15"/>
        <v>28.571428571428569</v>
      </c>
      <c r="CT6" s="24" t="e">
        <f t="shared" si="15"/>
        <v>#DIV/0!</v>
      </c>
      <c r="CU6" s="24" t="e">
        <f t="shared" si="15"/>
        <v>#DIV/0!</v>
      </c>
      <c r="CV6" s="24" t="e">
        <f t="shared" si="16"/>
        <v>#DIV/0!</v>
      </c>
      <c r="CW6" s="24" t="e">
        <f t="shared" si="16"/>
        <v>#DIV/0!</v>
      </c>
      <c r="CX6" s="24" t="e">
        <f t="shared" si="16"/>
        <v>#DIV/0!</v>
      </c>
      <c r="CY6" s="24" t="e">
        <f t="shared" si="16"/>
        <v>#DIV/0!</v>
      </c>
      <c r="CZ6" s="24" t="e">
        <f t="shared" si="16"/>
        <v>#DIV/0!</v>
      </c>
      <c r="DA6" s="24" t="e">
        <f t="shared" si="17"/>
        <v>#DIV/0!</v>
      </c>
      <c r="DB6" s="24" t="e">
        <f t="shared" si="17"/>
        <v>#DIV/0!</v>
      </c>
      <c r="DC6" s="24" t="e">
        <f t="shared" si="17"/>
        <v>#DIV/0!</v>
      </c>
      <c r="DE6" s="24">
        <f t="shared" si="39"/>
        <v>0</v>
      </c>
      <c r="DF6" s="24">
        <f t="shared" si="39"/>
        <v>1</v>
      </c>
      <c r="DG6" s="24">
        <f t="shared" si="40"/>
        <v>1</v>
      </c>
      <c r="DH6" s="24">
        <f t="shared" si="41"/>
        <v>0</v>
      </c>
      <c r="DI6" s="24">
        <f t="shared" si="18"/>
        <v>0</v>
      </c>
      <c r="DJ6" s="24">
        <f t="shared" si="18"/>
        <v>0</v>
      </c>
      <c r="DK6" s="24">
        <f t="shared" si="18"/>
        <v>1</v>
      </c>
      <c r="DL6" s="24">
        <f t="shared" si="18"/>
        <v>0</v>
      </c>
      <c r="DM6" s="24">
        <f t="shared" si="18"/>
        <v>0</v>
      </c>
      <c r="DN6" s="24">
        <f t="shared" si="19"/>
        <v>0</v>
      </c>
      <c r="DO6" s="24">
        <f t="shared" si="42"/>
        <v>0</v>
      </c>
      <c r="DP6" s="24">
        <f t="shared" si="42"/>
        <v>0</v>
      </c>
      <c r="DQ6" s="24">
        <f t="shared" si="42"/>
        <v>0</v>
      </c>
      <c r="DR6" s="24">
        <f t="shared" si="43"/>
        <v>0</v>
      </c>
      <c r="DS6" s="24">
        <f t="shared" si="44"/>
        <v>0</v>
      </c>
    </row>
    <row r="7" spans="1:123" s="24" customFormat="1" ht="15.75" thickBot="1">
      <c r="A7" s="24" t="s">
        <v>336</v>
      </c>
      <c r="B7" s="25">
        <v>5</v>
      </c>
      <c r="C7" s="25" t="s">
        <v>454</v>
      </c>
      <c r="D7" s="85" t="s">
        <v>36</v>
      </c>
      <c r="E7" s="119"/>
      <c r="F7" s="93">
        <v>2</v>
      </c>
      <c r="G7" s="33">
        <v>3</v>
      </c>
      <c r="H7" s="33"/>
      <c r="I7" s="33"/>
      <c r="J7" s="33">
        <v>1</v>
      </c>
      <c r="K7" s="33"/>
      <c r="L7" s="33"/>
      <c r="M7" s="33"/>
      <c r="N7" s="33"/>
      <c r="O7" s="33"/>
      <c r="P7" s="33"/>
      <c r="Q7" s="33"/>
      <c r="R7" s="33"/>
      <c r="S7" s="119"/>
      <c r="T7" s="50" t="s">
        <v>36</v>
      </c>
      <c r="U7" s="93">
        <v>1</v>
      </c>
      <c r="V7" s="33"/>
      <c r="W7" s="33"/>
      <c r="X7" s="33"/>
      <c r="Y7" s="33"/>
      <c r="Z7" s="33">
        <v>2</v>
      </c>
      <c r="AA7" s="33"/>
      <c r="AB7" s="93"/>
      <c r="AC7" s="33"/>
      <c r="AD7" s="33"/>
      <c r="AE7" s="33"/>
      <c r="AF7" s="33"/>
      <c r="AG7" s="33"/>
      <c r="AH7" s="33"/>
      <c r="AI7" s="33"/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20"/>
        <v>2</v>
      </c>
      <c r="BA7" s="30">
        <f t="shared" si="0"/>
        <v>1</v>
      </c>
      <c r="BB7" s="31">
        <f t="shared" si="0"/>
        <v>2</v>
      </c>
      <c r="BC7" s="31">
        <f t="shared" si="21"/>
        <v>3</v>
      </c>
      <c r="BD7" s="31">
        <f t="shared" si="1"/>
        <v>3</v>
      </c>
      <c r="BE7" s="31">
        <f t="shared" si="22"/>
        <v>6</v>
      </c>
      <c r="BF7" s="31">
        <f t="shared" si="2"/>
        <v>0</v>
      </c>
      <c r="BG7" s="31">
        <f t="shared" si="23"/>
        <v>6</v>
      </c>
      <c r="BH7" s="31">
        <f t="shared" si="3"/>
        <v>0</v>
      </c>
      <c r="BI7" s="31">
        <f t="shared" si="3"/>
        <v>3</v>
      </c>
      <c r="BJ7" s="31">
        <f t="shared" si="3"/>
        <v>0</v>
      </c>
      <c r="BK7" s="31">
        <f t="shared" si="24"/>
        <v>0</v>
      </c>
      <c r="BL7" s="31">
        <f t="shared" si="24"/>
        <v>0</v>
      </c>
      <c r="BM7" s="31">
        <f t="shared" si="25"/>
        <v>0</v>
      </c>
      <c r="BN7" s="31">
        <f t="shared" si="4"/>
        <v>0</v>
      </c>
      <c r="BO7" s="31">
        <f t="shared" si="4"/>
        <v>0</v>
      </c>
      <c r="BP7" s="31">
        <f t="shared" si="26"/>
        <v>0</v>
      </c>
      <c r="BQ7" s="31">
        <f t="shared" si="27"/>
        <v>0</v>
      </c>
      <c r="BR7" s="31">
        <f t="shared" si="27"/>
        <v>0</v>
      </c>
      <c r="BS7" s="31">
        <f t="shared" si="28"/>
        <v>0</v>
      </c>
      <c r="BT7" s="31">
        <f t="shared" si="5"/>
        <v>0</v>
      </c>
      <c r="BU7" s="32">
        <f t="shared" si="5"/>
        <v>0</v>
      </c>
      <c r="BV7" s="32">
        <f t="shared" si="29"/>
        <v>0</v>
      </c>
      <c r="BX7" s="30">
        <f t="shared" si="30"/>
        <v>440</v>
      </c>
      <c r="BY7" s="31">
        <f t="shared" si="31"/>
        <v>30</v>
      </c>
      <c r="BZ7" s="31">
        <f t="shared" si="32"/>
        <v>0</v>
      </c>
      <c r="CA7" s="31">
        <f t="shared" si="33"/>
        <v>0</v>
      </c>
      <c r="CB7" s="31">
        <f t="shared" si="34"/>
        <v>0</v>
      </c>
      <c r="CC7" s="32">
        <f t="shared" si="35"/>
        <v>470</v>
      </c>
      <c r="CD7" s="176">
        <f t="shared" si="6"/>
        <v>323.33333333333337</v>
      </c>
      <c r="CE7" s="24">
        <f t="shared" si="36"/>
        <v>3</v>
      </c>
      <c r="CF7" s="176">
        <f t="shared" si="7"/>
        <v>283.33333333333337</v>
      </c>
      <c r="CG7" s="24">
        <f t="shared" si="37"/>
        <v>4</v>
      </c>
      <c r="CH7" s="176">
        <f t="shared" si="8"/>
        <v>230</v>
      </c>
      <c r="CI7" s="24">
        <f t="shared" si="38"/>
        <v>5</v>
      </c>
      <c r="CJ7" s="24">
        <f t="shared" si="9"/>
        <v>4.113785557986871</v>
      </c>
      <c r="CK7" s="24">
        <f t="shared" si="10"/>
        <v>4.113785557986871</v>
      </c>
      <c r="CM7" s="24">
        <f t="shared" si="11"/>
        <v>7.1428571428571423</v>
      </c>
      <c r="CN7" s="24">
        <f t="shared" si="12"/>
        <v>5.4054054054054053</v>
      </c>
      <c r="CO7" s="24">
        <f t="shared" si="13"/>
        <v>3.5294117647058822</v>
      </c>
      <c r="CP7" s="24">
        <f t="shared" si="14"/>
        <v>0</v>
      </c>
      <c r="CQ7" s="24">
        <f t="shared" si="15"/>
        <v>0</v>
      </c>
      <c r="CR7" s="24">
        <f t="shared" si="15"/>
        <v>21.428571428571427</v>
      </c>
      <c r="CS7" s="24">
        <f t="shared" si="15"/>
        <v>0</v>
      </c>
      <c r="CT7" s="24" t="e">
        <f t="shared" si="15"/>
        <v>#DIV/0!</v>
      </c>
      <c r="CU7" s="24" t="e">
        <f t="shared" si="15"/>
        <v>#DIV/0!</v>
      </c>
      <c r="CV7" s="24" t="e">
        <f t="shared" si="16"/>
        <v>#DIV/0!</v>
      </c>
      <c r="CW7" s="24" t="e">
        <f t="shared" si="16"/>
        <v>#DIV/0!</v>
      </c>
      <c r="CX7" s="24" t="e">
        <f t="shared" si="16"/>
        <v>#DIV/0!</v>
      </c>
      <c r="CY7" s="24" t="e">
        <f t="shared" si="16"/>
        <v>#DIV/0!</v>
      </c>
      <c r="CZ7" s="24" t="e">
        <f t="shared" si="16"/>
        <v>#DIV/0!</v>
      </c>
      <c r="DA7" s="24" t="e">
        <f t="shared" si="17"/>
        <v>#DIV/0!</v>
      </c>
      <c r="DB7" s="24" t="e">
        <f t="shared" si="17"/>
        <v>#DIV/0!</v>
      </c>
      <c r="DC7" s="24" t="e">
        <f t="shared" si="17"/>
        <v>#DIV/0!</v>
      </c>
      <c r="DE7" s="24">
        <f t="shared" si="39"/>
        <v>1</v>
      </c>
      <c r="DF7" s="24">
        <f t="shared" si="39"/>
        <v>1</v>
      </c>
      <c r="DG7" s="24">
        <f t="shared" si="40"/>
        <v>1</v>
      </c>
      <c r="DH7" s="24">
        <f t="shared" si="41"/>
        <v>0</v>
      </c>
      <c r="DI7" s="24">
        <f t="shared" si="18"/>
        <v>0</v>
      </c>
      <c r="DJ7" s="24">
        <f t="shared" si="18"/>
        <v>1</v>
      </c>
      <c r="DK7" s="24">
        <f t="shared" si="18"/>
        <v>0</v>
      </c>
      <c r="DL7" s="24">
        <f t="shared" si="18"/>
        <v>0</v>
      </c>
      <c r="DM7" s="24">
        <f t="shared" si="18"/>
        <v>0</v>
      </c>
      <c r="DN7" s="24">
        <f t="shared" si="19"/>
        <v>0</v>
      </c>
      <c r="DO7" s="24">
        <f t="shared" si="42"/>
        <v>0</v>
      </c>
      <c r="DP7" s="24">
        <f t="shared" si="42"/>
        <v>0</v>
      </c>
      <c r="DQ7" s="24">
        <f t="shared" si="42"/>
        <v>0</v>
      </c>
      <c r="DR7" s="24">
        <f t="shared" si="43"/>
        <v>0</v>
      </c>
      <c r="DS7" s="24">
        <f t="shared" si="44"/>
        <v>0</v>
      </c>
    </row>
    <row r="8" spans="1:123" s="24" customFormat="1" ht="15.75" thickBot="1">
      <c r="A8" s="24" t="s">
        <v>336</v>
      </c>
      <c r="B8" s="25">
        <v>6</v>
      </c>
      <c r="C8" s="25" t="s">
        <v>455</v>
      </c>
      <c r="D8" s="85" t="s">
        <v>36</v>
      </c>
      <c r="E8" s="119"/>
      <c r="F8" s="93">
        <v>2</v>
      </c>
      <c r="G8" s="33">
        <v>13</v>
      </c>
      <c r="H8" s="33">
        <v>2</v>
      </c>
      <c r="I8" s="33"/>
      <c r="J8" s="33"/>
      <c r="K8" s="33"/>
      <c r="L8" s="33"/>
      <c r="M8" s="33"/>
      <c r="N8" s="33"/>
      <c r="O8" s="33"/>
      <c r="P8" s="33"/>
      <c r="Q8" s="33"/>
      <c r="R8" s="33"/>
      <c r="S8" s="119"/>
      <c r="T8" s="50" t="s">
        <v>36</v>
      </c>
      <c r="U8" s="93"/>
      <c r="V8" s="33">
        <v>1</v>
      </c>
      <c r="W8" s="33">
        <v>8</v>
      </c>
      <c r="X8" s="33">
        <v>1</v>
      </c>
      <c r="Y8" s="33"/>
      <c r="Z8" s="33"/>
      <c r="AA8" s="33"/>
      <c r="AB8" s="93"/>
      <c r="AC8" s="33"/>
      <c r="AD8" s="33"/>
      <c r="AE8" s="33"/>
      <c r="AF8" s="33"/>
      <c r="AG8" s="33"/>
      <c r="AH8" s="33"/>
      <c r="AI8" s="33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20"/>
        <v>2</v>
      </c>
      <c r="BA8" s="30">
        <f t="shared" si="0"/>
        <v>0</v>
      </c>
      <c r="BB8" s="31">
        <f t="shared" si="0"/>
        <v>3</v>
      </c>
      <c r="BC8" s="31">
        <f t="shared" si="21"/>
        <v>3</v>
      </c>
      <c r="BD8" s="31">
        <f t="shared" si="1"/>
        <v>21</v>
      </c>
      <c r="BE8" s="31">
        <f t="shared" si="22"/>
        <v>24</v>
      </c>
      <c r="BF8" s="31">
        <f t="shared" si="2"/>
        <v>3</v>
      </c>
      <c r="BG8" s="31">
        <f t="shared" si="23"/>
        <v>27</v>
      </c>
      <c r="BH8" s="31">
        <f t="shared" si="3"/>
        <v>0</v>
      </c>
      <c r="BI8" s="31">
        <f t="shared" si="3"/>
        <v>0</v>
      </c>
      <c r="BJ8" s="31">
        <f t="shared" si="3"/>
        <v>0</v>
      </c>
      <c r="BK8" s="31">
        <f t="shared" si="24"/>
        <v>0</v>
      </c>
      <c r="BL8" s="31">
        <f t="shared" si="24"/>
        <v>0</v>
      </c>
      <c r="BM8" s="31">
        <f t="shared" si="25"/>
        <v>0</v>
      </c>
      <c r="BN8" s="31">
        <f t="shared" si="4"/>
        <v>0</v>
      </c>
      <c r="BO8" s="31">
        <f t="shared" si="4"/>
        <v>0</v>
      </c>
      <c r="BP8" s="31">
        <f t="shared" si="26"/>
        <v>0</v>
      </c>
      <c r="BQ8" s="31">
        <f t="shared" si="27"/>
        <v>0</v>
      </c>
      <c r="BR8" s="31">
        <f t="shared" si="27"/>
        <v>0</v>
      </c>
      <c r="BS8" s="31">
        <f t="shared" si="28"/>
        <v>0</v>
      </c>
      <c r="BT8" s="31">
        <f t="shared" si="5"/>
        <v>0</v>
      </c>
      <c r="BU8" s="32">
        <f t="shared" si="5"/>
        <v>0</v>
      </c>
      <c r="BV8" s="32">
        <f t="shared" si="29"/>
        <v>0</v>
      </c>
      <c r="BX8" s="30">
        <f t="shared" si="30"/>
        <v>1620</v>
      </c>
      <c r="BY8" s="31">
        <f t="shared" si="31"/>
        <v>0</v>
      </c>
      <c r="BZ8" s="31">
        <f t="shared" si="32"/>
        <v>0</v>
      </c>
      <c r="CA8" s="31">
        <f t="shared" si="33"/>
        <v>0</v>
      </c>
      <c r="CB8" s="31">
        <f t="shared" si="34"/>
        <v>0</v>
      </c>
      <c r="CC8" s="32">
        <f t="shared" si="35"/>
        <v>1620</v>
      </c>
      <c r="CD8" s="176">
        <f t="shared" si="6"/>
        <v>1473.3333333333333</v>
      </c>
      <c r="CE8" s="24">
        <f t="shared" si="36"/>
        <v>3</v>
      </c>
      <c r="CF8" s="176">
        <f t="shared" si="7"/>
        <v>1433.3333333333333</v>
      </c>
      <c r="CG8" s="24">
        <f t="shared" si="37"/>
        <v>4</v>
      </c>
      <c r="CH8" s="176">
        <f t="shared" si="8"/>
        <v>1380</v>
      </c>
      <c r="CI8" s="24">
        <f t="shared" si="38"/>
        <v>5</v>
      </c>
      <c r="CJ8" s="24">
        <f t="shared" si="9"/>
        <v>14.179431072210066</v>
      </c>
      <c r="CK8" s="24">
        <f t="shared" si="10"/>
        <v>14.179431072210066</v>
      </c>
      <c r="CM8" s="24">
        <f t="shared" si="11"/>
        <v>0</v>
      </c>
      <c r="CN8" s="24">
        <f t="shared" si="12"/>
        <v>8.1081081081081088</v>
      </c>
      <c r="CO8" s="24">
        <f t="shared" si="13"/>
        <v>24.705882352941178</v>
      </c>
      <c r="CP8" s="24">
        <f t="shared" si="14"/>
        <v>6.8181818181818183</v>
      </c>
      <c r="CQ8" s="24">
        <f t="shared" si="15"/>
        <v>0</v>
      </c>
      <c r="CR8" s="24">
        <f t="shared" si="15"/>
        <v>0</v>
      </c>
      <c r="CS8" s="24">
        <f t="shared" si="15"/>
        <v>0</v>
      </c>
      <c r="CT8" s="24" t="e">
        <f t="shared" si="15"/>
        <v>#DIV/0!</v>
      </c>
      <c r="CU8" s="24" t="e">
        <f t="shared" si="15"/>
        <v>#DIV/0!</v>
      </c>
      <c r="CV8" s="24" t="e">
        <f t="shared" si="16"/>
        <v>#DIV/0!</v>
      </c>
      <c r="CW8" s="24" t="e">
        <f t="shared" si="16"/>
        <v>#DIV/0!</v>
      </c>
      <c r="CX8" s="24" t="e">
        <f t="shared" si="16"/>
        <v>#DIV/0!</v>
      </c>
      <c r="CY8" s="24" t="e">
        <f t="shared" si="16"/>
        <v>#DIV/0!</v>
      </c>
      <c r="CZ8" s="24" t="e">
        <f t="shared" si="16"/>
        <v>#DIV/0!</v>
      </c>
      <c r="DA8" s="24" t="e">
        <f t="shared" si="17"/>
        <v>#DIV/0!</v>
      </c>
      <c r="DB8" s="24" t="e">
        <f t="shared" si="17"/>
        <v>#DIV/0!</v>
      </c>
      <c r="DC8" s="24" t="e">
        <f t="shared" si="17"/>
        <v>#DIV/0!</v>
      </c>
      <c r="DE8" s="24">
        <f t="shared" si="39"/>
        <v>0</v>
      </c>
      <c r="DF8" s="24">
        <f t="shared" si="39"/>
        <v>1</v>
      </c>
      <c r="DG8" s="24">
        <f t="shared" si="40"/>
        <v>1</v>
      </c>
      <c r="DH8" s="24">
        <f t="shared" si="41"/>
        <v>1</v>
      </c>
      <c r="DI8" s="24">
        <f t="shared" si="18"/>
        <v>0</v>
      </c>
      <c r="DJ8" s="24">
        <f t="shared" si="18"/>
        <v>0</v>
      </c>
      <c r="DK8" s="24">
        <f t="shared" si="18"/>
        <v>0</v>
      </c>
      <c r="DL8" s="24">
        <f t="shared" si="18"/>
        <v>0</v>
      </c>
      <c r="DM8" s="24">
        <f t="shared" si="18"/>
        <v>0</v>
      </c>
      <c r="DN8" s="24">
        <f t="shared" si="19"/>
        <v>0</v>
      </c>
      <c r="DO8" s="24">
        <f t="shared" si="42"/>
        <v>0</v>
      </c>
      <c r="DP8" s="24">
        <f t="shared" si="42"/>
        <v>0</v>
      </c>
      <c r="DQ8" s="24">
        <f t="shared" si="42"/>
        <v>0</v>
      </c>
      <c r="DR8" s="24">
        <f t="shared" si="43"/>
        <v>0</v>
      </c>
      <c r="DS8" s="24">
        <f t="shared" si="44"/>
        <v>0</v>
      </c>
    </row>
    <row r="9" spans="1:123" s="24" customFormat="1" ht="15.75" thickBot="1">
      <c r="A9" s="24" t="s">
        <v>336</v>
      </c>
      <c r="B9" s="25">
        <v>7</v>
      </c>
      <c r="C9" s="25" t="s">
        <v>456</v>
      </c>
      <c r="D9" s="85" t="s">
        <v>36</v>
      </c>
      <c r="E9" s="119"/>
      <c r="F9" s="93">
        <v>1</v>
      </c>
      <c r="G9" s="33">
        <v>2</v>
      </c>
      <c r="H9" s="33">
        <v>2</v>
      </c>
      <c r="I9" s="33"/>
      <c r="J9" s="33"/>
      <c r="K9" s="33"/>
      <c r="L9" s="33"/>
      <c r="M9" s="33"/>
      <c r="N9" s="33"/>
      <c r="O9" s="33"/>
      <c r="P9" s="33"/>
      <c r="Q9" s="33"/>
      <c r="R9" s="33"/>
      <c r="S9" s="119"/>
      <c r="T9" s="50" t="s">
        <v>36</v>
      </c>
      <c r="U9" s="93"/>
      <c r="V9" s="33"/>
      <c r="W9" s="33"/>
      <c r="X9" s="33"/>
      <c r="Y9" s="33"/>
      <c r="Z9" s="33"/>
      <c r="AA9" s="33">
        <v>1</v>
      </c>
      <c r="AB9" s="93"/>
      <c r="AC9" s="33"/>
      <c r="AD9" s="33"/>
      <c r="AE9" s="33"/>
      <c r="AF9" s="33"/>
      <c r="AG9" s="33"/>
      <c r="AH9" s="33"/>
      <c r="AI9" s="33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20"/>
        <v>2</v>
      </c>
      <c r="BA9" s="30">
        <f t="shared" si="0"/>
        <v>0</v>
      </c>
      <c r="BB9" s="31">
        <f t="shared" si="0"/>
        <v>1</v>
      </c>
      <c r="BC9" s="31">
        <f t="shared" si="21"/>
        <v>1</v>
      </c>
      <c r="BD9" s="31">
        <f t="shared" si="1"/>
        <v>2</v>
      </c>
      <c r="BE9" s="31">
        <f t="shared" si="22"/>
        <v>3</v>
      </c>
      <c r="BF9" s="31">
        <f t="shared" si="2"/>
        <v>2</v>
      </c>
      <c r="BG9" s="31">
        <f t="shared" si="23"/>
        <v>5</v>
      </c>
      <c r="BH9" s="31">
        <f t="shared" si="3"/>
        <v>0</v>
      </c>
      <c r="BI9" s="31">
        <f t="shared" si="3"/>
        <v>0</v>
      </c>
      <c r="BJ9" s="31">
        <f t="shared" si="3"/>
        <v>1</v>
      </c>
      <c r="BK9" s="31">
        <f t="shared" si="24"/>
        <v>0</v>
      </c>
      <c r="BL9" s="31">
        <f t="shared" si="24"/>
        <v>0</v>
      </c>
      <c r="BM9" s="31">
        <f t="shared" si="25"/>
        <v>0</v>
      </c>
      <c r="BN9" s="31">
        <f t="shared" si="4"/>
        <v>0</v>
      </c>
      <c r="BO9" s="31">
        <f t="shared" si="4"/>
        <v>0</v>
      </c>
      <c r="BP9" s="31">
        <f t="shared" si="26"/>
        <v>0</v>
      </c>
      <c r="BQ9" s="31">
        <f t="shared" si="27"/>
        <v>0</v>
      </c>
      <c r="BR9" s="31">
        <f t="shared" si="27"/>
        <v>0</v>
      </c>
      <c r="BS9" s="31">
        <f t="shared" si="28"/>
        <v>0</v>
      </c>
      <c r="BT9" s="31">
        <f t="shared" si="5"/>
        <v>0</v>
      </c>
      <c r="BU9" s="32">
        <f t="shared" si="5"/>
        <v>0</v>
      </c>
      <c r="BV9" s="32">
        <f t="shared" si="29"/>
        <v>0</v>
      </c>
      <c r="BX9" s="30">
        <f t="shared" si="30"/>
        <v>280</v>
      </c>
      <c r="BY9" s="31">
        <f t="shared" si="31"/>
        <v>0</v>
      </c>
      <c r="BZ9" s="31">
        <f t="shared" si="32"/>
        <v>5</v>
      </c>
      <c r="CA9" s="31">
        <f t="shared" si="33"/>
        <v>0</v>
      </c>
      <c r="CB9" s="31">
        <f t="shared" si="34"/>
        <v>0</v>
      </c>
      <c r="CC9" s="32">
        <f t="shared" si="35"/>
        <v>285</v>
      </c>
      <c r="CD9" s="176">
        <f t="shared" si="6"/>
        <v>138.33333333333334</v>
      </c>
      <c r="CE9" s="24">
        <f t="shared" si="36"/>
        <v>3</v>
      </c>
      <c r="CF9" s="176">
        <f t="shared" si="7"/>
        <v>98.333333333333343</v>
      </c>
      <c r="CG9" s="24">
        <f t="shared" si="37"/>
        <v>4</v>
      </c>
      <c r="CH9" s="176">
        <f t="shared" si="8"/>
        <v>45</v>
      </c>
      <c r="CI9" s="24">
        <f t="shared" si="38"/>
        <v>5</v>
      </c>
      <c r="CJ9" s="24">
        <f t="shared" si="9"/>
        <v>2.4945295404814005</v>
      </c>
      <c r="CK9" s="24">
        <f t="shared" si="10"/>
        <v>2.4945295404814005</v>
      </c>
      <c r="CM9" s="24">
        <f t="shared" si="11"/>
        <v>0</v>
      </c>
      <c r="CN9" s="24">
        <f t="shared" si="12"/>
        <v>2.7027027027027026</v>
      </c>
      <c r="CO9" s="24">
        <f t="shared" si="13"/>
        <v>2.3529411764705883</v>
      </c>
      <c r="CP9" s="24">
        <f t="shared" si="14"/>
        <v>4.5454545454545459</v>
      </c>
      <c r="CQ9" s="24">
        <f t="shared" si="15"/>
        <v>0</v>
      </c>
      <c r="CR9" s="24">
        <f t="shared" si="15"/>
        <v>0</v>
      </c>
      <c r="CS9" s="24">
        <f t="shared" si="15"/>
        <v>14.285714285714285</v>
      </c>
      <c r="CT9" s="24" t="e">
        <f t="shared" si="15"/>
        <v>#DIV/0!</v>
      </c>
      <c r="CU9" s="24" t="e">
        <f t="shared" si="15"/>
        <v>#DIV/0!</v>
      </c>
      <c r="CV9" s="24" t="e">
        <f t="shared" si="16"/>
        <v>#DIV/0!</v>
      </c>
      <c r="CW9" s="24" t="e">
        <f t="shared" si="16"/>
        <v>#DIV/0!</v>
      </c>
      <c r="CX9" s="24" t="e">
        <f t="shared" si="16"/>
        <v>#DIV/0!</v>
      </c>
      <c r="CY9" s="24" t="e">
        <f t="shared" si="16"/>
        <v>#DIV/0!</v>
      </c>
      <c r="CZ9" s="24" t="e">
        <f t="shared" si="16"/>
        <v>#DIV/0!</v>
      </c>
      <c r="DA9" s="24" t="e">
        <f t="shared" si="17"/>
        <v>#DIV/0!</v>
      </c>
      <c r="DB9" s="24" t="e">
        <f t="shared" si="17"/>
        <v>#DIV/0!</v>
      </c>
      <c r="DC9" s="24" t="e">
        <f t="shared" si="17"/>
        <v>#DIV/0!</v>
      </c>
      <c r="DE9" s="24">
        <f t="shared" si="39"/>
        <v>0</v>
      </c>
      <c r="DF9" s="24">
        <f t="shared" si="39"/>
        <v>1</v>
      </c>
      <c r="DG9" s="24">
        <f t="shared" si="40"/>
        <v>1</v>
      </c>
      <c r="DH9" s="24">
        <f t="shared" si="41"/>
        <v>1</v>
      </c>
      <c r="DI9" s="24">
        <f t="shared" si="18"/>
        <v>0</v>
      </c>
      <c r="DJ9" s="24">
        <f t="shared" si="18"/>
        <v>0</v>
      </c>
      <c r="DK9" s="24">
        <f t="shared" si="18"/>
        <v>1</v>
      </c>
      <c r="DL9" s="24">
        <f t="shared" si="18"/>
        <v>0</v>
      </c>
      <c r="DM9" s="24">
        <f t="shared" si="18"/>
        <v>0</v>
      </c>
      <c r="DN9" s="24">
        <f t="shared" si="19"/>
        <v>0</v>
      </c>
      <c r="DO9" s="24">
        <f t="shared" si="42"/>
        <v>0</v>
      </c>
      <c r="DP9" s="24">
        <f t="shared" si="42"/>
        <v>0</v>
      </c>
      <c r="DQ9" s="24">
        <f t="shared" si="42"/>
        <v>0</v>
      </c>
      <c r="DR9" s="24">
        <f t="shared" si="43"/>
        <v>0</v>
      </c>
      <c r="DS9" s="24">
        <f t="shared" si="44"/>
        <v>0</v>
      </c>
    </row>
    <row r="10" spans="1:123" s="24" customFormat="1" ht="15.75" thickBot="1">
      <c r="A10" s="24" t="s">
        <v>336</v>
      </c>
      <c r="B10" s="25">
        <v>8</v>
      </c>
      <c r="C10" s="25" t="s">
        <v>457</v>
      </c>
      <c r="D10" s="85" t="s">
        <v>36</v>
      </c>
      <c r="E10" s="119">
        <v>3</v>
      </c>
      <c r="F10" s="93">
        <v>4</v>
      </c>
      <c r="G10" s="33">
        <v>1</v>
      </c>
      <c r="H10" s="33"/>
      <c r="I10" s="33"/>
      <c r="J10" s="33">
        <v>1</v>
      </c>
      <c r="K10" s="33"/>
      <c r="L10" s="33"/>
      <c r="M10" s="33"/>
      <c r="N10" s="33"/>
      <c r="O10" s="33"/>
      <c r="P10" s="33"/>
      <c r="Q10" s="33"/>
      <c r="R10" s="33"/>
      <c r="S10" s="119"/>
      <c r="T10" s="50" t="s">
        <v>36</v>
      </c>
      <c r="U10" s="93">
        <v>1</v>
      </c>
      <c r="V10" s="33"/>
      <c r="W10" s="33">
        <v>3</v>
      </c>
      <c r="X10" s="33"/>
      <c r="Y10" s="33"/>
      <c r="Z10" s="33"/>
      <c r="AA10" s="33"/>
      <c r="AB10" s="93"/>
      <c r="AC10" s="33"/>
      <c r="AD10" s="33"/>
      <c r="AE10" s="33"/>
      <c r="AF10" s="33"/>
      <c r="AG10" s="33"/>
      <c r="AH10" s="33"/>
      <c r="AI10" s="33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20"/>
        <v>2</v>
      </c>
      <c r="BA10" s="30">
        <f t="shared" si="0"/>
        <v>4</v>
      </c>
      <c r="BB10" s="31">
        <f t="shared" si="0"/>
        <v>4</v>
      </c>
      <c r="BC10" s="31">
        <f t="shared" si="21"/>
        <v>8</v>
      </c>
      <c r="BD10" s="31">
        <f t="shared" si="1"/>
        <v>4</v>
      </c>
      <c r="BE10" s="31">
        <f t="shared" si="22"/>
        <v>12</v>
      </c>
      <c r="BF10" s="31">
        <f t="shared" si="2"/>
        <v>0</v>
      </c>
      <c r="BG10" s="31">
        <f t="shared" si="23"/>
        <v>12</v>
      </c>
      <c r="BH10" s="31">
        <f t="shared" si="3"/>
        <v>0</v>
      </c>
      <c r="BI10" s="31">
        <f t="shared" si="3"/>
        <v>1</v>
      </c>
      <c r="BJ10" s="31">
        <f t="shared" si="3"/>
        <v>0</v>
      </c>
      <c r="BK10" s="31">
        <f t="shared" si="24"/>
        <v>0</v>
      </c>
      <c r="BL10" s="31">
        <f t="shared" si="24"/>
        <v>0</v>
      </c>
      <c r="BM10" s="31">
        <f t="shared" si="25"/>
        <v>0</v>
      </c>
      <c r="BN10" s="31">
        <f t="shared" si="4"/>
        <v>0</v>
      </c>
      <c r="BO10" s="31">
        <f t="shared" si="4"/>
        <v>0</v>
      </c>
      <c r="BP10" s="31">
        <f t="shared" si="26"/>
        <v>0</v>
      </c>
      <c r="BQ10" s="31">
        <f t="shared" si="27"/>
        <v>0</v>
      </c>
      <c r="BR10" s="31">
        <f t="shared" si="27"/>
        <v>0</v>
      </c>
      <c r="BS10" s="31">
        <f t="shared" si="28"/>
        <v>0</v>
      </c>
      <c r="BT10" s="31">
        <f t="shared" si="5"/>
        <v>0</v>
      </c>
      <c r="BU10" s="32">
        <f t="shared" si="5"/>
        <v>0</v>
      </c>
      <c r="BV10" s="32">
        <f t="shared" si="29"/>
        <v>0</v>
      </c>
      <c r="BX10" s="30">
        <f t="shared" si="30"/>
        <v>960</v>
      </c>
      <c r="BY10" s="31">
        <f t="shared" si="31"/>
        <v>10</v>
      </c>
      <c r="BZ10" s="31">
        <f t="shared" si="32"/>
        <v>0</v>
      </c>
      <c r="CA10" s="31">
        <f t="shared" si="33"/>
        <v>0</v>
      </c>
      <c r="CB10" s="31">
        <f t="shared" si="34"/>
        <v>0</v>
      </c>
      <c r="CC10" s="32">
        <f t="shared" si="35"/>
        <v>970</v>
      </c>
      <c r="CD10" s="176">
        <f t="shared" si="6"/>
        <v>823.33333333333337</v>
      </c>
      <c r="CE10" s="24">
        <f t="shared" si="36"/>
        <v>3</v>
      </c>
      <c r="CF10" s="176">
        <f t="shared" si="7"/>
        <v>783.33333333333337</v>
      </c>
      <c r="CG10" s="24">
        <f t="shared" si="37"/>
        <v>4</v>
      </c>
      <c r="CH10" s="176">
        <f t="shared" si="8"/>
        <v>730</v>
      </c>
      <c r="CI10" s="24">
        <f t="shared" si="38"/>
        <v>5</v>
      </c>
      <c r="CJ10" s="24">
        <f t="shared" si="9"/>
        <v>8.4901531728665205</v>
      </c>
      <c r="CK10" s="24">
        <f t="shared" si="10"/>
        <v>8.4901531728665205</v>
      </c>
      <c r="CM10" s="24">
        <f t="shared" si="11"/>
        <v>28.571428571428569</v>
      </c>
      <c r="CN10" s="24">
        <f t="shared" si="12"/>
        <v>10.810810810810811</v>
      </c>
      <c r="CO10" s="24">
        <f t="shared" si="13"/>
        <v>4.7058823529411766</v>
      </c>
      <c r="CP10" s="24">
        <f t="shared" si="14"/>
        <v>0</v>
      </c>
      <c r="CQ10" s="24">
        <f t="shared" si="15"/>
        <v>0</v>
      </c>
      <c r="CR10" s="24">
        <f t="shared" si="15"/>
        <v>7.1428571428571423</v>
      </c>
      <c r="CS10" s="24">
        <f t="shared" si="15"/>
        <v>0</v>
      </c>
      <c r="CT10" s="24" t="e">
        <f t="shared" si="15"/>
        <v>#DIV/0!</v>
      </c>
      <c r="CU10" s="24" t="e">
        <f t="shared" si="15"/>
        <v>#DIV/0!</v>
      </c>
      <c r="CV10" s="24" t="e">
        <f t="shared" si="16"/>
        <v>#DIV/0!</v>
      </c>
      <c r="CW10" s="24" t="e">
        <f t="shared" si="16"/>
        <v>#DIV/0!</v>
      </c>
      <c r="CX10" s="24" t="e">
        <f t="shared" si="16"/>
        <v>#DIV/0!</v>
      </c>
      <c r="CY10" s="24" t="e">
        <f t="shared" si="16"/>
        <v>#DIV/0!</v>
      </c>
      <c r="CZ10" s="24" t="e">
        <f t="shared" si="16"/>
        <v>#DIV/0!</v>
      </c>
      <c r="DA10" s="24" t="e">
        <f t="shared" si="17"/>
        <v>#DIV/0!</v>
      </c>
      <c r="DB10" s="24" t="e">
        <f t="shared" si="17"/>
        <v>#DIV/0!</v>
      </c>
      <c r="DC10" s="24" t="e">
        <f t="shared" si="17"/>
        <v>#DIV/0!</v>
      </c>
      <c r="DE10" s="24">
        <f t="shared" si="39"/>
        <v>1</v>
      </c>
      <c r="DF10" s="24">
        <f t="shared" si="39"/>
        <v>1</v>
      </c>
      <c r="DG10" s="24">
        <f t="shared" si="40"/>
        <v>1</v>
      </c>
      <c r="DH10" s="24">
        <f t="shared" si="41"/>
        <v>0</v>
      </c>
      <c r="DI10" s="24">
        <f t="shared" si="18"/>
        <v>0</v>
      </c>
      <c r="DJ10" s="24">
        <f t="shared" si="18"/>
        <v>1</v>
      </c>
      <c r="DK10" s="24">
        <f t="shared" si="18"/>
        <v>0</v>
      </c>
      <c r="DL10" s="24">
        <f t="shared" si="18"/>
        <v>0</v>
      </c>
      <c r="DM10" s="24">
        <f t="shared" si="18"/>
        <v>0</v>
      </c>
      <c r="DN10" s="24">
        <f t="shared" si="19"/>
        <v>0</v>
      </c>
      <c r="DO10" s="24">
        <f t="shared" si="42"/>
        <v>0</v>
      </c>
      <c r="DP10" s="24">
        <f t="shared" si="42"/>
        <v>0</v>
      </c>
      <c r="DQ10" s="24">
        <f t="shared" si="42"/>
        <v>0</v>
      </c>
      <c r="DR10" s="24">
        <f t="shared" si="43"/>
        <v>0</v>
      </c>
      <c r="DS10" s="24">
        <f t="shared" si="44"/>
        <v>0</v>
      </c>
    </row>
    <row r="11" spans="1:123" s="24" customFormat="1" ht="15.75" thickBot="1">
      <c r="A11" s="24" t="s">
        <v>336</v>
      </c>
      <c r="B11" s="25">
        <v>9</v>
      </c>
      <c r="C11" s="25" t="s">
        <v>458</v>
      </c>
      <c r="D11" s="85" t="s">
        <v>36</v>
      </c>
      <c r="E11" s="119"/>
      <c r="F11" s="93"/>
      <c r="G11" s="33"/>
      <c r="H11" s="33">
        <v>1</v>
      </c>
      <c r="I11" s="33"/>
      <c r="J11" s="33">
        <v>4</v>
      </c>
      <c r="K11" s="33"/>
      <c r="L11" s="33"/>
      <c r="M11" s="33"/>
      <c r="N11" s="33"/>
      <c r="O11" s="33"/>
      <c r="P11" s="33"/>
      <c r="Q11" s="33"/>
      <c r="R11" s="33"/>
      <c r="S11" s="119"/>
      <c r="T11" s="50" t="s">
        <v>36</v>
      </c>
      <c r="U11" s="93"/>
      <c r="V11" s="33"/>
      <c r="W11" s="33"/>
      <c r="X11" s="33"/>
      <c r="Y11" s="33"/>
      <c r="Z11" s="33"/>
      <c r="AA11" s="33"/>
      <c r="AB11" s="93"/>
      <c r="AC11" s="33"/>
      <c r="AD11" s="33"/>
      <c r="AE11" s="33"/>
      <c r="AF11" s="33"/>
      <c r="AG11" s="33"/>
      <c r="AH11" s="33"/>
      <c r="AI11" s="33"/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20"/>
        <v>2</v>
      </c>
      <c r="BA11" s="30">
        <f t="shared" si="0"/>
        <v>0</v>
      </c>
      <c r="BB11" s="31">
        <f t="shared" si="0"/>
        <v>0</v>
      </c>
      <c r="BC11" s="31">
        <f t="shared" si="21"/>
        <v>0</v>
      </c>
      <c r="BD11" s="31">
        <f t="shared" si="1"/>
        <v>0</v>
      </c>
      <c r="BE11" s="31">
        <f t="shared" si="22"/>
        <v>0</v>
      </c>
      <c r="BF11" s="31">
        <f t="shared" si="2"/>
        <v>1</v>
      </c>
      <c r="BG11" s="31">
        <f t="shared" si="23"/>
        <v>1</v>
      </c>
      <c r="BH11" s="31">
        <f t="shared" si="3"/>
        <v>0</v>
      </c>
      <c r="BI11" s="31">
        <f t="shared" si="3"/>
        <v>4</v>
      </c>
      <c r="BJ11" s="31">
        <f t="shared" si="3"/>
        <v>0</v>
      </c>
      <c r="BK11" s="31">
        <f t="shared" si="24"/>
        <v>0</v>
      </c>
      <c r="BL11" s="31">
        <f t="shared" si="24"/>
        <v>0</v>
      </c>
      <c r="BM11" s="31">
        <f t="shared" si="25"/>
        <v>0</v>
      </c>
      <c r="BN11" s="31">
        <f t="shared" si="4"/>
        <v>0</v>
      </c>
      <c r="BO11" s="31">
        <f t="shared" si="4"/>
        <v>0</v>
      </c>
      <c r="BP11" s="31">
        <f t="shared" si="26"/>
        <v>0</v>
      </c>
      <c r="BQ11" s="31">
        <f t="shared" si="27"/>
        <v>0</v>
      </c>
      <c r="BR11" s="31">
        <f t="shared" si="27"/>
        <v>0</v>
      </c>
      <c r="BS11" s="31">
        <f t="shared" si="28"/>
        <v>0</v>
      </c>
      <c r="BT11" s="31">
        <f t="shared" si="5"/>
        <v>0</v>
      </c>
      <c r="BU11" s="32">
        <f t="shared" si="5"/>
        <v>0</v>
      </c>
      <c r="BV11" s="32">
        <f t="shared" si="29"/>
        <v>0</v>
      </c>
      <c r="BX11" s="30">
        <f t="shared" si="30"/>
        <v>40</v>
      </c>
      <c r="BY11" s="31">
        <f t="shared" si="31"/>
        <v>30</v>
      </c>
      <c r="BZ11" s="31">
        <f t="shared" si="32"/>
        <v>0</v>
      </c>
      <c r="CA11" s="31">
        <f t="shared" si="33"/>
        <v>0</v>
      </c>
      <c r="CB11" s="31">
        <f t="shared" si="34"/>
        <v>0</v>
      </c>
      <c r="CC11" s="32">
        <f t="shared" si="35"/>
        <v>70</v>
      </c>
      <c r="CD11" s="176">
        <f t="shared" si="6"/>
        <v>-76.666666666666657</v>
      </c>
      <c r="CE11" s="24" t="str">
        <f t="shared" si="36"/>
        <v>NAO</v>
      </c>
      <c r="CF11" s="176">
        <f t="shared" si="7"/>
        <v>-116.66666666666666</v>
      </c>
      <c r="CG11" s="24" t="str">
        <f t="shared" si="37"/>
        <v>NAO</v>
      </c>
      <c r="CH11" s="176">
        <f t="shared" si="8"/>
        <v>-170</v>
      </c>
      <c r="CI11" s="24" t="str">
        <f t="shared" si="38"/>
        <v>NAO</v>
      </c>
      <c r="CJ11" s="24">
        <f t="shared" si="9"/>
        <v>0.61269146608315095</v>
      </c>
      <c r="CK11" s="24">
        <f t="shared" si="10"/>
        <v>0.61269146608315095</v>
      </c>
      <c r="CM11" s="24">
        <f t="shared" si="11"/>
        <v>0</v>
      </c>
      <c r="CN11" s="24">
        <f t="shared" si="12"/>
        <v>0</v>
      </c>
      <c r="CO11" s="24">
        <f t="shared" si="13"/>
        <v>0</v>
      </c>
      <c r="CP11" s="24">
        <f t="shared" si="14"/>
        <v>2.2727272727272729</v>
      </c>
      <c r="CQ11" s="24">
        <f t="shared" si="15"/>
        <v>0</v>
      </c>
      <c r="CR11" s="24">
        <f t="shared" si="15"/>
        <v>28.571428571428569</v>
      </c>
      <c r="CS11" s="24">
        <f t="shared" si="15"/>
        <v>0</v>
      </c>
      <c r="CT11" s="24" t="e">
        <f t="shared" si="15"/>
        <v>#DIV/0!</v>
      </c>
      <c r="CU11" s="24" t="e">
        <f t="shared" si="15"/>
        <v>#DIV/0!</v>
      </c>
      <c r="CV11" s="24" t="e">
        <f t="shared" si="16"/>
        <v>#DIV/0!</v>
      </c>
      <c r="CW11" s="24" t="e">
        <f t="shared" si="16"/>
        <v>#DIV/0!</v>
      </c>
      <c r="CX11" s="24" t="e">
        <f t="shared" si="16"/>
        <v>#DIV/0!</v>
      </c>
      <c r="CY11" s="24" t="e">
        <f t="shared" si="16"/>
        <v>#DIV/0!</v>
      </c>
      <c r="CZ11" s="24" t="e">
        <f t="shared" si="16"/>
        <v>#DIV/0!</v>
      </c>
      <c r="DA11" s="24" t="e">
        <f t="shared" si="17"/>
        <v>#DIV/0!</v>
      </c>
      <c r="DB11" s="24" t="e">
        <f t="shared" si="17"/>
        <v>#DIV/0!</v>
      </c>
      <c r="DC11" s="24" t="e">
        <f t="shared" si="17"/>
        <v>#DIV/0!</v>
      </c>
      <c r="DE11" s="24">
        <f t="shared" si="39"/>
        <v>0</v>
      </c>
      <c r="DF11" s="24">
        <f t="shared" si="39"/>
        <v>0</v>
      </c>
      <c r="DG11" s="24">
        <f t="shared" si="40"/>
        <v>0</v>
      </c>
      <c r="DH11" s="24">
        <f t="shared" si="41"/>
        <v>1</v>
      </c>
      <c r="DI11" s="24">
        <f t="shared" si="18"/>
        <v>0</v>
      </c>
      <c r="DJ11" s="24">
        <f t="shared" si="18"/>
        <v>1</v>
      </c>
      <c r="DK11" s="24">
        <f t="shared" si="18"/>
        <v>0</v>
      </c>
      <c r="DL11" s="24">
        <f t="shared" si="18"/>
        <v>0</v>
      </c>
      <c r="DM11" s="24">
        <f t="shared" si="18"/>
        <v>0</v>
      </c>
      <c r="DN11" s="24">
        <f t="shared" si="19"/>
        <v>0</v>
      </c>
      <c r="DO11" s="24">
        <f t="shared" si="42"/>
        <v>0</v>
      </c>
      <c r="DP11" s="24">
        <f t="shared" si="42"/>
        <v>0</v>
      </c>
      <c r="DQ11" s="24">
        <f t="shared" si="42"/>
        <v>0</v>
      </c>
      <c r="DR11" s="24">
        <f t="shared" si="43"/>
        <v>0</v>
      </c>
      <c r="DS11" s="24">
        <f t="shared" si="44"/>
        <v>0</v>
      </c>
    </row>
    <row r="12" spans="1:123" s="24" customFormat="1" ht="15.75" thickBot="1">
      <c r="A12" s="24" t="s">
        <v>336</v>
      </c>
      <c r="B12" s="25">
        <v>10</v>
      </c>
      <c r="C12" s="25" t="s">
        <v>459</v>
      </c>
      <c r="D12" s="85" t="s">
        <v>76</v>
      </c>
      <c r="E12" s="186"/>
      <c r="F12" s="215"/>
      <c r="G12" s="43"/>
      <c r="H12" s="43"/>
      <c r="I12" s="43"/>
      <c r="J12" s="43"/>
      <c r="K12" s="43"/>
      <c r="L12" s="33"/>
      <c r="M12" s="33"/>
      <c r="N12" s="33"/>
      <c r="O12" s="33"/>
      <c r="P12" s="33"/>
      <c r="Q12" s="33"/>
      <c r="R12" s="33"/>
      <c r="S12" s="119"/>
      <c r="T12" s="50" t="s">
        <v>36</v>
      </c>
      <c r="U12" s="93"/>
      <c r="V12" s="33">
        <v>1</v>
      </c>
      <c r="W12" s="33">
        <v>2</v>
      </c>
      <c r="X12" s="33"/>
      <c r="Y12" s="33"/>
      <c r="Z12" s="33"/>
      <c r="AA12" s="33"/>
      <c r="AB12" s="93"/>
      <c r="AC12" s="33"/>
      <c r="AD12" s="33"/>
      <c r="AE12" s="33"/>
      <c r="AF12" s="33"/>
      <c r="AG12" s="33"/>
      <c r="AH12" s="33"/>
      <c r="AI12" s="33"/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20"/>
        <v>1</v>
      </c>
      <c r="BA12" s="30">
        <f t="shared" si="0"/>
        <v>0</v>
      </c>
      <c r="BB12" s="31">
        <f t="shared" si="0"/>
        <v>1</v>
      </c>
      <c r="BC12" s="31">
        <f t="shared" si="21"/>
        <v>1</v>
      </c>
      <c r="BD12" s="31">
        <f t="shared" si="1"/>
        <v>2</v>
      </c>
      <c r="BE12" s="31">
        <f t="shared" si="22"/>
        <v>3</v>
      </c>
      <c r="BF12" s="31">
        <f t="shared" si="2"/>
        <v>0</v>
      </c>
      <c r="BG12" s="31">
        <f t="shared" si="23"/>
        <v>3</v>
      </c>
      <c r="BH12" s="31">
        <f t="shared" si="3"/>
        <v>0</v>
      </c>
      <c r="BI12" s="31">
        <f t="shared" si="3"/>
        <v>0</v>
      </c>
      <c r="BJ12" s="31">
        <f t="shared" si="3"/>
        <v>0</v>
      </c>
      <c r="BK12" s="31">
        <f t="shared" si="24"/>
        <v>0</v>
      </c>
      <c r="BL12" s="31">
        <f t="shared" si="24"/>
        <v>0</v>
      </c>
      <c r="BM12" s="31">
        <f t="shared" si="25"/>
        <v>0</v>
      </c>
      <c r="BN12" s="31">
        <f t="shared" si="4"/>
        <v>0</v>
      </c>
      <c r="BO12" s="31">
        <f t="shared" si="4"/>
        <v>0</v>
      </c>
      <c r="BP12" s="31">
        <f t="shared" si="26"/>
        <v>0</v>
      </c>
      <c r="BQ12" s="31">
        <f t="shared" si="27"/>
        <v>0</v>
      </c>
      <c r="BR12" s="31">
        <f t="shared" si="27"/>
        <v>0</v>
      </c>
      <c r="BS12" s="31">
        <f t="shared" si="28"/>
        <v>0</v>
      </c>
      <c r="BT12" s="31">
        <f t="shared" si="5"/>
        <v>0</v>
      </c>
      <c r="BU12" s="32">
        <f t="shared" si="5"/>
        <v>0</v>
      </c>
      <c r="BV12" s="32">
        <f t="shared" si="29"/>
        <v>0</v>
      </c>
      <c r="BX12" s="30">
        <f t="shared" si="30"/>
        <v>200</v>
      </c>
      <c r="BY12" s="31">
        <f t="shared" si="31"/>
        <v>0</v>
      </c>
      <c r="BZ12" s="31">
        <f t="shared" si="32"/>
        <v>0</v>
      </c>
      <c r="CA12" s="31">
        <f t="shared" si="33"/>
        <v>0</v>
      </c>
      <c r="CB12" s="31">
        <f t="shared" si="34"/>
        <v>0</v>
      </c>
      <c r="CC12" s="32">
        <f t="shared" si="35"/>
        <v>200</v>
      </c>
      <c r="CD12" s="176">
        <f t="shared" si="6"/>
        <v>126.66666666666667</v>
      </c>
      <c r="CE12" s="24">
        <f t="shared" si="36"/>
        <v>3</v>
      </c>
      <c r="CF12" s="176">
        <f t="shared" si="7"/>
        <v>106.66666666666667</v>
      </c>
      <c r="CG12" s="24">
        <f t="shared" si="37"/>
        <v>4</v>
      </c>
      <c r="CH12" s="176">
        <f t="shared" si="8"/>
        <v>80</v>
      </c>
      <c r="CI12" s="24">
        <f t="shared" si="38"/>
        <v>5</v>
      </c>
      <c r="CJ12" s="24">
        <f t="shared" si="9"/>
        <v>1.7505470459518599</v>
      </c>
      <c r="CK12" s="24">
        <f t="shared" si="10"/>
        <v>1.7505470459518599</v>
      </c>
      <c r="CM12" s="24">
        <f t="shared" si="11"/>
        <v>0</v>
      </c>
      <c r="CN12" s="24">
        <f t="shared" si="12"/>
        <v>2.7027027027027026</v>
      </c>
      <c r="CO12" s="24">
        <f t="shared" si="13"/>
        <v>2.3529411764705883</v>
      </c>
      <c r="CP12" s="24">
        <f t="shared" si="14"/>
        <v>0</v>
      </c>
      <c r="CQ12" s="24">
        <f t="shared" si="15"/>
        <v>0</v>
      </c>
      <c r="CR12" s="24">
        <f t="shared" si="15"/>
        <v>0</v>
      </c>
      <c r="CS12" s="24">
        <f t="shared" si="15"/>
        <v>0</v>
      </c>
      <c r="CT12" s="24" t="e">
        <f t="shared" si="15"/>
        <v>#DIV/0!</v>
      </c>
      <c r="CU12" s="24" t="e">
        <f t="shared" si="15"/>
        <v>#DIV/0!</v>
      </c>
      <c r="CV12" s="24" t="e">
        <f t="shared" si="16"/>
        <v>#DIV/0!</v>
      </c>
      <c r="CW12" s="24" t="e">
        <f t="shared" si="16"/>
        <v>#DIV/0!</v>
      </c>
      <c r="CX12" s="24" t="e">
        <f t="shared" si="16"/>
        <v>#DIV/0!</v>
      </c>
      <c r="CY12" s="24" t="e">
        <f t="shared" si="16"/>
        <v>#DIV/0!</v>
      </c>
      <c r="CZ12" s="24" t="e">
        <f t="shared" si="16"/>
        <v>#DIV/0!</v>
      </c>
      <c r="DA12" s="24" t="e">
        <f t="shared" si="17"/>
        <v>#DIV/0!</v>
      </c>
      <c r="DB12" s="24" t="e">
        <f t="shared" si="17"/>
        <v>#DIV/0!</v>
      </c>
      <c r="DC12" s="24" t="e">
        <f t="shared" si="17"/>
        <v>#DIV/0!</v>
      </c>
      <c r="DE12" s="24">
        <f t="shared" si="39"/>
        <v>0</v>
      </c>
      <c r="DF12" s="24">
        <f t="shared" si="39"/>
        <v>1</v>
      </c>
      <c r="DG12" s="24">
        <f t="shared" si="40"/>
        <v>1</v>
      </c>
      <c r="DH12" s="24">
        <f t="shared" si="41"/>
        <v>0</v>
      </c>
      <c r="DI12" s="24">
        <f t="shared" si="18"/>
        <v>0</v>
      </c>
      <c r="DJ12" s="24">
        <f t="shared" si="18"/>
        <v>0</v>
      </c>
      <c r="DK12" s="24">
        <f t="shared" si="18"/>
        <v>0</v>
      </c>
      <c r="DL12" s="24">
        <f t="shared" si="18"/>
        <v>0</v>
      </c>
      <c r="DM12" s="24">
        <f t="shared" si="18"/>
        <v>0</v>
      </c>
      <c r="DN12" s="24">
        <f t="shared" si="19"/>
        <v>0</v>
      </c>
      <c r="DO12" s="24">
        <f t="shared" si="42"/>
        <v>0</v>
      </c>
      <c r="DP12" s="24">
        <f t="shared" si="42"/>
        <v>0</v>
      </c>
      <c r="DQ12" s="24">
        <f t="shared" si="42"/>
        <v>0</v>
      </c>
      <c r="DR12" s="24">
        <f t="shared" si="43"/>
        <v>0</v>
      </c>
      <c r="DS12" s="24">
        <f t="shared" si="44"/>
        <v>0</v>
      </c>
    </row>
    <row r="13" spans="1:123" s="24" customFormat="1" ht="15.75" thickBot="1">
      <c r="A13" s="24" t="s">
        <v>336</v>
      </c>
      <c r="B13" s="25">
        <v>11</v>
      </c>
      <c r="C13" s="25" t="s">
        <v>460</v>
      </c>
      <c r="D13" s="85" t="s">
        <v>36</v>
      </c>
      <c r="E13" s="119"/>
      <c r="F13" s="93">
        <v>2</v>
      </c>
      <c r="G13" s="33">
        <v>4</v>
      </c>
      <c r="H13" s="33">
        <v>3</v>
      </c>
      <c r="I13" s="33"/>
      <c r="J13" s="33">
        <v>1</v>
      </c>
      <c r="K13" s="33"/>
      <c r="L13" s="33"/>
      <c r="M13" s="33"/>
      <c r="N13" s="33"/>
      <c r="O13" s="33"/>
      <c r="P13" s="33"/>
      <c r="Q13" s="33"/>
      <c r="R13" s="33"/>
      <c r="S13" s="119"/>
      <c r="T13" s="50" t="s">
        <v>36</v>
      </c>
      <c r="U13" s="93"/>
      <c r="V13" s="33">
        <v>2</v>
      </c>
      <c r="W13" s="33">
        <v>4</v>
      </c>
      <c r="X13" s="33">
        <v>5</v>
      </c>
      <c r="Y13" s="33"/>
      <c r="Z13" s="33"/>
      <c r="AA13" s="33">
        <v>1</v>
      </c>
      <c r="AB13" s="93"/>
      <c r="AC13" s="33"/>
      <c r="AD13" s="33"/>
      <c r="AE13" s="33"/>
      <c r="AF13" s="33"/>
      <c r="AG13" s="33"/>
      <c r="AH13" s="33"/>
      <c r="AI13" s="33"/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20"/>
        <v>2</v>
      </c>
      <c r="BA13" s="30">
        <f t="shared" si="0"/>
        <v>0</v>
      </c>
      <c r="BB13" s="31">
        <f t="shared" si="0"/>
        <v>4</v>
      </c>
      <c r="BC13" s="31">
        <f t="shared" si="21"/>
        <v>4</v>
      </c>
      <c r="BD13" s="31">
        <f t="shared" si="1"/>
        <v>8</v>
      </c>
      <c r="BE13" s="31">
        <f t="shared" si="22"/>
        <v>12</v>
      </c>
      <c r="BF13" s="31">
        <f t="shared" si="2"/>
        <v>8</v>
      </c>
      <c r="BG13" s="31">
        <f t="shared" si="23"/>
        <v>20</v>
      </c>
      <c r="BH13" s="31">
        <f t="shared" si="3"/>
        <v>0</v>
      </c>
      <c r="BI13" s="31">
        <f t="shared" si="3"/>
        <v>1</v>
      </c>
      <c r="BJ13" s="31">
        <f t="shared" si="3"/>
        <v>1</v>
      </c>
      <c r="BK13" s="31">
        <f t="shared" si="24"/>
        <v>0</v>
      </c>
      <c r="BL13" s="31">
        <f t="shared" si="24"/>
        <v>0</v>
      </c>
      <c r="BM13" s="31">
        <f t="shared" si="25"/>
        <v>0</v>
      </c>
      <c r="BN13" s="31">
        <f t="shared" si="4"/>
        <v>0</v>
      </c>
      <c r="BO13" s="31">
        <f t="shared" si="4"/>
        <v>0</v>
      </c>
      <c r="BP13" s="31">
        <f t="shared" si="26"/>
        <v>0</v>
      </c>
      <c r="BQ13" s="31">
        <f t="shared" si="27"/>
        <v>0</v>
      </c>
      <c r="BR13" s="31">
        <f t="shared" si="27"/>
        <v>0</v>
      </c>
      <c r="BS13" s="31">
        <f t="shared" si="28"/>
        <v>0</v>
      </c>
      <c r="BT13" s="31">
        <f t="shared" si="5"/>
        <v>0</v>
      </c>
      <c r="BU13" s="32">
        <f t="shared" si="5"/>
        <v>0</v>
      </c>
      <c r="BV13" s="32">
        <f t="shared" si="29"/>
        <v>0</v>
      </c>
      <c r="BX13" s="30">
        <f t="shared" si="30"/>
        <v>1120</v>
      </c>
      <c r="BY13" s="31">
        <f t="shared" si="31"/>
        <v>10</v>
      </c>
      <c r="BZ13" s="31">
        <f t="shared" si="32"/>
        <v>5</v>
      </c>
      <c r="CA13" s="31">
        <f t="shared" si="33"/>
        <v>0</v>
      </c>
      <c r="CB13" s="31">
        <f t="shared" si="34"/>
        <v>0</v>
      </c>
      <c r="CC13" s="32">
        <f t="shared" si="35"/>
        <v>1135</v>
      </c>
      <c r="CD13" s="176">
        <f t="shared" si="6"/>
        <v>988.33333333333337</v>
      </c>
      <c r="CE13" s="24">
        <f t="shared" si="36"/>
        <v>3</v>
      </c>
      <c r="CF13" s="176">
        <f t="shared" si="7"/>
        <v>948.33333333333337</v>
      </c>
      <c r="CG13" s="24">
        <f t="shared" si="37"/>
        <v>4</v>
      </c>
      <c r="CH13" s="176">
        <f t="shared" si="8"/>
        <v>895</v>
      </c>
      <c r="CI13" s="24">
        <f t="shared" si="38"/>
        <v>5</v>
      </c>
      <c r="CJ13" s="24">
        <f t="shared" si="9"/>
        <v>9.9343544857768062</v>
      </c>
      <c r="CK13" s="24">
        <f t="shared" si="10"/>
        <v>9.9343544857768062</v>
      </c>
      <c r="CM13" s="24">
        <f t="shared" si="11"/>
        <v>0</v>
      </c>
      <c r="CN13" s="24">
        <f t="shared" si="12"/>
        <v>10.810810810810811</v>
      </c>
      <c r="CO13" s="24">
        <f t="shared" si="13"/>
        <v>9.4117647058823533</v>
      </c>
      <c r="CP13" s="24">
        <f t="shared" si="14"/>
        <v>18.181818181818183</v>
      </c>
      <c r="CQ13" s="24">
        <f t="shared" si="15"/>
        <v>0</v>
      </c>
      <c r="CR13" s="24">
        <f t="shared" si="15"/>
        <v>7.1428571428571423</v>
      </c>
      <c r="CS13" s="24">
        <f t="shared" si="15"/>
        <v>14.285714285714285</v>
      </c>
      <c r="CT13" s="24" t="e">
        <f t="shared" si="15"/>
        <v>#DIV/0!</v>
      </c>
      <c r="CU13" s="24" t="e">
        <f t="shared" si="15"/>
        <v>#DIV/0!</v>
      </c>
      <c r="CV13" s="24" t="e">
        <f t="shared" si="16"/>
        <v>#DIV/0!</v>
      </c>
      <c r="CW13" s="24" t="e">
        <f t="shared" si="16"/>
        <v>#DIV/0!</v>
      </c>
      <c r="CX13" s="24" t="e">
        <f t="shared" si="16"/>
        <v>#DIV/0!</v>
      </c>
      <c r="CY13" s="24" t="e">
        <f t="shared" si="16"/>
        <v>#DIV/0!</v>
      </c>
      <c r="CZ13" s="24" t="e">
        <f t="shared" si="16"/>
        <v>#DIV/0!</v>
      </c>
      <c r="DA13" s="24" t="e">
        <f t="shared" si="17"/>
        <v>#DIV/0!</v>
      </c>
      <c r="DB13" s="24" t="e">
        <f t="shared" si="17"/>
        <v>#DIV/0!</v>
      </c>
      <c r="DC13" s="24" t="e">
        <f t="shared" si="17"/>
        <v>#DIV/0!</v>
      </c>
      <c r="DE13" s="24">
        <f t="shared" si="39"/>
        <v>0</v>
      </c>
      <c r="DF13" s="24">
        <f t="shared" si="39"/>
        <v>1</v>
      </c>
      <c r="DG13" s="24">
        <f t="shared" si="40"/>
        <v>1</v>
      </c>
      <c r="DH13" s="24">
        <f t="shared" si="41"/>
        <v>1</v>
      </c>
      <c r="DI13" s="24">
        <f t="shared" si="18"/>
        <v>0</v>
      </c>
      <c r="DJ13" s="24">
        <f t="shared" si="18"/>
        <v>1</v>
      </c>
      <c r="DK13" s="24">
        <f t="shared" si="18"/>
        <v>1</v>
      </c>
      <c r="DL13" s="24">
        <f t="shared" si="18"/>
        <v>0</v>
      </c>
      <c r="DM13" s="24">
        <f t="shared" si="18"/>
        <v>0</v>
      </c>
      <c r="DN13" s="24">
        <f t="shared" si="19"/>
        <v>0</v>
      </c>
      <c r="DO13" s="24">
        <f t="shared" si="42"/>
        <v>0</v>
      </c>
      <c r="DP13" s="24">
        <f t="shared" si="42"/>
        <v>0</v>
      </c>
      <c r="DQ13" s="24">
        <f t="shared" si="42"/>
        <v>0</v>
      </c>
      <c r="DR13" s="24">
        <f t="shared" si="43"/>
        <v>0</v>
      </c>
      <c r="DS13" s="24">
        <f t="shared" si="44"/>
        <v>0</v>
      </c>
    </row>
    <row r="14" spans="1:123" s="24" customFormat="1" ht="15.75" thickBot="1">
      <c r="A14" s="24" t="s">
        <v>336</v>
      </c>
      <c r="B14" s="25">
        <v>12</v>
      </c>
      <c r="C14" s="25" t="s">
        <v>461</v>
      </c>
      <c r="D14" s="85" t="s">
        <v>36</v>
      </c>
      <c r="E14" s="119">
        <v>3</v>
      </c>
      <c r="F14" s="93">
        <v>2</v>
      </c>
      <c r="G14" s="33">
        <v>2</v>
      </c>
      <c r="H14" s="33"/>
      <c r="I14" s="33"/>
      <c r="J14" s="33">
        <v>1</v>
      </c>
      <c r="K14" s="33"/>
      <c r="L14" s="33"/>
      <c r="M14" s="33"/>
      <c r="N14" s="33"/>
      <c r="O14" s="33"/>
      <c r="P14" s="33"/>
      <c r="Q14" s="33"/>
      <c r="R14" s="33"/>
      <c r="S14" s="119"/>
      <c r="T14" s="50" t="s">
        <v>36</v>
      </c>
      <c r="U14" s="93"/>
      <c r="V14" s="33">
        <v>4</v>
      </c>
      <c r="W14" s="33">
        <v>2</v>
      </c>
      <c r="X14" s="33">
        <v>2</v>
      </c>
      <c r="Y14" s="33"/>
      <c r="Z14" s="33"/>
      <c r="AA14" s="33"/>
      <c r="AB14" s="93"/>
      <c r="AC14" s="33"/>
      <c r="AD14" s="33"/>
      <c r="AE14" s="33"/>
      <c r="AF14" s="33"/>
      <c r="AG14" s="33"/>
      <c r="AH14" s="33"/>
      <c r="AI14" s="33"/>
      <c r="AJ14" s="50"/>
      <c r="AK14" s="9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 t="shared" si="20"/>
        <v>2</v>
      </c>
      <c r="BA14" s="30">
        <f t="shared" si="0"/>
        <v>3</v>
      </c>
      <c r="BB14" s="31">
        <f t="shared" si="0"/>
        <v>6</v>
      </c>
      <c r="BC14" s="31">
        <f t="shared" si="21"/>
        <v>9</v>
      </c>
      <c r="BD14" s="31">
        <f t="shared" si="1"/>
        <v>4</v>
      </c>
      <c r="BE14" s="31">
        <f t="shared" si="22"/>
        <v>13</v>
      </c>
      <c r="BF14" s="31">
        <f t="shared" si="2"/>
        <v>2</v>
      </c>
      <c r="BG14" s="31">
        <f t="shared" si="23"/>
        <v>15</v>
      </c>
      <c r="BH14" s="31">
        <f t="shared" si="3"/>
        <v>0</v>
      </c>
      <c r="BI14" s="31">
        <f t="shared" si="3"/>
        <v>1</v>
      </c>
      <c r="BJ14" s="31">
        <f t="shared" si="3"/>
        <v>0</v>
      </c>
      <c r="BK14" s="31">
        <f t="shared" si="24"/>
        <v>0</v>
      </c>
      <c r="BL14" s="31">
        <f t="shared" si="24"/>
        <v>0</v>
      </c>
      <c r="BM14" s="31">
        <f t="shared" si="25"/>
        <v>0</v>
      </c>
      <c r="BN14" s="31">
        <f t="shared" si="4"/>
        <v>0</v>
      </c>
      <c r="BO14" s="31">
        <f t="shared" si="4"/>
        <v>0</v>
      </c>
      <c r="BP14" s="31">
        <f t="shared" si="26"/>
        <v>0</v>
      </c>
      <c r="BQ14" s="31">
        <f t="shared" si="27"/>
        <v>0</v>
      </c>
      <c r="BR14" s="31">
        <f t="shared" si="27"/>
        <v>0</v>
      </c>
      <c r="BS14" s="31">
        <f t="shared" si="28"/>
        <v>0</v>
      </c>
      <c r="BT14" s="31">
        <f t="shared" si="5"/>
        <v>0</v>
      </c>
      <c r="BU14" s="32">
        <f t="shared" si="5"/>
        <v>0</v>
      </c>
      <c r="BV14" s="32">
        <f t="shared" si="29"/>
        <v>0</v>
      </c>
      <c r="BX14" s="30">
        <f t="shared" si="30"/>
        <v>1100</v>
      </c>
      <c r="BY14" s="31">
        <f t="shared" si="31"/>
        <v>10</v>
      </c>
      <c r="BZ14" s="31">
        <f t="shared" si="32"/>
        <v>0</v>
      </c>
      <c r="CA14" s="31">
        <f t="shared" si="33"/>
        <v>0</v>
      </c>
      <c r="CB14" s="31">
        <f t="shared" si="34"/>
        <v>0</v>
      </c>
      <c r="CC14" s="32">
        <f t="shared" si="35"/>
        <v>1110</v>
      </c>
      <c r="CD14" s="176">
        <f t="shared" si="6"/>
        <v>963.33333333333337</v>
      </c>
      <c r="CE14" s="24">
        <f t="shared" si="36"/>
        <v>3</v>
      </c>
      <c r="CF14" s="176">
        <f t="shared" si="7"/>
        <v>923.33333333333337</v>
      </c>
      <c r="CG14" s="24">
        <f t="shared" si="37"/>
        <v>4</v>
      </c>
      <c r="CH14" s="176">
        <f t="shared" si="8"/>
        <v>870</v>
      </c>
      <c r="CI14" s="24">
        <f t="shared" si="38"/>
        <v>5</v>
      </c>
      <c r="CJ14" s="24">
        <f t="shared" si="9"/>
        <v>9.7155361050328217</v>
      </c>
      <c r="CK14" s="24">
        <f t="shared" si="10"/>
        <v>9.7155361050328217</v>
      </c>
      <c r="CM14" s="24">
        <f t="shared" si="11"/>
        <v>21.428571428571427</v>
      </c>
      <c r="CN14" s="24">
        <f t="shared" si="12"/>
        <v>16.216216216216218</v>
      </c>
      <c r="CO14" s="24">
        <f t="shared" si="13"/>
        <v>4.7058823529411766</v>
      </c>
      <c r="CP14" s="24">
        <f t="shared" si="14"/>
        <v>4.5454545454545459</v>
      </c>
      <c r="CQ14" s="24">
        <f t="shared" si="15"/>
        <v>0</v>
      </c>
      <c r="CR14" s="24">
        <f t="shared" si="15"/>
        <v>7.1428571428571423</v>
      </c>
      <c r="CS14" s="24">
        <f t="shared" si="15"/>
        <v>0</v>
      </c>
      <c r="CT14" s="24" t="e">
        <f t="shared" si="15"/>
        <v>#DIV/0!</v>
      </c>
      <c r="CU14" s="24" t="e">
        <f t="shared" si="15"/>
        <v>#DIV/0!</v>
      </c>
      <c r="CV14" s="24" t="e">
        <f t="shared" si="16"/>
        <v>#DIV/0!</v>
      </c>
      <c r="CW14" s="24" t="e">
        <f t="shared" si="16"/>
        <v>#DIV/0!</v>
      </c>
      <c r="CX14" s="24" t="e">
        <f t="shared" si="16"/>
        <v>#DIV/0!</v>
      </c>
      <c r="CY14" s="24" t="e">
        <f t="shared" si="16"/>
        <v>#DIV/0!</v>
      </c>
      <c r="CZ14" s="24" t="e">
        <f t="shared" si="16"/>
        <v>#DIV/0!</v>
      </c>
      <c r="DA14" s="24" t="e">
        <f t="shared" si="17"/>
        <v>#DIV/0!</v>
      </c>
      <c r="DB14" s="24" t="e">
        <f t="shared" si="17"/>
        <v>#DIV/0!</v>
      </c>
      <c r="DC14" s="24" t="e">
        <f t="shared" si="17"/>
        <v>#DIV/0!</v>
      </c>
      <c r="DE14" s="24">
        <f t="shared" si="39"/>
        <v>1</v>
      </c>
      <c r="DF14" s="24">
        <f t="shared" si="39"/>
        <v>1</v>
      </c>
      <c r="DG14" s="24">
        <f t="shared" si="40"/>
        <v>1</v>
      </c>
      <c r="DH14" s="24">
        <f t="shared" si="41"/>
        <v>1</v>
      </c>
      <c r="DI14" s="24">
        <f t="shared" si="18"/>
        <v>0</v>
      </c>
      <c r="DJ14" s="24">
        <f t="shared" si="18"/>
        <v>1</v>
      </c>
      <c r="DK14" s="24">
        <f t="shared" si="18"/>
        <v>0</v>
      </c>
      <c r="DL14" s="24">
        <f t="shared" si="18"/>
        <v>0</v>
      </c>
      <c r="DM14" s="24">
        <f t="shared" si="18"/>
        <v>0</v>
      </c>
      <c r="DN14" s="24">
        <f t="shared" si="19"/>
        <v>0</v>
      </c>
      <c r="DO14" s="24">
        <f t="shared" si="42"/>
        <v>0</v>
      </c>
      <c r="DP14" s="24">
        <f t="shared" si="42"/>
        <v>0</v>
      </c>
      <c r="DQ14" s="24">
        <f t="shared" si="42"/>
        <v>0</v>
      </c>
      <c r="DR14" s="24">
        <f t="shared" si="43"/>
        <v>0</v>
      </c>
      <c r="DS14" s="24">
        <f t="shared" si="44"/>
        <v>0</v>
      </c>
    </row>
    <row r="15" spans="1:123" s="24" customFormat="1" ht="15.75" thickBot="1">
      <c r="A15" s="24" t="s">
        <v>336</v>
      </c>
      <c r="B15" s="25">
        <v>13</v>
      </c>
      <c r="C15" s="25" t="s">
        <v>462</v>
      </c>
      <c r="D15" s="50" t="s">
        <v>36</v>
      </c>
      <c r="E15" s="119"/>
      <c r="F15" s="93"/>
      <c r="G15" s="33">
        <v>3</v>
      </c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119"/>
      <c r="T15" s="50" t="s">
        <v>36</v>
      </c>
      <c r="U15" s="93"/>
      <c r="V15" s="33"/>
      <c r="W15" s="33"/>
      <c r="X15" s="33">
        <v>1</v>
      </c>
      <c r="Y15" s="33"/>
      <c r="Z15" s="33">
        <v>1</v>
      </c>
      <c r="AA15" s="33"/>
      <c r="AB15" s="93"/>
      <c r="AC15" s="33"/>
      <c r="AD15" s="33"/>
      <c r="AE15" s="33"/>
      <c r="AF15" s="33"/>
      <c r="AG15" s="33"/>
      <c r="AH15" s="33"/>
      <c r="AI15" s="33"/>
      <c r="AJ15" s="50"/>
      <c r="AK15" s="93"/>
      <c r="AL15" s="33"/>
      <c r="AM15" s="33"/>
      <c r="AN15" s="27"/>
      <c r="AO15" s="27"/>
      <c r="AP15" s="27"/>
      <c r="AQ15" s="27"/>
      <c r="AR15" s="28"/>
      <c r="AS15" s="26"/>
      <c r="AT15" s="26"/>
      <c r="AU15" s="26"/>
      <c r="AV15" s="26"/>
      <c r="AW15" s="26"/>
      <c r="AX15" s="26"/>
      <c r="AY15" s="26"/>
      <c r="AZ15" s="29">
        <f t="shared" si="20"/>
        <v>2</v>
      </c>
      <c r="BA15" s="30">
        <f t="shared" si="0"/>
        <v>0</v>
      </c>
      <c r="BB15" s="31">
        <f t="shared" si="0"/>
        <v>0</v>
      </c>
      <c r="BC15" s="31">
        <f t="shared" si="21"/>
        <v>0</v>
      </c>
      <c r="BD15" s="31">
        <f t="shared" si="1"/>
        <v>3</v>
      </c>
      <c r="BE15" s="31">
        <f t="shared" si="22"/>
        <v>3</v>
      </c>
      <c r="BF15" s="31">
        <f t="shared" si="2"/>
        <v>1</v>
      </c>
      <c r="BG15" s="31">
        <f t="shared" si="23"/>
        <v>4</v>
      </c>
      <c r="BH15" s="31">
        <f t="shared" si="3"/>
        <v>0</v>
      </c>
      <c r="BI15" s="31">
        <f t="shared" si="3"/>
        <v>1</v>
      </c>
      <c r="BJ15" s="31">
        <f t="shared" si="3"/>
        <v>0</v>
      </c>
      <c r="BK15" s="31">
        <f t="shared" si="24"/>
        <v>0</v>
      </c>
      <c r="BL15" s="31">
        <f t="shared" si="24"/>
        <v>0</v>
      </c>
      <c r="BM15" s="31">
        <f t="shared" si="25"/>
        <v>0</v>
      </c>
      <c r="BN15" s="31">
        <f t="shared" si="4"/>
        <v>0</v>
      </c>
      <c r="BO15" s="31">
        <f t="shared" si="4"/>
        <v>0</v>
      </c>
      <c r="BP15" s="31">
        <f t="shared" si="26"/>
        <v>0</v>
      </c>
      <c r="BQ15" s="31">
        <f t="shared" si="27"/>
        <v>0</v>
      </c>
      <c r="BR15" s="31">
        <f t="shared" si="27"/>
        <v>0</v>
      </c>
      <c r="BS15" s="31">
        <f t="shared" si="28"/>
        <v>0</v>
      </c>
      <c r="BT15" s="31">
        <f t="shared" si="5"/>
        <v>0</v>
      </c>
      <c r="BU15" s="32">
        <f t="shared" si="5"/>
        <v>0</v>
      </c>
      <c r="BV15" s="32">
        <f t="shared" si="29"/>
        <v>0</v>
      </c>
      <c r="BX15" s="30">
        <f t="shared" si="30"/>
        <v>220</v>
      </c>
      <c r="BY15" s="31">
        <f t="shared" si="31"/>
        <v>10</v>
      </c>
      <c r="BZ15" s="31">
        <f t="shared" si="32"/>
        <v>0</v>
      </c>
      <c r="CA15" s="31">
        <f t="shared" si="33"/>
        <v>0</v>
      </c>
      <c r="CB15" s="31">
        <f t="shared" si="34"/>
        <v>0</v>
      </c>
      <c r="CC15" s="32">
        <f t="shared" si="35"/>
        <v>230</v>
      </c>
      <c r="CD15" s="176">
        <f t="shared" si="6"/>
        <v>83.333333333333343</v>
      </c>
      <c r="CE15" s="24">
        <f t="shared" si="36"/>
        <v>3</v>
      </c>
      <c r="CF15" s="176">
        <f t="shared" si="7"/>
        <v>43.333333333333343</v>
      </c>
      <c r="CG15" s="24">
        <f t="shared" si="37"/>
        <v>4</v>
      </c>
      <c r="CH15" s="176">
        <f t="shared" si="8"/>
        <v>-10</v>
      </c>
      <c r="CI15" s="24" t="str">
        <f t="shared" si="38"/>
        <v>NAO</v>
      </c>
      <c r="CJ15" s="24">
        <f t="shared" si="9"/>
        <v>2.0131291028446392</v>
      </c>
      <c r="CK15" s="24">
        <f t="shared" si="10"/>
        <v>2.0131291028446392</v>
      </c>
      <c r="CM15" s="24">
        <f t="shared" si="11"/>
        <v>0</v>
      </c>
      <c r="CN15" s="24">
        <f t="shared" si="12"/>
        <v>0</v>
      </c>
      <c r="CO15" s="24">
        <f t="shared" si="13"/>
        <v>3.5294117647058822</v>
      </c>
      <c r="CP15" s="24">
        <f t="shared" si="14"/>
        <v>2.2727272727272729</v>
      </c>
      <c r="CQ15" s="24">
        <f t="shared" si="15"/>
        <v>0</v>
      </c>
      <c r="CR15" s="24">
        <f t="shared" si="15"/>
        <v>7.1428571428571423</v>
      </c>
      <c r="CS15" s="24">
        <f t="shared" si="15"/>
        <v>0</v>
      </c>
      <c r="CT15" s="24" t="e">
        <f t="shared" si="15"/>
        <v>#DIV/0!</v>
      </c>
      <c r="CU15" s="24" t="e">
        <f t="shared" si="15"/>
        <v>#DIV/0!</v>
      </c>
      <c r="CV15" s="24" t="e">
        <f t="shared" si="16"/>
        <v>#DIV/0!</v>
      </c>
      <c r="CW15" s="24" t="e">
        <f t="shared" si="16"/>
        <v>#DIV/0!</v>
      </c>
      <c r="CX15" s="24" t="e">
        <f t="shared" si="16"/>
        <v>#DIV/0!</v>
      </c>
      <c r="CY15" s="24" t="e">
        <f t="shared" si="16"/>
        <v>#DIV/0!</v>
      </c>
      <c r="CZ15" s="24" t="e">
        <f t="shared" si="16"/>
        <v>#DIV/0!</v>
      </c>
      <c r="DA15" s="24" t="e">
        <f t="shared" si="17"/>
        <v>#DIV/0!</v>
      </c>
      <c r="DB15" s="24" t="e">
        <f t="shared" si="17"/>
        <v>#DIV/0!</v>
      </c>
      <c r="DC15" s="24" t="e">
        <f t="shared" si="17"/>
        <v>#DIV/0!</v>
      </c>
      <c r="DE15" s="24">
        <f t="shared" si="39"/>
        <v>0</v>
      </c>
      <c r="DF15" s="24">
        <f t="shared" si="39"/>
        <v>0</v>
      </c>
      <c r="DG15" s="24">
        <f t="shared" si="40"/>
        <v>1</v>
      </c>
      <c r="DH15" s="24">
        <f t="shared" si="41"/>
        <v>1</v>
      </c>
      <c r="DI15" s="24">
        <f t="shared" si="18"/>
        <v>0</v>
      </c>
      <c r="DJ15" s="24">
        <f t="shared" si="18"/>
        <v>1</v>
      </c>
      <c r="DK15" s="24">
        <f t="shared" si="18"/>
        <v>0</v>
      </c>
      <c r="DL15" s="24">
        <f t="shared" si="18"/>
        <v>0</v>
      </c>
      <c r="DM15" s="24">
        <f t="shared" si="18"/>
        <v>0</v>
      </c>
      <c r="DN15" s="24">
        <f t="shared" si="19"/>
        <v>0</v>
      </c>
      <c r="DO15" s="24">
        <f t="shared" si="42"/>
        <v>0</v>
      </c>
      <c r="DP15" s="24">
        <f t="shared" si="42"/>
        <v>0</v>
      </c>
      <c r="DQ15" s="24">
        <f t="shared" si="42"/>
        <v>0</v>
      </c>
      <c r="DR15" s="24">
        <f t="shared" si="43"/>
        <v>0</v>
      </c>
      <c r="DS15" s="24">
        <f t="shared" si="44"/>
        <v>0</v>
      </c>
    </row>
    <row r="16" spans="1:123" s="24" customFormat="1" ht="15.75" thickBot="1">
      <c r="A16" s="24" t="s">
        <v>336</v>
      </c>
      <c r="B16" s="25">
        <v>14</v>
      </c>
      <c r="C16" s="25" t="s">
        <v>463</v>
      </c>
      <c r="D16" s="50" t="s">
        <v>76</v>
      </c>
      <c r="E16" s="119"/>
      <c r="F16" s="9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119"/>
      <c r="T16" s="50" t="s">
        <v>76</v>
      </c>
      <c r="U16" s="93"/>
      <c r="V16" s="33"/>
      <c r="W16" s="33"/>
      <c r="X16" s="33"/>
      <c r="Y16" s="33"/>
      <c r="Z16" s="33"/>
      <c r="AA16" s="33"/>
      <c r="AB16" s="93"/>
      <c r="AC16" s="33"/>
      <c r="AD16" s="33"/>
      <c r="AE16" s="33"/>
      <c r="AF16" s="33"/>
      <c r="AG16" s="33"/>
      <c r="AH16" s="33"/>
      <c r="AI16" s="33"/>
      <c r="AJ16" s="50"/>
      <c r="AK16" s="93"/>
      <c r="AL16" s="33"/>
      <c r="AM16" s="33"/>
      <c r="AN16" s="27"/>
      <c r="AO16" s="27"/>
      <c r="AP16" s="27"/>
      <c r="AQ16" s="27"/>
      <c r="AR16" s="28"/>
      <c r="AS16" s="26"/>
      <c r="AT16" s="26"/>
      <c r="AU16" s="26"/>
      <c r="AV16" s="26"/>
      <c r="AW16" s="26"/>
      <c r="AX16" s="26"/>
      <c r="AY16" s="26"/>
      <c r="AZ16" s="29">
        <f t="shared" si="20"/>
        <v>0</v>
      </c>
      <c r="BA16" s="30">
        <f t="shared" si="0"/>
        <v>0</v>
      </c>
      <c r="BB16" s="31">
        <f t="shared" si="0"/>
        <v>0</v>
      </c>
      <c r="BC16" s="31">
        <f t="shared" si="21"/>
        <v>0</v>
      </c>
      <c r="BD16" s="31">
        <f t="shared" si="1"/>
        <v>0</v>
      </c>
      <c r="BE16" s="31">
        <f t="shared" si="22"/>
        <v>0</v>
      </c>
      <c r="BF16" s="31">
        <f t="shared" si="2"/>
        <v>0</v>
      </c>
      <c r="BG16" s="31">
        <f t="shared" si="23"/>
        <v>0</v>
      </c>
      <c r="BH16" s="31">
        <f t="shared" si="3"/>
        <v>0</v>
      </c>
      <c r="BI16" s="31">
        <f t="shared" si="3"/>
        <v>0</v>
      </c>
      <c r="BJ16" s="31">
        <f t="shared" si="3"/>
        <v>0</v>
      </c>
      <c r="BK16" s="31">
        <f t="shared" si="24"/>
        <v>0</v>
      </c>
      <c r="BL16" s="31">
        <f t="shared" si="24"/>
        <v>0</v>
      </c>
      <c r="BM16" s="31">
        <f t="shared" si="25"/>
        <v>0</v>
      </c>
      <c r="BN16" s="31">
        <f t="shared" si="4"/>
        <v>0</v>
      </c>
      <c r="BO16" s="31">
        <f t="shared" si="4"/>
        <v>0</v>
      </c>
      <c r="BP16" s="31">
        <f t="shared" si="26"/>
        <v>0</v>
      </c>
      <c r="BQ16" s="31">
        <f t="shared" si="27"/>
        <v>0</v>
      </c>
      <c r="BR16" s="31">
        <f t="shared" si="27"/>
        <v>0</v>
      </c>
      <c r="BS16" s="31">
        <f t="shared" si="28"/>
        <v>0</v>
      </c>
      <c r="BT16" s="31">
        <f t="shared" si="5"/>
        <v>0</v>
      </c>
      <c r="BU16" s="32">
        <f t="shared" si="5"/>
        <v>0</v>
      </c>
      <c r="BV16" s="32">
        <f t="shared" si="29"/>
        <v>0</v>
      </c>
      <c r="BX16" s="30">
        <f t="shared" si="30"/>
        <v>0</v>
      </c>
      <c r="BY16" s="31">
        <f t="shared" si="31"/>
        <v>0</v>
      </c>
      <c r="BZ16" s="31">
        <f t="shared" si="32"/>
        <v>0</v>
      </c>
      <c r="CA16" s="31">
        <f t="shared" si="33"/>
        <v>0</v>
      </c>
      <c r="CB16" s="31">
        <f t="shared" si="34"/>
        <v>0</v>
      </c>
      <c r="CC16" s="32" t="str">
        <f t="shared" si="35"/>
        <v/>
      </c>
      <c r="CD16" s="176" t="e">
        <f t="shared" si="6"/>
        <v>#VALUE!</v>
      </c>
      <c r="CE16" s="24" t="str">
        <f t="shared" si="36"/>
        <v xml:space="preserve"> </v>
      </c>
      <c r="CF16" s="176" t="e">
        <f t="shared" si="7"/>
        <v>#VALUE!</v>
      </c>
      <c r="CG16" s="24" t="str">
        <f t="shared" si="37"/>
        <v xml:space="preserve"> </v>
      </c>
      <c r="CH16" s="176" t="e">
        <f t="shared" si="8"/>
        <v>#VALUE!</v>
      </c>
      <c r="CI16" s="24" t="str">
        <f t="shared" si="38"/>
        <v xml:space="preserve"> </v>
      </c>
      <c r="CJ16" s="24" t="e">
        <f t="shared" si="9"/>
        <v>#VALUE!</v>
      </c>
      <c r="CK16" s="24" t="e">
        <f t="shared" si="10"/>
        <v>#VALUE!</v>
      </c>
      <c r="CM16" s="24">
        <f t="shared" si="11"/>
        <v>0</v>
      </c>
      <c r="CN16" s="24">
        <f t="shared" si="12"/>
        <v>0</v>
      </c>
      <c r="CO16" s="24">
        <f t="shared" si="13"/>
        <v>0</v>
      </c>
      <c r="CP16" s="24">
        <f t="shared" si="14"/>
        <v>0</v>
      </c>
      <c r="CQ16" s="24">
        <f t="shared" si="15"/>
        <v>0</v>
      </c>
      <c r="CR16" s="24">
        <f t="shared" si="15"/>
        <v>0</v>
      </c>
      <c r="CS16" s="24">
        <f t="shared" si="15"/>
        <v>0</v>
      </c>
      <c r="CT16" s="24" t="e">
        <f t="shared" si="15"/>
        <v>#DIV/0!</v>
      </c>
      <c r="CU16" s="24" t="e">
        <f t="shared" si="15"/>
        <v>#DIV/0!</v>
      </c>
      <c r="CV16" s="24" t="e">
        <f t="shared" si="16"/>
        <v>#DIV/0!</v>
      </c>
      <c r="CW16" s="24" t="e">
        <f t="shared" si="16"/>
        <v>#DIV/0!</v>
      </c>
      <c r="CX16" s="24" t="e">
        <f t="shared" si="16"/>
        <v>#DIV/0!</v>
      </c>
      <c r="CY16" s="24" t="e">
        <f t="shared" si="16"/>
        <v>#DIV/0!</v>
      </c>
      <c r="CZ16" s="24" t="e">
        <f t="shared" si="16"/>
        <v>#DIV/0!</v>
      </c>
      <c r="DA16" s="24" t="e">
        <f t="shared" si="17"/>
        <v>#DIV/0!</v>
      </c>
      <c r="DB16" s="24" t="e">
        <f t="shared" si="17"/>
        <v>#DIV/0!</v>
      </c>
      <c r="DC16" s="24" t="e">
        <f t="shared" si="17"/>
        <v>#DIV/0!</v>
      </c>
      <c r="DE16" s="24">
        <f t="shared" si="39"/>
        <v>0</v>
      </c>
      <c r="DF16" s="24">
        <f t="shared" si="39"/>
        <v>0</v>
      </c>
      <c r="DG16" s="24">
        <f t="shared" si="40"/>
        <v>0</v>
      </c>
      <c r="DH16" s="24">
        <f t="shared" si="41"/>
        <v>0</v>
      </c>
      <c r="DI16" s="24">
        <f t="shared" si="18"/>
        <v>0</v>
      </c>
      <c r="DJ16" s="24">
        <f t="shared" si="18"/>
        <v>0</v>
      </c>
      <c r="DK16" s="24">
        <f t="shared" si="18"/>
        <v>0</v>
      </c>
      <c r="DL16" s="24">
        <f t="shared" si="18"/>
        <v>0</v>
      </c>
      <c r="DM16" s="24">
        <f t="shared" si="18"/>
        <v>0</v>
      </c>
      <c r="DN16" s="24">
        <f t="shared" si="19"/>
        <v>0</v>
      </c>
      <c r="DO16" s="24">
        <f t="shared" si="42"/>
        <v>0</v>
      </c>
      <c r="DP16" s="24">
        <f t="shared" si="42"/>
        <v>0</v>
      </c>
      <c r="DQ16" s="24">
        <f t="shared" si="42"/>
        <v>0</v>
      </c>
      <c r="DR16" s="24">
        <f t="shared" si="43"/>
        <v>0</v>
      </c>
      <c r="DS16" s="24">
        <f t="shared" si="44"/>
        <v>0</v>
      </c>
    </row>
    <row r="17" spans="1:123" ht="15.75" thickBot="1">
      <c r="A17" s="24" t="s">
        <v>336</v>
      </c>
      <c r="B17" s="25">
        <v>15</v>
      </c>
      <c r="C17" s="25" t="s">
        <v>464</v>
      </c>
      <c r="D17" s="50" t="s">
        <v>36</v>
      </c>
      <c r="E17" s="119"/>
      <c r="F17" s="93"/>
      <c r="G17" s="33">
        <v>3</v>
      </c>
      <c r="H17" s="33">
        <v>3</v>
      </c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119"/>
      <c r="T17" s="50" t="s">
        <v>36</v>
      </c>
      <c r="U17" s="93">
        <v>1</v>
      </c>
      <c r="V17" s="33">
        <v>2</v>
      </c>
      <c r="W17" s="33">
        <v>2</v>
      </c>
      <c r="X17" s="33">
        <v>4</v>
      </c>
      <c r="Y17" s="33"/>
      <c r="Z17" s="33"/>
      <c r="AA17" s="33"/>
      <c r="AB17" s="93"/>
      <c r="AC17" s="33"/>
      <c r="AD17" s="33"/>
      <c r="AE17" s="33"/>
      <c r="AF17" s="33"/>
      <c r="AG17" s="33"/>
      <c r="AH17" s="33"/>
      <c r="AI17" s="33"/>
      <c r="AJ17" s="50"/>
      <c r="AK17" s="93"/>
      <c r="AL17" s="33"/>
      <c r="AM17" s="33"/>
      <c r="AN17" s="36"/>
      <c r="AO17" s="36"/>
      <c r="AP17" s="36"/>
      <c r="AQ17" s="36"/>
      <c r="AR17" s="37"/>
      <c r="AS17" s="33"/>
      <c r="AT17" s="33"/>
      <c r="AU17" s="33"/>
      <c r="AV17" s="33"/>
      <c r="AW17" s="33"/>
      <c r="AX17" s="33"/>
      <c r="AY17" s="33"/>
      <c r="AZ17" s="38">
        <f t="shared" si="20"/>
        <v>2</v>
      </c>
      <c r="BA17" s="39">
        <f t="shared" si="0"/>
        <v>1</v>
      </c>
      <c r="BB17" s="40">
        <f t="shared" si="0"/>
        <v>2</v>
      </c>
      <c r="BC17" s="31">
        <f t="shared" si="21"/>
        <v>3</v>
      </c>
      <c r="BD17" s="40">
        <f t="shared" si="1"/>
        <v>5</v>
      </c>
      <c r="BE17" s="31">
        <f t="shared" si="22"/>
        <v>8</v>
      </c>
      <c r="BF17" s="40">
        <f t="shared" si="2"/>
        <v>7</v>
      </c>
      <c r="BG17" s="31">
        <f t="shared" si="23"/>
        <v>15</v>
      </c>
      <c r="BH17" s="40">
        <f t="shared" si="3"/>
        <v>0</v>
      </c>
      <c r="BI17" s="40">
        <f t="shared" si="3"/>
        <v>0</v>
      </c>
      <c r="BJ17" s="40">
        <f t="shared" si="3"/>
        <v>0</v>
      </c>
      <c r="BK17" s="40">
        <f t="shared" si="24"/>
        <v>0</v>
      </c>
      <c r="BL17" s="40">
        <f t="shared" si="24"/>
        <v>0</v>
      </c>
      <c r="BM17" s="31">
        <f t="shared" si="25"/>
        <v>0</v>
      </c>
      <c r="BN17" s="40">
        <f t="shared" si="4"/>
        <v>0</v>
      </c>
      <c r="BO17" s="40">
        <f t="shared" si="4"/>
        <v>0</v>
      </c>
      <c r="BP17" s="40">
        <f t="shared" si="26"/>
        <v>0</v>
      </c>
      <c r="BQ17" s="40">
        <f t="shared" si="27"/>
        <v>0</v>
      </c>
      <c r="BR17" s="40">
        <f t="shared" si="27"/>
        <v>0</v>
      </c>
      <c r="BS17" s="31">
        <f t="shared" si="28"/>
        <v>0</v>
      </c>
      <c r="BT17" s="40">
        <f t="shared" si="5"/>
        <v>0</v>
      </c>
      <c r="BU17" s="41">
        <f t="shared" si="5"/>
        <v>0</v>
      </c>
      <c r="BV17" s="41">
        <f t="shared" si="29"/>
        <v>0</v>
      </c>
      <c r="BW17" s="42"/>
      <c r="BX17" s="39">
        <f t="shared" si="30"/>
        <v>840</v>
      </c>
      <c r="BY17" s="40">
        <f t="shared" si="31"/>
        <v>0</v>
      </c>
      <c r="BZ17" s="40">
        <f t="shared" si="32"/>
        <v>0</v>
      </c>
      <c r="CA17" s="40">
        <f t="shared" si="33"/>
        <v>0</v>
      </c>
      <c r="CB17" s="40">
        <f t="shared" si="34"/>
        <v>0</v>
      </c>
      <c r="CC17" s="32">
        <f t="shared" si="35"/>
        <v>840</v>
      </c>
      <c r="CD17" s="176">
        <f t="shared" si="6"/>
        <v>693.33333333333337</v>
      </c>
      <c r="CE17" s="24">
        <f t="shared" si="36"/>
        <v>3</v>
      </c>
      <c r="CF17" s="176">
        <f t="shared" si="7"/>
        <v>653.33333333333337</v>
      </c>
      <c r="CG17" s="24">
        <f t="shared" si="37"/>
        <v>4</v>
      </c>
      <c r="CH17" s="176">
        <f t="shared" si="8"/>
        <v>600</v>
      </c>
      <c r="CI17" s="24">
        <f t="shared" si="38"/>
        <v>5</v>
      </c>
      <c r="CJ17">
        <f t="shared" si="9"/>
        <v>7.3522975929978109</v>
      </c>
      <c r="CK17">
        <f t="shared" si="10"/>
        <v>7.3522975929978109</v>
      </c>
      <c r="CM17">
        <f t="shared" si="11"/>
        <v>7.1428571428571423</v>
      </c>
      <c r="CN17">
        <f t="shared" si="12"/>
        <v>5.4054054054054053</v>
      </c>
      <c r="CO17">
        <f t="shared" si="13"/>
        <v>5.882352941176471</v>
      </c>
      <c r="CP17">
        <f t="shared" si="14"/>
        <v>15.909090909090908</v>
      </c>
      <c r="CQ17">
        <f t="shared" si="15"/>
        <v>0</v>
      </c>
      <c r="CR17">
        <f t="shared" si="15"/>
        <v>0</v>
      </c>
      <c r="CS17">
        <f t="shared" si="15"/>
        <v>0</v>
      </c>
      <c r="CT17" t="e">
        <f t="shared" si="15"/>
        <v>#DIV/0!</v>
      </c>
      <c r="CU17" t="e">
        <f t="shared" si="15"/>
        <v>#DIV/0!</v>
      </c>
      <c r="CV17" t="e">
        <f t="shared" si="16"/>
        <v>#DIV/0!</v>
      </c>
      <c r="CW17" t="e">
        <f t="shared" si="16"/>
        <v>#DIV/0!</v>
      </c>
      <c r="CX17" t="e">
        <f t="shared" si="16"/>
        <v>#DIV/0!</v>
      </c>
      <c r="CY17" t="e">
        <f t="shared" si="16"/>
        <v>#DIV/0!</v>
      </c>
      <c r="CZ17" t="e">
        <f t="shared" si="16"/>
        <v>#DIV/0!</v>
      </c>
      <c r="DA17" t="e">
        <f t="shared" si="17"/>
        <v>#DIV/0!</v>
      </c>
      <c r="DB17" t="e">
        <f t="shared" si="17"/>
        <v>#DIV/0!</v>
      </c>
      <c r="DC17" t="e">
        <f t="shared" si="17"/>
        <v>#DIV/0!</v>
      </c>
      <c r="DE17" s="24">
        <f t="shared" si="39"/>
        <v>1</v>
      </c>
      <c r="DF17" s="24">
        <f t="shared" si="39"/>
        <v>1</v>
      </c>
      <c r="DG17" s="24">
        <f t="shared" si="40"/>
        <v>1</v>
      </c>
      <c r="DH17" s="24">
        <f t="shared" si="41"/>
        <v>1</v>
      </c>
      <c r="DI17" s="24">
        <f t="shared" si="18"/>
        <v>0</v>
      </c>
      <c r="DJ17" s="24">
        <f t="shared" si="18"/>
        <v>0</v>
      </c>
      <c r="DK17" s="24">
        <f t="shared" si="18"/>
        <v>0</v>
      </c>
      <c r="DL17" s="24">
        <f t="shared" si="18"/>
        <v>0</v>
      </c>
      <c r="DM17" s="24">
        <f t="shared" si="18"/>
        <v>0</v>
      </c>
      <c r="DN17" s="24">
        <f t="shared" si="19"/>
        <v>0</v>
      </c>
      <c r="DO17" s="24">
        <f t="shared" si="42"/>
        <v>0</v>
      </c>
      <c r="DP17" s="24">
        <f t="shared" si="42"/>
        <v>0</v>
      </c>
      <c r="DQ17" s="24">
        <f t="shared" si="42"/>
        <v>0</v>
      </c>
      <c r="DR17" s="24">
        <f t="shared" si="43"/>
        <v>0</v>
      </c>
      <c r="DS17" s="24">
        <f t="shared" si="44"/>
        <v>0</v>
      </c>
    </row>
    <row r="18" spans="1:123" ht="15.75" thickBot="1">
      <c r="A18" s="24" t="s">
        <v>336</v>
      </c>
      <c r="B18" s="25">
        <v>16</v>
      </c>
      <c r="C18" s="25" t="s">
        <v>465</v>
      </c>
      <c r="D18" s="50" t="s">
        <v>36</v>
      </c>
      <c r="E18" s="119"/>
      <c r="F18" s="93">
        <v>1</v>
      </c>
      <c r="G18" s="33">
        <v>1</v>
      </c>
      <c r="H18" s="33">
        <v>1</v>
      </c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119"/>
      <c r="T18" s="50" t="s">
        <v>36</v>
      </c>
      <c r="U18" s="93"/>
      <c r="V18" s="33">
        <v>1</v>
      </c>
      <c r="W18" s="33"/>
      <c r="X18" s="33"/>
      <c r="Y18" s="33"/>
      <c r="Z18" s="33"/>
      <c r="AA18" s="33"/>
      <c r="AB18" s="93"/>
      <c r="AC18" s="33"/>
      <c r="AD18" s="33"/>
      <c r="AE18" s="33"/>
      <c r="AF18" s="33"/>
      <c r="AG18" s="33"/>
      <c r="AH18" s="33"/>
      <c r="AI18" s="33"/>
      <c r="AJ18" s="91"/>
      <c r="AK18" s="93"/>
      <c r="AL18" s="33"/>
      <c r="AM18" s="33"/>
      <c r="AN18" s="36"/>
      <c r="AO18" s="36"/>
      <c r="AP18" s="36"/>
      <c r="AQ18" s="36"/>
      <c r="AR18" s="37"/>
      <c r="AS18" s="33"/>
      <c r="AT18" s="33"/>
      <c r="AU18" s="33"/>
      <c r="AV18" s="33"/>
      <c r="AW18" s="33"/>
      <c r="AX18" s="33"/>
      <c r="AY18" s="33"/>
      <c r="AZ18" s="38">
        <f t="shared" si="20"/>
        <v>2</v>
      </c>
      <c r="BA18" s="39">
        <f t="shared" si="0"/>
        <v>0</v>
      </c>
      <c r="BB18" s="40">
        <f t="shared" si="0"/>
        <v>2</v>
      </c>
      <c r="BC18" s="31">
        <f t="shared" si="21"/>
        <v>2</v>
      </c>
      <c r="BD18" s="40">
        <f t="shared" si="1"/>
        <v>1</v>
      </c>
      <c r="BE18" s="31">
        <f t="shared" si="22"/>
        <v>3</v>
      </c>
      <c r="BF18" s="40">
        <f t="shared" si="2"/>
        <v>1</v>
      </c>
      <c r="BG18" s="31">
        <f t="shared" si="23"/>
        <v>4</v>
      </c>
      <c r="BH18" s="40">
        <f t="shared" si="3"/>
        <v>0</v>
      </c>
      <c r="BI18" s="40">
        <f t="shared" si="3"/>
        <v>0</v>
      </c>
      <c r="BJ18" s="40">
        <f t="shared" si="3"/>
        <v>0</v>
      </c>
      <c r="BK18" s="40">
        <f t="shared" si="24"/>
        <v>0</v>
      </c>
      <c r="BL18" s="40">
        <f t="shared" si="24"/>
        <v>0</v>
      </c>
      <c r="BM18" s="31">
        <f t="shared" si="25"/>
        <v>0</v>
      </c>
      <c r="BN18" s="40">
        <f t="shared" si="4"/>
        <v>0</v>
      </c>
      <c r="BO18" s="40">
        <f t="shared" si="4"/>
        <v>0</v>
      </c>
      <c r="BP18" s="40">
        <f t="shared" si="26"/>
        <v>0</v>
      </c>
      <c r="BQ18" s="40">
        <f t="shared" si="27"/>
        <v>0</v>
      </c>
      <c r="BR18" s="40">
        <f t="shared" si="27"/>
        <v>0</v>
      </c>
      <c r="BS18" s="31">
        <f t="shared" si="28"/>
        <v>0</v>
      </c>
      <c r="BT18" s="40">
        <f t="shared" si="5"/>
        <v>0</v>
      </c>
      <c r="BU18" s="41">
        <f t="shared" si="5"/>
        <v>0</v>
      </c>
      <c r="BV18" s="41">
        <f t="shared" si="29"/>
        <v>0</v>
      </c>
      <c r="BW18" s="42"/>
      <c r="BX18" s="39">
        <f t="shared" si="30"/>
        <v>260</v>
      </c>
      <c r="BY18" s="40">
        <f t="shared" si="31"/>
        <v>0</v>
      </c>
      <c r="BZ18" s="40">
        <f t="shared" si="32"/>
        <v>0</v>
      </c>
      <c r="CA18" s="40">
        <f t="shared" si="33"/>
        <v>0</v>
      </c>
      <c r="CB18" s="40">
        <f t="shared" si="34"/>
        <v>0</v>
      </c>
      <c r="CC18" s="32">
        <f t="shared" si="35"/>
        <v>260</v>
      </c>
      <c r="CD18" s="176">
        <f t="shared" si="6"/>
        <v>113.33333333333334</v>
      </c>
      <c r="CE18" s="24">
        <f t="shared" si="36"/>
        <v>3</v>
      </c>
      <c r="CF18" s="176">
        <f t="shared" si="7"/>
        <v>73.333333333333343</v>
      </c>
      <c r="CG18" s="24">
        <f t="shared" si="37"/>
        <v>4</v>
      </c>
      <c r="CH18" s="176">
        <f t="shared" si="8"/>
        <v>20</v>
      </c>
      <c r="CI18" s="24">
        <f t="shared" si="38"/>
        <v>5</v>
      </c>
      <c r="CJ18">
        <f t="shared" si="9"/>
        <v>2.2757111597374178</v>
      </c>
      <c r="CK18">
        <f t="shared" si="10"/>
        <v>2.2757111597374178</v>
      </c>
      <c r="CM18">
        <f t="shared" si="11"/>
        <v>0</v>
      </c>
      <c r="CN18">
        <f t="shared" si="12"/>
        <v>5.4054054054054053</v>
      </c>
      <c r="CO18">
        <f t="shared" si="13"/>
        <v>1.1764705882352942</v>
      </c>
      <c r="CP18">
        <f t="shared" si="14"/>
        <v>2.2727272727272729</v>
      </c>
      <c r="CQ18">
        <f t="shared" si="15"/>
        <v>0</v>
      </c>
      <c r="CR18">
        <f t="shared" si="15"/>
        <v>0</v>
      </c>
      <c r="CS18">
        <f t="shared" si="15"/>
        <v>0</v>
      </c>
      <c r="CT18" t="e">
        <f t="shared" si="15"/>
        <v>#DIV/0!</v>
      </c>
      <c r="CU18" t="e">
        <f t="shared" si="15"/>
        <v>#DIV/0!</v>
      </c>
      <c r="CV18" t="e">
        <f t="shared" si="16"/>
        <v>#DIV/0!</v>
      </c>
      <c r="CW18" t="e">
        <f t="shared" si="16"/>
        <v>#DIV/0!</v>
      </c>
      <c r="CX18" t="e">
        <f t="shared" si="16"/>
        <v>#DIV/0!</v>
      </c>
      <c r="CY18" t="e">
        <f t="shared" si="16"/>
        <v>#DIV/0!</v>
      </c>
      <c r="CZ18" t="e">
        <f t="shared" si="16"/>
        <v>#DIV/0!</v>
      </c>
      <c r="DA18" t="e">
        <f t="shared" si="17"/>
        <v>#DIV/0!</v>
      </c>
      <c r="DB18" t="e">
        <f t="shared" si="17"/>
        <v>#DIV/0!</v>
      </c>
      <c r="DC18" t="e">
        <f t="shared" si="17"/>
        <v>#DIV/0!</v>
      </c>
      <c r="DE18" s="24">
        <f t="shared" si="39"/>
        <v>0</v>
      </c>
      <c r="DF18" s="24">
        <f t="shared" si="39"/>
        <v>1</v>
      </c>
      <c r="DG18" s="24">
        <f t="shared" si="40"/>
        <v>1</v>
      </c>
      <c r="DH18" s="24">
        <f t="shared" si="41"/>
        <v>1</v>
      </c>
      <c r="DI18" s="24">
        <f t="shared" si="18"/>
        <v>0</v>
      </c>
      <c r="DJ18" s="24">
        <f t="shared" si="18"/>
        <v>0</v>
      </c>
      <c r="DK18" s="24">
        <f t="shared" si="18"/>
        <v>0</v>
      </c>
      <c r="DL18" s="24">
        <f t="shared" si="18"/>
        <v>0</v>
      </c>
      <c r="DM18" s="24">
        <f t="shared" si="18"/>
        <v>0</v>
      </c>
      <c r="DN18" s="24">
        <f t="shared" si="19"/>
        <v>0</v>
      </c>
      <c r="DO18" s="24">
        <f t="shared" si="42"/>
        <v>0</v>
      </c>
      <c r="DP18" s="24">
        <f t="shared" si="42"/>
        <v>0</v>
      </c>
      <c r="DQ18" s="24">
        <f t="shared" si="42"/>
        <v>0</v>
      </c>
      <c r="DR18" s="24">
        <f t="shared" si="43"/>
        <v>0</v>
      </c>
      <c r="DS18" s="24">
        <f t="shared" si="44"/>
        <v>0</v>
      </c>
    </row>
    <row r="19" spans="1:123" ht="15.75" thickBot="1">
      <c r="A19" s="24" t="s">
        <v>336</v>
      </c>
      <c r="B19" s="25">
        <v>17</v>
      </c>
      <c r="C19" s="25" t="s">
        <v>466</v>
      </c>
      <c r="D19" s="50" t="s">
        <v>36</v>
      </c>
      <c r="E19" s="119"/>
      <c r="F19" s="93">
        <v>4</v>
      </c>
      <c r="G19" s="33">
        <v>3</v>
      </c>
      <c r="H19" s="33">
        <v>1</v>
      </c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119"/>
      <c r="T19" s="50" t="s">
        <v>36</v>
      </c>
      <c r="U19" s="93">
        <v>1</v>
      </c>
      <c r="V19" s="33">
        <v>1</v>
      </c>
      <c r="W19" s="33">
        <v>5</v>
      </c>
      <c r="X19" s="33">
        <v>1</v>
      </c>
      <c r="Y19" s="33"/>
      <c r="Z19" s="33"/>
      <c r="AA19" s="33">
        <v>2</v>
      </c>
      <c r="AB19" s="93"/>
      <c r="AC19" s="33"/>
      <c r="AD19" s="33"/>
      <c r="AE19" s="33"/>
      <c r="AF19" s="33"/>
      <c r="AG19" s="33"/>
      <c r="AH19" s="33"/>
      <c r="AI19" s="33"/>
      <c r="AJ19" s="50"/>
      <c r="AK19" s="93"/>
      <c r="AL19" s="33"/>
      <c r="AM19" s="33"/>
      <c r="AN19" s="36"/>
      <c r="AO19" s="36"/>
      <c r="AP19" s="36"/>
      <c r="AQ19" s="36"/>
      <c r="AR19" s="37"/>
      <c r="AS19" s="33"/>
      <c r="AT19" s="33"/>
      <c r="AU19" s="33"/>
      <c r="AV19" s="33"/>
      <c r="AW19" s="33"/>
      <c r="AX19" s="33"/>
      <c r="AY19" s="33"/>
      <c r="AZ19" s="38">
        <f t="shared" si="20"/>
        <v>2</v>
      </c>
      <c r="BA19" s="39">
        <f t="shared" ref="BA19:BB21" si="45">SUM(E19,U19,AK19)</f>
        <v>1</v>
      </c>
      <c r="BB19" s="40">
        <f t="shared" si="45"/>
        <v>5</v>
      </c>
      <c r="BC19" s="31">
        <f t="shared" si="21"/>
        <v>6</v>
      </c>
      <c r="BD19" s="40">
        <f t="shared" si="1"/>
        <v>8</v>
      </c>
      <c r="BE19" s="31">
        <f t="shared" si="22"/>
        <v>14</v>
      </c>
      <c r="BF19" s="40">
        <f t="shared" si="2"/>
        <v>2</v>
      </c>
      <c r="BG19" s="31">
        <f t="shared" si="23"/>
        <v>16</v>
      </c>
      <c r="BH19" s="40">
        <f t="shared" si="3"/>
        <v>0</v>
      </c>
      <c r="BI19" s="40">
        <f t="shared" si="3"/>
        <v>0</v>
      </c>
      <c r="BJ19" s="40">
        <f t="shared" si="3"/>
        <v>2</v>
      </c>
      <c r="BK19" s="40">
        <f t="shared" si="24"/>
        <v>0</v>
      </c>
      <c r="BL19" s="40">
        <f t="shared" si="24"/>
        <v>0</v>
      </c>
      <c r="BM19" s="31">
        <f t="shared" si="25"/>
        <v>0</v>
      </c>
      <c r="BN19" s="40">
        <f t="shared" si="4"/>
        <v>0</v>
      </c>
      <c r="BO19" s="40">
        <f t="shared" si="4"/>
        <v>0</v>
      </c>
      <c r="BP19" s="40">
        <f t="shared" si="26"/>
        <v>0</v>
      </c>
      <c r="BQ19" s="40">
        <f t="shared" si="27"/>
        <v>0</v>
      </c>
      <c r="BR19" s="40">
        <f t="shared" si="27"/>
        <v>0</v>
      </c>
      <c r="BS19" s="31">
        <f t="shared" si="28"/>
        <v>0</v>
      </c>
      <c r="BT19" s="40">
        <f t="shared" si="5"/>
        <v>0</v>
      </c>
      <c r="BU19" s="41">
        <f t="shared" si="5"/>
        <v>0</v>
      </c>
      <c r="BV19" s="41">
        <f t="shared" si="29"/>
        <v>0</v>
      </c>
      <c r="BW19" s="42"/>
      <c r="BX19" s="39">
        <f t="shared" si="30"/>
        <v>1060</v>
      </c>
      <c r="BY19" s="40">
        <f t="shared" si="31"/>
        <v>0</v>
      </c>
      <c r="BZ19" s="40">
        <f t="shared" si="32"/>
        <v>10</v>
      </c>
      <c r="CA19" s="40">
        <f t="shared" si="33"/>
        <v>0</v>
      </c>
      <c r="CB19" s="40">
        <f t="shared" si="34"/>
        <v>0</v>
      </c>
      <c r="CC19" s="32">
        <f t="shared" si="35"/>
        <v>1070</v>
      </c>
      <c r="CD19" s="176">
        <f t="shared" si="6"/>
        <v>923.33333333333337</v>
      </c>
      <c r="CE19" s="24">
        <f t="shared" si="36"/>
        <v>3</v>
      </c>
      <c r="CF19" s="176">
        <f t="shared" si="7"/>
        <v>883.33333333333337</v>
      </c>
      <c r="CG19" s="24">
        <f t="shared" si="37"/>
        <v>4</v>
      </c>
      <c r="CH19" s="176">
        <f t="shared" si="8"/>
        <v>830</v>
      </c>
      <c r="CI19" s="24">
        <f t="shared" si="38"/>
        <v>5</v>
      </c>
      <c r="CJ19">
        <f t="shared" si="9"/>
        <v>9.3654266958424515</v>
      </c>
      <c r="CK19">
        <f t="shared" si="10"/>
        <v>9.3654266958424515</v>
      </c>
      <c r="CM19">
        <f t="shared" si="11"/>
        <v>7.1428571428571423</v>
      </c>
      <c r="CN19">
        <f t="shared" si="12"/>
        <v>13.513513513513514</v>
      </c>
      <c r="CO19">
        <f t="shared" si="13"/>
        <v>9.4117647058823533</v>
      </c>
      <c r="CP19">
        <f t="shared" si="14"/>
        <v>4.5454545454545459</v>
      </c>
      <c r="CQ19">
        <f t="shared" si="15"/>
        <v>0</v>
      </c>
      <c r="CR19">
        <f t="shared" si="15"/>
        <v>0</v>
      </c>
      <c r="CS19">
        <f t="shared" si="15"/>
        <v>28.571428571428569</v>
      </c>
      <c r="CT19" t="e">
        <f t="shared" si="15"/>
        <v>#DIV/0!</v>
      </c>
      <c r="CU19" t="e">
        <f t="shared" si="15"/>
        <v>#DIV/0!</v>
      </c>
      <c r="CV19" t="e">
        <f t="shared" si="16"/>
        <v>#DIV/0!</v>
      </c>
      <c r="CW19" t="e">
        <f t="shared" si="16"/>
        <v>#DIV/0!</v>
      </c>
      <c r="CX19" t="e">
        <f t="shared" si="16"/>
        <v>#DIV/0!</v>
      </c>
      <c r="CY19" t="e">
        <f t="shared" si="16"/>
        <v>#DIV/0!</v>
      </c>
      <c r="CZ19" t="e">
        <f t="shared" si="16"/>
        <v>#DIV/0!</v>
      </c>
      <c r="DA19" t="e">
        <f t="shared" si="17"/>
        <v>#DIV/0!</v>
      </c>
      <c r="DB19" t="e">
        <f t="shared" si="17"/>
        <v>#DIV/0!</v>
      </c>
      <c r="DC19" t="e">
        <f t="shared" si="17"/>
        <v>#DIV/0!</v>
      </c>
      <c r="DE19" s="24">
        <f t="shared" si="39"/>
        <v>1</v>
      </c>
      <c r="DF19" s="24">
        <f t="shared" si="39"/>
        <v>1</v>
      </c>
      <c r="DG19" s="24">
        <f t="shared" si="40"/>
        <v>1</v>
      </c>
      <c r="DH19" s="24">
        <f t="shared" si="41"/>
        <v>1</v>
      </c>
      <c r="DI19" s="24">
        <f t="shared" ref="DI19:DM21" si="46">COUNTIF(BH19,"&lt;&gt;0")</f>
        <v>0</v>
      </c>
      <c r="DJ19" s="24">
        <f t="shared" si="46"/>
        <v>0</v>
      </c>
      <c r="DK19" s="24">
        <f t="shared" si="46"/>
        <v>1</v>
      </c>
      <c r="DL19" s="24">
        <f t="shared" si="46"/>
        <v>0</v>
      </c>
      <c r="DM19" s="24">
        <f t="shared" si="46"/>
        <v>0</v>
      </c>
      <c r="DN19" s="24">
        <f t="shared" si="19"/>
        <v>0</v>
      </c>
      <c r="DO19" s="24">
        <f t="shared" si="42"/>
        <v>0</v>
      </c>
      <c r="DP19" s="24">
        <f t="shared" si="42"/>
        <v>0</v>
      </c>
      <c r="DQ19" s="24">
        <f t="shared" si="42"/>
        <v>0</v>
      </c>
      <c r="DR19" s="24">
        <f t="shared" si="43"/>
        <v>0</v>
      </c>
      <c r="DS19" s="24">
        <f t="shared" si="44"/>
        <v>0</v>
      </c>
    </row>
    <row r="20" spans="1:123" ht="15.75" thickBot="1">
      <c r="A20" s="24" t="s">
        <v>336</v>
      </c>
      <c r="B20" s="25">
        <v>18</v>
      </c>
      <c r="C20" s="25" t="s">
        <v>467</v>
      </c>
      <c r="D20" s="50" t="s">
        <v>36</v>
      </c>
      <c r="E20" s="119"/>
      <c r="F20" s="93"/>
      <c r="G20" s="33">
        <v>5</v>
      </c>
      <c r="H20" s="33"/>
      <c r="I20" s="33">
        <v>1</v>
      </c>
      <c r="J20" s="33">
        <v>2</v>
      </c>
      <c r="K20" s="33"/>
      <c r="L20" s="33"/>
      <c r="M20" s="33"/>
      <c r="N20" s="33"/>
      <c r="O20" s="33"/>
      <c r="P20" s="33"/>
      <c r="Q20" s="33"/>
      <c r="R20" s="33"/>
      <c r="S20" s="119"/>
      <c r="T20" s="50" t="s">
        <v>36</v>
      </c>
      <c r="U20" s="93"/>
      <c r="V20" s="33">
        <v>1</v>
      </c>
      <c r="W20" s="33">
        <v>1</v>
      </c>
      <c r="X20" s="33">
        <v>5</v>
      </c>
      <c r="Y20" s="33">
        <v>1</v>
      </c>
      <c r="Z20" s="33">
        <v>1</v>
      </c>
      <c r="AA20" s="33"/>
      <c r="AB20" s="93"/>
      <c r="AC20" s="33"/>
      <c r="AD20" s="33"/>
      <c r="AE20" s="33"/>
      <c r="AF20" s="33"/>
      <c r="AG20" s="33"/>
      <c r="AH20" s="33"/>
      <c r="AI20" s="33"/>
      <c r="AJ20" s="50"/>
      <c r="AK20" s="93"/>
      <c r="AL20" s="33"/>
      <c r="AM20" s="33"/>
      <c r="AN20" s="36"/>
      <c r="AO20" s="36"/>
      <c r="AP20" s="36"/>
      <c r="AQ20" s="36"/>
      <c r="AR20" s="37"/>
      <c r="AS20" s="33"/>
      <c r="AT20" s="33"/>
      <c r="AU20" s="33"/>
      <c r="AV20" s="33"/>
      <c r="AW20" s="33"/>
      <c r="AX20" s="33"/>
      <c r="AY20" s="33"/>
      <c r="AZ20" s="38">
        <f t="shared" si="20"/>
        <v>2</v>
      </c>
      <c r="BA20" s="39">
        <f t="shared" si="45"/>
        <v>0</v>
      </c>
      <c r="BB20" s="40">
        <f t="shared" si="45"/>
        <v>1</v>
      </c>
      <c r="BC20" s="31">
        <f t="shared" si="21"/>
        <v>1</v>
      </c>
      <c r="BD20" s="40">
        <f t="shared" si="1"/>
        <v>6</v>
      </c>
      <c r="BE20" s="31">
        <f t="shared" si="22"/>
        <v>7</v>
      </c>
      <c r="BF20" s="40">
        <f t="shared" si="2"/>
        <v>5</v>
      </c>
      <c r="BG20" s="31">
        <f t="shared" si="23"/>
        <v>12</v>
      </c>
      <c r="BH20" s="40">
        <f t="shared" si="3"/>
        <v>2</v>
      </c>
      <c r="BI20" s="40">
        <f t="shared" si="3"/>
        <v>3</v>
      </c>
      <c r="BJ20" s="40">
        <f t="shared" si="3"/>
        <v>0</v>
      </c>
      <c r="BK20" s="40">
        <f t="shared" si="24"/>
        <v>0</v>
      </c>
      <c r="BL20" s="40">
        <f t="shared" si="24"/>
        <v>0</v>
      </c>
      <c r="BM20" s="31">
        <f t="shared" si="25"/>
        <v>0</v>
      </c>
      <c r="BN20" s="40">
        <f t="shared" si="4"/>
        <v>0</v>
      </c>
      <c r="BO20" s="40">
        <f t="shared" si="4"/>
        <v>0</v>
      </c>
      <c r="BP20" s="40">
        <f t="shared" si="26"/>
        <v>0</v>
      </c>
      <c r="BQ20" s="40">
        <f t="shared" si="27"/>
        <v>0</v>
      </c>
      <c r="BR20" s="40">
        <f t="shared" si="27"/>
        <v>0</v>
      </c>
      <c r="BS20" s="31">
        <f t="shared" si="28"/>
        <v>0</v>
      </c>
      <c r="BT20" s="40">
        <f t="shared" si="5"/>
        <v>0</v>
      </c>
      <c r="BU20" s="41">
        <f t="shared" si="5"/>
        <v>0</v>
      </c>
      <c r="BV20" s="41">
        <f t="shared" si="29"/>
        <v>0</v>
      </c>
      <c r="BW20" s="42"/>
      <c r="BX20" s="39">
        <f t="shared" si="30"/>
        <v>680</v>
      </c>
      <c r="BY20" s="40">
        <f t="shared" si="31"/>
        <v>30</v>
      </c>
      <c r="BZ20" s="40">
        <f t="shared" si="32"/>
        <v>0</v>
      </c>
      <c r="CA20" s="40">
        <f t="shared" si="33"/>
        <v>0</v>
      </c>
      <c r="CB20" s="40">
        <f t="shared" si="34"/>
        <v>0</v>
      </c>
      <c r="CC20" s="32">
        <f t="shared" si="35"/>
        <v>710</v>
      </c>
      <c r="CD20" s="176">
        <f t="shared" si="6"/>
        <v>563.33333333333337</v>
      </c>
      <c r="CE20" s="24">
        <f t="shared" si="36"/>
        <v>3</v>
      </c>
      <c r="CF20" s="176">
        <f t="shared" si="7"/>
        <v>523.33333333333337</v>
      </c>
      <c r="CG20" s="24">
        <f t="shared" si="37"/>
        <v>4</v>
      </c>
      <c r="CH20" s="176">
        <f t="shared" si="8"/>
        <v>470</v>
      </c>
      <c r="CI20" s="24">
        <f t="shared" si="38"/>
        <v>5</v>
      </c>
      <c r="CJ20">
        <f t="shared" si="9"/>
        <v>6.2144420131291023</v>
      </c>
      <c r="CK20">
        <f t="shared" si="10"/>
        <v>6.2144420131291023</v>
      </c>
      <c r="CM20">
        <f t="shared" si="11"/>
        <v>0</v>
      </c>
      <c r="CN20">
        <f t="shared" si="12"/>
        <v>2.7027027027027026</v>
      </c>
      <c r="CO20">
        <f t="shared" si="13"/>
        <v>7.0588235294117645</v>
      </c>
      <c r="CP20">
        <f t="shared" si="14"/>
        <v>11.363636363636363</v>
      </c>
      <c r="CQ20">
        <f t="shared" si="15"/>
        <v>100</v>
      </c>
      <c r="CR20">
        <f t="shared" si="15"/>
        <v>21.428571428571427</v>
      </c>
      <c r="CS20">
        <f t="shared" si="15"/>
        <v>0</v>
      </c>
      <c r="CT20" t="e">
        <f t="shared" si="15"/>
        <v>#DIV/0!</v>
      </c>
      <c r="CU20" t="e">
        <f t="shared" si="15"/>
        <v>#DIV/0!</v>
      </c>
      <c r="CV20" t="e">
        <f t="shared" si="16"/>
        <v>#DIV/0!</v>
      </c>
      <c r="CW20" t="e">
        <f t="shared" si="16"/>
        <v>#DIV/0!</v>
      </c>
      <c r="CX20" t="e">
        <f t="shared" si="16"/>
        <v>#DIV/0!</v>
      </c>
      <c r="CY20" t="e">
        <f t="shared" si="16"/>
        <v>#DIV/0!</v>
      </c>
      <c r="CZ20" t="e">
        <f t="shared" si="16"/>
        <v>#DIV/0!</v>
      </c>
      <c r="DA20" t="e">
        <f t="shared" si="17"/>
        <v>#DIV/0!</v>
      </c>
      <c r="DB20" t="e">
        <f t="shared" si="17"/>
        <v>#DIV/0!</v>
      </c>
      <c r="DC20" t="e">
        <f t="shared" si="17"/>
        <v>#DIV/0!</v>
      </c>
      <c r="DE20" s="24">
        <f t="shared" si="39"/>
        <v>0</v>
      </c>
      <c r="DF20" s="24">
        <f t="shared" si="39"/>
        <v>1</v>
      </c>
      <c r="DG20" s="24">
        <f t="shared" si="40"/>
        <v>1</v>
      </c>
      <c r="DH20" s="24">
        <f t="shared" si="41"/>
        <v>1</v>
      </c>
      <c r="DI20" s="24">
        <f t="shared" si="46"/>
        <v>1</v>
      </c>
      <c r="DJ20" s="24">
        <f t="shared" si="46"/>
        <v>1</v>
      </c>
      <c r="DK20" s="24">
        <f t="shared" si="46"/>
        <v>0</v>
      </c>
      <c r="DL20" s="24">
        <f t="shared" si="46"/>
        <v>0</v>
      </c>
      <c r="DM20" s="24">
        <f t="shared" si="46"/>
        <v>0</v>
      </c>
      <c r="DN20" s="24">
        <f t="shared" si="19"/>
        <v>0</v>
      </c>
      <c r="DO20" s="24">
        <f t="shared" si="42"/>
        <v>0</v>
      </c>
      <c r="DP20" s="24">
        <f t="shared" si="42"/>
        <v>0</v>
      </c>
      <c r="DQ20" s="24">
        <f t="shared" si="42"/>
        <v>0</v>
      </c>
      <c r="DR20" s="24">
        <f t="shared" si="43"/>
        <v>0</v>
      </c>
      <c r="DS20" s="24">
        <f t="shared" si="44"/>
        <v>0</v>
      </c>
    </row>
    <row r="21" spans="1:123" ht="15.75" thickBot="1">
      <c r="A21" s="24" t="s">
        <v>336</v>
      </c>
      <c r="B21" s="25">
        <v>19</v>
      </c>
      <c r="C21" s="25" t="s">
        <v>468</v>
      </c>
      <c r="D21" s="50" t="s">
        <v>36</v>
      </c>
      <c r="E21" s="93"/>
      <c r="F21" s="33"/>
      <c r="G21" s="33">
        <v>2</v>
      </c>
      <c r="H21" s="33">
        <v>1</v>
      </c>
      <c r="I21" s="33"/>
      <c r="J21" s="33"/>
      <c r="K21" s="33">
        <v>1</v>
      </c>
      <c r="L21" s="33"/>
      <c r="M21" s="33"/>
      <c r="N21" s="33"/>
      <c r="O21" s="33"/>
      <c r="P21" s="33"/>
      <c r="Q21" s="33"/>
      <c r="R21" s="33"/>
      <c r="S21" s="119"/>
      <c r="T21" s="50" t="s">
        <v>36</v>
      </c>
      <c r="U21" s="93"/>
      <c r="V21" s="33"/>
      <c r="W21" s="33">
        <v>1</v>
      </c>
      <c r="X21" s="33">
        <v>2</v>
      </c>
      <c r="Y21" s="33"/>
      <c r="Z21" s="33"/>
      <c r="AA21" s="33"/>
      <c r="AB21" s="93"/>
      <c r="AC21" s="33"/>
      <c r="AD21" s="33"/>
      <c r="AE21" s="33"/>
      <c r="AF21" s="33"/>
      <c r="AG21" s="33"/>
      <c r="AH21" s="33"/>
      <c r="AI21" s="33"/>
      <c r="AJ21" s="50"/>
      <c r="AK21" s="93"/>
      <c r="AL21" s="33"/>
      <c r="AM21" s="33"/>
      <c r="AN21" s="36"/>
      <c r="AO21" s="36"/>
      <c r="AP21" s="36"/>
      <c r="AQ21" s="36"/>
      <c r="AR21" s="37"/>
      <c r="AS21" s="33"/>
      <c r="AT21" s="33"/>
      <c r="AU21" s="33"/>
      <c r="AV21" s="33"/>
      <c r="AW21" s="33"/>
      <c r="AX21" s="33"/>
      <c r="AY21" s="33"/>
      <c r="AZ21" s="38">
        <f t="shared" si="20"/>
        <v>2</v>
      </c>
      <c r="BA21" s="39">
        <f t="shared" si="45"/>
        <v>0</v>
      </c>
      <c r="BB21" s="40">
        <f t="shared" si="45"/>
        <v>0</v>
      </c>
      <c r="BC21" s="31">
        <f t="shared" si="21"/>
        <v>0</v>
      </c>
      <c r="BD21" s="40">
        <f t="shared" si="1"/>
        <v>3</v>
      </c>
      <c r="BE21" s="31">
        <f t="shared" si="22"/>
        <v>3</v>
      </c>
      <c r="BF21" s="40">
        <f t="shared" si="2"/>
        <v>3</v>
      </c>
      <c r="BG21" s="31">
        <f t="shared" si="23"/>
        <v>6</v>
      </c>
      <c r="BH21" s="40">
        <f t="shared" si="3"/>
        <v>0</v>
      </c>
      <c r="BI21" s="40">
        <f t="shared" si="3"/>
        <v>0</v>
      </c>
      <c r="BJ21" s="40">
        <f t="shared" si="3"/>
        <v>1</v>
      </c>
      <c r="BK21" s="40">
        <f t="shared" si="24"/>
        <v>0</v>
      </c>
      <c r="BL21" s="40">
        <f t="shared" si="24"/>
        <v>0</v>
      </c>
      <c r="BM21" s="31">
        <f t="shared" si="25"/>
        <v>0</v>
      </c>
      <c r="BN21" s="40">
        <f t="shared" si="4"/>
        <v>0</v>
      </c>
      <c r="BO21" s="40">
        <f t="shared" si="4"/>
        <v>0</v>
      </c>
      <c r="BP21" s="40">
        <f t="shared" si="26"/>
        <v>0</v>
      </c>
      <c r="BQ21" s="40">
        <f t="shared" si="27"/>
        <v>0</v>
      </c>
      <c r="BR21" s="40">
        <f t="shared" si="27"/>
        <v>0</v>
      </c>
      <c r="BS21" s="31">
        <f t="shared" si="28"/>
        <v>0</v>
      </c>
      <c r="BT21" s="40">
        <f t="shared" si="5"/>
        <v>0</v>
      </c>
      <c r="BU21" s="41">
        <f t="shared" si="5"/>
        <v>0</v>
      </c>
      <c r="BV21" s="41">
        <f t="shared" si="29"/>
        <v>0</v>
      </c>
      <c r="BW21" s="42"/>
      <c r="BX21" s="39">
        <f t="shared" si="30"/>
        <v>300</v>
      </c>
      <c r="BY21" s="40">
        <f t="shared" si="31"/>
        <v>0</v>
      </c>
      <c r="BZ21" s="40">
        <f t="shared" si="32"/>
        <v>5</v>
      </c>
      <c r="CA21" s="40">
        <f t="shared" si="33"/>
        <v>0</v>
      </c>
      <c r="CB21" s="40">
        <f t="shared" si="34"/>
        <v>0</v>
      </c>
      <c r="CC21" s="32">
        <f t="shared" si="35"/>
        <v>305</v>
      </c>
      <c r="CD21" s="176">
        <f t="shared" si="6"/>
        <v>158.33333333333334</v>
      </c>
      <c r="CE21" s="24">
        <f t="shared" si="36"/>
        <v>3</v>
      </c>
      <c r="CF21" s="176">
        <f t="shared" si="7"/>
        <v>118.33333333333334</v>
      </c>
      <c r="CG21" s="24">
        <f t="shared" si="37"/>
        <v>4</v>
      </c>
      <c r="CH21" s="176">
        <f t="shared" si="8"/>
        <v>65</v>
      </c>
      <c r="CI21" s="24">
        <f t="shared" si="38"/>
        <v>5</v>
      </c>
      <c r="CJ21">
        <f t="shared" si="9"/>
        <v>2.6695842450765861</v>
      </c>
      <c r="CK21">
        <f t="shared" si="10"/>
        <v>2.6695842450765861</v>
      </c>
      <c r="CM21">
        <f t="shared" si="11"/>
        <v>0</v>
      </c>
      <c r="CN21">
        <f t="shared" si="12"/>
        <v>0</v>
      </c>
      <c r="CO21">
        <f t="shared" si="13"/>
        <v>3.5294117647058822</v>
      </c>
      <c r="CP21">
        <f t="shared" si="14"/>
        <v>6.8181818181818183</v>
      </c>
      <c r="CQ21">
        <f t="shared" si="15"/>
        <v>0</v>
      </c>
      <c r="CR21">
        <f t="shared" si="15"/>
        <v>0</v>
      </c>
      <c r="CS21">
        <f t="shared" si="15"/>
        <v>14.285714285714285</v>
      </c>
      <c r="CT21" t="e">
        <f t="shared" si="15"/>
        <v>#DIV/0!</v>
      </c>
      <c r="CU21" t="e">
        <f t="shared" si="15"/>
        <v>#DIV/0!</v>
      </c>
      <c r="CV21" t="e">
        <f t="shared" si="16"/>
        <v>#DIV/0!</v>
      </c>
      <c r="CW21" t="e">
        <f t="shared" si="16"/>
        <v>#DIV/0!</v>
      </c>
      <c r="CX21" t="e">
        <f t="shared" si="16"/>
        <v>#DIV/0!</v>
      </c>
      <c r="CY21" t="e">
        <f t="shared" si="16"/>
        <v>#DIV/0!</v>
      </c>
      <c r="CZ21" t="e">
        <f t="shared" si="16"/>
        <v>#DIV/0!</v>
      </c>
      <c r="DA21" t="e">
        <f t="shared" si="17"/>
        <v>#DIV/0!</v>
      </c>
      <c r="DB21" t="e">
        <f t="shared" si="17"/>
        <v>#DIV/0!</v>
      </c>
      <c r="DC21" t="e">
        <f t="shared" si="17"/>
        <v>#DIV/0!</v>
      </c>
      <c r="DE21" s="24">
        <f t="shared" si="39"/>
        <v>0</v>
      </c>
      <c r="DF21" s="24">
        <f t="shared" si="39"/>
        <v>0</v>
      </c>
      <c r="DG21" s="24">
        <f t="shared" si="40"/>
        <v>1</v>
      </c>
      <c r="DH21" s="24">
        <f t="shared" si="41"/>
        <v>1</v>
      </c>
      <c r="DI21" s="24">
        <f t="shared" si="46"/>
        <v>0</v>
      </c>
      <c r="DJ21" s="24">
        <f t="shared" si="46"/>
        <v>0</v>
      </c>
      <c r="DK21" s="24">
        <f t="shared" si="46"/>
        <v>1</v>
      </c>
      <c r="DL21" s="24">
        <f t="shared" si="46"/>
        <v>0</v>
      </c>
      <c r="DM21" s="24">
        <f t="shared" si="46"/>
        <v>0</v>
      </c>
      <c r="DN21" s="24">
        <f t="shared" si="19"/>
        <v>0</v>
      </c>
      <c r="DO21" s="24">
        <f t="shared" si="42"/>
        <v>0</v>
      </c>
      <c r="DP21" s="24">
        <f t="shared" si="42"/>
        <v>0</v>
      </c>
      <c r="DQ21" s="24">
        <f t="shared" si="42"/>
        <v>0</v>
      </c>
      <c r="DR21" s="24">
        <f t="shared" si="43"/>
        <v>0</v>
      </c>
      <c r="DS21" s="24">
        <f t="shared" si="44"/>
        <v>0</v>
      </c>
    </row>
    <row r="22" spans="1:123" ht="15.75" thickBot="1">
      <c r="A22" s="44"/>
      <c r="B22" s="45"/>
      <c r="C22" s="46"/>
      <c r="D22" s="47"/>
      <c r="E22" s="48"/>
      <c r="F22" s="49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50"/>
      <c r="U22" s="49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50"/>
      <c r="AK22" s="49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50">
        <f>SUM(AZ3:AZ21)</f>
        <v>34</v>
      </c>
      <c r="BA22" s="51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52"/>
      <c r="BW22" s="44"/>
      <c r="BX22" s="45"/>
      <c r="BY22" s="45"/>
      <c r="BZ22" s="45"/>
      <c r="CA22" s="45"/>
      <c r="CB22" s="45"/>
      <c r="CC22" s="45"/>
      <c r="CD22" s="44"/>
      <c r="CE22" s="44"/>
      <c r="CF22" s="44"/>
      <c r="CG22" s="44"/>
      <c r="CH22" s="44"/>
      <c r="CI22" s="44"/>
    </row>
    <row r="23" spans="1:123" ht="15.75" thickBot="1">
      <c r="C23" s="8" t="s">
        <v>38</v>
      </c>
      <c r="D23" s="8"/>
      <c r="E23" s="53"/>
      <c r="F23" s="53">
        <v>6</v>
      </c>
      <c r="G23" s="53">
        <v>4</v>
      </c>
      <c r="H23" s="53">
        <v>1</v>
      </c>
      <c r="I23" s="53"/>
      <c r="J23" s="53">
        <v>1</v>
      </c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>
        <v>3</v>
      </c>
      <c r="V23" s="53">
        <v>2</v>
      </c>
      <c r="W23" s="53">
        <v>3</v>
      </c>
      <c r="X23" s="53">
        <v>5</v>
      </c>
      <c r="Y23" s="53"/>
      <c r="Z23" s="53"/>
      <c r="AA23" s="53"/>
      <c r="AB23" s="53"/>
      <c r="AC23" s="92"/>
      <c r="AD23" s="92"/>
      <c r="AE23" s="92"/>
      <c r="AF23" s="92"/>
      <c r="AG23" s="92"/>
      <c r="AH23" s="92"/>
      <c r="AI23" s="92"/>
      <c r="AJ23" s="92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  <c r="AV23" s="53"/>
      <c r="AW23" s="53"/>
      <c r="AX23" s="53"/>
      <c r="AY23" s="53"/>
      <c r="AZ23" s="8">
        <f>AZ22/2</f>
        <v>17</v>
      </c>
      <c r="BA23" s="1">
        <f>SUM(E23,U23,AK23)</f>
        <v>3</v>
      </c>
      <c r="BB23" s="54">
        <f>SUM(F23,V23,AL23)</f>
        <v>8</v>
      </c>
      <c r="BC23" s="54"/>
      <c r="BD23" s="54">
        <f>SUM(G23,W23,AM23)</f>
        <v>7</v>
      </c>
      <c r="BE23" s="54"/>
      <c r="BF23" s="54">
        <f>SUM(H23,X23,AN23)</f>
        <v>6</v>
      </c>
      <c r="BG23" s="54"/>
      <c r="BH23" s="54">
        <f>SUM(I23,Y23,AO23)</f>
        <v>0</v>
      </c>
      <c r="BI23" s="54">
        <f>SUM(J23,Z23,AP23)</f>
        <v>1</v>
      </c>
      <c r="BJ23" s="54">
        <f>SUM(K23,AA23,AQ23)</f>
        <v>0</v>
      </c>
      <c r="BK23" s="55">
        <f>SUM(AR23,AB23,L23)</f>
        <v>0</v>
      </c>
      <c r="BL23" s="55">
        <f>SUM(AS23,AC23,M23)</f>
        <v>0</v>
      </c>
      <c r="BM23" s="55"/>
      <c r="BN23" s="55">
        <f>SUM(AT23,AD23,N23)</f>
        <v>0</v>
      </c>
      <c r="BO23" s="55"/>
      <c r="BP23" s="55">
        <f>SUM(AU23,AE23,O23)</f>
        <v>0</v>
      </c>
      <c r="BQ23" s="55">
        <f>SUM(AV23,AF23,P23)</f>
        <v>0</v>
      </c>
      <c r="BR23" s="55">
        <f>SUM(AW23,AG23,Q23)</f>
        <v>0</v>
      </c>
      <c r="BS23" s="55"/>
      <c r="BT23" s="55">
        <f>SUM(AX23,AH23,R23)</f>
        <v>0</v>
      </c>
      <c r="BU23" s="55"/>
      <c r="BV23" s="56">
        <f>SUM(AY23,AI23,S23)</f>
        <v>0</v>
      </c>
      <c r="CA23" s="57"/>
      <c r="CB23" s="57"/>
      <c r="CC23">
        <f>SUM(CC3:CC21)</f>
        <v>11425</v>
      </c>
    </row>
    <row r="24" spans="1:123">
      <c r="BI24" s="22"/>
      <c r="BY24" s="22"/>
      <c r="CJ24" t="e">
        <f>SUM(CJ3:CJ21)</f>
        <v>#VALUE!</v>
      </c>
      <c r="CK24" t="e">
        <f>SUM(CK3:CK21)</f>
        <v>#VALUE!</v>
      </c>
      <c r="CM24">
        <f t="shared" ref="CM24:DC24" si="47">SUM(CM3:CM21)</f>
        <v>99.999999999999986</v>
      </c>
      <c r="CN24">
        <f t="shared" si="47"/>
        <v>100</v>
      </c>
      <c r="CO24">
        <f t="shared" si="47"/>
        <v>99.999999999999986</v>
      </c>
      <c r="CP24">
        <f t="shared" si="47"/>
        <v>100</v>
      </c>
      <c r="CQ24">
        <f t="shared" si="47"/>
        <v>100</v>
      </c>
      <c r="CR24">
        <f t="shared" si="47"/>
        <v>99.999999999999986</v>
      </c>
      <c r="CS24">
        <f t="shared" si="47"/>
        <v>100</v>
      </c>
      <c r="CT24" t="e">
        <f t="shared" si="47"/>
        <v>#DIV/0!</v>
      </c>
      <c r="CU24" t="e">
        <f t="shared" si="47"/>
        <v>#DIV/0!</v>
      </c>
      <c r="CV24" t="e">
        <f t="shared" si="47"/>
        <v>#DIV/0!</v>
      </c>
      <c r="CW24" t="e">
        <f t="shared" si="47"/>
        <v>#DIV/0!</v>
      </c>
      <c r="CX24" t="e">
        <f t="shared" si="47"/>
        <v>#DIV/0!</v>
      </c>
      <c r="CY24" t="e">
        <f t="shared" si="47"/>
        <v>#DIV/0!</v>
      </c>
      <c r="CZ24" t="e">
        <f t="shared" si="47"/>
        <v>#DIV/0!</v>
      </c>
      <c r="DA24" t="e">
        <f t="shared" si="47"/>
        <v>#DIV/0!</v>
      </c>
      <c r="DB24" t="e">
        <f t="shared" si="47"/>
        <v>#DIV/0!</v>
      </c>
      <c r="DC24" t="e">
        <f t="shared" si="47"/>
        <v>#DIV/0!</v>
      </c>
    </row>
    <row r="25" spans="1:123" ht="15.75" thickBot="1"/>
    <row r="26" spans="1:123" ht="15.75" thickBot="1">
      <c r="D26" t="s">
        <v>39</v>
      </c>
      <c r="E26" t="s">
        <v>40</v>
      </c>
      <c r="F26" t="s">
        <v>41</v>
      </c>
      <c r="U26" s="57"/>
      <c r="BA26" s="18" t="s">
        <v>8</v>
      </c>
      <c r="BB26" s="19" t="s">
        <v>9</v>
      </c>
      <c r="BC26" s="19"/>
      <c r="BD26" s="19" t="s">
        <v>10</v>
      </c>
      <c r="BE26" s="19"/>
      <c r="BF26" s="19" t="s">
        <v>11</v>
      </c>
      <c r="BG26" s="19"/>
      <c r="BH26" s="19" t="s">
        <v>12</v>
      </c>
      <c r="BI26" s="19" t="s">
        <v>13</v>
      </c>
      <c r="BJ26" s="19" t="s">
        <v>14</v>
      </c>
      <c r="BK26" s="19" t="s">
        <v>15</v>
      </c>
      <c r="BL26" s="19" t="s">
        <v>16</v>
      </c>
      <c r="BM26" s="19"/>
      <c r="BN26" s="19" t="s">
        <v>17</v>
      </c>
      <c r="BO26" s="19"/>
      <c r="BP26" s="19" t="s">
        <v>27</v>
      </c>
      <c r="BQ26" s="19" t="s">
        <v>19</v>
      </c>
      <c r="BR26" s="19" t="s">
        <v>20</v>
      </c>
      <c r="BS26" s="19"/>
      <c r="BT26" s="19" t="s">
        <v>21</v>
      </c>
      <c r="BU26" s="19"/>
      <c r="BV26" s="21" t="s">
        <v>22</v>
      </c>
      <c r="BW26" s="295" t="s">
        <v>42</v>
      </c>
      <c r="BX26" s="296"/>
      <c r="BY26" s="296"/>
      <c r="BZ26" s="296"/>
      <c r="CA26" s="297"/>
      <c r="CB26" s="290" t="s">
        <v>483</v>
      </c>
      <c r="CC26" s="291"/>
    </row>
    <row r="27" spans="1:123" ht="15.75" thickBot="1">
      <c r="D27">
        <v>2007</v>
      </c>
      <c r="E27">
        <v>2008</v>
      </c>
      <c r="F27">
        <v>2009</v>
      </c>
      <c r="G27" t="s">
        <v>43</v>
      </c>
      <c r="AY27" s="292" t="s">
        <v>44</v>
      </c>
      <c r="AZ27" s="282"/>
      <c r="BA27" s="282"/>
      <c r="BB27" s="282"/>
      <c r="BC27" s="282"/>
      <c r="BD27" s="282"/>
      <c r="BE27" s="282"/>
      <c r="BF27" s="282"/>
      <c r="BG27" s="282"/>
      <c r="BH27" s="282"/>
      <c r="BI27" s="282"/>
      <c r="BJ27" s="282"/>
      <c r="BK27" s="282"/>
      <c r="BL27" s="282"/>
      <c r="BM27" s="282"/>
      <c r="BN27" s="282"/>
      <c r="BO27" s="282"/>
      <c r="BP27" s="282"/>
      <c r="BQ27" s="282"/>
      <c r="BR27" s="282"/>
      <c r="BS27" s="282"/>
      <c r="BT27" s="282"/>
      <c r="BU27" s="282"/>
      <c r="BV27" s="282"/>
      <c r="BW27" s="293" t="s">
        <v>45</v>
      </c>
      <c r="BX27" s="294"/>
      <c r="BY27" s="58"/>
      <c r="BZ27" s="58"/>
      <c r="CA27" s="59">
        <f>SUM(BA29:BV29)</f>
        <v>178</v>
      </c>
      <c r="CB27" s="221">
        <v>0.8</v>
      </c>
      <c r="CC27" s="62">
        <f>PERCENTILE($CC$1:$CC21,0.8)</f>
        <v>1030.0000000000002</v>
      </c>
    </row>
    <row r="28" spans="1:123" ht="15.75" thickBot="1">
      <c r="C28" t="s">
        <v>46</v>
      </c>
      <c r="D28">
        <f>COUNTIF(D3:D21,"P")</f>
        <v>16</v>
      </c>
      <c r="E28">
        <f>COUNTIF(T3:T21,"P")</f>
        <v>18</v>
      </c>
      <c r="G28">
        <f>AVERAGE(D28:F28)</f>
        <v>17</v>
      </c>
      <c r="AP28" s="57"/>
      <c r="AQ28" s="57"/>
      <c r="AR28" s="57"/>
      <c r="AS28" s="57"/>
      <c r="AT28" s="57"/>
      <c r="AU28" s="57"/>
      <c r="AV28" s="57"/>
      <c r="AW28" s="57"/>
      <c r="AX28" s="57"/>
      <c r="AY28" s="1" t="s">
        <v>47</v>
      </c>
      <c r="AZ28" s="60"/>
      <c r="BA28" s="61">
        <f>SUM(BA3:BA21)</f>
        <v>14</v>
      </c>
      <c r="BB28" s="61">
        <f>SUM(BB3:BB21)</f>
        <v>37</v>
      </c>
      <c r="BC28" s="61"/>
      <c r="BD28" s="61">
        <f>SUM(BD3:BD21)</f>
        <v>85</v>
      </c>
      <c r="BE28" s="61"/>
      <c r="BF28" s="61">
        <f>SUM(BF3:BF21)</f>
        <v>44</v>
      </c>
      <c r="BG28" s="61"/>
      <c r="BH28" s="61">
        <f>SUM(BH3:BH21)</f>
        <v>2</v>
      </c>
      <c r="BI28" s="61">
        <f>SUM(BI3:BI21)</f>
        <v>14</v>
      </c>
      <c r="BJ28" s="61">
        <f>SUM(BJ3:BJ21)</f>
        <v>7</v>
      </c>
      <c r="BK28" s="61">
        <f>SUM(BK3:BK21)</f>
        <v>0</v>
      </c>
      <c r="BL28" s="61">
        <f>SUM(BL3:BL21)</f>
        <v>0</v>
      </c>
      <c r="BM28" s="61"/>
      <c r="BN28" s="61">
        <f>SUM(BN3:BN21)</f>
        <v>0</v>
      </c>
      <c r="BO28" s="61">
        <f>SUM(BO3:BO21)</f>
        <v>0</v>
      </c>
      <c r="BP28" s="61">
        <f>SUM(BP3:BP21)</f>
        <v>0</v>
      </c>
      <c r="BQ28" s="61">
        <f>SUM(BQ3:BQ21)</f>
        <v>0</v>
      </c>
      <c r="BR28" s="61">
        <f>SUM(BR3:BR21)</f>
        <v>0</v>
      </c>
      <c r="BS28" s="61"/>
      <c r="BT28" s="61">
        <f>SUM(BT3:BT21)</f>
        <v>0</v>
      </c>
      <c r="BU28" s="61">
        <f>SUM(BU3:BU21)</f>
        <v>0</v>
      </c>
      <c r="BV28" s="61">
        <f>SUM(BV3:BV21)</f>
        <v>0</v>
      </c>
      <c r="BW28" s="298" t="s">
        <v>29</v>
      </c>
      <c r="BX28" s="299"/>
      <c r="BY28" s="62"/>
      <c r="BZ28" s="62"/>
      <c r="CA28" s="63">
        <f>SUM(BA29:BJ29)</f>
        <v>178</v>
      </c>
      <c r="CB28" s="221">
        <v>0.75</v>
      </c>
      <c r="CC28" s="62">
        <f>PERCENTILE($CC$1:$CC22,0.75)</f>
        <v>952.5</v>
      </c>
    </row>
    <row r="29" spans="1:123" ht="15.75" thickBot="1">
      <c r="C29" t="s">
        <v>48</v>
      </c>
      <c r="D29">
        <f>COUNTIF(D3:D21,"C")</f>
        <v>3</v>
      </c>
      <c r="E29">
        <f>COUNTIF(T3:T21,"C")</f>
        <v>1</v>
      </c>
      <c r="F29">
        <f>COUNTIF(A3:AJ21,"C")</f>
        <v>4</v>
      </c>
      <c r="G29">
        <f>AVERAGE(D29:F29)</f>
        <v>2.6666666666666665</v>
      </c>
      <c r="AP29" s="57"/>
      <c r="AQ29" s="57"/>
      <c r="AR29" s="57"/>
      <c r="AS29" s="57"/>
      <c r="AT29" s="57"/>
      <c r="AU29" s="57"/>
      <c r="AV29" s="57"/>
      <c r="AW29" s="57"/>
      <c r="AX29" s="57"/>
      <c r="AY29" s="1" t="s">
        <v>49</v>
      </c>
      <c r="AZ29" s="60"/>
      <c r="BA29" s="54">
        <f>BA28-BA23</f>
        <v>11</v>
      </c>
      <c r="BB29" s="54">
        <f t="shared" ref="BB29:BV29" si="48">BB28-BB23</f>
        <v>29</v>
      </c>
      <c r="BC29" s="54"/>
      <c r="BD29" s="54">
        <f t="shared" si="48"/>
        <v>78</v>
      </c>
      <c r="BE29" s="54"/>
      <c r="BF29" s="54">
        <f t="shared" si="48"/>
        <v>38</v>
      </c>
      <c r="BG29" s="54"/>
      <c r="BH29" s="54">
        <f t="shared" si="48"/>
        <v>2</v>
      </c>
      <c r="BI29" s="54">
        <f t="shared" si="48"/>
        <v>13</v>
      </c>
      <c r="BJ29" s="54">
        <f t="shared" si="48"/>
        <v>7</v>
      </c>
      <c r="BK29" s="54">
        <f t="shared" si="48"/>
        <v>0</v>
      </c>
      <c r="BL29" s="54">
        <f t="shared" si="48"/>
        <v>0</v>
      </c>
      <c r="BM29" s="54"/>
      <c r="BN29" s="54">
        <f t="shared" si="48"/>
        <v>0</v>
      </c>
      <c r="BO29" s="54"/>
      <c r="BP29" s="54">
        <f t="shared" si="48"/>
        <v>0</v>
      </c>
      <c r="BQ29" s="54">
        <f t="shared" si="48"/>
        <v>0</v>
      </c>
      <c r="BR29" s="54">
        <f t="shared" si="48"/>
        <v>0</v>
      </c>
      <c r="BS29" s="54"/>
      <c r="BT29" s="54">
        <f t="shared" si="48"/>
        <v>0</v>
      </c>
      <c r="BU29" s="54"/>
      <c r="BV29" s="54">
        <f t="shared" si="48"/>
        <v>0</v>
      </c>
      <c r="BW29" s="298" t="s">
        <v>50</v>
      </c>
      <c r="BX29" s="299"/>
      <c r="BY29" s="62"/>
      <c r="BZ29" s="62"/>
      <c r="CA29" s="63">
        <f>SUM(BK29:BP29)</f>
        <v>0</v>
      </c>
      <c r="CB29" s="221">
        <v>0.7</v>
      </c>
      <c r="CC29" s="62">
        <f>PERCENTILE($CC$1:$CC21,0.7)</f>
        <v>893.99999999999989</v>
      </c>
    </row>
    <row r="30" spans="1:123" ht="15.75" thickBot="1">
      <c r="C30" t="s">
        <v>51</v>
      </c>
      <c r="D30">
        <f>COUNTIF(D3:D21,"V")</f>
        <v>0</v>
      </c>
      <c r="E30">
        <f>COUNTIF(T3:T21,"V")</f>
        <v>0</v>
      </c>
      <c r="F30">
        <f>COUNTIF(AJ3:AJ21,"V")</f>
        <v>0</v>
      </c>
      <c r="G30">
        <f>AVERAGE(D30:F30)</f>
        <v>0</v>
      </c>
      <c r="AP30" s="57"/>
      <c r="AQ30" s="57"/>
      <c r="AR30" s="57"/>
      <c r="AS30" s="57"/>
      <c r="AT30" s="57"/>
      <c r="AU30" s="57"/>
      <c r="AV30" s="57"/>
      <c r="AW30" s="57"/>
      <c r="AX30" s="57"/>
      <c r="AY30" s="1" t="s">
        <v>52</v>
      </c>
      <c r="AZ30" s="60"/>
      <c r="BA30" s="60">
        <f>BA29*100</f>
        <v>1100</v>
      </c>
      <c r="BB30" s="6">
        <f>BB29*80</f>
        <v>2320</v>
      </c>
      <c r="BC30" s="6"/>
      <c r="BD30" s="6">
        <f>BD29*60</f>
        <v>4680</v>
      </c>
      <c r="BE30" s="6"/>
      <c r="BF30" s="6">
        <f>BF29*40</f>
        <v>1520</v>
      </c>
      <c r="BG30" s="6"/>
      <c r="BH30" s="6">
        <f>BH29*20</f>
        <v>40</v>
      </c>
      <c r="BI30" s="6">
        <f>BI29*10</f>
        <v>130</v>
      </c>
      <c r="BJ30" s="6">
        <f>BJ29*5</f>
        <v>35</v>
      </c>
      <c r="BK30" s="6">
        <f>BK29*200</f>
        <v>0</v>
      </c>
      <c r="BL30" s="6">
        <f>BL29*100</f>
        <v>0</v>
      </c>
      <c r="BM30" s="6"/>
      <c r="BN30" s="6">
        <f>BN29*50</f>
        <v>0</v>
      </c>
      <c r="BO30" s="6"/>
      <c r="BP30" s="6">
        <f>BP29*25</f>
        <v>0</v>
      </c>
      <c r="BQ30" s="6">
        <f>BQ29*100</f>
        <v>0</v>
      </c>
      <c r="BR30" s="6">
        <f>BR29*50</f>
        <v>0</v>
      </c>
      <c r="BS30" s="6"/>
      <c r="BT30" s="6">
        <f>BT29*25</f>
        <v>0</v>
      </c>
      <c r="BU30" s="6"/>
      <c r="BV30" s="1">
        <f>BV29*10</f>
        <v>0</v>
      </c>
      <c r="BW30" s="300" t="s">
        <v>53</v>
      </c>
      <c r="BX30" s="301"/>
      <c r="BY30" s="64"/>
      <c r="BZ30" s="64"/>
      <c r="CA30" s="65">
        <f>SUM(BQ29:BV29)</f>
        <v>0</v>
      </c>
      <c r="CB30" s="221">
        <v>0.6</v>
      </c>
      <c r="CC30" s="62">
        <f>PERCENTILE($CC$1:$CC21,0.6)</f>
        <v>735.99999999999989</v>
      </c>
    </row>
    <row r="31" spans="1:123" ht="15.75" thickBot="1">
      <c r="C31" t="s">
        <v>34</v>
      </c>
      <c r="D31">
        <f>SUM(D28:D30)</f>
        <v>19</v>
      </c>
      <c r="E31">
        <f>SUM(E28:E30)</f>
        <v>19</v>
      </c>
      <c r="G31">
        <f>AVERAGE(D31:F31)</f>
        <v>19</v>
      </c>
      <c r="AY31" s="66" t="s">
        <v>54</v>
      </c>
      <c r="AZ31" s="67"/>
      <c r="BA31" s="60">
        <f>SUM(BA30:BV30)</f>
        <v>9825</v>
      </c>
      <c r="BB31" s="68">
        <f>BA31/AZ23</f>
        <v>577.94117647058829</v>
      </c>
      <c r="BC31" s="34"/>
      <c r="BW31" s="302" t="s">
        <v>52</v>
      </c>
      <c r="BX31" s="69" t="s">
        <v>55</v>
      </c>
      <c r="BY31" s="58"/>
      <c r="BZ31" s="58"/>
      <c r="CA31" s="70">
        <f>AVERAGE(CC3:CC21)</f>
        <v>634.72222222222217</v>
      </c>
      <c r="CB31" s="221">
        <v>0.5</v>
      </c>
      <c r="CC31" s="62">
        <f>PERCENTILE($CC$1:$CC21,0.5)</f>
        <v>565</v>
      </c>
    </row>
    <row r="32" spans="1:123" ht="15.75" thickBot="1">
      <c r="AY32" s="7"/>
      <c r="AZ32" s="9"/>
      <c r="BA32" s="6">
        <f>(SUM($AZ$3:$AZ$21))*($CE$2/3)</f>
        <v>2493.333333333333</v>
      </c>
      <c r="BB32" s="278" t="str">
        <f>IF(BA31&gt;BA32,"ATINGE CONCEITO 3","NAO")</f>
        <v>ATINGE CONCEITO 3</v>
      </c>
      <c r="BC32" s="279"/>
      <c r="BD32" s="279"/>
      <c r="BE32" s="279"/>
      <c r="BF32" s="279"/>
      <c r="BG32" s="279"/>
      <c r="BH32" s="279"/>
      <c r="BW32" s="303"/>
      <c r="BX32" s="71" t="s">
        <v>56</v>
      </c>
      <c r="BY32" s="62"/>
      <c r="BZ32" s="62"/>
      <c r="CA32" s="63">
        <f>QUARTILE(CC3:CC21,1)</f>
        <v>266.25</v>
      </c>
      <c r="CB32" s="221">
        <v>0.4</v>
      </c>
      <c r="CC32" s="62">
        <f>PERCENTILE($CC$1:$CC21,0.4)</f>
        <v>341</v>
      </c>
    </row>
    <row r="33" spans="51:81" ht="15.75" thickBot="1">
      <c r="AY33" s="72" t="s">
        <v>57</v>
      </c>
      <c r="AZ33" s="73"/>
      <c r="BA33" s="6">
        <f>(SUM($AZ$3:$AZ$21))*($CG$2/3)</f>
        <v>3173.333333333333</v>
      </c>
      <c r="BB33" s="278" t="str">
        <f>IF(BA31&gt;=BA33,"ATINGE CONCEITO 4","NAO")</f>
        <v>ATINGE CONCEITO 4</v>
      </c>
      <c r="BC33" s="279"/>
      <c r="BD33" s="279"/>
      <c r="BE33" s="279"/>
      <c r="BF33" s="279"/>
      <c r="BG33" s="279"/>
      <c r="BH33" s="279"/>
      <c r="BW33" s="303"/>
      <c r="BX33" s="71" t="s">
        <v>58</v>
      </c>
      <c r="BY33" s="62"/>
      <c r="BZ33" s="62"/>
      <c r="CA33" s="74">
        <f>MEDIAN(CC3:CC21)</f>
        <v>565</v>
      </c>
      <c r="CB33" s="221">
        <v>0.35</v>
      </c>
      <c r="CC33" s="62">
        <f>PERCENTILE($CC$1:$CC20,0.35)</f>
        <v>324</v>
      </c>
    </row>
    <row r="34" spans="51:81" ht="15.75" thickBot="1">
      <c r="AY34" s="66"/>
      <c r="AZ34" s="67"/>
      <c r="BA34" s="6">
        <f>(SUM($AZ$3:$AZ$21))*($CI$2/3)</f>
        <v>4080</v>
      </c>
      <c r="BB34" s="278" t="str">
        <f>IF(BA31&gt;=BA34,"ATINGE CONCEITO 5","NAO")</f>
        <v>ATINGE CONCEITO 5</v>
      </c>
      <c r="BC34" s="279"/>
      <c r="BD34" s="279"/>
      <c r="BE34" s="279"/>
      <c r="BF34" s="279"/>
      <c r="BG34" s="279"/>
      <c r="BH34" s="279"/>
      <c r="BW34" s="303"/>
      <c r="BX34" s="71" t="s">
        <v>59</v>
      </c>
      <c r="BY34" s="62"/>
      <c r="BZ34" s="62"/>
      <c r="CA34" s="63">
        <f>QUARTILE(CC3:CC21,3)</f>
        <v>952.5</v>
      </c>
      <c r="CB34" s="221">
        <v>0.3</v>
      </c>
      <c r="CC34" s="62">
        <f>PERCENTILE($CC$1:$CC21,0.3)</f>
        <v>287</v>
      </c>
    </row>
    <row r="35" spans="51:81" ht="15.75" thickBot="1">
      <c r="BW35" s="304"/>
      <c r="BX35" s="75" t="s">
        <v>60</v>
      </c>
      <c r="BY35" s="64"/>
      <c r="BZ35" s="64"/>
      <c r="CA35" s="65">
        <f>QUARTILE(CC3:CC21,4)</f>
        <v>1620</v>
      </c>
    </row>
    <row r="36" spans="51:81" ht="15.75" thickBot="1"/>
    <row r="37" spans="51:81" ht="15.75" thickBot="1">
      <c r="AY37" s="292" t="s">
        <v>61</v>
      </c>
      <c r="AZ37" s="282"/>
      <c r="BA37" s="282"/>
      <c r="BB37" s="282"/>
      <c r="BC37" s="282"/>
      <c r="BD37" s="282"/>
      <c r="BE37" s="282"/>
      <c r="BF37" s="282"/>
      <c r="BG37" s="282"/>
      <c r="BH37" s="282"/>
      <c r="BI37" s="282"/>
      <c r="BJ37" s="282"/>
      <c r="BK37" s="282"/>
      <c r="BL37" s="282"/>
      <c r="BM37" s="282"/>
      <c r="BN37" s="282"/>
      <c r="BO37" s="282"/>
      <c r="BP37" s="282"/>
      <c r="BQ37" s="282"/>
      <c r="BR37" s="282"/>
      <c r="BS37" s="282"/>
      <c r="BT37" s="282"/>
      <c r="BU37" s="282"/>
      <c r="BV37" s="283"/>
    </row>
    <row r="38" spans="51:81" ht="15.75" thickBot="1">
      <c r="AY38" s="76"/>
      <c r="AZ38" s="60"/>
      <c r="BA38" s="1" t="s">
        <v>62</v>
      </c>
      <c r="BB38" s="54"/>
      <c r="BC38" s="54"/>
      <c r="BD38" s="54" t="s">
        <v>63</v>
      </c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60"/>
    </row>
    <row r="39" spans="51:81" ht="15.75" thickBot="1">
      <c r="AY39" s="1" t="s">
        <v>64</v>
      </c>
      <c r="AZ39" s="60"/>
      <c r="BA39" s="309">
        <f>AZ23-COUNTIF(CE3:CE21,"=NAO")</f>
        <v>16</v>
      </c>
      <c r="BB39" s="281"/>
      <c r="BC39" s="77"/>
      <c r="BD39" s="310">
        <f>(BA39/G28)*100</f>
        <v>94.117647058823522</v>
      </c>
      <c r="BE39" s="311"/>
      <c r="BF39" s="312"/>
      <c r="BG39" s="78"/>
      <c r="BH39" s="54" t="str">
        <f>IF(BD39&gt;=80,"ATINGEM CONCEITO 3","NAO")</f>
        <v>ATINGEM CONCEITO 3</v>
      </c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60"/>
    </row>
    <row r="40" spans="51:81" ht="15.75" thickBot="1">
      <c r="AY40" s="1" t="s">
        <v>65</v>
      </c>
      <c r="AZ40" s="60"/>
      <c r="BA40" s="309">
        <f>AZ23-COUNTIF(CG3:CG21,"=NAO")</f>
        <v>16</v>
      </c>
      <c r="BB40" s="281"/>
      <c r="BC40" s="77"/>
      <c r="BD40" s="310">
        <f>(BA40/G28)*100</f>
        <v>94.117647058823522</v>
      </c>
      <c r="BE40" s="311"/>
      <c r="BF40" s="312"/>
      <c r="BG40" s="78"/>
      <c r="BH40" s="54" t="str">
        <f>IF(BD40&gt;=80," ATINGEM CONCEITO 4","NAO")</f>
        <v xml:space="preserve"> ATINGEM CONCEITO 4</v>
      </c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60"/>
    </row>
    <row r="41" spans="51:81" ht="15.75" thickBot="1">
      <c r="AY41" s="313" t="s">
        <v>66</v>
      </c>
      <c r="AZ41" s="314"/>
      <c r="BA41" s="309">
        <f>AZ23-COUNTIF(CI3:CI21,"=NAO")</f>
        <v>15</v>
      </c>
      <c r="BB41" s="281"/>
      <c r="BC41" s="77"/>
      <c r="BD41" s="310">
        <f>(BA41/G28)*100</f>
        <v>88.235294117647058</v>
      </c>
      <c r="BE41" s="311"/>
      <c r="BF41" s="312"/>
      <c r="BG41" s="78"/>
      <c r="BH41" s="54" t="str">
        <f>IF(BD41&gt;=80,"ATINGEM CONCEITO 5","NAO")</f>
        <v>ATINGEM CONCEITO 5</v>
      </c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60"/>
    </row>
    <row r="43" spans="51:81" ht="15.75" thickBot="1"/>
    <row r="44" spans="51:81" ht="15.75" thickBot="1">
      <c r="AY44" s="292" t="s">
        <v>67</v>
      </c>
      <c r="AZ44" s="282"/>
      <c r="BA44" s="282"/>
      <c r="BB44" s="282"/>
      <c r="BC44" s="282"/>
      <c r="BD44" s="282"/>
      <c r="BE44" s="282"/>
      <c r="BF44" s="282"/>
      <c r="BG44" s="282"/>
      <c r="BH44" s="282"/>
      <c r="BI44" s="282"/>
      <c r="BJ44" s="282"/>
      <c r="BK44" s="282"/>
      <c r="BL44" s="282"/>
      <c r="BM44" s="282"/>
      <c r="BN44" s="282"/>
      <c r="BO44" s="282"/>
      <c r="BP44" s="282"/>
      <c r="BQ44" s="282"/>
      <c r="BR44" s="282"/>
      <c r="BS44" s="282"/>
      <c r="BT44" s="282"/>
      <c r="BU44" s="282"/>
      <c r="BV44" s="283"/>
    </row>
    <row r="45" spans="51:81" ht="15.75" thickBot="1">
      <c r="AY45" t="s">
        <v>43</v>
      </c>
      <c r="AZ45">
        <f>G28</f>
        <v>17</v>
      </c>
      <c r="BA45" s="79" t="s">
        <v>8</v>
      </c>
      <c r="BB45" s="80" t="s">
        <v>9</v>
      </c>
      <c r="BC45" s="80"/>
      <c r="BD45" s="80" t="s">
        <v>10</v>
      </c>
      <c r="BE45" s="80"/>
      <c r="BF45" s="80" t="s">
        <v>11</v>
      </c>
      <c r="BG45" s="80"/>
      <c r="BH45" s="80" t="s">
        <v>12</v>
      </c>
      <c r="BI45" s="80" t="s">
        <v>13</v>
      </c>
      <c r="BJ45" s="80" t="s">
        <v>14</v>
      </c>
      <c r="BK45" s="80" t="s">
        <v>15</v>
      </c>
      <c r="BL45" s="80" t="s">
        <v>16</v>
      </c>
      <c r="BM45" s="80"/>
      <c r="BN45" s="80" t="s">
        <v>17</v>
      </c>
      <c r="BO45" s="80"/>
      <c r="BP45" s="80" t="s">
        <v>27</v>
      </c>
      <c r="BQ45" s="80" t="s">
        <v>19</v>
      </c>
      <c r="BR45" s="80" t="s">
        <v>20</v>
      </c>
      <c r="BS45" s="80"/>
      <c r="BT45" s="80" t="s">
        <v>21</v>
      </c>
      <c r="BU45" s="80"/>
      <c r="BV45" s="81" t="s">
        <v>22</v>
      </c>
    </row>
    <row r="46" spans="51:81">
      <c r="AY46" t="s">
        <v>68</v>
      </c>
      <c r="BA46">
        <f>COUNTIF(BA3:BA21,"&gt;0")</f>
        <v>7</v>
      </c>
      <c r="BB46">
        <f>COUNTIF(BB3:BB21,"&gt;0")</f>
        <v>14</v>
      </c>
      <c r="BD46">
        <f>COUNTIF(BD3:BD21,"&gt;0")</f>
        <v>16</v>
      </c>
      <c r="BF46">
        <f>COUNTIF(BF3:BF21,"&gt;0")</f>
        <v>14</v>
      </c>
      <c r="BH46">
        <f t="shared" ref="BH46:BV46" si="49">COUNTIF(BH3:BH21,"&gt;0")</f>
        <v>1</v>
      </c>
      <c r="BI46">
        <f t="shared" si="49"/>
        <v>7</v>
      </c>
      <c r="BJ46">
        <f t="shared" si="49"/>
        <v>5</v>
      </c>
      <c r="BK46">
        <f t="shared" si="49"/>
        <v>0</v>
      </c>
      <c r="BL46">
        <f t="shared" si="49"/>
        <v>0</v>
      </c>
      <c r="BM46">
        <f t="shared" si="49"/>
        <v>0</v>
      </c>
      <c r="BN46">
        <f t="shared" si="49"/>
        <v>0</v>
      </c>
      <c r="BO46">
        <f t="shared" si="49"/>
        <v>0</v>
      </c>
      <c r="BP46">
        <f t="shared" si="49"/>
        <v>0</v>
      </c>
      <c r="BQ46">
        <f t="shared" si="49"/>
        <v>0</v>
      </c>
      <c r="BR46">
        <f t="shared" si="49"/>
        <v>0</v>
      </c>
      <c r="BS46">
        <f t="shared" si="49"/>
        <v>0</v>
      </c>
      <c r="BT46">
        <f t="shared" si="49"/>
        <v>0</v>
      </c>
      <c r="BU46">
        <f t="shared" si="49"/>
        <v>0</v>
      </c>
      <c r="BV46">
        <f t="shared" si="49"/>
        <v>0</v>
      </c>
    </row>
    <row r="47" spans="51:81">
      <c r="AY47" t="s">
        <v>69</v>
      </c>
      <c r="BA47" s="82">
        <f>BA46/$AZ$45*100</f>
        <v>41.17647058823529</v>
      </c>
      <c r="BB47" s="82">
        <f t="shared" ref="BB47:BV47" si="50">BB46/$AZ$45*100</f>
        <v>82.35294117647058</v>
      </c>
      <c r="BC47" s="82"/>
      <c r="BD47" s="82">
        <f t="shared" si="50"/>
        <v>94.117647058823522</v>
      </c>
      <c r="BE47" s="82"/>
      <c r="BF47" s="82">
        <f t="shared" si="50"/>
        <v>82.35294117647058</v>
      </c>
      <c r="BG47" s="82"/>
      <c r="BH47" s="82">
        <f t="shared" si="50"/>
        <v>5.8823529411764701</v>
      </c>
      <c r="BI47" s="82">
        <f t="shared" si="50"/>
        <v>41.17647058823529</v>
      </c>
      <c r="BJ47" s="82">
        <f t="shared" si="50"/>
        <v>29.411764705882355</v>
      </c>
      <c r="BK47" s="82">
        <f t="shared" si="50"/>
        <v>0</v>
      </c>
      <c r="BL47" s="82">
        <f t="shared" si="50"/>
        <v>0</v>
      </c>
      <c r="BM47" s="82">
        <f t="shared" si="50"/>
        <v>0</v>
      </c>
      <c r="BN47" s="82">
        <f t="shared" si="50"/>
        <v>0</v>
      </c>
      <c r="BO47" s="82">
        <f t="shared" si="50"/>
        <v>0</v>
      </c>
      <c r="BP47" s="82">
        <f t="shared" si="50"/>
        <v>0</v>
      </c>
      <c r="BQ47" s="82">
        <f t="shared" si="50"/>
        <v>0</v>
      </c>
      <c r="BR47" s="82">
        <f t="shared" si="50"/>
        <v>0</v>
      </c>
      <c r="BS47" s="82">
        <f t="shared" si="50"/>
        <v>0</v>
      </c>
      <c r="BT47" s="82">
        <f t="shared" si="50"/>
        <v>0</v>
      </c>
      <c r="BU47" s="82">
        <f t="shared" si="50"/>
        <v>0</v>
      </c>
      <c r="BV47" s="82">
        <f t="shared" si="50"/>
        <v>0</v>
      </c>
    </row>
    <row r="48" spans="51:81" ht="15.75" thickBot="1">
      <c r="BA48" t="s">
        <v>29</v>
      </c>
      <c r="BK48" t="s">
        <v>50</v>
      </c>
      <c r="BQ48" t="s">
        <v>53</v>
      </c>
    </row>
    <row r="49" spans="51:71" ht="15.75" thickBot="1">
      <c r="AY49" t="s">
        <v>23</v>
      </c>
      <c r="BA49" s="288">
        <f>COUNTIF(BC3:BC21,"&gt;0")/$AZ$45*100</f>
        <v>88.235294117647058</v>
      </c>
      <c r="BB49" s="289"/>
      <c r="BC49" s="83"/>
      <c r="BJ49" t="s">
        <v>26</v>
      </c>
      <c r="BK49" s="288">
        <f>COUNTIF(BM3:BM21,"&gt;0")/$AZ$45*100</f>
        <v>0</v>
      </c>
      <c r="BL49" s="289"/>
      <c r="BM49" s="83"/>
      <c r="BP49" t="s">
        <v>28</v>
      </c>
      <c r="BQ49" s="288">
        <f>COUNTIF(BS3:BS21,"&gt;0")/$AZ$45*100</f>
        <v>0</v>
      </c>
      <c r="BR49" s="289"/>
      <c r="BS49" s="83"/>
    </row>
    <row r="50" spans="51:71" ht="15.75" thickBot="1">
      <c r="AY50" t="s">
        <v>24</v>
      </c>
      <c r="BA50" s="305">
        <f>COUNTIF(BE3:BE113,"&gt;0")/$AZ$45*100</f>
        <v>100</v>
      </c>
      <c r="BB50" s="306"/>
      <c r="BC50" s="306"/>
      <c r="BD50" s="307"/>
      <c r="BE50" s="83"/>
    </row>
    <row r="51" spans="51:71" ht="15.75" thickBot="1">
      <c r="AY51" t="s">
        <v>70</v>
      </c>
      <c r="BA51" s="288">
        <f>COUNTIF(BG3:BG21,"&gt;0")/$AZ$45*100</f>
        <v>105.88235294117648</v>
      </c>
      <c r="BB51" s="308"/>
      <c r="BC51" s="308"/>
      <c r="BD51" s="308"/>
      <c r="BE51" s="308"/>
      <c r="BF51" s="289"/>
      <c r="BG51" s="57"/>
    </row>
    <row r="52" spans="51:71" ht="15.75" thickBot="1"/>
    <row r="53" spans="51:71" ht="15.75" thickBot="1">
      <c r="AY53" t="s">
        <v>23</v>
      </c>
      <c r="BA53" s="288">
        <f>COUNTIF(BC3:BC21,"&gt;1")/$AZ$45*100</f>
        <v>70.588235294117652</v>
      </c>
      <c r="BB53" s="289"/>
    </row>
  </sheetData>
  <protectedRanges>
    <protectedRange password="E804" sqref="T102:AI102" name="Dados da produção_1"/>
  </protectedRanges>
  <mergeCells count="30">
    <mergeCell ref="AY41:AZ41"/>
    <mergeCell ref="BA41:BB41"/>
    <mergeCell ref="BD41:BF41"/>
    <mergeCell ref="AY44:BV44"/>
    <mergeCell ref="BA49:BB49"/>
    <mergeCell ref="BK49:BL49"/>
    <mergeCell ref="BQ49:BR49"/>
    <mergeCell ref="BA50:BD50"/>
    <mergeCell ref="BA51:BF51"/>
    <mergeCell ref="AY37:BV37"/>
    <mergeCell ref="BA39:BB39"/>
    <mergeCell ref="BD39:BF39"/>
    <mergeCell ref="BA40:BB40"/>
    <mergeCell ref="BD40:BF40"/>
    <mergeCell ref="BA53:BB53"/>
    <mergeCell ref="CB26:CC26"/>
    <mergeCell ref="AY27:BV27"/>
    <mergeCell ref="BW27:BX27"/>
    <mergeCell ref="BW26:CA26"/>
    <mergeCell ref="BW28:BX28"/>
    <mergeCell ref="BW29:BX29"/>
    <mergeCell ref="BW30:BX30"/>
    <mergeCell ref="BW31:BW35"/>
    <mergeCell ref="BB32:BH32"/>
    <mergeCell ref="BB33:BH33"/>
    <mergeCell ref="BB34:BH34"/>
    <mergeCell ref="E1:S1"/>
    <mergeCell ref="U1:AI1"/>
    <mergeCell ref="AK1:AY1"/>
    <mergeCell ref="BA1:BV1"/>
  </mergeCells>
  <phoneticPr fontId="0" type="noConversion"/>
  <pageMargins left="0.511811024" right="0.511811024" top="0.78740157499999996" bottom="0.78740157499999996" header="0.31496062000000002" footer="0.31496062000000002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DS46"/>
  <sheetViews>
    <sheetView topLeftCell="V15" workbookViewId="0">
      <selection activeCell="BA46" sqref="AY46:BB46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5.75" thickBot="1">
      <c r="A3" s="24" t="s">
        <v>337</v>
      </c>
      <c r="B3" s="25">
        <v>1</v>
      </c>
      <c r="C3" s="97" t="s">
        <v>470</v>
      </c>
      <c r="D3" s="85" t="s">
        <v>36</v>
      </c>
      <c r="E3" s="119"/>
      <c r="F3" s="93">
        <v>1</v>
      </c>
      <c r="G3" s="33">
        <v>1</v>
      </c>
      <c r="H3" s="33"/>
      <c r="I3" s="33">
        <v>1</v>
      </c>
      <c r="J3" s="33">
        <v>1</v>
      </c>
      <c r="K3" s="33"/>
      <c r="L3" s="33"/>
      <c r="M3" s="33"/>
      <c r="N3" s="33"/>
      <c r="O3" s="33"/>
      <c r="P3" s="33"/>
      <c r="Q3" s="33"/>
      <c r="R3" s="33"/>
      <c r="S3" s="230"/>
      <c r="T3" s="50" t="s">
        <v>76</v>
      </c>
      <c r="U3" s="35"/>
      <c r="V3" s="36"/>
      <c r="W3" s="36"/>
      <c r="X3" s="36"/>
      <c r="Y3" s="36"/>
      <c r="Z3" s="36"/>
      <c r="AA3" s="36"/>
      <c r="AB3" s="93"/>
      <c r="AC3" s="33"/>
      <c r="AD3" s="33"/>
      <c r="AE3" s="33"/>
      <c r="AF3" s="33"/>
      <c r="AG3" s="33"/>
      <c r="AH3" s="33"/>
      <c r="AI3" s="216"/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1</v>
      </c>
      <c r="BA3" s="30">
        <f t="shared" ref="BA3:BB14" si="0">SUM(E3,U3,AK3)</f>
        <v>0</v>
      </c>
      <c r="BB3" s="31">
        <f t="shared" si="0"/>
        <v>1</v>
      </c>
      <c r="BC3" s="31">
        <f>SUM(BA3:BB3)</f>
        <v>1</v>
      </c>
      <c r="BD3" s="31">
        <f t="shared" ref="BD3:BD14" si="1">SUM(G3,W3,AM3)</f>
        <v>1</v>
      </c>
      <c r="BE3" s="31">
        <f>SUM(BC3:BD3)</f>
        <v>2</v>
      </c>
      <c r="BF3" s="31">
        <f t="shared" ref="BF3:BF14" si="2">SUM(H3,X3,AN3)</f>
        <v>0</v>
      </c>
      <c r="BG3" s="31">
        <f>BA3+BB3+BD3+BF3</f>
        <v>2</v>
      </c>
      <c r="BH3" s="31">
        <f t="shared" ref="BH3:BJ14" si="3">SUM(I3,Y3,AO3)</f>
        <v>1</v>
      </c>
      <c r="BI3" s="31">
        <f t="shared" si="3"/>
        <v>1</v>
      </c>
      <c r="BJ3" s="31">
        <f t="shared" si="3"/>
        <v>0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14" si="4">SUM(AT3,AD3,N3)</f>
        <v>0</v>
      </c>
      <c r="BO3" s="31">
        <f t="shared" si="4"/>
        <v>0</v>
      </c>
      <c r="BP3" s="31">
        <f>IF(BO3&gt;=3,3,BO3)</f>
        <v>0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14" si="5">SUM(AX3,AH3,R3)</f>
        <v>0</v>
      </c>
      <c r="BU3" s="32">
        <f t="shared" si="5"/>
        <v>0</v>
      </c>
      <c r="BV3" s="32">
        <f>IF(BU3&gt;=3,3,BU3)</f>
        <v>0</v>
      </c>
      <c r="BX3" s="30">
        <f>(BA3*100)+(BB3*80)+(BD3*60)+(BF3*40)+(BH3*20)</f>
        <v>160</v>
      </c>
      <c r="BY3" s="31">
        <f>IF(BI3&gt;3,30,BI3*10)</f>
        <v>10</v>
      </c>
      <c r="BZ3" s="31">
        <f>IF(BJ3&gt;3,15,BJ3*5)</f>
        <v>0</v>
      </c>
      <c r="CA3" s="31">
        <f>(BK3*200)+(BL3*100)+(BN3*50)+(BP3*20)</f>
        <v>0</v>
      </c>
      <c r="CB3" s="31">
        <f>(BQ3*100)+(BR3*50)+(BT3*25)+(BV3*10)</f>
        <v>0</v>
      </c>
      <c r="CC3" s="32">
        <f>IF(AZ3&gt;0,SUM(BX3:CB3),"")</f>
        <v>170</v>
      </c>
      <c r="CD3" s="176">
        <f t="shared" ref="CD3:CD14" si="6">$CC3-(($CE$2/3)*$AZ3)</f>
        <v>96.666666666666671</v>
      </c>
      <c r="CE3" s="24">
        <f>IF(AZ3=0," ",IF(CD3&gt;=0,3,"NAO"))</f>
        <v>3</v>
      </c>
      <c r="CF3" s="176">
        <f t="shared" ref="CF3:CF14" si="7">$CC3-(($CG$2/3)*$AZ3)</f>
        <v>76.666666666666671</v>
      </c>
      <c r="CG3" s="24">
        <f>IF(AZ3=0," ",IF(CF3&gt;=0,4,"NAO"))</f>
        <v>4</v>
      </c>
      <c r="CH3" s="176">
        <f t="shared" ref="CH3:CH14" si="8">$CC3-(($CI$2/3)*$AZ3)</f>
        <v>50</v>
      </c>
      <c r="CI3" s="24">
        <f>IF(AZ3=0," ",IF(CH3&gt;=0,5,"NAO"))</f>
        <v>5</v>
      </c>
      <c r="CJ3" s="24">
        <f t="shared" ref="CJ3:CJ14" si="9">(CC3)/(SUM($CC$3:$CC$14))*100</f>
        <v>4.5182724252491697</v>
      </c>
      <c r="CK3" s="24">
        <f t="shared" ref="CK3:CK14" si="10">(CC3/(SUM($CC$3:$CC$14))*100)</f>
        <v>4.5182724252491697</v>
      </c>
      <c r="CM3" s="24">
        <f t="shared" ref="CM3:CM14" si="11">BA3/(SUM(BA$3:BA$14)/100)</f>
        <v>0</v>
      </c>
      <c r="CN3" s="24">
        <f t="shared" ref="CN3:CN14" si="12">BB3/(SUM(BB$3:BB$14)/100)</f>
        <v>6.666666666666667</v>
      </c>
      <c r="CO3" s="24">
        <f t="shared" ref="CO3:CO14" si="13">BD3/(SUM(BD$3:BD$14)/100)</f>
        <v>8.3333333333333339</v>
      </c>
      <c r="CP3" s="24">
        <f t="shared" ref="CP3:CP14" si="14">BF3/(SUM(BF$3:BF$14)/100)</f>
        <v>0</v>
      </c>
      <c r="CQ3" s="24">
        <f t="shared" ref="CQ3:CQ14" si="15">BH3/(SUM(BH$3:BH$14)/100)</f>
        <v>100</v>
      </c>
      <c r="CR3" s="24">
        <f t="shared" ref="CR3:CR14" si="16">BI3/(SUM(BI$3:BI$14)/100)</f>
        <v>6.25</v>
      </c>
      <c r="CS3" s="24">
        <f t="shared" ref="CS3:CS14" si="17">BJ3/(SUM(BJ$3:BJ$14)/100)</f>
        <v>0</v>
      </c>
      <c r="CT3" s="24">
        <f t="shared" ref="CT3:CT14" si="18">BK3/(SUM(BK$3:BK$14)/100)</f>
        <v>0</v>
      </c>
      <c r="CU3" s="24" t="e">
        <f t="shared" ref="CU3:CU14" si="19">BL3/(SUM(BL$3:BL$14)/100)</f>
        <v>#DIV/0!</v>
      </c>
      <c r="CV3" s="24" t="e">
        <f t="shared" ref="CV3:CV14" si="20">BN3/(SUM(BN$3:BN$14)/100)</f>
        <v>#DIV/0!</v>
      </c>
      <c r="CW3" s="24" t="e">
        <f t="shared" ref="CW3:CW14" si="21">BO3/(SUM(BO$3:BO$14)/100)</f>
        <v>#DIV/0!</v>
      </c>
      <c r="CX3" s="24" t="e">
        <f t="shared" ref="CX3:CX14" si="22">BP3/(SUM(BP$3:BP$14)/100)</f>
        <v>#DIV/0!</v>
      </c>
      <c r="CY3" s="24" t="e">
        <f t="shared" ref="CY3:CY14" si="23">BQ3/(SUM(BQ$3:BQ$14)/100)</f>
        <v>#DIV/0!</v>
      </c>
      <c r="CZ3" s="24">
        <f t="shared" ref="CZ3:CZ14" si="24">BR3/(SUM(BR$3:BR$14)/100)</f>
        <v>0</v>
      </c>
      <c r="DA3" s="24">
        <f t="shared" ref="DA3:DA14" si="25">BT3/(SUM(BT$3:BT$14)/100)</f>
        <v>0</v>
      </c>
      <c r="DB3" s="24">
        <f t="shared" ref="DB3:DB14" si="26">BU3/(SUM(BU$3:BU$14)/100)</f>
        <v>0</v>
      </c>
      <c r="DC3" s="24">
        <f t="shared" ref="DC3:DC14" si="27">BV3/(SUM(BV$3:BV$14)/100)</f>
        <v>0</v>
      </c>
      <c r="DE3" s="24">
        <f>COUNTIF(BA3,"&lt;&gt;0")</f>
        <v>0</v>
      </c>
      <c r="DF3" s="24">
        <f>COUNTIF(BB3,"&lt;&gt;0")</f>
        <v>1</v>
      </c>
      <c r="DG3" s="24">
        <f>COUNTIF(BD3,"&lt;&gt;0")</f>
        <v>1</v>
      </c>
      <c r="DH3" s="24">
        <f>COUNTIF(BF3,"&lt;&gt;0")</f>
        <v>0</v>
      </c>
      <c r="DI3" s="24">
        <f t="shared" ref="DI3:DM14" si="28">COUNTIF(BH3,"&lt;&gt;0")</f>
        <v>1</v>
      </c>
      <c r="DJ3" s="24">
        <f t="shared" si="28"/>
        <v>1</v>
      </c>
      <c r="DK3" s="24">
        <f t="shared" si="28"/>
        <v>0</v>
      </c>
      <c r="DL3" s="24">
        <f t="shared" si="28"/>
        <v>0</v>
      </c>
      <c r="DM3" s="24">
        <f t="shared" si="28"/>
        <v>0</v>
      </c>
      <c r="DN3" s="24">
        <f t="shared" ref="DN3:DN14" si="29">COUNTIF(BN3,"&lt;&gt;0")</f>
        <v>0</v>
      </c>
      <c r="DO3" s="24">
        <f>COUNTIF(BP3,"&lt;&gt;0")</f>
        <v>0</v>
      </c>
      <c r="DP3" s="24">
        <f>COUNTIF(BQ3,"&lt;&gt;0")</f>
        <v>0</v>
      </c>
      <c r="DQ3" s="24">
        <f>COUNTIF(BR3,"&lt;&gt;0")</f>
        <v>0</v>
      </c>
      <c r="DR3" s="24">
        <f>COUNTIF(BT3,"&lt;&gt;0")</f>
        <v>0</v>
      </c>
      <c r="DS3" s="24">
        <f>COUNTIF(BV3,"&lt;&gt;0")</f>
        <v>0</v>
      </c>
    </row>
    <row r="4" spans="1:123" s="24" customFormat="1" ht="15.75" thickBot="1">
      <c r="A4" s="24" t="s">
        <v>337</v>
      </c>
      <c r="B4" s="25">
        <v>2</v>
      </c>
      <c r="C4" s="25" t="s">
        <v>471</v>
      </c>
      <c r="D4" s="85" t="s">
        <v>76</v>
      </c>
      <c r="E4" s="119"/>
      <c r="F4" s="9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119"/>
      <c r="T4" s="50" t="s">
        <v>36</v>
      </c>
      <c r="U4" s="93">
        <v>1</v>
      </c>
      <c r="V4" s="119"/>
      <c r="W4" s="93">
        <v>2</v>
      </c>
      <c r="X4" s="33"/>
      <c r="Y4" s="33"/>
      <c r="Z4" s="33">
        <v>6</v>
      </c>
      <c r="AA4" s="33"/>
      <c r="AB4" s="33"/>
      <c r="AC4" s="33"/>
      <c r="AD4" s="33"/>
      <c r="AE4" s="33"/>
      <c r="AF4" s="33"/>
      <c r="AG4" s="33"/>
      <c r="AH4" s="33">
        <v>1</v>
      </c>
      <c r="AI4" s="216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14" si="30">COUNTIF(D4:AY4,"P")</f>
        <v>1</v>
      </c>
      <c r="BA4" s="30">
        <f t="shared" si="0"/>
        <v>1</v>
      </c>
      <c r="BB4" s="31">
        <f t="shared" si="0"/>
        <v>0</v>
      </c>
      <c r="BC4" s="31">
        <f t="shared" ref="BC4:BC14" si="31">SUM(BA4:BB4)</f>
        <v>1</v>
      </c>
      <c r="BD4" s="31">
        <f t="shared" si="1"/>
        <v>2</v>
      </c>
      <c r="BE4" s="31">
        <f t="shared" ref="BE4:BE14" si="32">SUM(BC4:BD4)</f>
        <v>3</v>
      </c>
      <c r="BF4" s="31">
        <f t="shared" si="2"/>
        <v>0</v>
      </c>
      <c r="BG4" s="31">
        <f t="shared" ref="BG4:BG14" si="33">BA4+BB4+BD4+BF4</f>
        <v>3</v>
      </c>
      <c r="BH4" s="31">
        <f t="shared" si="3"/>
        <v>0</v>
      </c>
      <c r="BI4" s="31">
        <f t="shared" si="3"/>
        <v>6</v>
      </c>
      <c r="BJ4" s="31">
        <f t="shared" si="3"/>
        <v>0</v>
      </c>
      <c r="BK4" s="31">
        <f t="shared" ref="BK4:BL14" si="34">SUM(AR4,AB4,L4)</f>
        <v>0</v>
      </c>
      <c r="BL4" s="31">
        <f t="shared" si="34"/>
        <v>0</v>
      </c>
      <c r="BM4" s="31">
        <f t="shared" ref="BM4:BM14" si="35">SUM(BK4:BL4)</f>
        <v>0</v>
      </c>
      <c r="BN4" s="31">
        <f t="shared" si="4"/>
        <v>0</v>
      </c>
      <c r="BO4" s="31">
        <f t="shared" si="4"/>
        <v>0</v>
      </c>
      <c r="BP4" s="31">
        <f t="shared" ref="BP4:BP14" si="36">IF(BO4&gt;=3,3,BO4)</f>
        <v>0</v>
      </c>
      <c r="BQ4" s="31">
        <f t="shared" ref="BQ4:BR14" si="37">SUM(AV4,AF4,P4)</f>
        <v>0</v>
      </c>
      <c r="BR4" s="31">
        <f t="shared" si="37"/>
        <v>0</v>
      </c>
      <c r="BS4" s="31">
        <f t="shared" ref="BS4:BS14" si="38">SUM(BQ4:BR4)</f>
        <v>0</v>
      </c>
      <c r="BT4" s="31">
        <f t="shared" si="5"/>
        <v>1</v>
      </c>
      <c r="BU4" s="32">
        <f t="shared" si="5"/>
        <v>0</v>
      </c>
      <c r="BV4" s="32">
        <f t="shared" ref="BV4:BV14" si="39">IF(BU4&gt;=3,3,BU4)</f>
        <v>0</v>
      </c>
      <c r="BX4" s="30">
        <f t="shared" ref="BX4:BX14" si="40">(BA4*100)+(BB4*80)+(BD4*60)+(BF4*40)+(BH4*20)</f>
        <v>220</v>
      </c>
      <c r="BY4" s="31">
        <f t="shared" ref="BY4:BY14" si="41">IF(BI4&gt;3,30,BI4*10)</f>
        <v>30</v>
      </c>
      <c r="BZ4" s="31">
        <f t="shared" ref="BZ4:BZ14" si="42">IF(BJ4&gt;3,15,BJ4*5)</f>
        <v>0</v>
      </c>
      <c r="CA4" s="31">
        <f t="shared" ref="CA4:CA14" si="43">(BK4*200)+(BL4*100)+(BN4*50)+(BP4*20)</f>
        <v>0</v>
      </c>
      <c r="CB4" s="31">
        <f t="shared" ref="CB4:CB14" si="44">(BQ4*100)+(BR4*50)+(BT4*25)+(BV4*10)</f>
        <v>25</v>
      </c>
      <c r="CC4" s="32">
        <f t="shared" ref="CC4:CC14" si="45">IF(AZ4&gt;0,SUM(BX4:CB4),"")</f>
        <v>275</v>
      </c>
      <c r="CD4" s="176">
        <f t="shared" si="6"/>
        <v>201.66666666666669</v>
      </c>
      <c r="CE4" s="24">
        <f t="shared" ref="CE4:CE14" si="46">IF(AZ4=0," ",IF(CD4&gt;=0,3,"NAO"))</f>
        <v>3</v>
      </c>
      <c r="CF4" s="176">
        <f t="shared" si="7"/>
        <v>181.66666666666669</v>
      </c>
      <c r="CG4" s="24">
        <f t="shared" ref="CG4:CG14" si="47">IF(AZ4=0," ",IF(CF4&gt;=0,4,"NAO"))</f>
        <v>4</v>
      </c>
      <c r="CH4" s="176">
        <f t="shared" si="8"/>
        <v>155</v>
      </c>
      <c r="CI4" s="24">
        <f t="shared" ref="CI4:CI14" si="48">IF(AZ4=0," ",IF(CH4&gt;=0,5,"NAO"))</f>
        <v>5</v>
      </c>
      <c r="CJ4" s="24">
        <f t="shared" si="9"/>
        <v>7.3089700996677749</v>
      </c>
      <c r="CK4" s="24">
        <f t="shared" si="10"/>
        <v>7.3089700996677749</v>
      </c>
      <c r="CM4" s="24">
        <f t="shared" si="11"/>
        <v>25</v>
      </c>
      <c r="CN4" s="24">
        <f t="shared" si="12"/>
        <v>0</v>
      </c>
      <c r="CO4" s="24">
        <f t="shared" si="13"/>
        <v>16.666666666666668</v>
      </c>
      <c r="CP4" s="24">
        <f t="shared" si="14"/>
        <v>0</v>
      </c>
      <c r="CQ4" s="24">
        <f t="shared" si="15"/>
        <v>0</v>
      </c>
      <c r="CR4" s="24">
        <f t="shared" si="16"/>
        <v>37.5</v>
      </c>
      <c r="CS4" s="24">
        <f t="shared" si="17"/>
        <v>0</v>
      </c>
      <c r="CT4" s="24">
        <f t="shared" si="18"/>
        <v>0</v>
      </c>
      <c r="CU4" s="24" t="e">
        <f t="shared" si="19"/>
        <v>#DIV/0!</v>
      </c>
      <c r="CV4" s="24" t="e">
        <f t="shared" si="20"/>
        <v>#DIV/0!</v>
      </c>
      <c r="CW4" s="24" t="e">
        <f t="shared" si="21"/>
        <v>#DIV/0!</v>
      </c>
      <c r="CX4" s="24" t="e">
        <f t="shared" si="22"/>
        <v>#DIV/0!</v>
      </c>
      <c r="CY4" s="24" t="e">
        <f t="shared" si="23"/>
        <v>#DIV/0!</v>
      </c>
      <c r="CZ4" s="24">
        <f t="shared" si="24"/>
        <v>0</v>
      </c>
      <c r="DA4" s="24">
        <f t="shared" si="25"/>
        <v>32.258064516129032</v>
      </c>
      <c r="DB4" s="24">
        <f t="shared" si="26"/>
        <v>0</v>
      </c>
      <c r="DC4" s="24">
        <f t="shared" si="27"/>
        <v>0</v>
      </c>
      <c r="DE4" s="24">
        <f t="shared" ref="DE4:DF14" si="49">COUNTIF(BA4,"&lt;&gt;0")</f>
        <v>1</v>
      </c>
      <c r="DF4" s="24">
        <f t="shared" si="49"/>
        <v>0</v>
      </c>
      <c r="DG4" s="24">
        <f t="shared" ref="DG4:DG14" si="50">COUNTIF(BD4,"&lt;&gt;0")</f>
        <v>1</v>
      </c>
      <c r="DH4" s="24">
        <f t="shared" ref="DH4:DH14" si="51">COUNTIF(BF4,"&lt;&gt;0")</f>
        <v>0</v>
      </c>
      <c r="DI4" s="24">
        <f t="shared" si="28"/>
        <v>0</v>
      </c>
      <c r="DJ4" s="24">
        <f t="shared" si="28"/>
        <v>1</v>
      </c>
      <c r="DK4" s="24">
        <f t="shared" si="28"/>
        <v>0</v>
      </c>
      <c r="DL4" s="24">
        <f t="shared" si="28"/>
        <v>0</v>
      </c>
      <c r="DM4" s="24">
        <f t="shared" si="28"/>
        <v>0</v>
      </c>
      <c r="DN4" s="24">
        <f t="shared" si="29"/>
        <v>0</v>
      </c>
      <c r="DO4" s="24">
        <f t="shared" ref="DO4:DQ14" si="52">COUNTIF(BP4,"&lt;&gt;0")</f>
        <v>0</v>
      </c>
      <c r="DP4" s="24">
        <f t="shared" si="52"/>
        <v>0</v>
      </c>
      <c r="DQ4" s="24">
        <f t="shared" si="52"/>
        <v>0</v>
      </c>
      <c r="DR4" s="24">
        <f t="shared" ref="DR4:DR14" si="53">COUNTIF(BT4,"&lt;&gt;0")</f>
        <v>1</v>
      </c>
      <c r="DS4" s="24">
        <f t="shared" ref="DS4:DS14" si="54">COUNTIF(BV4,"&lt;&gt;0")</f>
        <v>0</v>
      </c>
    </row>
    <row r="5" spans="1:123" s="24" customFormat="1" ht="15.75" thickBot="1">
      <c r="A5" s="24" t="s">
        <v>337</v>
      </c>
      <c r="B5" s="25">
        <v>3</v>
      </c>
      <c r="C5" s="97" t="s">
        <v>472</v>
      </c>
      <c r="D5" s="85" t="s">
        <v>36</v>
      </c>
      <c r="E5" s="119"/>
      <c r="F5" s="93"/>
      <c r="G5" s="33"/>
      <c r="H5" s="33">
        <v>3</v>
      </c>
      <c r="I5" s="33"/>
      <c r="J5" s="33"/>
      <c r="K5" s="33"/>
      <c r="L5" s="33"/>
      <c r="M5" s="33"/>
      <c r="N5" s="33"/>
      <c r="O5" s="33"/>
      <c r="P5" s="33"/>
      <c r="Q5" s="33"/>
      <c r="R5" s="33"/>
      <c r="S5" s="119"/>
      <c r="T5" s="50" t="s">
        <v>36</v>
      </c>
      <c r="U5" s="35"/>
      <c r="V5" s="36"/>
      <c r="W5" s="36"/>
      <c r="X5" s="36"/>
      <c r="Y5" s="36"/>
      <c r="Z5" s="36"/>
      <c r="AA5" s="36">
        <v>1</v>
      </c>
      <c r="AB5" s="93"/>
      <c r="AC5" s="33"/>
      <c r="AD5" s="33"/>
      <c r="AE5" s="33"/>
      <c r="AF5" s="33"/>
      <c r="AG5" s="33"/>
      <c r="AH5" s="33"/>
      <c r="AI5" s="216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30"/>
        <v>2</v>
      </c>
      <c r="BA5" s="30">
        <f t="shared" si="0"/>
        <v>0</v>
      </c>
      <c r="BB5" s="31">
        <f t="shared" si="0"/>
        <v>0</v>
      </c>
      <c r="BC5" s="31">
        <f t="shared" si="31"/>
        <v>0</v>
      </c>
      <c r="BD5" s="31">
        <f t="shared" si="1"/>
        <v>0</v>
      </c>
      <c r="BE5" s="31">
        <f t="shared" si="32"/>
        <v>0</v>
      </c>
      <c r="BF5" s="31">
        <f t="shared" si="2"/>
        <v>3</v>
      </c>
      <c r="BG5" s="31">
        <f t="shared" si="33"/>
        <v>3</v>
      </c>
      <c r="BH5" s="31">
        <f t="shared" si="3"/>
        <v>0</v>
      </c>
      <c r="BI5" s="31">
        <f t="shared" si="3"/>
        <v>0</v>
      </c>
      <c r="BJ5" s="31">
        <f t="shared" si="3"/>
        <v>1</v>
      </c>
      <c r="BK5" s="31">
        <f t="shared" si="34"/>
        <v>0</v>
      </c>
      <c r="BL5" s="31">
        <f t="shared" si="34"/>
        <v>0</v>
      </c>
      <c r="BM5" s="31">
        <f t="shared" si="35"/>
        <v>0</v>
      </c>
      <c r="BN5" s="31">
        <f t="shared" si="4"/>
        <v>0</v>
      </c>
      <c r="BO5" s="31">
        <f t="shared" si="4"/>
        <v>0</v>
      </c>
      <c r="BP5" s="31">
        <f t="shared" si="36"/>
        <v>0</v>
      </c>
      <c r="BQ5" s="31">
        <f t="shared" si="37"/>
        <v>0</v>
      </c>
      <c r="BR5" s="31">
        <f t="shared" si="37"/>
        <v>0</v>
      </c>
      <c r="BS5" s="31">
        <f t="shared" si="38"/>
        <v>0</v>
      </c>
      <c r="BT5" s="31">
        <f t="shared" si="5"/>
        <v>0</v>
      </c>
      <c r="BU5" s="32">
        <f t="shared" si="5"/>
        <v>0</v>
      </c>
      <c r="BV5" s="32">
        <f t="shared" si="39"/>
        <v>0</v>
      </c>
      <c r="BX5" s="30">
        <f t="shared" si="40"/>
        <v>120</v>
      </c>
      <c r="BY5" s="31">
        <f t="shared" si="41"/>
        <v>0</v>
      </c>
      <c r="BZ5" s="31">
        <f t="shared" si="42"/>
        <v>5</v>
      </c>
      <c r="CA5" s="31">
        <f t="shared" si="43"/>
        <v>0</v>
      </c>
      <c r="CB5" s="31">
        <f t="shared" si="44"/>
        <v>0</v>
      </c>
      <c r="CC5" s="32">
        <f t="shared" si="45"/>
        <v>125</v>
      </c>
      <c r="CD5" s="176">
        <f t="shared" si="6"/>
        <v>-21.666666666666657</v>
      </c>
      <c r="CE5" s="24" t="str">
        <f t="shared" si="46"/>
        <v>NAO</v>
      </c>
      <c r="CF5" s="176">
        <f t="shared" si="7"/>
        <v>-61.666666666666657</v>
      </c>
      <c r="CG5" s="24" t="str">
        <f t="shared" si="47"/>
        <v>NAO</v>
      </c>
      <c r="CH5" s="176">
        <f t="shared" si="8"/>
        <v>-115</v>
      </c>
      <c r="CI5" s="24" t="str">
        <f t="shared" si="48"/>
        <v>NAO</v>
      </c>
      <c r="CJ5" s="24">
        <f t="shared" si="9"/>
        <v>3.322259136212625</v>
      </c>
      <c r="CK5" s="24">
        <f t="shared" si="10"/>
        <v>3.322259136212625</v>
      </c>
      <c r="CM5" s="24">
        <f t="shared" si="11"/>
        <v>0</v>
      </c>
      <c r="CN5" s="24">
        <f t="shared" si="12"/>
        <v>0</v>
      </c>
      <c r="CO5" s="24">
        <f t="shared" si="13"/>
        <v>0</v>
      </c>
      <c r="CP5" s="24">
        <f t="shared" si="14"/>
        <v>16.666666666666668</v>
      </c>
      <c r="CQ5" s="24">
        <f t="shared" si="15"/>
        <v>0</v>
      </c>
      <c r="CR5" s="24">
        <f t="shared" si="16"/>
        <v>0</v>
      </c>
      <c r="CS5" s="24">
        <f t="shared" si="17"/>
        <v>100</v>
      </c>
      <c r="CT5" s="24">
        <f t="shared" si="18"/>
        <v>0</v>
      </c>
      <c r="CU5" s="24" t="e">
        <f t="shared" si="19"/>
        <v>#DIV/0!</v>
      </c>
      <c r="CV5" s="24" t="e">
        <f t="shared" si="20"/>
        <v>#DIV/0!</v>
      </c>
      <c r="CW5" s="24" t="e">
        <f t="shared" si="21"/>
        <v>#DIV/0!</v>
      </c>
      <c r="CX5" s="24" t="e">
        <f t="shared" si="22"/>
        <v>#DIV/0!</v>
      </c>
      <c r="CY5" s="24" t="e">
        <f t="shared" si="23"/>
        <v>#DIV/0!</v>
      </c>
      <c r="CZ5" s="24">
        <f t="shared" si="24"/>
        <v>0</v>
      </c>
      <c r="DA5" s="24">
        <f t="shared" si="25"/>
        <v>0</v>
      </c>
      <c r="DB5" s="24">
        <f t="shared" si="26"/>
        <v>0</v>
      </c>
      <c r="DC5" s="24">
        <f t="shared" si="27"/>
        <v>0</v>
      </c>
      <c r="DE5" s="24">
        <f t="shared" si="49"/>
        <v>0</v>
      </c>
      <c r="DF5" s="24">
        <f t="shared" si="49"/>
        <v>0</v>
      </c>
      <c r="DG5" s="24">
        <f t="shared" si="50"/>
        <v>0</v>
      </c>
      <c r="DH5" s="24">
        <f t="shared" si="51"/>
        <v>1</v>
      </c>
      <c r="DI5" s="24">
        <f t="shared" si="28"/>
        <v>0</v>
      </c>
      <c r="DJ5" s="24">
        <f t="shared" si="28"/>
        <v>0</v>
      </c>
      <c r="DK5" s="24">
        <f t="shared" si="28"/>
        <v>1</v>
      </c>
      <c r="DL5" s="24">
        <f t="shared" si="28"/>
        <v>0</v>
      </c>
      <c r="DM5" s="24">
        <f t="shared" si="28"/>
        <v>0</v>
      </c>
      <c r="DN5" s="24">
        <f t="shared" si="29"/>
        <v>0</v>
      </c>
      <c r="DO5" s="24">
        <f t="shared" si="52"/>
        <v>0</v>
      </c>
      <c r="DP5" s="24">
        <f t="shared" si="52"/>
        <v>0</v>
      </c>
      <c r="DQ5" s="24">
        <f t="shared" si="52"/>
        <v>0</v>
      </c>
      <c r="DR5" s="24">
        <f t="shared" si="53"/>
        <v>0</v>
      </c>
      <c r="DS5" s="24">
        <f t="shared" si="54"/>
        <v>0</v>
      </c>
    </row>
    <row r="6" spans="1:123" s="24" customFormat="1" ht="15.75" thickBot="1">
      <c r="A6" s="24" t="s">
        <v>337</v>
      </c>
      <c r="B6" s="25">
        <v>4</v>
      </c>
      <c r="C6" s="25" t="s">
        <v>473</v>
      </c>
      <c r="D6" s="85" t="s">
        <v>36</v>
      </c>
      <c r="E6" s="119"/>
      <c r="F6" s="93">
        <v>1</v>
      </c>
      <c r="G6" s="33">
        <v>1</v>
      </c>
      <c r="H6" s="33">
        <v>2</v>
      </c>
      <c r="I6" s="33"/>
      <c r="J6" s="33"/>
      <c r="K6" s="33"/>
      <c r="L6" s="33"/>
      <c r="M6" s="33"/>
      <c r="N6" s="33"/>
      <c r="O6" s="33"/>
      <c r="P6" s="33"/>
      <c r="Q6" s="33"/>
      <c r="R6" s="33"/>
      <c r="S6" s="119"/>
      <c r="T6" s="50" t="s">
        <v>36</v>
      </c>
      <c r="U6" s="93"/>
      <c r="V6" s="33"/>
      <c r="W6" s="33">
        <v>1</v>
      </c>
      <c r="X6" s="33"/>
      <c r="Y6" s="33"/>
      <c r="Z6" s="33"/>
      <c r="AA6" s="33"/>
      <c r="AB6" s="93"/>
      <c r="AC6" s="33"/>
      <c r="AD6" s="33"/>
      <c r="AE6" s="33"/>
      <c r="AF6" s="33"/>
      <c r="AG6" s="33"/>
      <c r="AH6" s="33"/>
      <c r="AI6" s="216"/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30"/>
        <v>2</v>
      </c>
      <c r="BA6" s="30">
        <f t="shared" si="0"/>
        <v>0</v>
      </c>
      <c r="BB6" s="31">
        <f t="shared" si="0"/>
        <v>1</v>
      </c>
      <c r="BC6" s="31">
        <f t="shared" si="31"/>
        <v>1</v>
      </c>
      <c r="BD6" s="31">
        <f t="shared" si="1"/>
        <v>2</v>
      </c>
      <c r="BE6" s="31">
        <f t="shared" si="32"/>
        <v>3</v>
      </c>
      <c r="BF6" s="31">
        <f t="shared" si="2"/>
        <v>2</v>
      </c>
      <c r="BG6" s="31">
        <f t="shared" si="33"/>
        <v>5</v>
      </c>
      <c r="BH6" s="31">
        <f t="shared" si="3"/>
        <v>0</v>
      </c>
      <c r="BI6" s="31">
        <f t="shared" si="3"/>
        <v>0</v>
      </c>
      <c r="BJ6" s="31">
        <f t="shared" si="3"/>
        <v>0</v>
      </c>
      <c r="BK6" s="31">
        <f t="shared" si="34"/>
        <v>0</v>
      </c>
      <c r="BL6" s="31">
        <f t="shared" si="34"/>
        <v>0</v>
      </c>
      <c r="BM6" s="31">
        <f t="shared" si="35"/>
        <v>0</v>
      </c>
      <c r="BN6" s="31">
        <f t="shared" si="4"/>
        <v>0</v>
      </c>
      <c r="BO6" s="31">
        <f t="shared" si="4"/>
        <v>0</v>
      </c>
      <c r="BP6" s="31">
        <f t="shared" si="36"/>
        <v>0</v>
      </c>
      <c r="BQ6" s="31">
        <f t="shared" si="37"/>
        <v>0</v>
      </c>
      <c r="BR6" s="31">
        <f t="shared" si="37"/>
        <v>0</v>
      </c>
      <c r="BS6" s="31">
        <f t="shared" si="38"/>
        <v>0</v>
      </c>
      <c r="BT6" s="31">
        <f t="shared" si="5"/>
        <v>0</v>
      </c>
      <c r="BU6" s="32">
        <f t="shared" si="5"/>
        <v>0</v>
      </c>
      <c r="BV6" s="32">
        <f t="shared" si="39"/>
        <v>0</v>
      </c>
      <c r="BX6" s="30">
        <f t="shared" si="40"/>
        <v>280</v>
      </c>
      <c r="BY6" s="31">
        <f t="shared" si="41"/>
        <v>0</v>
      </c>
      <c r="BZ6" s="31">
        <f t="shared" si="42"/>
        <v>0</v>
      </c>
      <c r="CA6" s="31">
        <f t="shared" si="43"/>
        <v>0</v>
      </c>
      <c r="CB6" s="31">
        <f t="shared" si="44"/>
        <v>0</v>
      </c>
      <c r="CC6" s="32">
        <f t="shared" si="45"/>
        <v>280</v>
      </c>
      <c r="CD6" s="176">
        <f t="shared" si="6"/>
        <v>133.33333333333334</v>
      </c>
      <c r="CE6" s="24">
        <f t="shared" si="46"/>
        <v>3</v>
      </c>
      <c r="CF6" s="176">
        <f t="shared" si="7"/>
        <v>93.333333333333343</v>
      </c>
      <c r="CG6" s="24">
        <f t="shared" si="47"/>
        <v>4</v>
      </c>
      <c r="CH6" s="176">
        <f t="shared" si="8"/>
        <v>40</v>
      </c>
      <c r="CI6" s="24">
        <f t="shared" si="48"/>
        <v>5</v>
      </c>
      <c r="CJ6" s="24">
        <f t="shared" si="9"/>
        <v>7.441860465116279</v>
      </c>
      <c r="CK6" s="24">
        <f t="shared" si="10"/>
        <v>7.441860465116279</v>
      </c>
      <c r="CM6" s="24">
        <f t="shared" si="11"/>
        <v>0</v>
      </c>
      <c r="CN6" s="24">
        <f t="shared" si="12"/>
        <v>6.666666666666667</v>
      </c>
      <c r="CO6" s="24">
        <f t="shared" si="13"/>
        <v>16.666666666666668</v>
      </c>
      <c r="CP6" s="24">
        <f t="shared" si="14"/>
        <v>11.111111111111111</v>
      </c>
      <c r="CQ6" s="24">
        <f t="shared" si="15"/>
        <v>0</v>
      </c>
      <c r="CR6" s="24">
        <f t="shared" si="16"/>
        <v>0</v>
      </c>
      <c r="CS6" s="24">
        <f t="shared" si="17"/>
        <v>0</v>
      </c>
      <c r="CT6" s="24">
        <f t="shared" si="18"/>
        <v>0</v>
      </c>
      <c r="CU6" s="24" t="e">
        <f t="shared" si="19"/>
        <v>#DIV/0!</v>
      </c>
      <c r="CV6" s="24" t="e">
        <f t="shared" si="20"/>
        <v>#DIV/0!</v>
      </c>
      <c r="CW6" s="24" t="e">
        <f t="shared" si="21"/>
        <v>#DIV/0!</v>
      </c>
      <c r="CX6" s="24" t="e">
        <f t="shared" si="22"/>
        <v>#DIV/0!</v>
      </c>
      <c r="CY6" s="24" t="e">
        <f t="shared" si="23"/>
        <v>#DIV/0!</v>
      </c>
      <c r="CZ6" s="24">
        <f t="shared" si="24"/>
        <v>0</v>
      </c>
      <c r="DA6" s="24">
        <f t="shared" si="25"/>
        <v>0</v>
      </c>
      <c r="DB6" s="24">
        <f t="shared" si="26"/>
        <v>0</v>
      </c>
      <c r="DC6" s="24">
        <f t="shared" si="27"/>
        <v>0</v>
      </c>
      <c r="DE6" s="24">
        <f t="shared" si="49"/>
        <v>0</v>
      </c>
      <c r="DF6" s="24">
        <f t="shared" si="49"/>
        <v>1</v>
      </c>
      <c r="DG6" s="24">
        <f t="shared" si="50"/>
        <v>1</v>
      </c>
      <c r="DH6" s="24">
        <f t="shared" si="51"/>
        <v>1</v>
      </c>
      <c r="DI6" s="24">
        <f t="shared" si="28"/>
        <v>0</v>
      </c>
      <c r="DJ6" s="24">
        <f t="shared" si="28"/>
        <v>0</v>
      </c>
      <c r="DK6" s="24">
        <f t="shared" si="28"/>
        <v>0</v>
      </c>
      <c r="DL6" s="24">
        <f t="shared" si="28"/>
        <v>0</v>
      </c>
      <c r="DM6" s="24">
        <f t="shared" si="28"/>
        <v>0</v>
      </c>
      <c r="DN6" s="24">
        <f t="shared" si="29"/>
        <v>0</v>
      </c>
      <c r="DO6" s="24">
        <f t="shared" si="52"/>
        <v>0</v>
      </c>
      <c r="DP6" s="24">
        <f t="shared" si="52"/>
        <v>0</v>
      </c>
      <c r="DQ6" s="24">
        <f t="shared" si="52"/>
        <v>0</v>
      </c>
      <c r="DR6" s="24">
        <f t="shared" si="53"/>
        <v>0</v>
      </c>
      <c r="DS6" s="24">
        <f t="shared" si="54"/>
        <v>0</v>
      </c>
    </row>
    <row r="7" spans="1:123" s="24" customFormat="1" ht="15.75" thickBot="1">
      <c r="A7" s="24" t="s">
        <v>337</v>
      </c>
      <c r="B7" s="25">
        <v>5</v>
      </c>
      <c r="C7" s="25" t="s">
        <v>474</v>
      </c>
      <c r="D7" s="85" t="s">
        <v>36</v>
      </c>
      <c r="E7" s="119"/>
      <c r="F7" s="93"/>
      <c r="G7" s="33"/>
      <c r="H7" s="33">
        <v>1</v>
      </c>
      <c r="I7" s="33"/>
      <c r="J7" s="33">
        <v>4</v>
      </c>
      <c r="K7" s="33"/>
      <c r="L7" s="33"/>
      <c r="M7" s="33"/>
      <c r="N7" s="33"/>
      <c r="O7" s="33"/>
      <c r="P7" s="33"/>
      <c r="Q7" s="33"/>
      <c r="R7" s="33"/>
      <c r="S7" s="119"/>
      <c r="T7" s="50" t="s">
        <v>36</v>
      </c>
      <c r="U7" s="93"/>
      <c r="V7" s="33"/>
      <c r="W7" s="33"/>
      <c r="X7" s="33">
        <v>1</v>
      </c>
      <c r="Y7" s="33"/>
      <c r="Z7" s="33">
        <v>2</v>
      </c>
      <c r="AA7" s="33"/>
      <c r="AB7" s="93"/>
      <c r="AC7" s="33"/>
      <c r="AD7" s="33"/>
      <c r="AE7" s="33"/>
      <c r="AF7" s="33"/>
      <c r="AG7" s="33"/>
      <c r="AH7" s="33"/>
      <c r="AI7" s="216"/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30"/>
        <v>2</v>
      </c>
      <c r="BA7" s="30">
        <f t="shared" si="0"/>
        <v>0</v>
      </c>
      <c r="BB7" s="31">
        <f t="shared" si="0"/>
        <v>0</v>
      </c>
      <c r="BC7" s="31">
        <f t="shared" si="31"/>
        <v>0</v>
      </c>
      <c r="BD7" s="31">
        <f t="shared" si="1"/>
        <v>0</v>
      </c>
      <c r="BE7" s="31">
        <f t="shared" si="32"/>
        <v>0</v>
      </c>
      <c r="BF7" s="31">
        <f t="shared" si="2"/>
        <v>2</v>
      </c>
      <c r="BG7" s="31">
        <f t="shared" si="33"/>
        <v>2</v>
      </c>
      <c r="BH7" s="31">
        <f t="shared" si="3"/>
        <v>0</v>
      </c>
      <c r="BI7" s="31">
        <f t="shared" si="3"/>
        <v>6</v>
      </c>
      <c r="BJ7" s="31">
        <f t="shared" si="3"/>
        <v>0</v>
      </c>
      <c r="BK7" s="31">
        <f t="shared" si="34"/>
        <v>0</v>
      </c>
      <c r="BL7" s="31">
        <f t="shared" si="34"/>
        <v>0</v>
      </c>
      <c r="BM7" s="31">
        <f t="shared" si="35"/>
        <v>0</v>
      </c>
      <c r="BN7" s="31">
        <f t="shared" si="4"/>
        <v>0</v>
      </c>
      <c r="BO7" s="31">
        <f t="shared" si="4"/>
        <v>0</v>
      </c>
      <c r="BP7" s="31">
        <f t="shared" si="36"/>
        <v>0</v>
      </c>
      <c r="BQ7" s="31">
        <f t="shared" si="37"/>
        <v>0</v>
      </c>
      <c r="BR7" s="31">
        <f t="shared" si="37"/>
        <v>0</v>
      </c>
      <c r="BS7" s="31">
        <f t="shared" si="38"/>
        <v>0</v>
      </c>
      <c r="BT7" s="31">
        <f t="shared" si="5"/>
        <v>0</v>
      </c>
      <c r="BU7" s="32">
        <f t="shared" si="5"/>
        <v>0</v>
      </c>
      <c r="BV7" s="32">
        <f t="shared" si="39"/>
        <v>0</v>
      </c>
      <c r="BX7" s="30">
        <f t="shared" si="40"/>
        <v>80</v>
      </c>
      <c r="BY7" s="31">
        <f t="shared" si="41"/>
        <v>30</v>
      </c>
      <c r="BZ7" s="31">
        <f t="shared" si="42"/>
        <v>0</v>
      </c>
      <c r="CA7" s="31">
        <f t="shared" si="43"/>
        <v>0</v>
      </c>
      <c r="CB7" s="31">
        <f t="shared" si="44"/>
        <v>0</v>
      </c>
      <c r="CC7" s="32">
        <f t="shared" si="45"/>
        <v>110</v>
      </c>
      <c r="CD7" s="176">
        <f t="shared" si="6"/>
        <v>-36.666666666666657</v>
      </c>
      <c r="CE7" s="24" t="str">
        <f t="shared" si="46"/>
        <v>NAO</v>
      </c>
      <c r="CF7" s="176">
        <f t="shared" si="7"/>
        <v>-76.666666666666657</v>
      </c>
      <c r="CG7" s="24" t="str">
        <f t="shared" si="47"/>
        <v>NAO</v>
      </c>
      <c r="CH7" s="176">
        <f t="shared" si="8"/>
        <v>-130</v>
      </c>
      <c r="CI7" s="24" t="str">
        <f t="shared" si="48"/>
        <v>NAO</v>
      </c>
      <c r="CJ7" s="24">
        <f t="shared" si="9"/>
        <v>2.9235880398671097</v>
      </c>
      <c r="CK7" s="24">
        <f t="shared" si="10"/>
        <v>2.9235880398671097</v>
      </c>
      <c r="CM7" s="24">
        <f t="shared" si="11"/>
        <v>0</v>
      </c>
      <c r="CN7" s="24">
        <f t="shared" si="12"/>
        <v>0</v>
      </c>
      <c r="CO7" s="24">
        <f t="shared" si="13"/>
        <v>0</v>
      </c>
      <c r="CP7" s="24">
        <f t="shared" si="14"/>
        <v>11.111111111111111</v>
      </c>
      <c r="CQ7" s="24">
        <f t="shared" si="15"/>
        <v>0</v>
      </c>
      <c r="CR7" s="24">
        <f t="shared" si="16"/>
        <v>37.5</v>
      </c>
      <c r="CS7" s="24">
        <f t="shared" si="17"/>
        <v>0</v>
      </c>
      <c r="CT7" s="24">
        <f t="shared" si="18"/>
        <v>0</v>
      </c>
      <c r="CU7" s="24" t="e">
        <f t="shared" si="19"/>
        <v>#DIV/0!</v>
      </c>
      <c r="CV7" s="24" t="e">
        <f t="shared" si="20"/>
        <v>#DIV/0!</v>
      </c>
      <c r="CW7" s="24" t="e">
        <f t="shared" si="21"/>
        <v>#DIV/0!</v>
      </c>
      <c r="CX7" s="24" t="e">
        <f t="shared" si="22"/>
        <v>#DIV/0!</v>
      </c>
      <c r="CY7" s="24" t="e">
        <f t="shared" si="23"/>
        <v>#DIV/0!</v>
      </c>
      <c r="CZ7" s="24">
        <f t="shared" si="24"/>
        <v>0</v>
      </c>
      <c r="DA7" s="24">
        <f t="shared" si="25"/>
        <v>0</v>
      </c>
      <c r="DB7" s="24">
        <f t="shared" si="26"/>
        <v>0</v>
      </c>
      <c r="DC7" s="24">
        <f t="shared" si="27"/>
        <v>0</v>
      </c>
      <c r="DE7" s="24">
        <f t="shared" si="49"/>
        <v>0</v>
      </c>
      <c r="DF7" s="24">
        <f t="shared" si="49"/>
        <v>0</v>
      </c>
      <c r="DG7" s="24">
        <f t="shared" si="50"/>
        <v>0</v>
      </c>
      <c r="DH7" s="24">
        <f t="shared" si="51"/>
        <v>1</v>
      </c>
      <c r="DI7" s="24">
        <f t="shared" si="28"/>
        <v>0</v>
      </c>
      <c r="DJ7" s="24">
        <f t="shared" si="28"/>
        <v>1</v>
      </c>
      <c r="DK7" s="24">
        <f t="shared" si="28"/>
        <v>0</v>
      </c>
      <c r="DL7" s="24">
        <f t="shared" si="28"/>
        <v>0</v>
      </c>
      <c r="DM7" s="24">
        <f t="shared" si="28"/>
        <v>0</v>
      </c>
      <c r="DN7" s="24">
        <f t="shared" si="29"/>
        <v>0</v>
      </c>
      <c r="DO7" s="24">
        <f t="shared" si="52"/>
        <v>0</v>
      </c>
      <c r="DP7" s="24">
        <f t="shared" si="52"/>
        <v>0</v>
      </c>
      <c r="DQ7" s="24">
        <f t="shared" si="52"/>
        <v>0</v>
      </c>
      <c r="DR7" s="24">
        <f t="shared" si="53"/>
        <v>0</v>
      </c>
      <c r="DS7" s="24">
        <f t="shared" si="54"/>
        <v>0</v>
      </c>
    </row>
    <row r="8" spans="1:123" s="24" customFormat="1" ht="15.75" thickBot="1">
      <c r="A8" s="24" t="s">
        <v>337</v>
      </c>
      <c r="B8" s="25">
        <v>6</v>
      </c>
      <c r="C8" s="25" t="s">
        <v>475</v>
      </c>
      <c r="D8" s="85" t="s">
        <v>36</v>
      </c>
      <c r="E8" s="119"/>
      <c r="F8" s="93"/>
      <c r="G8" s="33"/>
      <c r="H8" s="33">
        <v>1</v>
      </c>
      <c r="I8" s="33"/>
      <c r="J8" s="33"/>
      <c r="K8" s="33"/>
      <c r="L8" s="33"/>
      <c r="M8" s="33"/>
      <c r="N8" s="33"/>
      <c r="O8" s="33"/>
      <c r="P8" s="33"/>
      <c r="Q8" s="33"/>
      <c r="R8" s="227"/>
      <c r="S8" s="229">
        <v>1</v>
      </c>
      <c r="T8" s="50" t="s">
        <v>36</v>
      </c>
      <c r="U8" s="93">
        <v>1</v>
      </c>
      <c r="V8" s="33"/>
      <c r="W8" s="33"/>
      <c r="X8" s="33"/>
      <c r="Y8" s="33"/>
      <c r="Z8" s="33">
        <v>1</v>
      </c>
      <c r="AA8" s="33"/>
      <c r="AB8" s="93"/>
      <c r="AC8" s="33"/>
      <c r="AD8" s="33"/>
      <c r="AE8" s="33"/>
      <c r="AF8" s="33"/>
      <c r="AG8" s="33"/>
      <c r="AH8" s="33"/>
      <c r="AI8" s="216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30"/>
        <v>2</v>
      </c>
      <c r="BA8" s="30">
        <f t="shared" si="0"/>
        <v>1</v>
      </c>
      <c r="BB8" s="31">
        <f t="shared" si="0"/>
        <v>0</v>
      </c>
      <c r="BC8" s="31">
        <f t="shared" si="31"/>
        <v>1</v>
      </c>
      <c r="BD8" s="31">
        <f t="shared" si="1"/>
        <v>0</v>
      </c>
      <c r="BE8" s="31">
        <f t="shared" si="32"/>
        <v>1</v>
      </c>
      <c r="BF8" s="31">
        <f t="shared" si="2"/>
        <v>1</v>
      </c>
      <c r="BG8" s="31">
        <f t="shared" si="33"/>
        <v>2</v>
      </c>
      <c r="BH8" s="31">
        <f t="shared" si="3"/>
        <v>0</v>
      </c>
      <c r="BI8" s="31">
        <f t="shared" si="3"/>
        <v>1</v>
      </c>
      <c r="BJ8" s="31">
        <f t="shared" si="3"/>
        <v>0</v>
      </c>
      <c r="BK8" s="31">
        <f t="shared" si="34"/>
        <v>0</v>
      </c>
      <c r="BL8" s="31">
        <f t="shared" si="34"/>
        <v>0</v>
      </c>
      <c r="BM8" s="31">
        <f t="shared" si="35"/>
        <v>0</v>
      </c>
      <c r="BN8" s="31">
        <f t="shared" si="4"/>
        <v>0</v>
      </c>
      <c r="BO8" s="31">
        <f t="shared" si="4"/>
        <v>0</v>
      </c>
      <c r="BP8" s="31">
        <f t="shared" si="36"/>
        <v>0</v>
      </c>
      <c r="BQ8" s="31">
        <f t="shared" si="37"/>
        <v>0</v>
      </c>
      <c r="BR8" s="31">
        <f t="shared" si="37"/>
        <v>0</v>
      </c>
      <c r="BS8" s="31">
        <f t="shared" si="38"/>
        <v>0</v>
      </c>
      <c r="BT8" s="31">
        <f t="shared" si="5"/>
        <v>0</v>
      </c>
      <c r="BU8" s="32">
        <f t="shared" si="5"/>
        <v>1</v>
      </c>
      <c r="BV8" s="32">
        <f t="shared" si="39"/>
        <v>1</v>
      </c>
      <c r="BX8" s="30">
        <f t="shared" si="40"/>
        <v>140</v>
      </c>
      <c r="BY8" s="31">
        <f t="shared" si="41"/>
        <v>10</v>
      </c>
      <c r="BZ8" s="31">
        <f t="shared" si="42"/>
        <v>0</v>
      </c>
      <c r="CA8" s="31">
        <f t="shared" si="43"/>
        <v>0</v>
      </c>
      <c r="CB8" s="31">
        <f t="shared" si="44"/>
        <v>10</v>
      </c>
      <c r="CC8" s="32">
        <f t="shared" si="45"/>
        <v>160</v>
      </c>
      <c r="CD8" s="176">
        <f t="shared" si="6"/>
        <v>13.333333333333343</v>
      </c>
      <c r="CE8" s="24">
        <f t="shared" si="46"/>
        <v>3</v>
      </c>
      <c r="CF8" s="176">
        <f t="shared" si="7"/>
        <v>-26.666666666666657</v>
      </c>
      <c r="CG8" s="24" t="str">
        <f t="shared" si="47"/>
        <v>NAO</v>
      </c>
      <c r="CH8" s="176">
        <f t="shared" si="8"/>
        <v>-80</v>
      </c>
      <c r="CI8" s="24" t="str">
        <f t="shared" si="48"/>
        <v>NAO</v>
      </c>
      <c r="CJ8" s="24">
        <f t="shared" si="9"/>
        <v>4.2524916943521598</v>
      </c>
      <c r="CK8" s="24">
        <f t="shared" si="10"/>
        <v>4.2524916943521598</v>
      </c>
      <c r="CM8" s="24">
        <f t="shared" si="11"/>
        <v>25</v>
      </c>
      <c r="CN8" s="24">
        <f t="shared" si="12"/>
        <v>0</v>
      </c>
      <c r="CO8" s="24">
        <f t="shared" si="13"/>
        <v>0</v>
      </c>
      <c r="CP8" s="24">
        <f t="shared" si="14"/>
        <v>5.5555555555555554</v>
      </c>
      <c r="CQ8" s="24">
        <f t="shared" si="15"/>
        <v>0</v>
      </c>
      <c r="CR8" s="24">
        <f t="shared" si="16"/>
        <v>6.25</v>
      </c>
      <c r="CS8" s="24">
        <f t="shared" si="17"/>
        <v>0</v>
      </c>
      <c r="CT8" s="24">
        <f t="shared" si="18"/>
        <v>0</v>
      </c>
      <c r="CU8" s="24" t="e">
        <f t="shared" si="19"/>
        <v>#DIV/0!</v>
      </c>
      <c r="CV8" s="24" t="e">
        <f t="shared" si="20"/>
        <v>#DIV/0!</v>
      </c>
      <c r="CW8" s="24" t="e">
        <f t="shared" si="21"/>
        <v>#DIV/0!</v>
      </c>
      <c r="CX8" s="24" t="e">
        <f t="shared" si="22"/>
        <v>#DIV/0!</v>
      </c>
      <c r="CY8" s="24" t="e">
        <f t="shared" si="23"/>
        <v>#DIV/0!</v>
      </c>
      <c r="CZ8" s="24">
        <f t="shared" si="24"/>
        <v>0</v>
      </c>
      <c r="DA8" s="24">
        <f t="shared" si="25"/>
        <v>0</v>
      </c>
      <c r="DB8" s="24">
        <f t="shared" si="26"/>
        <v>50</v>
      </c>
      <c r="DC8" s="24">
        <f t="shared" si="27"/>
        <v>50</v>
      </c>
      <c r="DE8" s="24">
        <f t="shared" si="49"/>
        <v>1</v>
      </c>
      <c r="DF8" s="24">
        <f t="shared" si="49"/>
        <v>0</v>
      </c>
      <c r="DG8" s="24">
        <f t="shared" si="50"/>
        <v>0</v>
      </c>
      <c r="DH8" s="24">
        <f t="shared" si="51"/>
        <v>1</v>
      </c>
      <c r="DI8" s="24">
        <f t="shared" si="28"/>
        <v>0</v>
      </c>
      <c r="DJ8" s="24">
        <f t="shared" si="28"/>
        <v>1</v>
      </c>
      <c r="DK8" s="24">
        <f t="shared" si="28"/>
        <v>0</v>
      </c>
      <c r="DL8" s="24">
        <f t="shared" si="28"/>
        <v>0</v>
      </c>
      <c r="DM8" s="24">
        <f t="shared" si="28"/>
        <v>0</v>
      </c>
      <c r="DN8" s="24">
        <f t="shared" si="29"/>
        <v>0</v>
      </c>
      <c r="DO8" s="24">
        <f t="shared" si="52"/>
        <v>0</v>
      </c>
      <c r="DP8" s="24">
        <f t="shared" si="52"/>
        <v>0</v>
      </c>
      <c r="DQ8" s="24">
        <f t="shared" si="52"/>
        <v>0</v>
      </c>
      <c r="DR8" s="24">
        <f t="shared" si="53"/>
        <v>0</v>
      </c>
      <c r="DS8" s="24">
        <f t="shared" si="54"/>
        <v>1</v>
      </c>
    </row>
    <row r="9" spans="1:123" s="24" customFormat="1" ht="15.75" thickBot="1">
      <c r="A9" s="24" t="s">
        <v>337</v>
      </c>
      <c r="B9" s="25">
        <v>7</v>
      </c>
      <c r="C9" s="25" t="s">
        <v>476</v>
      </c>
      <c r="D9" s="85" t="s">
        <v>254</v>
      </c>
      <c r="E9" s="119"/>
      <c r="F9" s="9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119"/>
      <c r="T9" s="50" t="s">
        <v>36</v>
      </c>
      <c r="U9" s="93"/>
      <c r="V9" s="33"/>
      <c r="W9" s="33"/>
      <c r="X9" s="33"/>
      <c r="Y9" s="33"/>
      <c r="Z9" s="33"/>
      <c r="AA9" s="33"/>
      <c r="AB9" s="93"/>
      <c r="AC9" s="33"/>
      <c r="AD9" s="33"/>
      <c r="AE9" s="33"/>
      <c r="AF9" s="33"/>
      <c r="AG9" s="33"/>
      <c r="AH9" s="33">
        <v>1</v>
      </c>
      <c r="AI9" s="216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30"/>
        <v>2</v>
      </c>
      <c r="BA9" s="30">
        <f t="shared" si="0"/>
        <v>0</v>
      </c>
      <c r="BB9" s="31">
        <f t="shared" si="0"/>
        <v>0</v>
      </c>
      <c r="BC9" s="31">
        <f t="shared" si="31"/>
        <v>0</v>
      </c>
      <c r="BD9" s="31">
        <f t="shared" si="1"/>
        <v>0</v>
      </c>
      <c r="BE9" s="31">
        <f t="shared" si="32"/>
        <v>0</v>
      </c>
      <c r="BF9" s="31">
        <f t="shared" si="2"/>
        <v>0</v>
      </c>
      <c r="BG9" s="31">
        <f t="shared" si="33"/>
        <v>0</v>
      </c>
      <c r="BH9" s="31">
        <f t="shared" si="3"/>
        <v>0</v>
      </c>
      <c r="BI9" s="31">
        <f t="shared" si="3"/>
        <v>0</v>
      </c>
      <c r="BJ9" s="31">
        <f t="shared" si="3"/>
        <v>0</v>
      </c>
      <c r="BK9" s="31">
        <f t="shared" si="34"/>
        <v>0</v>
      </c>
      <c r="BL9" s="31">
        <f t="shared" si="34"/>
        <v>0</v>
      </c>
      <c r="BM9" s="31">
        <f t="shared" si="35"/>
        <v>0</v>
      </c>
      <c r="BN9" s="31">
        <f t="shared" si="4"/>
        <v>0</v>
      </c>
      <c r="BO9" s="31">
        <f t="shared" si="4"/>
        <v>0</v>
      </c>
      <c r="BP9" s="31">
        <f t="shared" si="36"/>
        <v>0</v>
      </c>
      <c r="BQ9" s="31">
        <f t="shared" si="37"/>
        <v>0</v>
      </c>
      <c r="BR9" s="31">
        <f t="shared" si="37"/>
        <v>0</v>
      </c>
      <c r="BS9" s="31">
        <f t="shared" si="38"/>
        <v>0</v>
      </c>
      <c r="BT9" s="31">
        <f t="shared" si="5"/>
        <v>1</v>
      </c>
      <c r="BU9" s="32">
        <f t="shared" si="5"/>
        <v>0</v>
      </c>
      <c r="BV9" s="32">
        <f t="shared" si="39"/>
        <v>0</v>
      </c>
      <c r="BX9" s="30">
        <f t="shared" si="40"/>
        <v>0</v>
      </c>
      <c r="BY9" s="31">
        <f t="shared" si="41"/>
        <v>0</v>
      </c>
      <c r="BZ9" s="31">
        <f t="shared" si="42"/>
        <v>0</v>
      </c>
      <c r="CA9" s="31">
        <f t="shared" si="43"/>
        <v>0</v>
      </c>
      <c r="CB9" s="31">
        <f t="shared" si="44"/>
        <v>25</v>
      </c>
      <c r="CC9" s="32">
        <f t="shared" si="45"/>
        <v>25</v>
      </c>
      <c r="CD9" s="176">
        <f t="shared" si="6"/>
        <v>-121.66666666666666</v>
      </c>
      <c r="CE9" s="24" t="str">
        <f t="shared" si="46"/>
        <v>NAO</v>
      </c>
      <c r="CF9" s="176">
        <f t="shared" si="7"/>
        <v>-161.66666666666666</v>
      </c>
      <c r="CG9" s="24" t="str">
        <f t="shared" si="47"/>
        <v>NAO</v>
      </c>
      <c r="CH9" s="176">
        <f t="shared" si="8"/>
        <v>-215</v>
      </c>
      <c r="CI9" s="24" t="str">
        <f t="shared" si="48"/>
        <v>NAO</v>
      </c>
      <c r="CJ9" s="24">
        <f t="shared" si="9"/>
        <v>0.66445182724252494</v>
      </c>
      <c r="CK9" s="24">
        <f t="shared" si="10"/>
        <v>0.66445182724252494</v>
      </c>
      <c r="CM9" s="24">
        <f t="shared" si="11"/>
        <v>0</v>
      </c>
      <c r="CN9" s="24">
        <f t="shared" si="12"/>
        <v>0</v>
      </c>
      <c r="CO9" s="24">
        <f t="shared" si="13"/>
        <v>0</v>
      </c>
      <c r="CP9" s="24">
        <f t="shared" si="14"/>
        <v>0</v>
      </c>
      <c r="CQ9" s="24">
        <f t="shared" si="15"/>
        <v>0</v>
      </c>
      <c r="CR9" s="24">
        <f t="shared" si="16"/>
        <v>0</v>
      </c>
      <c r="CS9" s="24">
        <f t="shared" si="17"/>
        <v>0</v>
      </c>
      <c r="CT9" s="24">
        <f t="shared" si="18"/>
        <v>0</v>
      </c>
      <c r="CU9" s="24" t="e">
        <f t="shared" si="19"/>
        <v>#DIV/0!</v>
      </c>
      <c r="CV9" s="24" t="e">
        <f t="shared" si="20"/>
        <v>#DIV/0!</v>
      </c>
      <c r="CW9" s="24" t="e">
        <f t="shared" si="21"/>
        <v>#DIV/0!</v>
      </c>
      <c r="CX9" s="24" t="e">
        <f t="shared" si="22"/>
        <v>#DIV/0!</v>
      </c>
      <c r="CY9" s="24" t="e">
        <f t="shared" si="23"/>
        <v>#DIV/0!</v>
      </c>
      <c r="CZ9" s="24">
        <f t="shared" si="24"/>
        <v>0</v>
      </c>
      <c r="DA9" s="24">
        <f t="shared" si="25"/>
        <v>32.258064516129032</v>
      </c>
      <c r="DB9" s="24">
        <f t="shared" si="26"/>
        <v>0</v>
      </c>
      <c r="DC9" s="24">
        <f t="shared" si="27"/>
        <v>0</v>
      </c>
      <c r="DE9" s="24">
        <f t="shared" si="49"/>
        <v>0</v>
      </c>
      <c r="DF9" s="24">
        <f t="shared" si="49"/>
        <v>0</v>
      </c>
      <c r="DG9" s="24">
        <f t="shared" si="50"/>
        <v>0</v>
      </c>
      <c r="DH9" s="24">
        <f t="shared" si="51"/>
        <v>0</v>
      </c>
      <c r="DI9" s="24">
        <f t="shared" si="28"/>
        <v>0</v>
      </c>
      <c r="DJ9" s="24">
        <f t="shared" si="28"/>
        <v>0</v>
      </c>
      <c r="DK9" s="24">
        <f t="shared" si="28"/>
        <v>0</v>
      </c>
      <c r="DL9" s="24">
        <f t="shared" si="28"/>
        <v>0</v>
      </c>
      <c r="DM9" s="24">
        <f t="shared" si="28"/>
        <v>0</v>
      </c>
      <c r="DN9" s="24">
        <f t="shared" si="29"/>
        <v>0</v>
      </c>
      <c r="DO9" s="24">
        <f t="shared" si="52"/>
        <v>0</v>
      </c>
      <c r="DP9" s="24">
        <f t="shared" si="52"/>
        <v>0</v>
      </c>
      <c r="DQ9" s="24">
        <f t="shared" si="52"/>
        <v>0</v>
      </c>
      <c r="DR9" s="24">
        <f t="shared" si="53"/>
        <v>1</v>
      </c>
      <c r="DS9" s="24">
        <f t="shared" si="54"/>
        <v>0</v>
      </c>
    </row>
    <row r="10" spans="1:123" s="24" customFormat="1" ht="15.75" thickBot="1">
      <c r="A10" s="24" t="s">
        <v>337</v>
      </c>
      <c r="B10" s="25">
        <v>8</v>
      </c>
      <c r="C10" s="25" t="s">
        <v>477</v>
      </c>
      <c r="D10" s="85" t="s">
        <v>254</v>
      </c>
      <c r="E10" s="119"/>
      <c r="F10" s="93">
        <v>1</v>
      </c>
      <c r="G10" s="33"/>
      <c r="H10" s="33"/>
      <c r="I10" s="33"/>
      <c r="J10" s="33">
        <v>1</v>
      </c>
      <c r="K10" s="33"/>
      <c r="L10" s="33"/>
      <c r="M10" s="33"/>
      <c r="N10" s="33"/>
      <c r="O10" s="33"/>
      <c r="P10" s="33"/>
      <c r="Q10" s="33"/>
      <c r="R10" s="33"/>
      <c r="S10" s="119"/>
      <c r="T10" s="50" t="s">
        <v>76</v>
      </c>
      <c r="U10" s="93"/>
      <c r="V10" s="33"/>
      <c r="W10" s="33"/>
      <c r="X10" s="33"/>
      <c r="Y10" s="33"/>
      <c r="Z10" s="33"/>
      <c r="AA10" s="33"/>
      <c r="AB10" s="93"/>
      <c r="AC10" s="33"/>
      <c r="AD10" s="33"/>
      <c r="AE10" s="33"/>
      <c r="AF10" s="33"/>
      <c r="AG10" s="33"/>
      <c r="AH10" s="33"/>
      <c r="AI10" s="216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30"/>
        <v>1</v>
      </c>
      <c r="BA10" s="30">
        <f t="shared" si="0"/>
        <v>0</v>
      </c>
      <c r="BB10" s="31">
        <f t="shared" si="0"/>
        <v>1</v>
      </c>
      <c r="BC10" s="31">
        <f t="shared" si="31"/>
        <v>1</v>
      </c>
      <c r="BD10" s="31">
        <f t="shared" si="1"/>
        <v>0</v>
      </c>
      <c r="BE10" s="31">
        <f t="shared" si="32"/>
        <v>1</v>
      </c>
      <c r="BF10" s="31">
        <f t="shared" si="2"/>
        <v>0</v>
      </c>
      <c r="BG10" s="31">
        <f t="shared" si="33"/>
        <v>1</v>
      </c>
      <c r="BH10" s="31">
        <f t="shared" si="3"/>
        <v>0</v>
      </c>
      <c r="BI10" s="31">
        <f t="shared" si="3"/>
        <v>1</v>
      </c>
      <c r="BJ10" s="31">
        <f t="shared" si="3"/>
        <v>0</v>
      </c>
      <c r="BK10" s="31">
        <f t="shared" si="34"/>
        <v>0</v>
      </c>
      <c r="BL10" s="31">
        <f t="shared" si="34"/>
        <v>0</v>
      </c>
      <c r="BM10" s="31">
        <f t="shared" si="35"/>
        <v>0</v>
      </c>
      <c r="BN10" s="31">
        <f t="shared" si="4"/>
        <v>0</v>
      </c>
      <c r="BO10" s="31">
        <f t="shared" si="4"/>
        <v>0</v>
      </c>
      <c r="BP10" s="31">
        <f t="shared" si="36"/>
        <v>0</v>
      </c>
      <c r="BQ10" s="31">
        <f t="shared" si="37"/>
        <v>0</v>
      </c>
      <c r="BR10" s="31">
        <f t="shared" si="37"/>
        <v>0</v>
      </c>
      <c r="BS10" s="31">
        <f t="shared" si="38"/>
        <v>0</v>
      </c>
      <c r="BT10" s="31">
        <f t="shared" si="5"/>
        <v>0</v>
      </c>
      <c r="BU10" s="32">
        <f t="shared" si="5"/>
        <v>0</v>
      </c>
      <c r="BV10" s="32">
        <f t="shared" si="39"/>
        <v>0</v>
      </c>
      <c r="BX10" s="30">
        <f t="shared" si="40"/>
        <v>80</v>
      </c>
      <c r="BY10" s="31">
        <f t="shared" si="41"/>
        <v>10</v>
      </c>
      <c r="BZ10" s="31">
        <f t="shared" si="42"/>
        <v>0</v>
      </c>
      <c r="CA10" s="31">
        <f t="shared" si="43"/>
        <v>0</v>
      </c>
      <c r="CB10" s="31">
        <f t="shared" si="44"/>
        <v>0</v>
      </c>
      <c r="CC10" s="32">
        <f t="shared" si="45"/>
        <v>90</v>
      </c>
      <c r="CD10" s="176">
        <f t="shared" si="6"/>
        <v>16.666666666666671</v>
      </c>
      <c r="CE10" s="24">
        <f t="shared" si="46"/>
        <v>3</v>
      </c>
      <c r="CF10" s="176">
        <f t="shared" si="7"/>
        <v>-3.3333333333333286</v>
      </c>
      <c r="CG10" s="24" t="str">
        <f t="shared" si="47"/>
        <v>NAO</v>
      </c>
      <c r="CH10" s="176">
        <f t="shared" si="8"/>
        <v>-30</v>
      </c>
      <c r="CI10" s="24" t="str">
        <f t="shared" si="48"/>
        <v>NAO</v>
      </c>
      <c r="CJ10" s="24">
        <f t="shared" si="9"/>
        <v>2.3920265780730898</v>
      </c>
      <c r="CK10" s="24">
        <f t="shared" si="10"/>
        <v>2.3920265780730898</v>
      </c>
      <c r="CM10" s="24">
        <f t="shared" si="11"/>
        <v>0</v>
      </c>
      <c r="CN10" s="24">
        <f t="shared" si="12"/>
        <v>6.666666666666667</v>
      </c>
      <c r="CO10" s="24">
        <f t="shared" si="13"/>
        <v>0</v>
      </c>
      <c r="CP10" s="24">
        <f t="shared" si="14"/>
        <v>0</v>
      </c>
      <c r="CQ10" s="24">
        <f t="shared" si="15"/>
        <v>0</v>
      </c>
      <c r="CR10" s="24">
        <f t="shared" si="16"/>
        <v>6.25</v>
      </c>
      <c r="CS10" s="24">
        <f t="shared" si="17"/>
        <v>0</v>
      </c>
      <c r="CT10" s="24">
        <f t="shared" si="18"/>
        <v>0</v>
      </c>
      <c r="CU10" s="24" t="e">
        <f t="shared" si="19"/>
        <v>#DIV/0!</v>
      </c>
      <c r="CV10" s="24" t="e">
        <f t="shared" si="20"/>
        <v>#DIV/0!</v>
      </c>
      <c r="CW10" s="24" t="e">
        <f t="shared" si="21"/>
        <v>#DIV/0!</v>
      </c>
      <c r="CX10" s="24" t="e">
        <f t="shared" si="22"/>
        <v>#DIV/0!</v>
      </c>
      <c r="CY10" s="24" t="e">
        <f t="shared" si="23"/>
        <v>#DIV/0!</v>
      </c>
      <c r="CZ10" s="24">
        <f t="shared" si="24"/>
        <v>0</v>
      </c>
      <c r="DA10" s="24">
        <f t="shared" si="25"/>
        <v>0</v>
      </c>
      <c r="DB10" s="24">
        <f t="shared" si="26"/>
        <v>0</v>
      </c>
      <c r="DC10" s="24">
        <f t="shared" si="27"/>
        <v>0</v>
      </c>
      <c r="DE10" s="24">
        <f t="shared" si="49"/>
        <v>0</v>
      </c>
      <c r="DF10" s="24">
        <f t="shared" si="49"/>
        <v>1</v>
      </c>
      <c r="DG10" s="24">
        <f t="shared" si="50"/>
        <v>0</v>
      </c>
      <c r="DH10" s="24">
        <f t="shared" si="51"/>
        <v>0</v>
      </c>
      <c r="DI10" s="24">
        <f t="shared" si="28"/>
        <v>0</v>
      </c>
      <c r="DJ10" s="24">
        <f t="shared" si="28"/>
        <v>1</v>
      </c>
      <c r="DK10" s="24">
        <f t="shared" si="28"/>
        <v>0</v>
      </c>
      <c r="DL10" s="24">
        <f t="shared" si="28"/>
        <v>0</v>
      </c>
      <c r="DM10" s="24">
        <f t="shared" si="28"/>
        <v>0</v>
      </c>
      <c r="DN10" s="24">
        <f t="shared" si="29"/>
        <v>0</v>
      </c>
      <c r="DO10" s="24">
        <f t="shared" si="52"/>
        <v>0</v>
      </c>
      <c r="DP10" s="24">
        <f t="shared" si="52"/>
        <v>0</v>
      </c>
      <c r="DQ10" s="24">
        <f t="shared" si="52"/>
        <v>0</v>
      </c>
      <c r="DR10" s="24">
        <f t="shared" si="53"/>
        <v>0</v>
      </c>
      <c r="DS10" s="24">
        <f t="shared" si="54"/>
        <v>0</v>
      </c>
    </row>
    <row r="11" spans="1:123" s="24" customFormat="1" ht="15.75" thickBot="1">
      <c r="A11" s="24" t="s">
        <v>337</v>
      </c>
      <c r="B11" s="25">
        <v>9</v>
      </c>
      <c r="C11" s="25" t="s">
        <v>478</v>
      </c>
      <c r="D11" s="85" t="s">
        <v>36</v>
      </c>
      <c r="E11" s="119"/>
      <c r="F11" s="93"/>
      <c r="G11" s="33"/>
      <c r="H11" s="33">
        <v>1</v>
      </c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230"/>
      <c r="T11" s="50" t="s">
        <v>36</v>
      </c>
      <c r="U11" s="93">
        <v>1</v>
      </c>
      <c r="V11" s="33">
        <v>1</v>
      </c>
      <c r="W11" s="33">
        <v>2</v>
      </c>
      <c r="X11"/>
      <c r="Y11" s="33"/>
      <c r="Z11" s="33"/>
      <c r="AA11" s="33"/>
      <c r="AB11" s="93"/>
      <c r="AC11" s="33"/>
      <c r="AD11" s="33"/>
      <c r="AE11" s="33"/>
      <c r="AF11" s="33"/>
      <c r="AG11" s="33"/>
      <c r="AH11" s="33"/>
      <c r="AI11" s="216">
        <v>1</v>
      </c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30"/>
        <v>2</v>
      </c>
      <c r="BA11" s="30">
        <f t="shared" si="0"/>
        <v>1</v>
      </c>
      <c r="BB11" s="31">
        <f t="shared" si="0"/>
        <v>1</v>
      </c>
      <c r="BC11" s="31">
        <f t="shared" si="31"/>
        <v>2</v>
      </c>
      <c r="BD11" s="31">
        <f t="shared" si="1"/>
        <v>2</v>
      </c>
      <c r="BE11" s="31">
        <f t="shared" si="32"/>
        <v>4</v>
      </c>
      <c r="BF11" s="31">
        <f t="shared" si="2"/>
        <v>1</v>
      </c>
      <c r="BG11" s="31">
        <f t="shared" si="33"/>
        <v>5</v>
      </c>
      <c r="BH11" s="31">
        <f t="shared" si="3"/>
        <v>0</v>
      </c>
      <c r="BI11" s="31">
        <f t="shared" si="3"/>
        <v>0</v>
      </c>
      <c r="BJ11" s="31">
        <f t="shared" si="3"/>
        <v>0</v>
      </c>
      <c r="BK11" s="31">
        <f t="shared" si="34"/>
        <v>0</v>
      </c>
      <c r="BL11" s="31">
        <f t="shared" si="34"/>
        <v>0</v>
      </c>
      <c r="BM11" s="31">
        <f t="shared" si="35"/>
        <v>0</v>
      </c>
      <c r="BN11" s="31">
        <f t="shared" si="4"/>
        <v>0</v>
      </c>
      <c r="BO11" s="31">
        <f t="shared" si="4"/>
        <v>0</v>
      </c>
      <c r="BP11" s="31">
        <f t="shared" si="36"/>
        <v>0</v>
      </c>
      <c r="BQ11" s="31">
        <f t="shared" si="37"/>
        <v>0</v>
      </c>
      <c r="BR11" s="31">
        <f t="shared" si="37"/>
        <v>0</v>
      </c>
      <c r="BS11" s="31">
        <f t="shared" si="38"/>
        <v>0</v>
      </c>
      <c r="BT11" s="31">
        <f t="shared" si="5"/>
        <v>0</v>
      </c>
      <c r="BU11" s="32">
        <f t="shared" si="5"/>
        <v>1</v>
      </c>
      <c r="BV11" s="32">
        <f t="shared" si="39"/>
        <v>1</v>
      </c>
      <c r="BX11" s="30">
        <f t="shared" si="40"/>
        <v>340</v>
      </c>
      <c r="BY11" s="31">
        <f t="shared" si="41"/>
        <v>0</v>
      </c>
      <c r="BZ11" s="31">
        <f t="shared" si="42"/>
        <v>0</v>
      </c>
      <c r="CA11" s="31">
        <f t="shared" si="43"/>
        <v>0</v>
      </c>
      <c r="CB11" s="31">
        <f t="shared" si="44"/>
        <v>10</v>
      </c>
      <c r="CC11" s="32">
        <f t="shared" si="45"/>
        <v>350</v>
      </c>
      <c r="CD11" s="176">
        <f t="shared" si="6"/>
        <v>203.33333333333334</v>
      </c>
      <c r="CE11" s="24">
        <f t="shared" si="46"/>
        <v>3</v>
      </c>
      <c r="CF11" s="176">
        <f t="shared" si="7"/>
        <v>163.33333333333334</v>
      </c>
      <c r="CG11" s="24">
        <f t="shared" si="47"/>
        <v>4</v>
      </c>
      <c r="CH11" s="176">
        <f t="shared" si="8"/>
        <v>110</v>
      </c>
      <c r="CI11" s="24">
        <f t="shared" si="48"/>
        <v>5</v>
      </c>
      <c r="CJ11" s="24">
        <f t="shared" si="9"/>
        <v>9.3023255813953494</v>
      </c>
      <c r="CK11" s="24">
        <f t="shared" si="10"/>
        <v>9.3023255813953494</v>
      </c>
      <c r="CM11" s="24">
        <f t="shared" si="11"/>
        <v>25</v>
      </c>
      <c r="CN11" s="24">
        <f t="shared" si="12"/>
        <v>6.666666666666667</v>
      </c>
      <c r="CO11" s="24">
        <f t="shared" si="13"/>
        <v>16.666666666666668</v>
      </c>
      <c r="CP11" s="24">
        <f t="shared" si="14"/>
        <v>5.5555555555555554</v>
      </c>
      <c r="CQ11" s="24">
        <f t="shared" si="15"/>
        <v>0</v>
      </c>
      <c r="CR11" s="24">
        <f t="shared" si="16"/>
        <v>0</v>
      </c>
      <c r="CS11" s="24">
        <f t="shared" si="17"/>
        <v>0</v>
      </c>
      <c r="CT11" s="24">
        <f t="shared" si="18"/>
        <v>0</v>
      </c>
      <c r="CU11" s="24" t="e">
        <f t="shared" si="19"/>
        <v>#DIV/0!</v>
      </c>
      <c r="CV11" s="24" t="e">
        <f t="shared" si="20"/>
        <v>#DIV/0!</v>
      </c>
      <c r="CW11" s="24" t="e">
        <f t="shared" si="21"/>
        <v>#DIV/0!</v>
      </c>
      <c r="CX11" s="24" t="e">
        <f t="shared" si="22"/>
        <v>#DIV/0!</v>
      </c>
      <c r="CY11" s="24" t="e">
        <f t="shared" si="23"/>
        <v>#DIV/0!</v>
      </c>
      <c r="CZ11" s="24">
        <f t="shared" si="24"/>
        <v>0</v>
      </c>
      <c r="DA11" s="24">
        <f t="shared" si="25"/>
        <v>0</v>
      </c>
      <c r="DB11" s="24">
        <f t="shared" si="26"/>
        <v>50</v>
      </c>
      <c r="DC11" s="24">
        <f t="shared" si="27"/>
        <v>50</v>
      </c>
      <c r="DE11" s="24">
        <f t="shared" si="49"/>
        <v>1</v>
      </c>
      <c r="DF11" s="24">
        <f t="shared" si="49"/>
        <v>1</v>
      </c>
      <c r="DG11" s="24">
        <f t="shared" si="50"/>
        <v>1</v>
      </c>
      <c r="DH11" s="24">
        <f t="shared" si="51"/>
        <v>1</v>
      </c>
      <c r="DI11" s="24">
        <f t="shared" si="28"/>
        <v>0</v>
      </c>
      <c r="DJ11" s="24">
        <f t="shared" si="28"/>
        <v>0</v>
      </c>
      <c r="DK11" s="24">
        <f t="shared" si="28"/>
        <v>0</v>
      </c>
      <c r="DL11" s="24">
        <f t="shared" si="28"/>
        <v>0</v>
      </c>
      <c r="DM11" s="24">
        <f t="shared" si="28"/>
        <v>0</v>
      </c>
      <c r="DN11" s="24">
        <f t="shared" si="29"/>
        <v>0</v>
      </c>
      <c r="DO11" s="24">
        <f t="shared" si="52"/>
        <v>0</v>
      </c>
      <c r="DP11" s="24">
        <f t="shared" si="52"/>
        <v>0</v>
      </c>
      <c r="DQ11" s="24">
        <f t="shared" si="52"/>
        <v>0</v>
      </c>
      <c r="DR11" s="24">
        <f t="shared" si="53"/>
        <v>0</v>
      </c>
      <c r="DS11" s="24">
        <f t="shared" si="54"/>
        <v>1</v>
      </c>
    </row>
    <row r="12" spans="1:123" s="24" customFormat="1" ht="15.75" thickBot="1">
      <c r="A12" s="24" t="s">
        <v>337</v>
      </c>
      <c r="B12" s="25">
        <v>10</v>
      </c>
      <c r="C12" s="25" t="s">
        <v>479</v>
      </c>
      <c r="D12" s="85" t="s">
        <v>36</v>
      </c>
      <c r="E12" s="119"/>
      <c r="F12" s="33">
        <v>3</v>
      </c>
      <c r="G12"/>
      <c r="H12" s="33">
        <v>4</v>
      </c>
      <c r="I12" s="33"/>
      <c r="J12" s="33"/>
      <c r="K12" s="33"/>
      <c r="L12" s="227"/>
      <c r="M12" s="33"/>
      <c r="N12" s="33"/>
      <c r="O12" s="33"/>
      <c r="P12" s="33"/>
      <c r="Q12" s="227"/>
      <c r="R12" s="226">
        <v>1.1000000000000001</v>
      </c>
      <c r="S12" s="230"/>
      <c r="T12" s="50" t="s">
        <v>36</v>
      </c>
      <c r="U12" s="93"/>
      <c r="V12" s="33">
        <v>2</v>
      </c>
      <c r="W12" s="33"/>
      <c r="X12" s="33">
        <v>2</v>
      </c>
      <c r="Y12" s="33"/>
      <c r="Z12" s="33"/>
      <c r="AA12" s="33"/>
      <c r="AB12" s="93">
        <v>1</v>
      </c>
      <c r="AC12" s="33"/>
      <c r="AD12" s="33"/>
      <c r="AE12" s="33"/>
      <c r="AF12" s="33"/>
      <c r="AG12" s="33">
        <v>6</v>
      </c>
      <c r="AH12" s="33"/>
      <c r="AI12" s="216"/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30"/>
        <v>2</v>
      </c>
      <c r="BA12" s="30">
        <f t="shared" si="0"/>
        <v>0</v>
      </c>
      <c r="BB12" s="31">
        <f t="shared" si="0"/>
        <v>5</v>
      </c>
      <c r="BC12" s="31">
        <f t="shared" si="31"/>
        <v>5</v>
      </c>
      <c r="BD12" s="31">
        <f t="shared" si="1"/>
        <v>0</v>
      </c>
      <c r="BE12" s="31">
        <f t="shared" si="32"/>
        <v>5</v>
      </c>
      <c r="BF12" s="31">
        <f t="shared" si="2"/>
        <v>6</v>
      </c>
      <c r="BG12" s="31">
        <f t="shared" si="33"/>
        <v>11</v>
      </c>
      <c r="BH12" s="31">
        <f t="shared" si="3"/>
        <v>0</v>
      </c>
      <c r="BI12" s="31">
        <f t="shared" si="3"/>
        <v>0</v>
      </c>
      <c r="BJ12" s="31">
        <f t="shared" si="3"/>
        <v>0</v>
      </c>
      <c r="BK12" s="31">
        <f t="shared" si="34"/>
        <v>1</v>
      </c>
      <c r="BL12" s="31">
        <f t="shared" si="34"/>
        <v>0</v>
      </c>
      <c r="BM12" s="31">
        <f t="shared" si="35"/>
        <v>1</v>
      </c>
      <c r="BN12" s="31">
        <f t="shared" si="4"/>
        <v>0</v>
      </c>
      <c r="BO12" s="31">
        <f t="shared" si="4"/>
        <v>0</v>
      </c>
      <c r="BP12" s="31">
        <f t="shared" si="36"/>
        <v>0</v>
      </c>
      <c r="BQ12" s="31">
        <f t="shared" si="37"/>
        <v>0</v>
      </c>
      <c r="BR12" s="31">
        <f t="shared" si="37"/>
        <v>6</v>
      </c>
      <c r="BS12" s="31">
        <f t="shared" si="38"/>
        <v>6</v>
      </c>
      <c r="BT12" s="31">
        <f t="shared" si="5"/>
        <v>1.1000000000000001</v>
      </c>
      <c r="BU12" s="32">
        <f t="shared" si="5"/>
        <v>0</v>
      </c>
      <c r="BV12" s="32">
        <f t="shared" si="39"/>
        <v>0</v>
      </c>
      <c r="BX12" s="30">
        <f t="shared" si="40"/>
        <v>640</v>
      </c>
      <c r="BY12" s="31">
        <f t="shared" si="41"/>
        <v>0</v>
      </c>
      <c r="BZ12" s="31">
        <f t="shared" si="42"/>
        <v>0</v>
      </c>
      <c r="CA12" s="31">
        <f t="shared" si="43"/>
        <v>200</v>
      </c>
      <c r="CB12" s="31">
        <f t="shared" si="44"/>
        <v>327.5</v>
      </c>
      <c r="CC12" s="32">
        <f t="shared" si="45"/>
        <v>1167.5</v>
      </c>
      <c r="CD12" s="176">
        <f t="shared" si="6"/>
        <v>1020.8333333333334</v>
      </c>
      <c r="CE12" s="24">
        <f t="shared" si="46"/>
        <v>3</v>
      </c>
      <c r="CF12" s="176">
        <f t="shared" si="7"/>
        <v>980.83333333333337</v>
      </c>
      <c r="CG12" s="24">
        <f t="shared" si="47"/>
        <v>4</v>
      </c>
      <c r="CH12" s="176">
        <f t="shared" si="8"/>
        <v>927.5</v>
      </c>
      <c r="CI12" s="24">
        <f t="shared" si="48"/>
        <v>5</v>
      </c>
      <c r="CJ12" s="24">
        <f t="shared" si="9"/>
        <v>31.029900332225914</v>
      </c>
      <c r="CK12" s="24">
        <f t="shared" si="10"/>
        <v>31.029900332225914</v>
      </c>
      <c r="CM12" s="24">
        <f t="shared" si="11"/>
        <v>0</v>
      </c>
      <c r="CN12" s="24">
        <f t="shared" si="12"/>
        <v>33.333333333333336</v>
      </c>
      <c r="CO12" s="24">
        <f t="shared" si="13"/>
        <v>0</v>
      </c>
      <c r="CP12" s="24">
        <f t="shared" si="14"/>
        <v>33.333333333333336</v>
      </c>
      <c r="CQ12" s="24">
        <f t="shared" si="15"/>
        <v>0</v>
      </c>
      <c r="CR12" s="24">
        <f t="shared" si="16"/>
        <v>0</v>
      </c>
      <c r="CS12" s="24">
        <f t="shared" si="17"/>
        <v>0</v>
      </c>
      <c r="CT12" s="24">
        <f t="shared" si="18"/>
        <v>100</v>
      </c>
      <c r="CU12" s="24" t="e">
        <f t="shared" si="19"/>
        <v>#DIV/0!</v>
      </c>
      <c r="CV12" s="24" t="e">
        <f t="shared" si="20"/>
        <v>#DIV/0!</v>
      </c>
      <c r="CW12" s="24" t="e">
        <f t="shared" si="21"/>
        <v>#DIV/0!</v>
      </c>
      <c r="CX12" s="24" t="e">
        <f t="shared" si="22"/>
        <v>#DIV/0!</v>
      </c>
      <c r="CY12" s="24" t="e">
        <f t="shared" si="23"/>
        <v>#DIV/0!</v>
      </c>
      <c r="CZ12" s="24">
        <f t="shared" si="24"/>
        <v>100</v>
      </c>
      <c r="DA12" s="24">
        <f t="shared" si="25"/>
        <v>35.483870967741936</v>
      </c>
      <c r="DB12" s="24">
        <f t="shared" si="26"/>
        <v>0</v>
      </c>
      <c r="DC12" s="24">
        <f t="shared" si="27"/>
        <v>0</v>
      </c>
      <c r="DE12" s="24">
        <f t="shared" si="49"/>
        <v>0</v>
      </c>
      <c r="DF12" s="24">
        <f t="shared" si="49"/>
        <v>1</v>
      </c>
      <c r="DG12" s="24">
        <f t="shared" si="50"/>
        <v>0</v>
      </c>
      <c r="DH12" s="24">
        <f t="shared" si="51"/>
        <v>1</v>
      </c>
      <c r="DI12" s="24">
        <f t="shared" si="28"/>
        <v>0</v>
      </c>
      <c r="DJ12" s="24">
        <f t="shared" si="28"/>
        <v>0</v>
      </c>
      <c r="DK12" s="24">
        <f t="shared" si="28"/>
        <v>0</v>
      </c>
      <c r="DL12" s="24">
        <f t="shared" si="28"/>
        <v>1</v>
      </c>
      <c r="DM12" s="24">
        <f t="shared" si="28"/>
        <v>0</v>
      </c>
      <c r="DN12" s="24">
        <f t="shared" si="29"/>
        <v>0</v>
      </c>
      <c r="DO12" s="24">
        <f t="shared" si="52"/>
        <v>0</v>
      </c>
      <c r="DP12" s="24">
        <f t="shared" si="52"/>
        <v>0</v>
      </c>
      <c r="DQ12" s="24">
        <f t="shared" si="52"/>
        <v>1</v>
      </c>
      <c r="DR12" s="24">
        <f t="shared" si="53"/>
        <v>1</v>
      </c>
      <c r="DS12" s="24">
        <f t="shared" si="54"/>
        <v>0</v>
      </c>
    </row>
    <row r="13" spans="1:123" s="24" customFormat="1" ht="15.75" thickBot="1">
      <c r="A13" s="24" t="s">
        <v>337</v>
      </c>
      <c r="B13" s="25">
        <v>11</v>
      </c>
      <c r="C13" s="25" t="s">
        <v>480</v>
      </c>
      <c r="D13" s="85" t="s">
        <v>36</v>
      </c>
      <c r="E13" s="119"/>
      <c r="F13" s="93">
        <v>1</v>
      </c>
      <c r="G13" s="33">
        <v>2</v>
      </c>
      <c r="H13" s="33">
        <v>1</v>
      </c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230"/>
      <c r="T13" s="50" t="s">
        <v>36</v>
      </c>
      <c r="U13" s="93">
        <v>1</v>
      </c>
      <c r="V13" s="33">
        <v>1</v>
      </c>
      <c r="W13" s="33"/>
      <c r="X13" s="33"/>
      <c r="Y13" s="33"/>
      <c r="Z13" s="33"/>
      <c r="AA13" s="33"/>
      <c r="AB13" s="93"/>
      <c r="AC13" s="33"/>
      <c r="AD13" s="33"/>
      <c r="AE13" s="33"/>
      <c r="AF13" s="33"/>
      <c r="AG13" s="33"/>
      <c r="AH13" s="33"/>
      <c r="AI13" s="216"/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30"/>
        <v>2</v>
      </c>
      <c r="BA13" s="30">
        <f t="shared" si="0"/>
        <v>1</v>
      </c>
      <c r="BB13" s="31">
        <f t="shared" si="0"/>
        <v>2</v>
      </c>
      <c r="BC13" s="31">
        <f t="shared" si="31"/>
        <v>3</v>
      </c>
      <c r="BD13" s="31">
        <f t="shared" si="1"/>
        <v>2</v>
      </c>
      <c r="BE13" s="31">
        <f t="shared" si="32"/>
        <v>5</v>
      </c>
      <c r="BF13" s="31">
        <f t="shared" si="2"/>
        <v>1</v>
      </c>
      <c r="BG13" s="31">
        <f t="shared" si="33"/>
        <v>6</v>
      </c>
      <c r="BH13" s="31">
        <f t="shared" si="3"/>
        <v>0</v>
      </c>
      <c r="BI13" s="31">
        <f t="shared" si="3"/>
        <v>0</v>
      </c>
      <c r="BJ13" s="31">
        <f t="shared" si="3"/>
        <v>0</v>
      </c>
      <c r="BK13" s="31">
        <f t="shared" si="34"/>
        <v>0</v>
      </c>
      <c r="BL13" s="31">
        <f t="shared" si="34"/>
        <v>0</v>
      </c>
      <c r="BM13" s="31">
        <f t="shared" si="35"/>
        <v>0</v>
      </c>
      <c r="BN13" s="31">
        <f t="shared" si="4"/>
        <v>0</v>
      </c>
      <c r="BO13" s="31">
        <f t="shared" si="4"/>
        <v>0</v>
      </c>
      <c r="BP13" s="31">
        <f t="shared" si="36"/>
        <v>0</v>
      </c>
      <c r="BQ13" s="31">
        <f t="shared" si="37"/>
        <v>0</v>
      </c>
      <c r="BR13" s="31">
        <f t="shared" si="37"/>
        <v>0</v>
      </c>
      <c r="BS13" s="31">
        <f t="shared" si="38"/>
        <v>0</v>
      </c>
      <c r="BT13" s="31">
        <f t="shared" si="5"/>
        <v>0</v>
      </c>
      <c r="BU13" s="32">
        <f t="shared" si="5"/>
        <v>0</v>
      </c>
      <c r="BV13" s="32">
        <f t="shared" si="39"/>
        <v>0</v>
      </c>
      <c r="BX13" s="30">
        <f t="shared" si="40"/>
        <v>420</v>
      </c>
      <c r="BY13" s="31">
        <f t="shared" si="41"/>
        <v>0</v>
      </c>
      <c r="BZ13" s="31">
        <f t="shared" si="42"/>
        <v>0</v>
      </c>
      <c r="CA13" s="31">
        <f t="shared" si="43"/>
        <v>0</v>
      </c>
      <c r="CB13" s="31">
        <f t="shared" si="44"/>
        <v>0</v>
      </c>
      <c r="CC13" s="32">
        <f t="shared" si="45"/>
        <v>420</v>
      </c>
      <c r="CD13" s="176">
        <f t="shared" si="6"/>
        <v>273.33333333333337</v>
      </c>
      <c r="CE13" s="24">
        <f t="shared" si="46"/>
        <v>3</v>
      </c>
      <c r="CF13" s="176">
        <f t="shared" si="7"/>
        <v>233.33333333333334</v>
      </c>
      <c r="CG13" s="24">
        <f t="shared" si="47"/>
        <v>4</v>
      </c>
      <c r="CH13" s="176">
        <f t="shared" si="8"/>
        <v>180</v>
      </c>
      <c r="CI13" s="24">
        <f t="shared" si="48"/>
        <v>5</v>
      </c>
      <c r="CJ13" s="24">
        <f t="shared" si="9"/>
        <v>11.162790697674419</v>
      </c>
      <c r="CK13" s="24">
        <f t="shared" si="10"/>
        <v>11.162790697674419</v>
      </c>
      <c r="CM13" s="24">
        <f t="shared" si="11"/>
        <v>25</v>
      </c>
      <c r="CN13" s="24">
        <f t="shared" si="12"/>
        <v>13.333333333333334</v>
      </c>
      <c r="CO13" s="24">
        <f t="shared" si="13"/>
        <v>16.666666666666668</v>
      </c>
      <c r="CP13" s="24">
        <f t="shared" si="14"/>
        <v>5.5555555555555554</v>
      </c>
      <c r="CQ13" s="24">
        <f t="shared" si="15"/>
        <v>0</v>
      </c>
      <c r="CR13" s="24">
        <f t="shared" si="16"/>
        <v>0</v>
      </c>
      <c r="CS13" s="24">
        <f t="shared" si="17"/>
        <v>0</v>
      </c>
      <c r="CT13" s="24">
        <f t="shared" si="18"/>
        <v>0</v>
      </c>
      <c r="CU13" s="24" t="e">
        <f t="shared" si="19"/>
        <v>#DIV/0!</v>
      </c>
      <c r="CV13" s="24" t="e">
        <f t="shared" si="20"/>
        <v>#DIV/0!</v>
      </c>
      <c r="CW13" s="24" t="e">
        <f t="shared" si="21"/>
        <v>#DIV/0!</v>
      </c>
      <c r="CX13" s="24" t="e">
        <f t="shared" si="22"/>
        <v>#DIV/0!</v>
      </c>
      <c r="CY13" s="24" t="e">
        <f t="shared" si="23"/>
        <v>#DIV/0!</v>
      </c>
      <c r="CZ13" s="24">
        <f t="shared" si="24"/>
        <v>0</v>
      </c>
      <c r="DA13" s="24">
        <f t="shared" si="25"/>
        <v>0</v>
      </c>
      <c r="DB13" s="24">
        <f t="shared" si="26"/>
        <v>0</v>
      </c>
      <c r="DC13" s="24">
        <f t="shared" si="27"/>
        <v>0</v>
      </c>
      <c r="DE13" s="24">
        <f t="shared" si="49"/>
        <v>1</v>
      </c>
      <c r="DF13" s="24">
        <f t="shared" si="49"/>
        <v>1</v>
      </c>
      <c r="DG13" s="24">
        <f t="shared" si="50"/>
        <v>1</v>
      </c>
      <c r="DH13" s="24">
        <f t="shared" si="51"/>
        <v>1</v>
      </c>
      <c r="DI13" s="24">
        <f t="shared" si="28"/>
        <v>0</v>
      </c>
      <c r="DJ13" s="24">
        <f t="shared" si="28"/>
        <v>0</v>
      </c>
      <c r="DK13" s="24">
        <f t="shared" si="28"/>
        <v>0</v>
      </c>
      <c r="DL13" s="24">
        <f t="shared" si="28"/>
        <v>0</v>
      </c>
      <c r="DM13" s="24">
        <f t="shared" si="28"/>
        <v>0</v>
      </c>
      <c r="DN13" s="24">
        <f t="shared" si="29"/>
        <v>0</v>
      </c>
      <c r="DO13" s="24">
        <f t="shared" si="52"/>
        <v>0</v>
      </c>
      <c r="DP13" s="24">
        <f t="shared" si="52"/>
        <v>0</v>
      </c>
      <c r="DQ13" s="24">
        <f t="shared" si="52"/>
        <v>0</v>
      </c>
      <c r="DR13" s="24">
        <f t="shared" si="53"/>
        <v>0</v>
      </c>
      <c r="DS13" s="24">
        <f t="shared" si="54"/>
        <v>0</v>
      </c>
    </row>
    <row r="14" spans="1:123" s="24" customFormat="1" ht="15.75" thickBot="1">
      <c r="A14" s="24" t="s">
        <v>337</v>
      </c>
      <c r="B14" s="25">
        <v>12</v>
      </c>
      <c r="C14" s="217" t="s">
        <v>481</v>
      </c>
      <c r="D14" s="85" t="s">
        <v>36</v>
      </c>
      <c r="E14" s="119"/>
      <c r="F14" s="33">
        <v>3</v>
      </c>
      <c r="G14">
        <v>3</v>
      </c>
      <c r="H14" s="33">
        <v>1</v>
      </c>
      <c r="I14" s="33"/>
      <c r="J14" s="33">
        <v>1</v>
      </c>
      <c r="K14" s="33"/>
      <c r="L14" s="33"/>
      <c r="M14" s="33"/>
      <c r="N14" s="33"/>
      <c r="O14" s="33"/>
      <c r="P14" s="33"/>
      <c r="Q14" s="33"/>
      <c r="R14" s="33"/>
      <c r="S14" s="230"/>
      <c r="T14" s="50" t="s">
        <v>36</v>
      </c>
      <c r="U14" s="93"/>
      <c r="V14" s="33">
        <v>1</v>
      </c>
      <c r="W14"/>
      <c r="X14" s="33">
        <v>1</v>
      </c>
      <c r="Y14" s="33"/>
      <c r="Z14" s="33"/>
      <c r="AA14" s="33"/>
      <c r="AB14" s="93"/>
      <c r="AC14" s="33"/>
      <c r="AD14" s="33"/>
      <c r="AE14" s="33"/>
      <c r="AF14" s="33"/>
      <c r="AG14" s="33"/>
      <c r="AH14" s="33"/>
      <c r="AI14" s="216"/>
      <c r="AJ14" s="50"/>
      <c r="AK14" s="9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 t="shared" si="30"/>
        <v>2</v>
      </c>
      <c r="BA14" s="30">
        <f t="shared" si="0"/>
        <v>0</v>
      </c>
      <c r="BB14" s="31">
        <f t="shared" si="0"/>
        <v>4</v>
      </c>
      <c r="BC14" s="31">
        <f t="shared" si="31"/>
        <v>4</v>
      </c>
      <c r="BD14" s="31">
        <f t="shared" si="1"/>
        <v>3</v>
      </c>
      <c r="BE14" s="31">
        <f t="shared" si="32"/>
        <v>7</v>
      </c>
      <c r="BF14" s="31">
        <f t="shared" si="2"/>
        <v>2</v>
      </c>
      <c r="BG14" s="31">
        <f t="shared" si="33"/>
        <v>9</v>
      </c>
      <c r="BH14" s="31">
        <f t="shared" si="3"/>
        <v>0</v>
      </c>
      <c r="BI14" s="31">
        <f t="shared" si="3"/>
        <v>1</v>
      </c>
      <c r="BJ14" s="31">
        <f t="shared" si="3"/>
        <v>0</v>
      </c>
      <c r="BK14" s="31">
        <f t="shared" si="34"/>
        <v>0</v>
      </c>
      <c r="BL14" s="31">
        <f t="shared" si="34"/>
        <v>0</v>
      </c>
      <c r="BM14" s="31">
        <f t="shared" si="35"/>
        <v>0</v>
      </c>
      <c r="BN14" s="31">
        <f t="shared" si="4"/>
        <v>0</v>
      </c>
      <c r="BO14" s="31">
        <f t="shared" si="4"/>
        <v>0</v>
      </c>
      <c r="BP14" s="31">
        <f t="shared" si="36"/>
        <v>0</v>
      </c>
      <c r="BQ14" s="31">
        <f t="shared" si="37"/>
        <v>0</v>
      </c>
      <c r="BR14" s="31">
        <f t="shared" si="37"/>
        <v>0</v>
      </c>
      <c r="BS14" s="31">
        <f t="shared" si="38"/>
        <v>0</v>
      </c>
      <c r="BT14" s="31">
        <f t="shared" si="5"/>
        <v>0</v>
      </c>
      <c r="BU14" s="32">
        <f t="shared" si="5"/>
        <v>0</v>
      </c>
      <c r="BV14" s="32">
        <f t="shared" si="39"/>
        <v>0</v>
      </c>
      <c r="BX14" s="30">
        <f t="shared" si="40"/>
        <v>580</v>
      </c>
      <c r="BY14" s="31">
        <f t="shared" si="41"/>
        <v>10</v>
      </c>
      <c r="BZ14" s="31">
        <f t="shared" si="42"/>
        <v>0</v>
      </c>
      <c r="CA14" s="31">
        <f t="shared" si="43"/>
        <v>0</v>
      </c>
      <c r="CB14" s="31">
        <f t="shared" si="44"/>
        <v>0</v>
      </c>
      <c r="CC14" s="32">
        <f t="shared" si="45"/>
        <v>590</v>
      </c>
      <c r="CD14" s="176">
        <f t="shared" si="6"/>
        <v>443.33333333333337</v>
      </c>
      <c r="CE14" s="24">
        <f t="shared" si="46"/>
        <v>3</v>
      </c>
      <c r="CF14" s="176">
        <f t="shared" si="7"/>
        <v>403.33333333333337</v>
      </c>
      <c r="CG14" s="24">
        <f t="shared" si="47"/>
        <v>4</v>
      </c>
      <c r="CH14" s="176">
        <f t="shared" si="8"/>
        <v>350</v>
      </c>
      <c r="CI14" s="24">
        <f t="shared" si="48"/>
        <v>5</v>
      </c>
      <c r="CJ14" s="24">
        <f t="shared" si="9"/>
        <v>15.68106312292359</v>
      </c>
      <c r="CK14" s="24">
        <f t="shared" si="10"/>
        <v>15.68106312292359</v>
      </c>
      <c r="CM14" s="24">
        <f t="shared" si="11"/>
        <v>0</v>
      </c>
      <c r="CN14" s="24">
        <f t="shared" si="12"/>
        <v>26.666666666666668</v>
      </c>
      <c r="CO14" s="24">
        <f t="shared" si="13"/>
        <v>25</v>
      </c>
      <c r="CP14" s="24">
        <f t="shared" si="14"/>
        <v>11.111111111111111</v>
      </c>
      <c r="CQ14" s="24">
        <f t="shared" si="15"/>
        <v>0</v>
      </c>
      <c r="CR14" s="24">
        <f t="shared" si="16"/>
        <v>6.25</v>
      </c>
      <c r="CS14" s="24">
        <f t="shared" si="17"/>
        <v>0</v>
      </c>
      <c r="CT14" s="24">
        <f t="shared" si="18"/>
        <v>0</v>
      </c>
      <c r="CU14" s="24" t="e">
        <f t="shared" si="19"/>
        <v>#DIV/0!</v>
      </c>
      <c r="CV14" s="24" t="e">
        <f t="shared" si="20"/>
        <v>#DIV/0!</v>
      </c>
      <c r="CW14" s="24" t="e">
        <f t="shared" si="21"/>
        <v>#DIV/0!</v>
      </c>
      <c r="CX14" s="24" t="e">
        <f t="shared" si="22"/>
        <v>#DIV/0!</v>
      </c>
      <c r="CY14" s="24" t="e">
        <f t="shared" si="23"/>
        <v>#DIV/0!</v>
      </c>
      <c r="CZ14" s="24">
        <f t="shared" si="24"/>
        <v>0</v>
      </c>
      <c r="DA14" s="24">
        <f t="shared" si="25"/>
        <v>0</v>
      </c>
      <c r="DB14" s="24">
        <f t="shared" si="26"/>
        <v>0</v>
      </c>
      <c r="DC14" s="24">
        <f t="shared" si="27"/>
        <v>0</v>
      </c>
      <c r="DE14" s="24">
        <f t="shared" si="49"/>
        <v>0</v>
      </c>
      <c r="DF14" s="24">
        <f t="shared" si="49"/>
        <v>1</v>
      </c>
      <c r="DG14" s="24">
        <f t="shared" si="50"/>
        <v>1</v>
      </c>
      <c r="DH14" s="24">
        <f t="shared" si="51"/>
        <v>1</v>
      </c>
      <c r="DI14" s="24">
        <f t="shared" si="28"/>
        <v>0</v>
      </c>
      <c r="DJ14" s="24">
        <f t="shared" si="28"/>
        <v>1</v>
      </c>
      <c r="DK14" s="24">
        <f t="shared" si="28"/>
        <v>0</v>
      </c>
      <c r="DL14" s="24">
        <f t="shared" si="28"/>
        <v>0</v>
      </c>
      <c r="DM14" s="24">
        <f t="shared" si="28"/>
        <v>0</v>
      </c>
      <c r="DN14" s="24">
        <f t="shared" si="29"/>
        <v>0</v>
      </c>
      <c r="DO14" s="24">
        <f t="shared" si="52"/>
        <v>0</v>
      </c>
      <c r="DP14" s="24">
        <f t="shared" si="52"/>
        <v>0</v>
      </c>
      <c r="DQ14" s="24">
        <f t="shared" si="52"/>
        <v>0</v>
      </c>
      <c r="DR14" s="24">
        <f t="shared" si="53"/>
        <v>0</v>
      </c>
      <c r="DS14" s="24">
        <f t="shared" si="54"/>
        <v>0</v>
      </c>
    </row>
    <row r="15" spans="1:123" ht="15.75" thickBot="1">
      <c r="A15" s="44"/>
      <c r="B15" s="45"/>
      <c r="C15" s="46"/>
      <c r="D15" s="47"/>
      <c r="E15" s="48"/>
      <c r="F15" s="49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50"/>
      <c r="U15" s="49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50"/>
      <c r="AK15" s="49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50">
        <f>SUM(AZ3:AZ14)</f>
        <v>21</v>
      </c>
      <c r="BA15" s="51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52"/>
      <c r="BW15" s="44"/>
      <c r="BX15" s="45"/>
      <c r="BY15" s="45"/>
      <c r="BZ15" s="45"/>
      <c r="CA15" s="45"/>
      <c r="CB15" s="45"/>
      <c r="CC15" s="45"/>
      <c r="CD15" s="44"/>
      <c r="CE15" s="44"/>
      <c r="CF15" s="44"/>
      <c r="CG15" s="44"/>
      <c r="CH15" s="44"/>
      <c r="CI15" s="44"/>
    </row>
    <row r="16" spans="1:123" ht="15.75" thickBot="1">
      <c r="C16" s="8" t="s">
        <v>38</v>
      </c>
      <c r="D16" s="8"/>
      <c r="E16" s="53"/>
      <c r="F16" s="53">
        <v>2</v>
      </c>
      <c r="G16" s="53">
        <v>2</v>
      </c>
      <c r="H16" s="53">
        <v>2</v>
      </c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>
        <v>2</v>
      </c>
      <c r="V16" s="53"/>
      <c r="W16" s="53"/>
      <c r="X16" s="53"/>
      <c r="Y16" s="53"/>
      <c r="Z16" s="53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8">
        <f>AZ15/2</f>
        <v>10.5</v>
      </c>
      <c r="BA16" s="1">
        <f>SUM(E16,U16,AK16)</f>
        <v>2</v>
      </c>
      <c r="BB16" s="54">
        <f>SUM(F16,V16,AL16)</f>
        <v>2</v>
      </c>
      <c r="BC16" s="54"/>
      <c r="BD16" s="54">
        <f>SUM(G16,W16,AM16)</f>
        <v>2</v>
      </c>
      <c r="BE16" s="54"/>
      <c r="BF16" s="54">
        <f>SUM(H16,X16,AN16)</f>
        <v>2</v>
      </c>
      <c r="BG16" s="54"/>
      <c r="BH16" s="54">
        <f>SUM(I16,Y16,AO16)</f>
        <v>0</v>
      </c>
      <c r="BI16" s="54">
        <f>SUM(J16,Z16,AP16)</f>
        <v>0</v>
      </c>
      <c r="BJ16" s="54">
        <f>SUM(K16,AA16,AQ16)</f>
        <v>0</v>
      </c>
      <c r="BK16" s="55">
        <f>SUM(AR16,AB16,L16)</f>
        <v>0</v>
      </c>
      <c r="BL16" s="55">
        <f>SUM(AS16,AC16,M16)</f>
        <v>0</v>
      </c>
      <c r="BM16" s="55"/>
      <c r="BN16" s="55">
        <f>SUM(AT16,AD16,N16)</f>
        <v>0</v>
      </c>
      <c r="BO16" s="55"/>
      <c r="BP16" s="55">
        <f>SUM(AU16,AE16,O16)</f>
        <v>0</v>
      </c>
      <c r="BQ16" s="55">
        <f>SUM(AV16,AF16,P16)</f>
        <v>0</v>
      </c>
      <c r="BR16" s="55">
        <f>SUM(AW16,AG16,Q16)</f>
        <v>0</v>
      </c>
      <c r="BS16" s="55"/>
      <c r="BT16" s="55">
        <f>SUM(AX16,AH16,R16)</f>
        <v>0</v>
      </c>
      <c r="BU16" s="55"/>
      <c r="BV16" s="56">
        <f>SUM(AY16,AI16,S16)</f>
        <v>0</v>
      </c>
      <c r="CA16" s="57"/>
      <c r="CB16" s="57"/>
      <c r="CC16">
        <f>SUM(CC3:CC14)</f>
        <v>3762.5</v>
      </c>
    </row>
    <row r="17" spans="3:107">
      <c r="BI17" s="22"/>
      <c r="BY17" s="22"/>
      <c r="CJ17">
        <f>SUM(CJ3:CJ14)</f>
        <v>100.00000000000001</v>
      </c>
      <c r="CK17">
        <f>SUM(CK3:CK14)</f>
        <v>100.00000000000001</v>
      </c>
      <c r="CM17">
        <f t="shared" ref="CM17:DC17" si="55">SUM(CM3:CM14)</f>
        <v>100</v>
      </c>
      <c r="CN17">
        <f t="shared" si="55"/>
        <v>100</v>
      </c>
      <c r="CO17">
        <f t="shared" si="55"/>
        <v>100.00000000000001</v>
      </c>
      <c r="CP17">
        <f t="shared" si="55"/>
        <v>100.00000000000001</v>
      </c>
      <c r="CQ17">
        <f t="shared" si="55"/>
        <v>100</v>
      </c>
      <c r="CR17">
        <f t="shared" si="55"/>
        <v>100</v>
      </c>
      <c r="CS17">
        <f t="shared" si="55"/>
        <v>100</v>
      </c>
      <c r="CT17">
        <f t="shared" si="55"/>
        <v>100</v>
      </c>
      <c r="CU17" t="e">
        <f t="shared" si="55"/>
        <v>#DIV/0!</v>
      </c>
      <c r="CV17" t="e">
        <f t="shared" si="55"/>
        <v>#DIV/0!</v>
      </c>
      <c r="CW17" t="e">
        <f t="shared" si="55"/>
        <v>#DIV/0!</v>
      </c>
      <c r="CX17" t="e">
        <f t="shared" si="55"/>
        <v>#DIV/0!</v>
      </c>
      <c r="CY17" t="e">
        <f t="shared" si="55"/>
        <v>#DIV/0!</v>
      </c>
      <c r="CZ17">
        <f t="shared" si="55"/>
        <v>100</v>
      </c>
      <c r="DA17">
        <f t="shared" si="55"/>
        <v>100</v>
      </c>
      <c r="DB17">
        <f t="shared" si="55"/>
        <v>100</v>
      </c>
      <c r="DC17">
        <f t="shared" si="55"/>
        <v>100</v>
      </c>
    </row>
    <row r="18" spans="3:107" ht="15.75" thickBot="1"/>
    <row r="19" spans="3:107" ht="15.75" thickBot="1">
      <c r="D19" t="s">
        <v>39</v>
      </c>
      <c r="E19" t="s">
        <v>40</v>
      </c>
      <c r="F19" t="s">
        <v>41</v>
      </c>
      <c r="U19" s="57"/>
      <c r="BA19" s="18" t="s">
        <v>8</v>
      </c>
      <c r="BB19" s="19" t="s">
        <v>9</v>
      </c>
      <c r="BC19" s="19"/>
      <c r="BD19" s="19" t="s">
        <v>10</v>
      </c>
      <c r="BE19" s="19"/>
      <c r="BF19" s="19" t="s">
        <v>11</v>
      </c>
      <c r="BG19" s="19"/>
      <c r="BH19" s="19" t="s">
        <v>12</v>
      </c>
      <c r="BI19" s="19" t="s">
        <v>13</v>
      </c>
      <c r="BJ19" s="19" t="s">
        <v>14</v>
      </c>
      <c r="BK19" s="19" t="s">
        <v>15</v>
      </c>
      <c r="BL19" s="19" t="s">
        <v>16</v>
      </c>
      <c r="BM19" s="19"/>
      <c r="BN19" s="19" t="s">
        <v>17</v>
      </c>
      <c r="BO19" s="19"/>
      <c r="BP19" s="19" t="s">
        <v>27</v>
      </c>
      <c r="BQ19" s="19" t="s">
        <v>19</v>
      </c>
      <c r="BR19" s="19" t="s">
        <v>20</v>
      </c>
      <c r="BS19" s="19"/>
      <c r="BT19" s="19" t="s">
        <v>21</v>
      </c>
      <c r="BU19" s="19"/>
      <c r="BV19" s="21" t="s">
        <v>22</v>
      </c>
      <c r="BW19" s="295" t="s">
        <v>42</v>
      </c>
      <c r="BX19" s="296"/>
      <c r="BY19" s="296"/>
      <c r="BZ19" s="296"/>
      <c r="CA19" s="297"/>
      <c r="CB19" s="290" t="s">
        <v>483</v>
      </c>
      <c r="CC19" s="291"/>
    </row>
    <row r="20" spans="3:107" ht="15.75" thickBot="1">
      <c r="D20">
        <v>2010</v>
      </c>
      <c r="E20">
        <v>2011</v>
      </c>
      <c r="F20">
        <v>2012</v>
      </c>
      <c r="G20" t="s">
        <v>43</v>
      </c>
      <c r="AY20" s="292" t="s">
        <v>44</v>
      </c>
      <c r="AZ20" s="282"/>
      <c r="BA20" s="282"/>
      <c r="BB20" s="282"/>
      <c r="BC20" s="282"/>
      <c r="BD20" s="282"/>
      <c r="BE20" s="282"/>
      <c r="BF20" s="282"/>
      <c r="BG20" s="282"/>
      <c r="BH20" s="282"/>
      <c r="BI20" s="282"/>
      <c r="BJ20" s="282"/>
      <c r="BK20" s="282"/>
      <c r="BL20" s="282"/>
      <c r="BM20" s="282"/>
      <c r="BN20" s="282"/>
      <c r="BO20" s="282"/>
      <c r="BP20" s="282"/>
      <c r="BQ20" s="282"/>
      <c r="BR20" s="282"/>
      <c r="BS20" s="282"/>
      <c r="BT20" s="282"/>
      <c r="BU20" s="282"/>
      <c r="BV20" s="282"/>
      <c r="BW20" s="293" t="s">
        <v>45</v>
      </c>
      <c r="BX20" s="294"/>
      <c r="BY20" s="58"/>
      <c r="BZ20" s="58"/>
      <c r="CA20" s="59">
        <f>SUM(BA22:BV22)</f>
        <v>71.099999999999994</v>
      </c>
      <c r="CB20" s="221">
        <v>0.8</v>
      </c>
      <c r="CC20" s="62">
        <f>PERCENTILE($CC$1:$CC14,0.8)</f>
        <v>406.00000000000006</v>
      </c>
    </row>
    <row r="21" spans="3:107" ht="15.75" thickBot="1">
      <c r="C21" t="s">
        <v>46</v>
      </c>
      <c r="D21">
        <f>COUNTIF(D3:D14,"P")</f>
        <v>11</v>
      </c>
      <c r="E21">
        <f>COUNTIF(T3:T14,"P")</f>
        <v>10</v>
      </c>
      <c r="G21">
        <f>AVERAGE(D21:F21)</f>
        <v>10.5</v>
      </c>
      <c r="AP21" s="57"/>
      <c r="AQ21" s="57"/>
      <c r="AR21" s="57"/>
      <c r="AS21" s="57"/>
      <c r="AT21" s="57"/>
      <c r="AU21" s="57"/>
      <c r="AV21" s="57"/>
      <c r="AW21" s="57"/>
      <c r="AX21" s="57"/>
      <c r="AY21" s="1" t="s">
        <v>47</v>
      </c>
      <c r="AZ21" s="60"/>
      <c r="BA21" s="61">
        <f>SUM(BA3:BA14)</f>
        <v>4</v>
      </c>
      <c r="BB21" s="61">
        <f>SUM(BB3:BB14)</f>
        <v>15</v>
      </c>
      <c r="BC21" s="61"/>
      <c r="BD21" s="61">
        <f>SUM(BD3:BD14)</f>
        <v>12</v>
      </c>
      <c r="BE21" s="61"/>
      <c r="BF21" s="61">
        <f>SUM(BF3:BF14)</f>
        <v>18</v>
      </c>
      <c r="BG21" s="61"/>
      <c r="BH21" s="61">
        <f>SUM(BH3:BH14)</f>
        <v>1</v>
      </c>
      <c r="BI21" s="61">
        <f>SUM(BI3:BI14)</f>
        <v>16</v>
      </c>
      <c r="BJ21" s="61">
        <f>SUM(BJ3:BJ14)</f>
        <v>1</v>
      </c>
      <c r="BK21" s="61">
        <f>SUM(BK3:BK14)</f>
        <v>1</v>
      </c>
      <c r="BL21" s="61">
        <f>SUM(BL3:BL14)</f>
        <v>0</v>
      </c>
      <c r="BM21" s="61"/>
      <c r="BN21" s="61">
        <f>SUM(BN3:BN14)</f>
        <v>0</v>
      </c>
      <c r="BO21" s="61">
        <f>SUM(BO3:BO14)</f>
        <v>0</v>
      </c>
      <c r="BP21" s="61">
        <f>SUM(BP3:BP14)</f>
        <v>0</v>
      </c>
      <c r="BQ21" s="61">
        <f>SUM(BQ3:BQ14)</f>
        <v>0</v>
      </c>
      <c r="BR21" s="61">
        <f>SUM(BR3:BR14)</f>
        <v>6</v>
      </c>
      <c r="BS21" s="61"/>
      <c r="BT21" s="61">
        <f>SUM(BT3:BT14)</f>
        <v>3.1</v>
      </c>
      <c r="BU21" s="61">
        <f>SUM(BU3:BU14)</f>
        <v>2</v>
      </c>
      <c r="BV21" s="61">
        <f>SUM(BV3:BV14)</f>
        <v>2</v>
      </c>
      <c r="BW21" s="298" t="s">
        <v>29</v>
      </c>
      <c r="BX21" s="299"/>
      <c r="BY21" s="62"/>
      <c r="BZ21" s="62"/>
      <c r="CA21" s="63">
        <f>SUM(BA22:BJ22)</f>
        <v>59</v>
      </c>
      <c r="CB21" s="221">
        <v>0.75</v>
      </c>
      <c r="CC21" s="62">
        <f>PERCENTILE($CC$1:$CC15,0.75)</f>
        <v>367.5</v>
      </c>
    </row>
    <row r="22" spans="3:107" ht="15.75" thickBot="1">
      <c r="C22" t="s">
        <v>48</v>
      </c>
      <c r="D22">
        <f>COUNTIF(D3:D14,"C")</f>
        <v>1</v>
      </c>
      <c r="E22">
        <f>COUNTIF(T3:T14,"C")</f>
        <v>2</v>
      </c>
      <c r="F22">
        <f>COUNTIF(A3:AJ14,"C")</f>
        <v>3</v>
      </c>
      <c r="G22">
        <f>AVERAGE(D22:F22)</f>
        <v>2</v>
      </c>
      <c r="AP22" s="57"/>
      <c r="AQ22" s="57"/>
      <c r="AR22" s="57"/>
      <c r="AS22" s="57"/>
      <c r="AT22" s="57"/>
      <c r="AU22" s="57"/>
      <c r="AV22" s="57"/>
      <c r="AW22" s="57"/>
      <c r="AX22" s="57"/>
      <c r="AY22" s="1" t="s">
        <v>49</v>
      </c>
      <c r="AZ22" s="60"/>
      <c r="BA22" s="54">
        <f>BA21-BA16</f>
        <v>2</v>
      </c>
      <c r="BB22" s="54">
        <f t="shared" ref="BB22:BV22" si="56">BB21-BB16</f>
        <v>13</v>
      </c>
      <c r="BC22" s="54"/>
      <c r="BD22" s="54">
        <f t="shared" si="56"/>
        <v>10</v>
      </c>
      <c r="BE22" s="54"/>
      <c r="BF22" s="54">
        <f t="shared" si="56"/>
        <v>16</v>
      </c>
      <c r="BG22" s="54"/>
      <c r="BH22" s="54">
        <f t="shared" si="56"/>
        <v>1</v>
      </c>
      <c r="BI22" s="54">
        <f t="shared" si="56"/>
        <v>16</v>
      </c>
      <c r="BJ22" s="54">
        <f t="shared" si="56"/>
        <v>1</v>
      </c>
      <c r="BK22" s="54">
        <f t="shared" si="56"/>
        <v>1</v>
      </c>
      <c r="BL22" s="54">
        <f t="shared" si="56"/>
        <v>0</v>
      </c>
      <c r="BM22" s="54"/>
      <c r="BN22" s="54">
        <f t="shared" si="56"/>
        <v>0</v>
      </c>
      <c r="BO22" s="54"/>
      <c r="BP22" s="54">
        <f t="shared" si="56"/>
        <v>0</v>
      </c>
      <c r="BQ22" s="54">
        <f t="shared" si="56"/>
        <v>0</v>
      </c>
      <c r="BR22" s="54">
        <f t="shared" si="56"/>
        <v>6</v>
      </c>
      <c r="BS22" s="54"/>
      <c r="BT22" s="54">
        <f t="shared" si="56"/>
        <v>3.1</v>
      </c>
      <c r="BU22" s="54"/>
      <c r="BV22" s="54">
        <f t="shared" si="56"/>
        <v>2</v>
      </c>
      <c r="BW22" s="298" t="s">
        <v>50</v>
      </c>
      <c r="BX22" s="299"/>
      <c r="BY22" s="62"/>
      <c r="BZ22" s="62"/>
      <c r="CA22" s="63">
        <f>SUM(BK22:BP22)</f>
        <v>1</v>
      </c>
      <c r="CB22" s="221">
        <v>0.7</v>
      </c>
      <c r="CC22" s="62">
        <f>PERCENTILE($CC$1:$CC14,0.7)</f>
        <v>328.99999999999994</v>
      </c>
    </row>
    <row r="23" spans="3:107" ht="15.75" thickBot="1">
      <c r="C23" t="s">
        <v>51</v>
      </c>
      <c r="D23">
        <f>COUNTIF(D3:D14,"V")</f>
        <v>0</v>
      </c>
      <c r="E23">
        <f>COUNTIF(T3:T14,"V")</f>
        <v>0</v>
      </c>
      <c r="F23">
        <f>COUNTIF(AJ3:AJ14,"V")</f>
        <v>0</v>
      </c>
      <c r="G23">
        <f>AVERAGE(D23:F23)</f>
        <v>0</v>
      </c>
      <c r="AP23" s="57"/>
      <c r="AQ23" s="57"/>
      <c r="AR23" s="57"/>
      <c r="AS23" s="57"/>
      <c r="AT23" s="57"/>
      <c r="AU23" s="57"/>
      <c r="AV23" s="57"/>
      <c r="AW23" s="57"/>
      <c r="AX23" s="57"/>
      <c r="AY23" s="1" t="s">
        <v>52</v>
      </c>
      <c r="AZ23" s="60"/>
      <c r="BA23" s="60">
        <f>BA22*100</f>
        <v>200</v>
      </c>
      <c r="BB23" s="6">
        <f>BB22*80</f>
        <v>1040</v>
      </c>
      <c r="BC23" s="6"/>
      <c r="BD23" s="6">
        <f>BD22*60</f>
        <v>600</v>
      </c>
      <c r="BE23" s="6"/>
      <c r="BF23" s="6">
        <f>BF22*40</f>
        <v>640</v>
      </c>
      <c r="BG23" s="6"/>
      <c r="BH23" s="6">
        <f>BH22*20</f>
        <v>20</v>
      </c>
      <c r="BI23" s="6">
        <f>BI22*10</f>
        <v>160</v>
      </c>
      <c r="BJ23" s="6">
        <f>BJ22*5</f>
        <v>5</v>
      </c>
      <c r="BK23" s="6">
        <f>BK22*200</f>
        <v>200</v>
      </c>
      <c r="BL23" s="6">
        <f>BL22*100</f>
        <v>0</v>
      </c>
      <c r="BM23" s="6"/>
      <c r="BN23" s="6">
        <f>BN22*50</f>
        <v>0</v>
      </c>
      <c r="BO23" s="6"/>
      <c r="BP23" s="6">
        <f>BP22*25</f>
        <v>0</v>
      </c>
      <c r="BQ23" s="6">
        <f>BQ22*100</f>
        <v>0</v>
      </c>
      <c r="BR23" s="6">
        <f>BR22*50</f>
        <v>300</v>
      </c>
      <c r="BS23" s="6"/>
      <c r="BT23" s="6">
        <f>BT22*25</f>
        <v>77.5</v>
      </c>
      <c r="BU23" s="6"/>
      <c r="BV23" s="1">
        <f>BV22*10</f>
        <v>20</v>
      </c>
      <c r="BW23" s="300" t="s">
        <v>53</v>
      </c>
      <c r="BX23" s="301"/>
      <c r="BY23" s="64"/>
      <c r="BZ23" s="64"/>
      <c r="CA23" s="65">
        <f>SUM(BQ22:BV22)</f>
        <v>11.1</v>
      </c>
      <c r="CB23" s="221">
        <v>0.6</v>
      </c>
      <c r="CC23" s="62">
        <f>PERCENTILE($CC$1:$CC14,0.6)</f>
        <v>278</v>
      </c>
    </row>
    <row r="24" spans="3:107" ht="15.75" thickBot="1">
      <c r="C24" t="s">
        <v>34</v>
      </c>
      <c r="D24">
        <f>SUM(D21:D23)</f>
        <v>12</v>
      </c>
      <c r="E24">
        <f>SUM(E21:E23)</f>
        <v>12</v>
      </c>
      <c r="G24">
        <f>AVERAGE(D24:F24)</f>
        <v>12</v>
      </c>
      <c r="AY24" s="66" t="s">
        <v>54</v>
      </c>
      <c r="AZ24" s="67"/>
      <c r="BA24" s="60">
        <f>SUM(BA23:BV23)</f>
        <v>3262.5</v>
      </c>
      <c r="BB24" s="68">
        <f>BA24/AZ16</f>
        <v>310.71428571428572</v>
      </c>
      <c r="BC24" s="34"/>
      <c r="BW24" s="302" t="s">
        <v>52</v>
      </c>
      <c r="BX24" s="69" t="s">
        <v>55</v>
      </c>
      <c r="BY24" s="58"/>
      <c r="BZ24" s="58"/>
      <c r="CA24" s="70">
        <f>AVERAGE(CC3:CC14)</f>
        <v>313.54166666666669</v>
      </c>
      <c r="CB24" s="221">
        <v>0.5</v>
      </c>
      <c r="CC24" s="62">
        <f>PERCENTILE($CC$1:$CC14,0.5)</f>
        <v>222.5</v>
      </c>
    </row>
    <row r="25" spans="3:107" ht="15.75" thickBot="1">
      <c r="AY25" s="7"/>
      <c r="AZ25" s="9"/>
      <c r="BA25" s="6">
        <f>(SUM($AZ$3:$AZ$14))*($CE$2/3)</f>
        <v>1540</v>
      </c>
      <c r="BB25" s="278" t="str">
        <f>IF(BA24&gt;BA25,"ATINGE CONCEITO 3","NAO")</f>
        <v>ATINGE CONCEITO 3</v>
      </c>
      <c r="BC25" s="279"/>
      <c r="BD25" s="279"/>
      <c r="BE25" s="279"/>
      <c r="BF25" s="279"/>
      <c r="BG25" s="279"/>
      <c r="BH25" s="279"/>
      <c r="BW25" s="303"/>
      <c r="BX25" s="71" t="s">
        <v>56</v>
      </c>
      <c r="BY25" s="62"/>
      <c r="BZ25" s="62"/>
      <c r="CA25" s="63">
        <f>QUARTILE(CC3:CC14,1)</f>
        <v>121.25</v>
      </c>
      <c r="CB25" s="221">
        <v>0.4</v>
      </c>
      <c r="CC25" s="62">
        <f>PERCENTILE($CC$1:$CC14,0.4)</f>
        <v>164</v>
      </c>
    </row>
    <row r="26" spans="3:107" ht="15.75" thickBot="1">
      <c r="AY26" s="72" t="s">
        <v>57</v>
      </c>
      <c r="AZ26" s="73"/>
      <c r="BA26" s="6">
        <f>(SUM($AZ$3:$AZ$14))*($CG$2/3)</f>
        <v>1960</v>
      </c>
      <c r="BB26" s="278" t="str">
        <f>IF(BA24&gt;=BA26,"ATINGE CONCEITO 4","NAO")</f>
        <v>ATINGE CONCEITO 4</v>
      </c>
      <c r="BC26" s="279"/>
      <c r="BD26" s="279"/>
      <c r="BE26" s="279"/>
      <c r="BF26" s="279"/>
      <c r="BG26" s="279"/>
      <c r="BH26" s="279"/>
      <c r="BW26" s="303"/>
      <c r="BX26" s="71" t="s">
        <v>58</v>
      </c>
      <c r="BY26" s="62"/>
      <c r="BZ26" s="62"/>
      <c r="CA26" s="74">
        <f>MEDIAN(CC3:CC14)</f>
        <v>222.5</v>
      </c>
      <c r="CB26" s="221">
        <v>0.35</v>
      </c>
      <c r="CC26" s="62">
        <f>PERCENTILE($CC$1:$CC13,0.35)</f>
        <v>142.5</v>
      </c>
    </row>
    <row r="27" spans="3:107" ht="15.75" thickBot="1">
      <c r="AY27" s="66"/>
      <c r="AZ27" s="67"/>
      <c r="BA27" s="6">
        <f>(SUM($AZ$3:$AZ$14))*($CI$2/3)</f>
        <v>2520</v>
      </c>
      <c r="BB27" s="278" t="str">
        <f>IF(BA24&gt;=BA27,"ATINGE CONCEITO 5","NAO")</f>
        <v>ATINGE CONCEITO 5</v>
      </c>
      <c r="BC27" s="279"/>
      <c r="BD27" s="279"/>
      <c r="BE27" s="279"/>
      <c r="BF27" s="279"/>
      <c r="BG27" s="279"/>
      <c r="BH27" s="279"/>
      <c r="BW27" s="303"/>
      <c r="BX27" s="71" t="s">
        <v>59</v>
      </c>
      <c r="BY27" s="62"/>
      <c r="BZ27" s="62"/>
      <c r="CA27" s="63">
        <f>QUARTILE(CC3:CC14,3)</f>
        <v>367.5</v>
      </c>
      <c r="CB27" s="221">
        <v>0.3</v>
      </c>
      <c r="CC27" s="62">
        <f>PERCENTILE($CC$1:$CC14,0.3)</f>
        <v>135.5</v>
      </c>
    </row>
    <row r="28" spans="3:107" ht="15.75" thickBot="1">
      <c r="BW28" s="304"/>
      <c r="BX28" s="75" t="s">
        <v>60</v>
      </c>
      <c r="BY28" s="64"/>
      <c r="BZ28" s="64"/>
      <c r="CA28" s="65">
        <f>QUARTILE(CC3:CC14,4)</f>
        <v>1167.5</v>
      </c>
    </row>
    <row r="29" spans="3:107" ht="15.75" thickBot="1"/>
    <row r="30" spans="3:107" ht="15.75" thickBot="1">
      <c r="AY30" s="292" t="s">
        <v>61</v>
      </c>
      <c r="AZ30" s="282"/>
      <c r="BA30" s="282"/>
      <c r="BB30" s="282"/>
      <c r="BC30" s="282"/>
      <c r="BD30" s="282"/>
      <c r="BE30" s="282"/>
      <c r="BF30" s="282"/>
      <c r="BG30" s="282"/>
      <c r="BH30" s="282"/>
      <c r="BI30" s="282"/>
      <c r="BJ30" s="282"/>
      <c r="BK30" s="282"/>
      <c r="BL30" s="282"/>
      <c r="BM30" s="282"/>
      <c r="BN30" s="282"/>
      <c r="BO30" s="282"/>
      <c r="BP30" s="282"/>
      <c r="BQ30" s="282"/>
      <c r="BR30" s="282"/>
      <c r="BS30" s="282"/>
      <c r="BT30" s="282"/>
      <c r="BU30" s="282"/>
      <c r="BV30" s="283"/>
    </row>
    <row r="31" spans="3:107" ht="15.75" thickBot="1">
      <c r="AY31" s="76"/>
      <c r="AZ31" s="60"/>
      <c r="BA31" s="1" t="s">
        <v>62</v>
      </c>
      <c r="BB31" s="54"/>
      <c r="BC31" s="54"/>
      <c r="BD31" s="54" t="s">
        <v>63</v>
      </c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60"/>
    </row>
    <row r="32" spans="3:107" ht="15.75" thickBot="1">
      <c r="AY32" s="1" t="s">
        <v>64</v>
      </c>
      <c r="AZ32" s="60"/>
      <c r="BA32" s="309">
        <f>AZ16-COUNTIF(CE3:CE14,"=NAO")</f>
        <v>7.5</v>
      </c>
      <c r="BB32" s="281"/>
      <c r="BC32" s="77"/>
      <c r="BD32" s="310">
        <f>(BA32/G21)*100</f>
        <v>71.428571428571431</v>
      </c>
      <c r="BE32" s="311"/>
      <c r="BF32" s="312"/>
      <c r="BG32" s="78"/>
      <c r="BH32" s="54" t="str">
        <f>IF(BD32&gt;=80,"ATINGEM CONCEITO 3","NAO")</f>
        <v>NAO</v>
      </c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60"/>
    </row>
    <row r="33" spans="51:74" ht="15.75" thickBot="1">
      <c r="AY33" s="1" t="s">
        <v>65</v>
      </c>
      <c r="AZ33" s="60"/>
      <c r="BA33" s="309">
        <f>AZ16-COUNTIF(CG3:CG14,"=NAO")</f>
        <v>5.5</v>
      </c>
      <c r="BB33" s="281"/>
      <c r="BC33" s="77"/>
      <c r="BD33" s="310">
        <f>(BA33/G21)*100</f>
        <v>52.380952380952387</v>
      </c>
      <c r="BE33" s="311"/>
      <c r="BF33" s="312"/>
      <c r="BG33" s="78"/>
      <c r="BH33" s="54" t="str">
        <f>IF(BD33&gt;=80," ATINGEM CONCEITO 4","NAO")</f>
        <v>NAO</v>
      </c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60"/>
    </row>
    <row r="34" spans="51:74" ht="15.75" thickBot="1">
      <c r="AY34" s="313" t="s">
        <v>66</v>
      </c>
      <c r="AZ34" s="314"/>
      <c r="BA34" s="309">
        <f>AZ16-COUNTIF(CI3:CI14,"=NAO")</f>
        <v>5.5</v>
      </c>
      <c r="BB34" s="281"/>
      <c r="BC34" s="77"/>
      <c r="BD34" s="310">
        <f>(BA34/G21)*100</f>
        <v>52.380952380952387</v>
      </c>
      <c r="BE34" s="311"/>
      <c r="BF34" s="312"/>
      <c r="BG34" s="78"/>
      <c r="BH34" s="54" t="str">
        <f>IF(BD34&gt;=80,"ATINGEM CONCEITO 5","NAO")</f>
        <v>NAO</v>
      </c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60"/>
    </row>
    <row r="36" spans="51:74" ht="15.75" thickBot="1"/>
    <row r="37" spans="51:74" ht="15.75" thickBot="1">
      <c r="AY37" s="292" t="s">
        <v>67</v>
      </c>
      <c r="AZ37" s="282"/>
      <c r="BA37" s="282"/>
      <c r="BB37" s="282"/>
      <c r="BC37" s="282"/>
      <c r="BD37" s="282"/>
      <c r="BE37" s="282"/>
      <c r="BF37" s="282"/>
      <c r="BG37" s="282"/>
      <c r="BH37" s="282"/>
      <c r="BI37" s="282"/>
      <c r="BJ37" s="282"/>
      <c r="BK37" s="282"/>
      <c r="BL37" s="282"/>
      <c r="BM37" s="282"/>
      <c r="BN37" s="282"/>
      <c r="BO37" s="282"/>
      <c r="BP37" s="282"/>
      <c r="BQ37" s="282"/>
      <c r="BR37" s="282"/>
      <c r="BS37" s="282"/>
      <c r="BT37" s="282"/>
      <c r="BU37" s="282"/>
      <c r="BV37" s="283"/>
    </row>
    <row r="38" spans="51:74" ht="15.75" thickBot="1">
      <c r="AY38" t="s">
        <v>43</v>
      </c>
      <c r="AZ38">
        <f>G21</f>
        <v>10.5</v>
      </c>
      <c r="BA38" s="79" t="s">
        <v>8</v>
      </c>
      <c r="BB38" s="80" t="s">
        <v>9</v>
      </c>
      <c r="BC38" s="80"/>
      <c r="BD38" s="80" t="s">
        <v>10</v>
      </c>
      <c r="BE38" s="80"/>
      <c r="BF38" s="80" t="s">
        <v>11</v>
      </c>
      <c r="BG38" s="80"/>
      <c r="BH38" s="80" t="s">
        <v>12</v>
      </c>
      <c r="BI38" s="80" t="s">
        <v>13</v>
      </c>
      <c r="BJ38" s="80" t="s">
        <v>14</v>
      </c>
      <c r="BK38" s="80" t="s">
        <v>15</v>
      </c>
      <c r="BL38" s="80" t="s">
        <v>16</v>
      </c>
      <c r="BM38" s="80"/>
      <c r="BN38" s="80" t="s">
        <v>17</v>
      </c>
      <c r="BO38" s="80"/>
      <c r="BP38" s="80" t="s">
        <v>27</v>
      </c>
      <c r="BQ38" s="80" t="s">
        <v>19</v>
      </c>
      <c r="BR38" s="80" t="s">
        <v>20</v>
      </c>
      <c r="BS38" s="80"/>
      <c r="BT38" s="80" t="s">
        <v>21</v>
      </c>
      <c r="BU38" s="80"/>
      <c r="BV38" s="81" t="s">
        <v>22</v>
      </c>
    </row>
    <row r="39" spans="51:74">
      <c r="AY39" t="s">
        <v>68</v>
      </c>
      <c r="BA39">
        <f>COUNTIF(BA3:BA14,"&gt;0")</f>
        <v>4</v>
      </c>
      <c r="BB39">
        <f>COUNTIF(BB3:BB14,"&gt;0")</f>
        <v>7</v>
      </c>
      <c r="BD39">
        <f>COUNTIF(BD3:BD14,"&gt;0")</f>
        <v>6</v>
      </c>
      <c r="BF39">
        <f>COUNTIF(BF3:BF14,"&gt;0")</f>
        <v>8</v>
      </c>
      <c r="BH39">
        <f t="shared" ref="BH39:BV39" si="57">COUNTIF(BH3:BH14,"&gt;0")</f>
        <v>1</v>
      </c>
      <c r="BI39">
        <f t="shared" si="57"/>
        <v>6</v>
      </c>
      <c r="BJ39">
        <f t="shared" si="57"/>
        <v>1</v>
      </c>
      <c r="BK39">
        <f t="shared" si="57"/>
        <v>1</v>
      </c>
      <c r="BL39">
        <f t="shared" si="57"/>
        <v>0</v>
      </c>
      <c r="BM39">
        <f t="shared" si="57"/>
        <v>1</v>
      </c>
      <c r="BN39">
        <f t="shared" si="57"/>
        <v>0</v>
      </c>
      <c r="BO39">
        <f t="shared" si="57"/>
        <v>0</v>
      </c>
      <c r="BP39">
        <f t="shared" si="57"/>
        <v>0</v>
      </c>
      <c r="BQ39">
        <f t="shared" si="57"/>
        <v>0</v>
      </c>
      <c r="BR39">
        <f t="shared" si="57"/>
        <v>1</v>
      </c>
      <c r="BS39">
        <f t="shared" si="57"/>
        <v>1</v>
      </c>
      <c r="BT39">
        <f t="shared" si="57"/>
        <v>3</v>
      </c>
      <c r="BU39">
        <f t="shared" si="57"/>
        <v>2</v>
      </c>
      <c r="BV39">
        <f t="shared" si="57"/>
        <v>2</v>
      </c>
    </row>
    <row r="40" spans="51:74">
      <c r="AY40" t="s">
        <v>69</v>
      </c>
      <c r="BA40" s="82">
        <f>BA39/$AZ$38*100</f>
        <v>38.095238095238095</v>
      </c>
      <c r="BB40" s="82">
        <f t="shared" ref="BB40:BV40" si="58">BB39/$AZ$38*100</f>
        <v>66.666666666666657</v>
      </c>
      <c r="BC40" s="82"/>
      <c r="BD40" s="82">
        <f t="shared" si="58"/>
        <v>57.142857142857139</v>
      </c>
      <c r="BE40" s="82"/>
      <c r="BF40" s="82">
        <f t="shared" si="58"/>
        <v>76.19047619047619</v>
      </c>
      <c r="BG40" s="82"/>
      <c r="BH40" s="82">
        <f t="shared" si="58"/>
        <v>9.5238095238095237</v>
      </c>
      <c r="BI40" s="82">
        <f t="shared" si="58"/>
        <v>57.142857142857139</v>
      </c>
      <c r="BJ40" s="82">
        <f t="shared" si="58"/>
        <v>9.5238095238095237</v>
      </c>
      <c r="BK40" s="82">
        <f t="shared" si="58"/>
        <v>9.5238095238095237</v>
      </c>
      <c r="BL40" s="82">
        <f t="shared" si="58"/>
        <v>0</v>
      </c>
      <c r="BM40" s="82">
        <f t="shared" si="58"/>
        <v>9.5238095238095237</v>
      </c>
      <c r="BN40" s="82">
        <f t="shared" si="58"/>
        <v>0</v>
      </c>
      <c r="BO40" s="82">
        <f t="shared" si="58"/>
        <v>0</v>
      </c>
      <c r="BP40" s="82">
        <f t="shared" si="58"/>
        <v>0</v>
      </c>
      <c r="BQ40" s="82">
        <f t="shared" si="58"/>
        <v>0</v>
      </c>
      <c r="BR40" s="82">
        <f t="shared" si="58"/>
        <v>9.5238095238095237</v>
      </c>
      <c r="BS40" s="82">
        <f t="shared" si="58"/>
        <v>9.5238095238095237</v>
      </c>
      <c r="BT40" s="82">
        <f t="shared" si="58"/>
        <v>28.571428571428569</v>
      </c>
      <c r="BU40" s="82">
        <f t="shared" si="58"/>
        <v>19.047619047619047</v>
      </c>
      <c r="BV40" s="82">
        <f t="shared" si="58"/>
        <v>19.047619047619047</v>
      </c>
    </row>
    <row r="41" spans="51:74" ht="15.75" thickBot="1">
      <c r="BA41" t="s">
        <v>29</v>
      </c>
      <c r="BK41" t="s">
        <v>50</v>
      </c>
      <c r="BQ41" t="s">
        <v>53</v>
      </c>
    </row>
    <row r="42" spans="51:74" ht="15.75" thickBot="1">
      <c r="AY42" t="s">
        <v>23</v>
      </c>
      <c r="BA42" s="288">
        <f>COUNTIF(BC3:BC14,"&gt;0")/$AZ$38*100</f>
        <v>85.714285714285708</v>
      </c>
      <c r="BB42" s="289"/>
      <c r="BC42" s="83"/>
      <c r="BJ42" t="s">
        <v>26</v>
      </c>
      <c r="BK42" s="288">
        <f>COUNTIF(BM3:BM14,"&gt;0")/$AZ$38*100</f>
        <v>9.5238095238095237</v>
      </c>
      <c r="BL42" s="289"/>
      <c r="BM42" s="83"/>
      <c r="BP42" t="s">
        <v>28</v>
      </c>
      <c r="BQ42" s="288">
        <f>COUNTIF(BS3:BS14,"&gt;0")/$AZ$38*100</f>
        <v>9.5238095238095237</v>
      </c>
      <c r="BR42" s="289"/>
      <c r="BS42" s="83"/>
    </row>
    <row r="43" spans="51:74" ht="15.75" thickBot="1">
      <c r="AY43" t="s">
        <v>24</v>
      </c>
      <c r="BA43" s="305">
        <f>COUNTIF(BE3:BE106,"&gt;0")/$AZ$38*100</f>
        <v>85.714285714285708</v>
      </c>
      <c r="BB43" s="306"/>
      <c r="BC43" s="306"/>
      <c r="BD43" s="307"/>
      <c r="BE43" s="83"/>
    </row>
    <row r="44" spans="51:74" ht="15.75" thickBot="1">
      <c r="AY44" t="s">
        <v>70</v>
      </c>
      <c r="BA44" s="288">
        <f>COUNTIF(BG3:BG14,"&gt;0")/$AZ$38*100</f>
        <v>104.76190476190477</v>
      </c>
      <c r="BB44" s="308"/>
      <c r="BC44" s="308"/>
      <c r="BD44" s="308"/>
      <c r="BE44" s="308"/>
      <c r="BF44" s="289"/>
      <c r="BG44" s="57"/>
    </row>
    <row r="45" spans="51:74" ht="15.75" thickBot="1"/>
    <row r="46" spans="51:74" ht="15.75" thickBot="1">
      <c r="AY46" t="s">
        <v>23</v>
      </c>
      <c r="BA46" s="288">
        <f>COUNTIF(BC3:BC14,"&gt;1")/$AZ$38*100</f>
        <v>38.095238095238095</v>
      </c>
      <c r="BB46" s="289"/>
    </row>
  </sheetData>
  <protectedRanges>
    <protectedRange password="E804" sqref="T95:AI95" name="Dados da produção_1"/>
  </protectedRanges>
  <mergeCells count="30">
    <mergeCell ref="AY34:AZ34"/>
    <mergeCell ref="BA34:BB34"/>
    <mergeCell ref="BD34:BF34"/>
    <mergeCell ref="AY37:BV37"/>
    <mergeCell ref="BA42:BB42"/>
    <mergeCell ref="BK42:BL42"/>
    <mergeCell ref="BQ42:BR42"/>
    <mergeCell ref="BA43:BD43"/>
    <mergeCell ref="BA44:BF44"/>
    <mergeCell ref="AY30:BV30"/>
    <mergeCell ref="BA32:BB32"/>
    <mergeCell ref="BD32:BF32"/>
    <mergeCell ref="BA33:BB33"/>
    <mergeCell ref="BD33:BF33"/>
    <mergeCell ref="BA46:BB46"/>
    <mergeCell ref="CB19:CC19"/>
    <mergeCell ref="AY20:BV20"/>
    <mergeCell ref="BW20:BX20"/>
    <mergeCell ref="BW19:CA19"/>
    <mergeCell ref="BW21:BX21"/>
    <mergeCell ref="BW22:BX22"/>
    <mergeCell ref="BW23:BX23"/>
    <mergeCell ref="BW24:BW28"/>
    <mergeCell ref="BB25:BH25"/>
    <mergeCell ref="BB26:BH26"/>
    <mergeCell ref="BB27:BH27"/>
    <mergeCell ref="E1:S1"/>
    <mergeCell ref="U1:AI1"/>
    <mergeCell ref="AK1:AY1"/>
    <mergeCell ref="BA1:BV1"/>
  </mergeCells>
  <phoneticPr fontId="0" type="noConversion"/>
  <pageMargins left="0.511811024" right="0.511811024" top="0.78740157499999996" bottom="0.78740157499999996" header="0.31496062000000002" footer="0.31496062000000002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DS57"/>
  <sheetViews>
    <sheetView topLeftCell="Z30" workbookViewId="0">
      <selection activeCell="BX68" sqref="BX68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5.75" thickBot="1">
      <c r="A3" s="24" t="s">
        <v>335</v>
      </c>
      <c r="B3" s="25">
        <v>1</v>
      </c>
      <c r="C3" s="97" t="s">
        <v>484</v>
      </c>
      <c r="D3" s="85" t="s">
        <v>36</v>
      </c>
      <c r="E3" s="86"/>
      <c r="F3" s="86">
        <v>2</v>
      </c>
      <c r="G3" s="86">
        <v>4</v>
      </c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50" t="s">
        <v>36</v>
      </c>
      <c r="U3" s="86">
        <v>1</v>
      </c>
      <c r="V3" s="86"/>
      <c r="W3" s="86">
        <v>1</v>
      </c>
      <c r="X3" s="86">
        <v>1</v>
      </c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2</v>
      </c>
      <c r="BA3" s="30">
        <f t="shared" ref="BA3:BB18" si="0">SUM(E3,U3,AK3)</f>
        <v>1</v>
      </c>
      <c r="BB3" s="31">
        <f t="shared" si="0"/>
        <v>2</v>
      </c>
      <c r="BC3" s="31">
        <f>SUM(BA3:BB3)</f>
        <v>3</v>
      </c>
      <c r="BD3" s="31">
        <f t="shared" ref="BD3:BD20" si="1">SUM(G3,W3,AM3)</f>
        <v>5</v>
      </c>
      <c r="BE3" s="31">
        <f>SUM(BC3:BD3)</f>
        <v>8</v>
      </c>
      <c r="BF3" s="31">
        <f t="shared" ref="BF3:BF20" si="2">SUM(H3,X3,AN3)</f>
        <v>1</v>
      </c>
      <c r="BG3" s="31">
        <f>BA3+BB3+BD3+BF3</f>
        <v>9</v>
      </c>
      <c r="BH3" s="31">
        <f t="shared" ref="BH3:BJ20" si="3">SUM(I3,Y3,AO3)</f>
        <v>0</v>
      </c>
      <c r="BI3" s="31">
        <f t="shared" si="3"/>
        <v>0</v>
      </c>
      <c r="BJ3" s="31">
        <f t="shared" si="3"/>
        <v>0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20" si="4">SUM(AT3,AD3,N3)</f>
        <v>0</v>
      </c>
      <c r="BO3" s="31">
        <f t="shared" si="4"/>
        <v>0</v>
      </c>
      <c r="BP3" s="31">
        <f>IF(BO3&gt;=3,3,BO3)</f>
        <v>0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20" si="5">SUM(AX3,AH3,R3)</f>
        <v>0</v>
      </c>
      <c r="BU3" s="32">
        <f t="shared" si="5"/>
        <v>0</v>
      </c>
      <c r="BV3" s="32">
        <f>IF(BU3&gt;=3,3,BU3)</f>
        <v>0</v>
      </c>
      <c r="BX3" s="30">
        <f>(BA3*100)+(BB3*80)+(BD3*60)+(BF3*40)+(BH3*20)</f>
        <v>600</v>
      </c>
      <c r="BY3" s="31">
        <f>IF(BI3&gt;3,30,BI3*10)</f>
        <v>0</v>
      </c>
      <c r="BZ3" s="31">
        <f>IF(BJ3&gt;3,15,BJ3*5)</f>
        <v>0</v>
      </c>
      <c r="CA3" s="31">
        <f>(BK3*200)+(BL3*100)+(BN3*50)+(BP3*20)</f>
        <v>0</v>
      </c>
      <c r="CB3" s="31">
        <f>(BQ3*100)+(BR3*50)+(BT3*25)+(BV3*10)</f>
        <v>0</v>
      </c>
      <c r="CC3" s="32">
        <f>IF(AZ3&gt;0,SUM(BX3:CB3),"")</f>
        <v>600</v>
      </c>
      <c r="CD3" s="176">
        <f t="shared" ref="CD3:CD25" si="6">$CC3-(($CE$2/3)*$AZ3)</f>
        <v>453.33333333333337</v>
      </c>
      <c r="CE3" s="24">
        <f>IF(AZ3=0," ",IF(CD3&gt;=0,3,"NAO"))</f>
        <v>3</v>
      </c>
      <c r="CF3" s="176">
        <f t="shared" ref="CF3:CF25" si="7">$CC3-(($CG$2/3)*$AZ3)</f>
        <v>413.33333333333337</v>
      </c>
      <c r="CG3" s="24">
        <f>IF(AZ3=0," ",IF(CF3&gt;=0,4,"NAO"))</f>
        <v>4</v>
      </c>
      <c r="CH3" s="176">
        <f t="shared" ref="CH3:CH25" si="8">$CC3-(($CI$2/3)*$AZ3)</f>
        <v>360</v>
      </c>
      <c r="CI3" s="24">
        <f>IF(AZ3=0," ",IF(CH3&gt;=0,5,"NAO"))</f>
        <v>5</v>
      </c>
      <c r="CK3" s="24">
        <f t="shared" ref="CK3:CK20" si="9">(CC3/(SUM($CC$3:$CC$25))*100)</f>
        <v>5.1871703985475923</v>
      </c>
      <c r="CM3" s="24">
        <f t="shared" ref="CM3:CM20" si="10">BA3/(SUM(BA$3:BA$25)/100)</f>
        <v>2.9411764705882351</v>
      </c>
      <c r="CN3" s="24">
        <f t="shared" ref="CN3:CN20" si="11">BB3/(SUM(BB$3:BB$25)/100)</f>
        <v>5</v>
      </c>
      <c r="CO3" s="24">
        <f t="shared" ref="CO3:CO20" si="12">BD3/(SUM(BD$3:BD$25)/100)</f>
        <v>12.820512820512819</v>
      </c>
      <c r="CP3" s="24">
        <f t="shared" ref="CP3:CP20" si="13">BF3/(SUM(BF$3:BF$25)/100)</f>
        <v>2.7777777777777777</v>
      </c>
      <c r="CQ3" s="24">
        <f t="shared" ref="CQ3:CQ20" si="14">BH3/(SUM(BH$3:BH$25)/100)</f>
        <v>0</v>
      </c>
      <c r="CR3" s="24">
        <f t="shared" ref="CR3:CR20" si="15">BI3/(SUM(BI$3:BI$25)/100)</f>
        <v>0</v>
      </c>
      <c r="CS3" s="24">
        <f t="shared" ref="CS3:CS20" si="16">BJ3/(SUM(BJ$3:BJ$25)/100)</f>
        <v>0</v>
      </c>
      <c r="CT3" s="24" t="e">
        <f t="shared" ref="CT3:CT20" si="17">BK3/(SUM(BK$3:BK$25)/100)</f>
        <v>#DIV/0!</v>
      </c>
      <c r="CU3" s="24">
        <f t="shared" ref="CU3:CU20" si="18">BL3/(SUM(BL$3:BL$25)/100)</f>
        <v>0</v>
      </c>
      <c r="CV3" s="24" t="e">
        <f t="shared" ref="CV3:CV20" si="19">BN3/(SUM(BN$3:BN$25)/100)</f>
        <v>#DIV/0!</v>
      </c>
      <c r="CW3" s="24" t="e">
        <f t="shared" ref="CW3:CW20" si="20">BO3/(SUM(BO$3:BO$25)/100)</f>
        <v>#DIV/0!</v>
      </c>
      <c r="CX3" s="24" t="e">
        <f t="shared" ref="CX3:CX20" si="21">BP3/(SUM(BP$3:BP$25)/100)</f>
        <v>#DIV/0!</v>
      </c>
      <c r="CY3" s="24" t="e">
        <f t="shared" ref="CY3:CY20" si="22">BQ3/(SUM(BQ$3:BQ$25)/100)</f>
        <v>#DIV/0!</v>
      </c>
      <c r="CZ3" s="24">
        <f t="shared" ref="CZ3:CZ20" si="23">BR3/(SUM(BR$3:BR$25)/100)</f>
        <v>0</v>
      </c>
      <c r="DA3" s="24">
        <f t="shared" ref="DA3:DA20" si="24">BT3/(SUM(BT$3:BT$25)/100)</f>
        <v>0</v>
      </c>
      <c r="DB3" s="24">
        <f t="shared" ref="DB3:DB20" si="25">BU3/(SUM(BU$3:BU$25)/100)</f>
        <v>0</v>
      </c>
      <c r="DC3" s="24">
        <f t="shared" ref="DC3:DC20" si="26">BV3/(SUM(BV$3:BV$25)/100)</f>
        <v>0</v>
      </c>
      <c r="DE3" s="24">
        <f>COUNTIF(BA3,"&lt;&gt;0")</f>
        <v>1</v>
      </c>
      <c r="DF3" s="24">
        <f>COUNTIF(BB3,"&lt;&gt;0")</f>
        <v>1</v>
      </c>
      <c r="DG3" s="24">
        <f>COUNTIF(BD3,"&lt;&gt;0")</f>
        <v>1</v>
      </c>
      <c r="DH3" s="24">
        <f>COUNTIF(BF3,"&lt;&gt;0")</f>
        <v>1</v>
      </c>
      <c r="DI3" s="24">
        <f t="shared" ref="DI3:DM18" si="27">COUNTIF(BH3,"&lt;&gt;0")</f>
        <v>0</v>
      </c>
      <c r="DJ3" s="24">
        <f t="shared" si="27"/>
        <v>0</v>
      </c>
      <c r="DK3" s="24">
        <f t="shared" si="27"/>
        <v>0</v>
      </c>
      <c r="DL3" s="24">
        <f t="shared" si="27"/>
        <v>0</v>
      </c>
      <c r="DM3" s="24">
        <f t="shared" si="27"/>
        <v>0</v>
      </c>
      <c r="DN3" s="24">
        <f t="shared" ref="DN3:DN20" si="28">COUNTIF(BN3,"&lt;&gt;0")</f>
        <v>0</v>
      </c>
      <c r="DO3" s="24">
        <f>COUNTIF(BP3,"&lt;&gt;0")</f>
        <v>0</v>
      </c>
      <c r="DP3" s="24">
        <f>COUNTIF(BQ3,"&lt;&gt;0")</f>
        <v>0</v>
      </c>
      <c r="DQ3" s="24">
        <f>COUNTIF(BR3,"&lt;&gt;0")</f>
        <v>0</v>
      </c>
      <c r="DR3" s="24">
        <f>COUNTIF(BT3,"&lt;&gt;0")</f>
        <v>0</v>
      </c>
      <c r="DS3" s="24">
        <f>COUNTIF(BV3,"&lt;&gt;0")</f>
        <v>0</v>
      </c>
    </row>
    <row r="4" spans="1:123" s="24" customFormat="1" ht="15.75" thickBot="1">
      <c r="A4" s="24" t="s">
        <v>335</v>
      </c>
      <c r="B4" s="25">
        <v>2</v>
      </c>
      <c r="C4" s="25" t="s">
        <v>485</v>
      </c>
      <c r="D4" s="85" t="s">
        <v>76</v>
      </c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50" t="s">
        <v>36</v>
      </c>
      <c r="U4" s="86"/>
      <c r="V4" s="86">
        <v>3</v>
      </c>
      <c r="W4" s="86">
        <v>1</v>
      </c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20" si="29">COUNTIF(D4:AY4,"P")</f>
        <v>1</v>
      </c>
      <c r="BA4" s="30">
        <f t="shared" si="0"/>
        <v>0</v>
      </c>
      <c r="BB4" s="31">
        <f t="shared" si="0"/>
        <v>3</v>
      </c>
      <c r="BC4" s="31">
        <f t="shared" ref="BC4:BC20" si="30">SUM(BA4:BB4)</f>
        <v>3</v>
      </c>
      <c r="BD4" s="31">
        <f t="shared" si="1"/>
        <v>1</v>
      </c>
      <c r="BE4" s="31">
        <f t="shared" ref="BE4:BE20" si="31">SUM(BC4:BD4)</f>
        <v>4</v>
      </c>
      <c r="BF4" s="31">
        <f t="shared" si="2"/>
        <v>0</v>
      </c>
      <c r="BG4" s="31">
        <f t="shared" ref="BG4:BG20" si="32">BA4+BB4+BD4+BF4</f>
        <v>4</v>
      </c>
      <c r="BH4" s="31">
        <f t="shared" si="3"/>
        <v>0</v>
      </c>
      <c r="BI4" s="31">
        <f t="shared" si="3"/>
        <v>0</v>
      </c>
      <c r="BJ4" s="31">
        <f t="shared" si="3"/>
        <v>0</v>
      </c>
      <c r="BK4" s="31">
        <f t="shared" ref="BK4:BL20" si="33">SUM(AR4,AB4,L4)</f>
        <v>0</v>
      </c>
      <c r="BL4" s="31">
        <f t="shared" si="33"/>
        <v>0</v>
      </c>
      <c r="BM4" s="31">
        <f t="shared" ref="BM4:BM20" si="34">SUM(BK4:BL4)</f>
        <v>0</v>
      </c>
      <c r="BN4" s="31">
        <f t="shared" si="4"/>
        <v>0</v>
      </c>
      <c r="BO4" s="31">
        <f t="shared" si="4"/>
        <v>0</v>
      </c>
      <c r="BP4" s="31">
        <f t="shared" ref="BP4:BP20" si="35">IF(BO4&gt;=3,3,BO4)</f>
        <v>0</v>
      </c>
      <c r="BQ4" s="31">
        <f t="shared" ref="BQ4:BR20" si="36">SUM(AV4,AF4,P4)</f>
        <v>0</v>
      </c>
      <c r="BR4" s="31">
        <f t="shared" si="36"/>
        <v>0</v>
      </c>
      <c r="BS4" s="31">
        <f t="shared" ref="BS4:BS20" si="37">SUM(BQ4:BR4)</f>
        <v>0</v>
      </c>
      <c r="BT4" s="31">
        <f t="shared" si="5"/>
        <v>0</v>
      </c>
      <c r="BU4" s="32">
        <f t="shared" si="5"/>
        <v>0</v>
      </c>
      <c r="BV4" s="32">
        <f t="shared" ref="BV4:BV20" si="38">IF(BU4&gt;=3,3,BU4)</f>
        <v>0</v>
      </c>
      <c r="BX4" s="30">
        <f t="shared" ref="BX4:BX20" si="39">(BA4*100)+(BB4*80)+(BD4*60)+(BF4*40)+(BH4*20)</f>
        <v>300</v>
      </c>
      <c r="BY4" s="31">
        <f t="shared" ref="BY4:BY20" si="40">IF(BI4&gt;3,30,BI4*10)</f>
        <v>0</v>
      </c>
      <c r="BZ4" s="31">
        <f t="shared" ref="BZ4:BZ20" si="41">IF(BJ4&gt;3,15,BJ4*5)</f>
        <v>0</v>
      </c>
      <c r="CA4" s="31">
        <f t="shared" ref="CA4:CA20" si="42">(BK4*200)+(BL4*100)+(BN4*50)+(BP4*20)</f>
        <v>0</v>
      </c>
      <c r="CB4" s="31">
        <f t="shared" ref="CB4:CB20" si="43">(BQ4*100)+(BR4*50)+(BT4*25)+(BV4*10)</f>
        <v>0</v>
      </c>
      <c r="CC4" s="32">
        <f t="shared" ref="CC4:CC25" si="44">IF(AZ4&gt;0,SUM(BX4:CB4),"")</f>
        <v>300</v>
      </c>
      <c r="CD4" s="176">
        <f t="shared" si="6"/>
        <v>226.66666666666669</v>
      </c>
      <c r="CE4" s="24">
        <f t="shared" ref="CE4:CE20" si="45">IF(AZ4=0," ",IF(CD4&gt;=0,3,"NAO"))</f>
        <v>3</v>
      </c>
      <c r="CF4" s="176">
        <f t="shared" si="7"/>
        <v>206.66666666666669</v>
      </c>
      <c r="CG4" s="24">
        <f t="shared" ref="CG4:CG20" si="46">IF(AZ4=0," ",IF(CF4&gt;=0,4,"NAO"))</f>
        <v>4</v>
      </c>
      <c r="CH4" s="176">
        <f t="shared" si="8"/>
        <v>180</v>
      </c>
      <c r="CI4" s="24">
        <f t="shared" ref="CI4:CI20" si="47">IF(AZ4=0," ",IF(CH4&gt;=0,5,"NAO"))</f>
        <v>5</v>
      </c>
      <c r="CK4" s="24">
        <f t="shared" si="9"/>
        <v>2.5935851992737962</v>
      </c>
      <c r="CM4" s="24">
        <f t="shared" si="10"/>
        <v>0</v>
      </c>
      <c r="CN4" s="24">
        <f t="shared" si="11"/>
        <v>7.5</v>
      </c>
      <c r="CO4" s="24">
        <f t="shared" si="12"/>
        <v>2.5641025641025639</v>
      </c>
      <c r="CP4" s="24">
        <f t="shared" si="13"/>
        <v>0</v>
      </c>
      <c r="CQ4" s="24">
        <f t="shared" si="14"/>
        <v>0</v>
      </c>
      <c r="CR4" s="24">
        <f t="shared" si="15"/>
        <v>0</v>
      </c>
      <c r="CS4" s="24">
        <f t="shared" si="16"/>
        <v>0</v>
      </c>
      <c r="CT4" s="24" t="e">
        <f t="shared" si="17"/>
        <v>#DIV/0!</v>
      </c>
      <c r="CU4" s="24">
        <f t="shared" si="18"/>
        <v>0</v>
      </c>
      <c r="CV4" s="24" t="e">
        <f t="shared" si="19"/>
        <v>#DIV/0!</v>
      </c>
      <c r="CW4" s="24" t="e">
        <f t="shared" si="20"/>
        <v>#DIV/0!</v>
      </c>
      <c r="CX4" s="24" t="e">
        <f t="shared" si="21"/>
        <v>#DIV/0!</v>
      </c>
      <c r="CY4" s="24" t="e">
        <f t="shared" si="22"/>
        <v>#DIV/0!</v>
      </c>
      <c r="CZ4" s="24">
        <f t="shared" si="23"/>
        <v>0</v>
      </c>
      <c r="DA4" s="24">
        <f t="shared" si="24"/>
        <v>0</v>
      </c>
      <c r="DB4" s="24">
        <f t="shared" si="25"/>
        <v>0</v>
      </c>
      <c r="DC4" s="24">
        <f t="shared" si="26"/>
        <v>0</v>
      </c>
      <c r="DE4" s="24">
        <f t="shared" ref="DE4:DF20" si="48">COUNTIF(BA4,"&lt;&gt;0")</f>
        <v>0</v>
      </c>
      <c r="DF4" s="24">
        <f t="shared" si="48"/>
        <v>1</v>
      </c>
      <c r="DG4" s="24">
        <f t="shared" ref="DG4:DG20" si="49">COUNTIF(BD4,"&lt;&gt;0")</f>
        <v>1</v>
      </c>
      <c r="DH4" s="24">
        <f t="shared" ref="DH4:DH20" si="50">COUNTIF(BF4,"&lt;&gt;0")</f>
        <v>0</v>
      </c>
      <c r="DI4" s="24">
        <f t="shared" si="27"/>
        <v>0</v>
      </c>
      <c r="DJ4" s="24">
        <f t="shared" si="27"/>
        <v>0</v>
      </c>
      <c r="DK4" s="24">
        <f t="shared" si="27"/>
        <v>0</v>
      </c>
      <c r="DL4" s="24">
        <f t="shared" si="27"/>
        <v>0</v>
      </c>
      <c r="DM4" s="24">
        <f t="shared" si="27"/>
        <v>0</v>
      </c>
      <c r="DN4" s="24">
        <f t="shared" si="28"/>
        <v>0</v>
      </c>
      <c r="DO4" s="24">
        <f t="shared" ref="DO4:DQ20" si="51">COUNTIF(BP4,"&lt;&gt;0")</f>
        <v>0</v>
      </c>
      <c r="DP4" s="24">
        <f t="shared" si="51"/>
        <v>0</v>
      </c>
      <c r="DQ4" s="24">
        <f t="shared" si="51"/>
        <v>0</v>
      </c>
      <c r="DR4" s="24">
        <f t="shared" ref="DR4:DR20" si="52">COUNTIF(BT4,"&lt;&gt;0")</f>
        <v>0</v>
      </c>
      <c r="DS4" s="24">
        <f t="shared" ref="DS4:DS20" si="53">COUNTIF(BV4,"&lt;&gt;0")</f>
        <v>0</v>
      </c>
    </row>
    <row r="5" spans="1:123" s="24" customFormat="1" ht="15.75" thickBot="1">
      <c r="A5" s="24" t="s">
        <v>335</v>
      </c>
      <c r="B5" s="25">
        <v>3</v>
      </c>
      <c r="C5" s="25" t="s">
        <v>486</v>
      </c>
      <c r="D5" s="85" t="s">
        <v>76</v>
      </c>
      <c r="E5" s="33"/>
      <c r="F5" s="33"/>
      <c r="G5" s="33"/>
      <c r="H5" s="236"/>
      <c r="I5" s="33"/>
      <c r="J5" s="33"/>
      <c r="K5" s="33"/>
      <c r="L5" s="33"/>
      <c r="M5" s="33"/>
      <c r="N5" s="33"/>
      <c r="O5" s="33"/>
      <c r="P5" s="33"/>
      <c r="Q5" s="236"/>
      <c r="R5" s="236"/>
      <c r="S5" s="33"/>
      <c r="T5" s="50" t="s">
        <v>76</v>
      </c>
      <c r="U5" s="33"/>
      <c r="V5" s="33"/>
      <c r="W5" s="236"/>
      <c r="X5" s="33"/>
      <c r="Y5" s="33"/>
      <c r="Z5" s="236"/>
      <c r="AA5" s="33"/>
      <c r="AB5" s="33"/>
      <c r="AC5" s="33"/>
      <c r="AD5" s="33"/>
      <c r="AE5" s="33"/>
      <c r="AF5" s="33"/>
      <c r="AG5" s="33"/>
      <c r="AH5" s="33"/>
      <c r="AI5" s="33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29"/>
        <v>0</v>
      </c>
      <c r="BA5" s="30">
        <f t="shared" si="0"/>
        <v>0</v>
      </c>
      <c r="BB5" s="31">
        <f t="shared" si="0"/>
        <v>0</v>
      </c>
      <c r="BC5" s="31">
        <f t="shared" si="30"/>
        <v>0</v>
      </c>
      <c r="BD5" s="31">
        <f t="shared" si="1"/>
        <v>0</v>
      </c>
      <c r="BE5" s="31">
        <f t="shared" si="31"/>
        <v>0</v>
      </c>
      <c r="BF5" s="31">
        <f t="shared" si="2"/>
        <v>0</v>
      </c>
      <c r="BG5" s="31">
        <f t="shared" si="32"/>
        <v>0</v>
      </c>
      <c r="BH5" s="31">
        <f t="shared" si="3"/>
        <v>0</v>
      </c>
      <c r="BI5" s="31">
        <f t="shared" si="3"/>
        <v>0</v>
      </c>
      <c r="BJ5" s="31">
        <f t="shared" si="3"/>
        <v>0</v>
      </c>
      <c r="BK5" s="31">
        <f t="shared" si="33"/>
        <v>0</v>
      </c>
      <c r="BL5" s="31">
        <f t="shared" si="33"/>
        <v>0</v>
      </c>
      <c r="BM5" s="31">
        <f t="shared" si="34"/>
        <v>0</v>
      </c>
      <c r="BN5" s="31">
        <f t="shared" si="4"/>
        <v>0</v>
      </c>
      <c r="BO5" s="31">
        <f t="shared" si="4"/>
        <v>0</v>
      </c>
      <c r="BP5" s="31">
        <f t="shared" si="35"/>
        <v>0</v>
      </c>
      <c r="BQ5" s="31">
        <f t="shared" si="36"/>
        <v>0</v>
      </c>
      <c r="BR5" s="31">
        <f t="shared" si="36"/>
        <v>0</v>
      </c>
      <c r="BS5" s="31">
        <f t="shared" si="37"/>
        <v>0</v>
      </c>
      <c r="BT5" s="31">
        <f t="shared" si="5"/>
        <v>0</v>
      </c>
      <c r="BU5" s="32">
        <f t="shared" si="5"/>
        <v>0</v>
      </c>
      <c r="BV5" s="32">
        <f t="shared" si="38"/>
        <v>0</v>
      </c>
      <c r="BX5" s="30">
        <f t="shared" si="39"/>
        <v>0</v>
      </c>
      <c r="BY5" s="31">
        <f t="shared" si="40"/>
        <v>0</v>
      </c>
      <c r="BZ5" s="31">
        <f t="shared" si="41"/>
        <v>0</v>
      </c>
      <c r="CA5" s="31">
        <f t="shared" si="42"/>
        <v>0</v>
      </c>
      <c r="CB5" s="31">
        <f t="shared" si="43"/>
        <v>0</v>
      </c>
      <c r="CC5" s="32" t="str">
        <f t="shared" si="44"/>
        <v/>
      </c>
      <c r="CD5" s="176" t="e">
        <f t="shared" si="6"/>
        <v>#VALUE!</v>
      </c>
      <c r="CE5" s="24" t="str">
        <f t="shared" si="45"/>
        <v xml:space="preserve"> </v>
      </c>
      <c r="CF5" s="176" t="e">
        <f t="shared" si="7"/>
        <v>#VALUE!</v>
      </c>
      <c r="CG5" s="24" t="str">
        <f t="shared" si="46"/>
        <v xml:space="preserve"> </v>
      </c>
      <c r="CH5" s="176" t="e">
        <f t="shared" si="8"/>
        <v>#VALUE!</v>
      </c>
      <c r="CI5" s="24" t="str">
        <f t="shared" si="47"/>
        <v xml:space="preserve"> </v>
      </c>
      <c r="CK5" s="24" t="e">
        <f t="shared" si="9"/>
        <v>#VALUE!</v>
      </c>
      <c r="CM5" s="24">
        <f t="shared" si="10"/>
        <v>0</v>
      </c>
      <c r="CN5" s="24">
        <f t="shared" si="11"/>
        <v>0</v>
      </c>
      <c r="CO5" s="24">
        <f t="shared" si="12"/>
        <v>0</v>
      </c>
      <c r="CP5" s="24">
        <f t="shared" si="13"/>
        <v>0</v>
      </c>
      <c r="CQ5" s="24">
        <f t="shared" si="14"/>
        <v>0</v>
      </c>
      <c r="CR5" s="24">
        <f t="shared" si="15"/>
        <v>0</v>
      </c>
      <c r="CS5" s="24">
        <f t="shared" si="16"/>
        <v>0</v>
      </c>
      <c r="CT5" s="24" t="e">
        <f t="shared" si="17"/>
        <v>#DIV/0!</v>
      </c>
      <c r="CU5" s="24">
        <f t="shared" si="18"/>
        <v>0</v>
      </c>
      <c r="CV5" s="24" t="e">
        <f t="shared" si="19"/>
        <v>#DIV/0!</v>
      </c>
      <c r="CW5" s="24" t="e">
        <f t="shared" si="20"/>
        <v>#DIV/0!</v>
      </c>
      <c r="CX5" s="24" t="e">
        <f t="shared" si="21"/>
        <v>#DIV/0!</v>
      </c>
      <c r="CY5" s="24" t="e">
        <f t="shared" si="22"/>
        <v>#DIV/0!</v>
      </c>
      <c r="CZ5" s="24">
        <f t="shared" si="23"/>
        <v>0</v>
      </c>
      <c r="DA5" s="24">
        <f t="shared" si="24"/>
        <v>0</v>
      </c>
      <c r="DB5" s="24">
        <f t="shared" si="25"/>
        <v>0</v>
      </c>
      <c r="DC5" s="24">
        <f t="shared" si="26"/>
        <v>0</v>
      </c>
      <c r="DE5" s="24">
        <f t="shared" si="48"/>
        <v>0</v>
      </c>
      <c r="DF5" s="24">
        <f t="shared" si="48"/>
        <v>0</v>
      </c>
      <c r="DG5" s="24">
        <f t="shared" si="49"/>
        <v>0</v>
      </c>
      <c r="DH5" s="24">
        <f t="shared" si="50"/>
        <v>0</v>
      </c>
      <c r="DI5" s="24">
        <f t="shared" si="27"/>
        <v>0</v>
      </c>
      <c r="DJ5" s="24">
        <f t="shared" si="27"/>
        <v>0</v>
      </c>
      <c r="DK5" s="24">
        <f t="shared" si="27"/>
        <v>0</v>
      </c>
      <c r="DL5" s="24">
        <f t="shared" si="27"/>
        <v>0</v>
      </c>
      <c r="DM5" s="24">
        <f t="shared" si="27"/>
        <v>0</v>
      </c>
      <c r="DN5" s="24">
        <f t="shared" si="28"/>
        <v>0</v>
      </c>
      <c r="DO5" s="24">
        <f t="shared" si="51"/>
        <v>0</v>
      </c>
      <c r="DP5" s="24">
        <f t="shared" si="51"/>
        <v>0</v>
      </c>
      <c r="DQ5" s="24">
        <f t="shared" si="51"/>
        <v>0</v>
      </c>
      <c r="DR5" s="24">
        <f t="shared" si="52"/>
        <v>0</v>
      </c>
      <c r="DS5" s="24">
        <f t="shared" si="53"/>
        <v>0</v>
      </c>
    </row>
    <row r="6" spans="1:123" s="24" customFormat="1" ht="15.75" thickBot="1">
      <c r="A6" s="24" t="s">
        <v>335</v>
      </c>
      <c r="B6" s="25">
        <v>4</v>
      </c>
      <c r="C6" s="25" t="s">
        <v>487</v>
      </c>
      <c r="D6" s="85" t="s">
        <v>36</v>
      </c>
      <c r="E6" s="33"/>
      <c r="F6" s="33"/>
      <c r="G6" s="33">
        <v>1</v>
      </c>
      <c r="H6" s="33">
        <v>2</v>
      </c>
      <c r="I6" s="33"/>
      <c r="J6" s="33"/>
      <c r="K6" s="33"/>
      <c r="L6" s="33"/>
      <c r="M6" s="33"/>
      <c r="N6" s="33"/>
      <c r="O6" s="227"/>
      <c r="P6" s="33"/>
      <c r="Q6" s="227"/>
      <c r="R6" s="33"/>
      <c r="S6" s="33"/>
      <c r="T6" s="50" t="s">
        <v>36</v>
      </c>
      <c r="U6" s="33"/>
      <c r="V6" s="33"/>
      <c r="W6" s="33">
        <v>1</v>
      </c>
      <c r="X6" s="33"/>
      <c r="Y6" s="33"/>
      <c r="Z6" s="33"/>
      <c r="AA6" s="33"/>
      <c r="AB6" s="33"/>
      <c r="AC6" s="33"/>
      <c r="AD6" s="33"/>
      <c r="AE6" s="33"/>
      <c r="AF6" s="33"/>
      <c r="AG6" s="33">
        <v>1</v>
      </c>
      <c r="AH6" s="33">
        <v>1</v>
      </c>
      <c r="AI6" s="33"/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29"/>
        <v>2</v>
      </c>
      <c r="BA6" s="30">
        <f t="shared" si="0"/>
        <v>0</v>
      </c>
      <c r="BB6" s="31">
        <f t="shared" si="0"/>
        <v>0</v>
      </c>
      <c r="BC6" s="31">
        <f t="shared" si="30"/>
        <v>0</v>
      </c>
      <c r="BD6" s="31">
        <f t="shared" si="1"/>
        <v>2</v>
      </c>
      <c r="BE6" s="31">
        <f t="shared" si="31"/>
        <v>2</v>
      </c>
      <c r="BF6" s="31">
        <f t="shared" si="2"/>
        <v>2</v>
      </c>
      <c r="BG6" s="31">
        <f t="shared" si="32"/>
        <v>4</v>
      </c>
      <c r="BH6" s="31">
        <f t="shared" si="3"/>
        <v>0</v>
      </c>
      <c r="BI6" s="31">
        <f t="shared" si="3"/>
        <v>0</v>
      </c>
      <c r="BJ6" s="31">
        <f t="shared" si="3"/>
        <v>0</v>
      </c>
      <c r="BK6" s="31">
        <f t="shared" si="33"/>
        <v>0</v>
      </c>
      <c r="BL6" s="31">
        <f t="shared" si="33"/>
        <v>0</v>
      </c>
      <c r="BM6" s="31">
        <f t="shared" si="34"/>
        <v>0</v>
      </c>
      <c r="BN6" s="31">
        <f t="shared" si="4"/>
        <v>0</v>
      </c>
      <c r="BO6" s="31">
        <f t="shared" si="4"/>
        <v>0</v>
      </c>
      <c r="BP6" s="31">
        <f t="shared" si="35"/>
        <v>0</v>
      </c>
      <c r="BQ6" s="31">
        <f t="shared" si="36"/>
        <v>0</v>
      </c>
      <c r="BR6" s="31">
        <f t="shared" si="36"/>
        <v>1</v>
      </c>
      <c r="BS6" s="31">
        <f t="shared" si="37"/>
        <v>1</v>
      </c>
      <c r="BT6" s="31">
        <f t="shared" si="5"/>
        <v>1</v>
      </c>
      <c r="BU6" s="32">
        <f t="shared" si="5"/>
        <v>0</v>
      </c>
      <c r="BV6" s="32">
        <f t="shared" si="38"/>
        <v>0</v>
      </c>
      <c r="BX6" s="30">
        <f t="shared" si="39"/>
        <v>200</v>
      </c>
      <c r="BY6" s="31">
        <f t="shared" si="40"/>
        <v>0</v>
      </c>
      <c r="BZ6" s="31">
        <f t="shared" si="41"/>
        <v>0</v>
      </c>
      <c r="CA6" s="31">
        <f t="shared" si="42"/>
        <v>0</v>
      </c>
      <c r="CB6" s="31">
        <f t="shared" si="43"/>
        <v>75</v>
      </c>
      <c r="CC6" s="32">
        <f t="shared" si="44"/>
        <v>275</v>
      </c>
      <c r="CD6" s="176">
        <f t="shared" si="6"/>
        <v>128.33333333333334</v>
      </c>
      <c r="CE6" s="24">
        <f t="shared" si="45"/>
        <v>3</v>
      </c>
      <c r="CF6" s="176">
        <f t="shared" si="7"/>
        <v>88.333333333333343</v>
      </c>
      <c r="CG6" s="24">
        <f t="shared" si="46"/>
        <v>4</v>
      </c>
      <c r="CH6" s="176">
        <f t="shared" si="8"/>
        <v>35</v>
      </c>
      <c r="CI6" s="24">
        <f t="shared" si="47"/>
        <v>5</v>
      </c>
      <c r="CK6" s="24">
        <f t="shared" si="9"/>
        <v>2.3774530993343133</v>
      </c>
      <c r="CM6" s="24">
        <f t="shared" si="10"/>
        <v>0</v>
      </c>
      <c r="CN6" s="24">
        <f t="shared" si="11"/>
        <v>0</v>
      </c>
      <c r="CO6" s="24">
        <f t="shared" si="12"/>
        <v>5.1282051282051277</v>
      </c>
      <c r="CP6" s="24">
        <f t="shared" si="13"/>
        <v>5.5555555555555554</v>
      </c>
      <c r="CQ6" s="24">
        <f t="shared" si="14"/>
        <v>0</v>
      </c>
      <c r="CR6" s="24">
        <f t="shared" si="15"/>
        <v>0</v>
      </c>
      <c r="CS6" s="24">
        <f t="shared" si="16"/>
        <v>0</v>
      </c>
      <c r="CT6" s="24" t="e">
        <f t="shared" si="17"/>
        <v>#DIV/0!</v>
      </c>
      <c r="CU6" s="24">
        <f t="shared" si="18"/>
        <v>0</v>
      </c>
      <c r="CV6" s="24" t="e">
        <f t="shared" si="19"/>
        <v>#DIV/0!</v>
      </c>
      <c r="CW6" s="24" t="e">
        <f t="shared" si="20"/>
        <v>#DIV/0!</v>
      </c>
      <c r="CX6" s="24" t="e">
        <f t="shared" si="21"/>
        <v>#DIV/0!</v>
      </c>
      <c r="CY6" s="24" t="e">
        <f t="shared" si="22"/>
        <v>#DIV/0!</v>
      </c>
      <c r="CZ6" s="24">
        <f t="shared" si="23"/>
        <v>20</v>
      </c>
      <c r="DA6" s="24">
        <f t="shared" si="24"/>
        <v>14.285714285714285</v>
      </c>
      <c r="DB6" s="24">
        <f t="shared" si="25"/>
        <v>0</v>
      </c>
      <c r="DC6" s="24">
        <f t="shared" si="26"/>
        <v>0</v>
      </c>
      <c r="DE6" s="24">
        <f t="shared" si="48"/>
        <v>0</v>
      </c>
      <c r="DF6" s="24">
        <f t="shared" si="48"/>
        <v>0</v>
      </c>
      <c r="DG6" s="24">
        <f t="shared" si="49"/>
        <v>1</v>
      </c>
      <c r="DH6" s="24">
        <f t="shared" si="50"/>
        <v>1</v>
      </c>
      <c r="DI6" s="24">
        <f t="shared" si="27"/>
        <v>0</v>
      </c>
      <c r="DJ6" s="24">
        <f t="shared" si="27"/>
        <v>0</v>
      </c>
      <c r="DK6" s="24">
        <f t="shared" si="27"/>
        <v>0</v>
      </c>
      <c r="DL6" s="24">
        <f t="shared" si="27"/>
        <v>0</v>
      </c>
      <c r="DM6" s="24">
        <f t="shared" si="27"/>
        <v>0</v>
      </c>
      <c r="DN6" s="24">
        <f t="shared" si="28"/>
        <v>0</v>
      </c>
      <c r="DO6" s="24">
        <f t="shared" si="51"/>
        <v>0</v>
      </c>
      <c r="DP6" s="24">
        <f t="shared" si="51"/>
        <v>0</v>
      </c>
      <c r="DQ6" s="24">
        <f t="shared" si="51"/>
        <v>1</v>
      </c>
      <c r="DR6" s="24">
        <f t="shared" si="52"/>
        <v>1</v>
      </c>
      <c r="DS6" s="24">
        <f t="shared" si="53"/>
        <v>0</v>
      </c>
    </row>
    <row r="7" spans="1:123" s="24" customFormat="1" ht="15.75" thickBot="1">
      <c r="A7" s="24" t="s">
        <v>335</v>
      </c>
      <c r="B7" s="25">
        <v>5</v>
      </c>
      <c r="C7" s="25" t="s">
        <v>488</v>
      </c>
      <c r="D7" s="85" t="s">
        <v>36</v>
      </c>
      <c r="E7" s="33"/>
      <c r="F7" s="33"/>
      <c r="G7" s="33">
        <v>2</v>
      </c>
      <c r="H7" s="33"/>
      <c r="I7" s="33">
        <v>2</v>
      </c>
      <c r="J7" s="33">
        <v>2</v>
      </c>
      <c r="K7" s="33"/>
      <c r="L7" s="33"/>
      <c r="M7" s="33"/>
      <c r="N7" s="33"/>
      <c r="O7" s="33"/>
      <c r="P7" s="33"/>
      <c r="Q7" s="33"/>
      <c r="R7" s="33"/>
      <c r="S7" s="33"/>
      <c r="T7" s="50" t="s">
        <v>36</v>
      </c>
      <c r="U7" s="33"/>
      <c r="V7" s="33"/>
      <c r="W7" s="33">
        <v>1</v>
      </c>
      <c r="X7" s="33"/>
      <c r="Y7" s="33">
        <v>2</v>
      </c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29"/>
        <v>2</v>
      </c>
      <c r="BA7" s="30">
        <f t="shared" si="0"/>
        <v>0</v>
      </c>
      <c r="BB7" s="31">
        <f t="shared" si="0"/>
        <v>0</v>
      </c>
      <c r="BC7" s="31">
        <f t="shared" si="30"/>
        <v>0</v>
      </c>
      <c r="BD7" s="31">
        <f t="shared" si="1"/>
        <v>3</v>
      </c>
      <c r="BE7" s="31">
        <f t="shared" si="31"/>
        <v>3</v>
      </c>
      <c r="BF7" s="31">
        <f t="shared" si="2"/>
        <v>0</v>
      </c>
      <c r="BG7" s="31">
        <f t="shared" si="32"/>
        <v>3</v>
      </c>
      <c r="BH7" s="31">
        <f t="shared" si="3"/>
        <v>4</v>
      </c>
      <c r="BI7" s="31">
        <f t="shared" si="3"/>
        <v>2</v>
      </c>
      <c r="BJ7" s="31">
        <f t="shared" si="3"/>
        <v>0</v>
      </c>
      <c r="BK7" s="31">
        <f t="shared" si="33"/>
        <v>0</v>
      </c>
      <c r="BL7" s="31">
        <f t="shared" si="33"/>
        <v>0</v>
      </c>
      <c r="BM7" s="31">
        <f t="shared" si="34"/>
        <v>0</v>
      </c>
      <c r="BN7" s="31">
        <f t="shared" si="4"/>
        <v>0</v>
      </c>
      <c r="BO7" s="31">
        <f t="shared" si="4"/>
        <v>0</v>
      </c>
      <c r="BP7" s="31">
        <f t="shared" si="35"/>
        <v>0</v>
      </c>
      <c r="BQ7" s="31">
        <f t="shared" si="36"/>
        <v>0</v>
      </c>
      <c r="BR7" s="31">
        <f t="shared" si="36"/>
        <v>0</v>
      </c>
      <c r="BS7" s="31">
        <f t="shared" si="37"/>
        <v>0</v>
      </c>
      <c r="BT7" s="31">
        <f t="shared" si="5"/>
        <v>0</v>
      </c>
      <c r="BU7" s="32">
        <f t="shared" si="5"/>
        <v>0</v>
      </c>
      <c r="BV7" s="32">
        <f t="shared" si="38"/>
        <v>0</v>
      </c>
      <c r="BX7" s="30">
        <f t="shared" si="39"/>
        <v>260</v>
      </c>
      <c r="BY7" s="31">
        <f t="shared" si="40"/>
        <v>20</v>
      </c>
      <c r="BZ7" s="31">
        <f t="shared" si="41"/>
        <v>0</v>
      </c>
      <c r="CA7" s="31">
        <f t="shared" si="42"/>
        <v>0</v>
      </c>
      <c r="CB7" s="31">
        <f t="shared" si="43"/>
        <v>0</v>
      </c>
      <c r="CC7" s="32">
        <f t="shared" si="44"/>
        <v>280</v>
      </c>
      <c r="CD7" s="176">
        <f t="shared" si="6"/>
        <v>133.33333333333334</v>
      </c>
      <c r="CE7" s="24">
        <f t="shared" si="45"/>
        <v>3</v>
      </c>
      <c r="CF7" s="176">
        <f t="shared" si="7"/>
        <v>93.333333333333343</v>
      </c>
      <c r="CG7" s="24">
        <f t="shared" si="46"/>
        <v>4</v>
      </c>
      <c r="CH7" s="176">
        <f t="shared" si="8"/>
        <v>40</v>
      </c>
      <c r="CI7" s="24">
        <f t="shared" si="47"/>
        <v>5</v>
      </c>
      <c r="CK7" s="24">
        <f t="shared" si="9"/>
        <v>2.4206795193222099</v>
      </c>
      <c r="CM7" s="24">
        <f t="shared" si="10"/>
        <v>0</v>
      </c>
      <c r="CN7" s="24">
        <f t="shared" si="11"/>
        <v>0</v>
      </c>
      <c r="CO7" s="24">
        <f t="shared" si="12"/>
        <v>7.6923076923076916</v>
      </c>
      <c r="CP7" s="24">
        <f t="shared" si="13"/>
        <v>0</v>
      </c>
      <c r="CQ7" s="24">
        <f t="shared" si="14"/>
        <v>28.571428571428569</v>
      </c>
      <c r="CR7" s="24">
        <f t="shared" si="15"/>
        <v>5.4054054054054053</v>
      </c>
      <c r="CS7" s="24">
        <f t="shared" si="16"/>
        <v>0</v>
      </c>
      <c r="CT7" s="24" t="e">
        <f t="shared" si="17"/>
        <v>#DIV/0!</v>
      </c>
      <c r="CU7" s="24">
        <f t="shared" si="18"/>
        <v>0</v>
      </c>
      <c r="CV7" s="24" t="e">
        <f t="shared" si="19"/>
        <v>#DIV/0!</v>
      </c>
      <c r="CW7" s="24" t="e">
        <f t="shared" si="20"/>
        <v>#DIV/0!</v>
      </c>
      <c r="CX7" s="24" t="e">
        <f t="shared" si="21"/>
        <v>#DIV/0!</v>
      </c>
      <c r="CY7" s="24" t="e">
        <f t="shared" si="22"/>
        <v>#DIV/0!</v>
      </c>
      <c r="CZ7" s="24">
        <f t="shared" si="23"/>
        <v>0</v>
      </c>
      <c r="DA7" s="24">
        <f t="shared" si="24"/>
        <v>0</v>
      </c>
      <c r="DB7" s="24">
        <f t="shared" si="25"/>
        <v>0</v>
      </c>
      <c r="DC7" s="24">
        <f t="shared" si="26"/>
        <v>0</v>
      </c>
      <c r="DE7" s="24">
        <f t="shared" si="48"/>
        <v>0</v>
      </c>
      <c r="DF7" s="24">
        <f t="shared" si="48"/>
        <v>0</v>
      </c>
      <c r="DG7" s="24">
        <f t="shared" si="49"/>
        <v>1</v>
      </c>
      <c r="DH7" s="24">
        <f t="shared" si="50"/>
        <v>0</v>
      </c>
      <c r="DI7" s="24">
        <f t="shared" si="27"/>
        <v>1</v>
      </c>
      <c r="DJ7" s="24">
        <f t="shared" si="27"/>
        <v>1</v>
      </c>
      <c r="DK7" s="24">
        <f t="shared" si="27"/>
        <v>0</v>
      </c>
      <c r="DL7" s="24">
        <f t="shared" si="27"/>
        <v>0</v>
      </c>
      <c r="DM7" s="24">
        <f t="shared" si="27"/>
        <v>0</v>
      </c>
      <c r="DN7" s="24">
        <f t="shared" si="28"/>
        <v>0</v>
      </c>
      <c r="DO7" s="24">
        <f t="shared" si="51"/>
        <v>0</v>
      </c>
      <c r="DP7" s="24">
        <f t="shared" si="51"/>
        <v>0</v>
      </c>
      <c r="DQ7" s="24">
        <f t="shared" si="51"/>
        <v>0</v>
      </c>
      <c r="DR7" s="24">
        <f t="shared" si="52"/>
        <v>0</v>
      </c>
      <c r="DS7" s="24">
        <f t="shared" si="53"/>
        <v>0</v>
      </c>
    </row>
    <row r="8" spans="1:123" s="24" customFormat="1" ht="15.75" thickBot="1">
      <c r="A8" s="24" t="s">
        <v>335</v>
      </c>
      <c r="B8" s="25">
        <v>6</v>
      </c>
      <c r="C8" s="25" t="s">
        <v>489</v>
      </c>
      <c r="D8" s="85" t="s">
        <v>36</v>
      </c>
      <c r="E8" s="33">
        <v>1</v>
      </c>
      <c r="F8" s="33"/>
      <c r="G8" s="33">
        <v>2</v>
      </c>
      <c r="H8" s="33">
        <v>1</v>
      </c>
      <c r="I8" s="33">
        <v>1</v>
      </c>
      <c r="J8" s="33"/>
      <c r="K8" s="33">
        <v>1</v>
      </c>
      <c r="L8" s="33"/>
      <c r="M8" s="33"/>
      <c r="N8" s="33"/>
      <c r="O8" s="33"/>
      <c r="P8" s="33"/>
      <c r="Q8" s="33"/>
      <c r="R8" s="33"/>
      <c r="S8" s="33"/>
      <c r="T8" s="50" t="s">
        <v>36</v>
      </c>
      <c r="U8" s="33">
        <v>1</v>
      </c>
      <c r="V8" s="33"/>
      <c r="W8" s="33">
        <v>1</v>
      </c>
      <c r="X8" s="33"/>
      <c r="Y8" s="33">
        <v>1</v>
      </c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29"/>
        <v>2</v>
      </c>
      <c r="BA8" s="30">
        <f t="shared" si="0"/>
        <v>2</v>
      </c>
      <c r="BB8" s="31">
        <f t="shared" si="0"/>
        <v>0</v>
      </c>
      <c r="BC8" s="31">
        <f t="shared" si="30"/>
        <v>2</v>
      </c>
      <c r="BD8" s="31">
        <f t="shared" si="1"/>
        <v>3</v>
      </c>
      <c r="BE8" s="31">
        <f t="shared" si="31"/>
        <v>5</v>
      </c>
      <c r="BF8" s="31">
        <f t="shared" si="2"/>
        <v>1</v>
      </c>
      <c r="BG8" s="31">
        <f t="shared" si="32"/>
        <v>6</v>
      </c>
      <c r="BH8" s="31">
        <f t="shared" si="3"/>
        <v>2</v>
      </c>
      <c r="BI8" s="31">
        <f t="shared" si="3"/>
        <v>0</v>
      </c>
      <c r="BJ8" s="31">
        <f t="shared" si="3"/>
        <v>1</v>
      </c>
      <c r="BK8" s="31">
        <f t="shared" si="33"/>
        <v>0</v>
      </c>
      <c r="BL8" s="31">
        <f t="shared" si="33"/>
        <v>0</v>
      </c>
      <c r="BM8" s="31">
        <f t="shared" si="34"/>
        <v>0</v>
      </c>
      <c r="BN8" s="31">
        <f t="shared" si="4"/>
        <v>0</v>
      </c>
      <c r="BO8" s="31">
        <f t="shared" si="4"/>
        <v>0</v>
      </c>
      <c r="BP8" s="31">
        <f t="shared" si="35"/>
        <v>0</v>
      </c>
      <c r="BQ8" s="31">
        <f t="shared" si="36"/>
        <v>0</v>
      </c>
      <c r="BR8" s="31">
        <f t="shared" si="36"/>
        <v>0</v>
      </c>
      <c r="BS8" s="31">
        <f t="shared" si="37"/>
        <v>0</v>
      </c>
      <c r="BT8" s="31">
        <f t="shared" si="5"/>
        <v>0</v>
      </c>
      <c r="BU8" s="32">
        <f t="shared" si="5"/>
        <v>0</v>
      </c>
      <c r="BV8" s="32">
        <f t="shared" si="38"/>
        <v>0</v>
      </c>
      <c r="BX8" s="30">
        <f t="shared" si="39"/>
        <v>460</v>
      </c>
      <c r="BY8" s="31">
        <f t="shared" si="40"/>
        <v>0</v>
      </c>
      <c r="BZ8" s="31">
        <f t="shared" si="41"/>
        <v>5</v>
      </c>
      <c r="CA8" s="31">
        <f t="shared" si="42"/>
        <v>0</v>
      </c>
      <c r="CB8" s="31">
        <f t="shared" si="43"/>
        <v>0</v>
      </c>
      <c r="CC8" s="32">
        <f t="shared" si="44"/>
        <v>465</v>
      </c>
      <c r="CD8" s="176">
        <f t="shared" si="6"/>
        <v>318.33333333333337</v>
      </c>
      <c r="CE8" s="24">
        <f t="shared" si="45"/>
        <v>3</v>
      </c>
      <c r="CF8" s="176">
        <f t="shared" si="7"/>
        <v>278.33333333333337</v>
      </c>
      <c r="CG8" s="24">
        <f t="shared" si="46"/>
        <v>4</v>
      </c>
      <c r="CH8" s="176">
        <f t="shared" si="8"/>
        <v>225</v>
      </c>
      <c r="CI8" s="24">
        <f t="shared" si="47"/>
        <v>5</v>
      </c>
      <c r="CK8" s="24">
        <f t="shared" si="9"/>
        <v>4.020057058874384</v>
      </c>
      <c r="CM8" s="24">
        <f t="shared" si="10"/>
        <v>5.8823529411764701</v>
      </c>
      <c r="CN8" s="24">
        <f t="shared" si="11"/>
        <v>0</v>
      </c>
      <c r="CO8" s="24">
        <f t="shared" si="12"/>
        <v>7.6923076923076916</v>
      </c>
      <c r="CP8" s="24">
        <f t="shared" si="13"/>
        <v>2.7777777777777777</v>
      </c>
      <c r="CQ8" s="24">
        <f t="shared" si="14"/>
        <v>14.285714285714285</v>
      </c>
      <c r="CR8" s="24">
        <f t="shared" si="15"/>
        <v>0</v>
      </c>
      <c r="CS8" s="24">
        <f t="shared" si="16"/>
        <v>12.5</v>
      </c>
      <c r="CT8" s="24" t="e">
        <f t="shared" si="17"/>
        <v>#DIV/0!</v>
      </c>
      <c r="CU8" s="24">
        <f t="shared" si="18"/>
        <v>0</v>
      </c>
      <c r="CV8" s="24" t="e">
        <f t="shared" si="19"/>
        <v>#DIV/0!</v>
      </c>
      <c r="CW8" s="24" t="e">
        <f t="shared" si="20"/>
        <v>#DIV/0!</v>
      </c>
      <c r="CX8" s="24" t="e">
        <f t="shared" si="21"/>
        <v>#DIV/0!</v>
      </c>
      <c r="CY8" s="24" t="e">
        <f t="shared" si="22"/>
        <v>#DIV/0!</v>
      </c>
      <c r="CZ8" s="24">
        <f t="shared" si="23"/>
        <v>0</v>
      </c>
      <c r="DA8" s="24">
        <f t="shared" si="24"/>
        <v>0</v>
      </c>
      <c r="DB8" s="24">
        <f t="shared" si="25"/>
        <v>0</v>
      </c>
      <c r="DC8" s="24">
        <f t="shared" si="26"/>
        <v>0</v>
      </c>
      <c r="DE8" s="24">
        <f t="shared" si="48"/>
        <v>1</v>
      </c>
      <c r="DF8" s="24">
        <f t="shared" si="48"/>
        <v>0</v>
      </c>
      <c r="DG8" s="24">
        <f t="shared" si="49"/>
        <v>1</v>
      </c>
      <c r="DH8" s="24">
        <f t="shared" si="50"/>
        <v>1</v>
      </c>
      <c r="DI8" s="24">
        <f t="shared" si="27"/>
        <v>1</v>
      </c>
      <c r="DJ8" s="24">
        <f t="shared" si="27"/>
        <v>0</v>
      </c>
      <c r="DK8" s="24">
        <f t="shared" si="27"/>
        <v>1</v>
      </c>
      <c r="DL8" s="24">
        <f t="shared" si="27"/>
        <v>0</v>
      </c>
      <c r="DM8" s="24">
        <f t="shared" si="27"/>
        <v>0</v>
      </c>
      <c r="DN8" s="24">
        <f t="shared" si="28"/>
        <v>0</v>
      </c>
      <c r="DO8" s="24">
        <f t="shared" si="51"/>
        <v>0</v>
      </c>
      <c r="DP8" s="24">
        <f t="shared" si="51"/>
        <v>0</v>
      </c>
      <c r="DQ8" s="24">
        <f t="shared" si="51"/>
        <v>0</v>
      </c>
      <c r="DR8" s="24">
        <f t="shared" si="52"/>
        <v>0</v>
      </c>
      <c r="DS8" s="24">
        <f t="shared" si="53"/>
        <v>0</v>
      </c>
    </row>
    <row r="9" spans="1:123" s="24" customFormat="1" ht="15.75" thickBot="1">
      <c r="A9" s="24" t="s">
        <v>335</v>
      </c>
      <c r="B9" s="25">
        <v>7</v>
      </c>
      <c r="C9" s="25" t="s">
        <v>490</v>
      </c>
      <c r="D9" s="85" t="s">
        <v>36</v>
      </c>
      <c r="E9" s="33"/>
      <c r="F9" s="33">
        <v>1</v>
      </c>
      <c r="G9" s="33"/>
      <c r="H9" s="33"/>
      <c r="I9" s="33"/>
      <c r="J9" s="33">
        <v>3</v>
      </c>
      <c r="K9" s="33"/>
      <c r="L9" s="33"/>
      <c r="M9" s="33"/>
      <c r="N9" s="33"/>
      <c r="O9" s="33"/>
      <c r="P9" s="33"/>
      <c r="Q9" s="33"/>
      <c r="R9" s="33"/>
      <c r="S9" s="33"/>
      <c r="T9" s="50" t="s">
        <v>36</v>
      </c>
      <c r="U9" s="33"/>
      <c r="V9" s="33">
        <v>2</v>
      </c>
      <c r="W9" s="33">
        <v>1</v>
      </c>
      <c r="X9" s="33">
        <v>1</v>
      </c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29"/>
        <v>2</v>
      </c>
      <c r="BA9" s="30">
        <f t="shared" si="0"/>
        <v>0</v>
      </c>
      <c r="BB9" s="31">
        <f t="shared" si="0"/>
        <v>3</v>
      </c>
      <c r="BC9" s="31">
        <f t="shared" si="30"/>
        <v>3</v>
      </c>
      <c r="BD9" s="31">
        <f t="shared" si="1"/>
        <v>1</v>
      </c>
      <c r="BE9" s="31">
        <f t="shared" si="31"/>
        <v>4</v>
      </c>
      <c r="BF9" s="31">
        <f t="shared" si="2"/>
        <v>1</v>
      </c>
      <c r="BG9" s="31">
        <f t="shared" si="32"/>
        <v>5</v>
      </c>
      <c r="BH9" s="31">
        <f t="shared" si="3"/>
        <v>0</v>
      </c>
      <c r="BI9" s="31">
        <f t="shared" si="3"/>
        <v>3</v>
      </c>
      <c r="BJ9" s="31">
        <f t="shared" si="3"/>
        <v>0</v>
      </c>
      <c r="BK9" s="31">
        <f t="shared" si="33"/>
        <v>0</v>
      </c>
      <c r="BL9" s="31">
        <f t="shared" si="33"/>
        <v>0</v>
      </c>
      <c r="BM9" s="31">
        <f t="shared" si="34"/>
        <v>0</v>
      </c>
      <c r="BN9" s="31">
        <f t="shared" si="4"/>
        <v>0</v>
      </c>
      <c r="BO9" s="31">
        <f t="shared" si="4"/>
        <v>0</v>
      </c>
      <c r="BP9" s="31">
        <f t="shared" si="35"/>
        <v>0</v>
      </c>
      <c r="BQ9" s="31">
        <f t="shared" si="36"/>
        <v>0</v>
      </c>
      <c r="BR9" s="31">
        <f t="shared" si="36"/>
        <v>0</v>
      </c>
      <c r="BS9" s="31">
        <f t="shared" si="37"/>
        <v>0</v>
      </c>
      <c r="BT9" s="31">
        <f t="shared" si="5"/>
        <v>0</v>
      </c>
      <c r="BU9" s="32">
        <f t="shared" si="5"/>
        <v>0</v>
      </c>
      <c r="BV9" s="32">
        <f t="shared" si="38"/>
        <v>0</v>
      </c>
      <c r="BX9" s="30">
        <f t="shared" si="39"/>
        <v>340</v>
      </c>
      <c r="BY9" s="31">
        <f t="shared" si="40"/>
        <v>30</v>
      </c>
      <c r="BZ9" s="31">
        <f t="shared" si="41"/>
        <v>0</v>
      </c>
      <c r="CA9" s="31">
        <f t="shared" si="42"/>
        <v>0</v>
      </c>
      <c r="CB9" s="31">
        <f t="shared" si="43"/>
        <v>0</v>
      </c>
      <c r="CC9" s="32">
        <f t="shared" si="44"/>
        <v>370</v>
      </c>
      <c r="CD9" s="176">
        <f t="shared" si="6"/>
        <v>223.33333333333334</v>
      </c>
      <c r="CE9" s="24">
        <f t="shared" si="45"/>
        <v>3</v>
      </c>
      <c r="CF9" s="176">
        <f t="shared" si="7"/>
        <v>183.33333333333334</v>
      </c>
      <c r="CG9" s="24">
        <f t="shared" si="46"/>
        <v>4</v>
      </c>
      <c r="CH9" s="176">
        <f t="shared" si="8"/>
        <v>130</v>
      </c>
      <c r="CI9" s="24">
        <f t="shared" si="47"/>
        <v>5</v>
      </c>
      <c r="CK9" s="24">
        <f t="shared" si="9"/>
        <v>3.1987550791043482</v>
      </c>
      <c r="CM9" s="24">
        <f t="shared" si="10"/>
        <v>0</v>
      </c>
      <c r="CN9" s="24">
        <f t="shared" si="11"/>
        <v>7.5</v>
      </c>
      <c r="CO9" s="24">
        <f t="shared" si="12"/>
        <v>2.5641025641025639</v>
      </c>
      <c r="CP9" s="24">
        <f t="shared" si="13"/>
        <v>2.7777777777777777</v>
      </c>
      <c r="CQ9" s="24">
        <f t="shared" si="14"/>
        <v>0</v>
      </c>
      <c r="CR9" s="24">
        <f t="shared" si="15"/>
        <v>8.1081081081081088</v>
      </c>
      <c r="CS9" s="24">
        <f t="shared" si="16"/>
        <v>0</v>
      </c>
      <c r="CT9" s="24" t="e">
        <f t="shared" si="17"/>
        <v>#DIV/0!</v>
      </c>
      <c r="CU9" s="24">
        <f t="shared" si="18"/>
        <v>0</v>
      </c>
      <c r="CV9" s="24" t="e">
        <f t="shared" si="19"/>
        <v>#DIV/0!</v>
      </c>
      <c r="CW9" s="24" t="e">
        <f t="shared" si="20"/>
        <v>#DIV/0!</v>
      </c>
      <c r="CX9" s="24" t="e">
        <f t="shared" si="21"/>
        <v>#DIV/0!</v>
      </c>
      <c r="CY9" s="24" t="e">
        <f t="shared" si="22"/>
        <v>#DIV/0!</v>
      </c>
      <c r="CZ9" s="24">
        <f t="shared" si="23"/>
        <v>0</v>
      </c>
      <c r="DA9" s="24">
        <f t="shared" si="24"/>
        <v>0</v>
      </c>
      <c r="DB9" s="24">
        <f t="shared" si="25"/>
        <v>0</v>
      </c>
      <c r="DC9" s="24">
        <f t="shared" si="26"/>
        <v>0</v>
      </c>
      <c r="DE9" s="24">
        <f t="shared" si="48"/>
        <v>0</v>
      </c>
      <c r="DF9" s="24">
        <f t="shared" si="48"/>
        <v>1</v>
      </c>
      <c r="DG9" s="24">
        <f t="shared" si="49"/>
        <v>1</v>
      </c>
      <c r="DH9" s="24">
        <f t="shared" si="50"/>
        <v>1</v>
      </c>
      <c r="DI9" s="24">
        <f t="shared" si="27"/>
        <v>0</v>
      </c>
      <c r="DJ9" s="24">
        <f t="shared" si="27"/>
        <v>1</v>
      </c>
      <c r="DK9" s="24">
        <f t="shared" si="27"/>
        <v>0</v>
      </c>
      <c r="DL9" s="24">
        <f t="shared" si="27"/>
        <v>0</v>
      </c>
      <c r="DM9" s="24">
        <f t="shared" si="27"/>
        <v>0</v>
      </c>
      <c r="DN9" s="24">
        <f t="shared" si="28"/>
        <v>0</v>
      </c>
      <c r="DO9" s="24">
        <f t="shared" si="51"/>
        <v>0</v>
      </c>
      <c r="DP9" s="24">
        <f t="shared" si="51"/>
        <v>0</v>
      </c>
      <c r="DQ9" s="24">
        <f t="shared" si="51"/>
        <v>0</v>
      </c>
      <c r="DR9" s="24">
        <f t="shared" si="52"/>
        <v>0</v>
      </c>
      <c r="DS9" s="24">
        <f t="shared" si="53"/>
        <v>0</v>
      </c>
    </row>
    <row r="10" spans="1:123" s="24" customFormat="1" ht="15.75" thickBot="1">
      <c r="A10" s="24" t="s">
        <v>37</v>
      </c>
      <c r="B10" s="25">
        <v>8</v>
      </c>
      <c r="C10" s="25" t="s">
        <v>491</v>
      </c>
      <c r="D10" s="85" t="s">
        <v>76</v>
      </c>
      <c r="E10" s="236"/>
      <c r="F10" s="236"/>
      <c r="G10" s="236"/>
      <c r="H10" s="236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50" t="s">
        <v>76</v>
      </c>
      <c r="U10" s="236"/>
      <c r="V10" s="33"/>
      <c r="W10" s="236"/>
      <c r="X10" s="236"/>
      <c r="Y10" s="236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29"/>
        <v>0</v>
      </c>
      <c r="BA10" s="30">
        <f t="shared" si="0"/>
        <v>0</v>
      </c>
      <c r="BB10" s="31">
        <f t="shared" si="0"/>
        <v>0</v>
      </c>
      <c r="BC10" s="31">
        <f t="shared" si="30"/>
        <v>0</v>
      </c>
      <c r="BD10" s="31">
        <f t="shared" si="1"/>
        <v>0</v>
      </c>
      <c r="BE10" s="31">
        <f t="shared" si="31"/>
        <v>0</v>
      </c>
      <c r="BF10" s="31">
        <f t="shared" si="2"/>
        <v>0</v>
      </c>
      <c r="BG10" s="31">
        <f t="shared" si="32"/>
        <v>0</v>
      </c>
      <c r="BH10" s="31">
        <f t="shared" si="3"/>
        <v>0</v>
      </c>
      <c r="BI10" s="31">
        <f t="shared" si="3"/>
        <v>0</v>
      </c>
      <c r="BJ10" s="31">
        <f t="shared" si="3"/>
        <v>0</v>
      </c>
      <c r="BK10" s="31">
        <f t="shared" si="33"/>
        <v>0</v>
      </c>
      <c r="BL10" s="31">
        <f t="shared" si="33"/>
        <v>0</v>
      </c>
      <c r="BM10" s="31">
        <f t="shared" si="34"/>
        <v>0</v>
      </c>
      <c r="BN10" s="31">
        <f t="shared" si="4"/>
        <v>0</v>
      </c>
      <c r="BO10" s="31">
        <f t="shared" si="4"/>
        <v>0</v>
      </c>
      <c r="BP10" s="31">
        <f t="shared" si="35"/>
        <v>0</v>
      </c>
      <c r="BQ10" s="31">
        <f t="shared" si="36"/>
        <v>0</v>
      </c>
      <c r="BR10" s="31">
        <f t="shared" si="36"/>
        <v>0</v>
      </c>
      <c r="BS10" s="31">
        <f t="shared" si="37"/>
        <v>0</v>
      </c>
      <c r="BT10" s="31">
        <f t="shared" si="5"/>
        <v>0</v>
      </c>
      <c r="BU10" s="32">
        <f t="shared" si="5"/>
        <v>0</v>
      </c>
      <c r="BV10" s="32">
        <f t="shared" si="38"/>
        <v>0</v>
      </c>
      <c r="BX10" s="30">
        <f t="shared" si="39"/>
        <v>0</v>
      </c>
      <c r="BY10" s="31">
        <f t="shared" si="40"/>
        <v>0</v>
      </c>
      <c r="BZ10" s="31">
        <f t="shared" si="41"/>
        <v>0</v>
      </c>
      <c r="CA10" s="31">
        <f t="shared" si="42"/>
        <v>0</v>
      </c>
      <c r="CB10" s="31">
        <f t="shared" si="43"/>
        <v>0</v>
      </c>
      <c r="CC10" s="32" t="str">
        <f t="shared" si="44"/>
        <v/>
      </c>
      <c r="CD10" s="176" t="e">
        <f t="shared" si="6"/>
        <v>#VALUE!</v>
      </c>
      <c r="CE10" s="24" t="str">
        <f t="shared" si="45"/>
        <v xml:space="preserve"> </v>
      </c>
      <c r="CF10" s="176" t="e">
        <f t="shared" si="7"/>
        <v>#VALUE!</v>
      </c>
      <c r="CG10" s="24" t="str">
        <f t="shared" si="46"/>
        <v xml:space="preserve"> </v>
      </c>
      <c r="CH10" s="176" t="e">
        <f t="shared" si="8"/>
        <v>#VALUE!</v>
      </c>
      <c r="CI10" s="24" t="str">
        <f t="shared" si="47"/>
        <v xml:space="preserve"> </v>
      </c>
      <c r="CK10" s="24" t="e">
        <f t="shared" si="9"/>
        <v>#VALUE!</v>
      </c>
      <c r="CM10" s="24">
        <f t="shared" si="10"/>
        <v>0</v>
      </c>
      <c r="CN10" s="24">
        <f t="shared" si="11"/>
        <v>0</v>
      </c>
      <c r="CO10" s="24">
        <f t="shared" si="12"/>
        <v>0</v>
      </c>
      <c r="CP10" s="24">
        <f t="shared" si="13"/>
        <v>0</v>
      </c>
      <c r="CQ10" s="24">
        <f t="shared" si="14"/>
        <v>0</v>
      </c>
      <c r="CR10" s="24">
        <f t="shared" si="15"/>
        <v>0</v>
      </c>
      <c r="CS10" s="24">
        <f t="shared" si="16"/>
        <v>0</v>
      </c>
      <c r="CT10" s="24" t="e">
        <f t="shared" si="17"/>
        <v>#DIV/0!</v>
      </c>
      <c r="CU10" s="24">
        <f t="shared" si="18"/>
        <v>0</v>
      </c>
      <c r="CV10" s="24" t="e">
        <f t="shared" si="19"/>
        <v>#DIV/0!</v>
      </c>
      <c r="CW10" s="24" t="e">
        <f t="shared" si="20"/>
        <v>#DIV/0!</v>
      </c>
      <c r="CX10" s="24" t="e">
        <f t="shared" si="21"/>
        <v>#DIV/0!</v>
      </c>
      <c r="CY10" s="24" t="e">
        <f t="shared" si="22"/>
        <v>#DIV/0!</v>
      </c>
      <c r="CZ10" s="24">
        <f t="shared" si="23"/>
        <v>0</v>
      </c>
      <c r="DA10" s="24">
        <f t="shared" si="24"/>
        <v>0</v>
      </c>
      <c r="DB10" s="24">
        <f t="shared" si="25"/>
        <v>0</v>
      </c>
      <c r="DC10" s="24">
        <f t="shared" si="26"/>
        <v>0</v>
      </c>
      <c r="DE10" s="24">
        <f t="shared" si="48"/>
        <v>0</v>
      </c>
      <c r="DF10" s="24">
        <f t="shared" si="48"/>
        <v>0</v>
      </c>
      <c r="DG10" s="24">
        <f t="shared" si="49"/>
        <v>0</v>
      </c>
      <c r="DH10" s="24">
        <f t="shared" si="50"/>
        <v>0</v>
      </c>
      <c r="DI10" s="24">
        <f t="shared" si="27"/>
        <v>0</v>
      </c>
      <c r="DJ10" s="24">
        <f t="shared" si="27"/>
        <v>0</v>
      </c>
      <c r="DK10" s="24">
        <f t="shared" si="27"/>
        <v>0</v>
      </c>
      <c r="DL10" s="24">
        <f t="shared" si="27"/>
        <v>0</v>
      </c>
      <c r="DM10" s="24">
        <f t="shared" si="27"/>
        <v>0</v>
      </c>
      <c r="DN10" s="24">
        <f t="shared" si="28"/>
        <v>0</v>
      </c>
      <c r="DO10" s="24">
        <f t="shared" si="51"/>
        <v>0</v>
      </c>
      <c r="DP10" s="24">
        <f t="shared" si="51"/>
        <v>0</v>
      </c>
      <c r="DQ10" s="24">
        <f t="shared" si="51"/>
        <v>0</v>
      </c>
      <c r="DR10" s="24">
        <f t="shared" si="52"/>
        <v>0</v>
      </c>
      <c r="DS10" s="24">
        <f t="shared" si="53"/>
        <v>0</v>
      </c>
    </row>
    <row r="11" spans="1:123" s="24" customFormat="1" ht="15.75" thickBot="1">
      <c r="A11" s="24" t="s">
        <v>335</v>
      </c>
      <c r="B11" s="25">
        <v>9</v>
      </c>
      <c r="C11" s="25" t="s">
        <v>492</v>
      </c>
      <c r="D11" s="85" t="s">
        <v>36</v>
      </c>
      <c r="E11" s="33"/>
      <c r="F11" s="33"/>
      <c r="G11" s="33"/>
      <c r="H11" s="33">
        <v>1</v>
      </c>
      <c r="I11" s="33"/>
      <c r="J11" s="33">
        <v>2</v>
      </c>
      <c r="K11" s="33"/>
      <c r="L11" s="33"/>
      <c r="M11" s="33"/>
      <c r="N11" s="227"/>
      <c r="O11" s="33"/>
      <c r="P11" s="33"/>
      <c r="Q11" s="33"/>
      <c r="R11" s="33"/>
      <c r="S11" s="33"/>
      <c r="T11" s="50" t="s">
        <v>36</v>
      </c>
      <c r="U11" s="33"/>
      <c r="V11" s="33">
        <v>1</v>
      </c>
      <c r="W11" s="33">
        <v>1</v>
      </c>
      <c r="X11" s="33">
        <v>2</v>
      </c>
      <c r="Y11" s="33"/>
      <c r="Z11" s="33">
        <v>1</v>
      </c>
      <c r="AA11" s="33"/>
      <c r="AB11" s="33"/>
      <c r="AC11" s="33"/>
      <c r="AD11" s="33"/>
      <c r="AE11" s="33"/>
      <c r="AF11" s="33"/>
      <c r="AG11" s="33">
        <v>1</v>
      </c>
      <c r="AH11" s="33"/>
      <c r="AI11" s="33"/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29"/>
        <v>2</v>
      </c>
      <c r="BA11" s="30">
        <f t="shared" si="0"/>
        <v>0</v>
      </c>
      <c r="BB11" s="31">
        <f t="shared" si="0"/>
        <v>1</v>
      </c>
      <c r="BC11" s="31">
        <f t="shared" si="30"/>
        <v>1</v>
      </c>
      <c r="BD11" s="31">
        <f t="shared" si="1"/>
        <v>1</v>
      </c>
      <c r="BE11" s="31">
        <f t="shared" si="31"/>
        <v>2</v>
      </c>
      <c r="BF11" s="31">
        <f t="shared" si="2"/>
        <v>3</v>
      </c>
      <c r="BG11" s="31">
        <f t="shared" si="32"/>
        <v>5</v>
      </c>
      <c r="BH11" s="31">
        <f t="shared" si="3"/>
        <v>0</v>
      </c>
      <c r="BI11" s="31">
        <f t="shared" si="3"/>
        <v>3</v>
      </c>
      <c r="BJ11" s="31">
        <f t="shared" si="3"/>
        <v>0</v>
      </c>
      <c r="BK11" s="31">
        <f t="shared" si="33"/>
        <v>0</v>
      </c>
      <c r="BL11" s="31">
        <f t="shared" si="33"/>
        <v>0</v>
      </c>
      <c r="BM11" s="31">
        <f t="shared" si="34"/>
        <v>0</v>
      </c>
      <c r="BN11" s="31">
        <f t="shared" si="4"/>
        <v>0</v>
      </c>
      <c r="BO11" s="31">
        <f t="shared" si="4"/>
        <v>0</v>
      </c>
      <c r="BP11" s="31">
        <f t="shared" si="35"/>
        <v>0</v>
      </c>
      <c r="BQ11" s="31">
        <f t="shared" si="36"/>
        <v>0</v>
      </c>
      <c r="BR11" s="31">
        <f t="shared" si="36"/>
        <v>1</v>
      </c>
      <c r="BS11" s="31">
        <f t="shared" si="37"/>
        <v>1</v>
      </c>
      <c r="BT11" s="31">
        <f t="shared" si="5"/>
        <v>0</v>
      </c>
      <c r="BU11" s="32">
        <f t="shared" si="5"/>
        <v>0</v>
      </c>
      <c r="BV11" s="32">
        <f t="shared" si="38"/>
        <v>0</v>
      </c>
      <c r="BX11" s="30">
        <f t="shared" si="39"/>
        <v>260</v>
      </c>
      <c r="BY11" s="31">
        <f t="shared" si="40"/>
        <v>30</v>
      </c>
      <c r="BZ11" s="31">
        <f t="shared" si="41"/>
        <v>0</v>
      </c>
      <c r="CA11" s="31">
        <f t="shared" si="42"/>
        <v>0</v>
      </c>
      <c r="CB11" s="31">
        <f t="shared" si="43"/>
        <v>50</v>
      </c>
      <c r="CC11" s="32">
        <f t="shared" si="44"/>
        <v>340</v>
      </c>
      <c r="CD11" s="176">
        <f t="shared" si="6"/>
        <v>193.33333333333334</v>
      </c>
      <c r="CE11" s="24">
        <f t="shared" si="45"/>
        <v>3</v>
      </c>
      <c r="CF11" s="176">
        <f t="shared" si="7"/>
        <v>153.33333333333334</v>
      </c>
      <c r="CG11" s="24">
        <f t="shared" si="46"/>
        <v>4</v>
      </c>
      <c r="CH11" s="176">
        <f t="shared" si="8"/>
        <v>100</v>
      </c>
      <c r="CI11" s="24">
        <f t="shared" si="47"/>
        <v>5</v>
      </c>
      <c r="CK11" s="24">
        <f t="shared" si="9"/>
        <v>2.9393965591769691</v>
      </c>
      <c r="CM11" s="24">
        <f t="shared" si="10"/>
        <v>0</v>
      </c>
      <c r="CN11" s="24">
        <f t="shared" si="11"/>
        <v>2.5</v>
      </c>
      <c r="CO11" s="24">
        <f t="shared" si="12"/>
        <v>2.5641025641025639</v>
      </c>
      <c r="CP11" s="24">
        <f t="shared" si="13"/>
        <v>8.3333333333333339</v>
      </c>
      <c r="CQ11" s="24">
        <f t="shared" si="14"/>
        <v>0</v>
      </c>
      <c r="CR11" s="24">
        <f t="shared" si="15"/>
        <v>8.1081081081081088</v>
      </c>
      <c r="CS11" s="24">
        <f t="shared" si="16"/>
        <v>0</v>
      </c>
      <c r="CT11" s="24" t="e">
        <f t="shared" si="17"/>
        <v>#DIV/0!</v>
      </c>
      <c r="CU11" s="24">
        <f t="shared" si="18"/>
        <v>0</v>
      </c>
      <c r="CV11" s="24" t="e">
        <f t="shared" si="19"/>
        <v>#DIV/0!</v>
      </c>
      <c r="CW11" s="24" t="e">
        <f t="shared" si="20"/>
        <v>#DIV/0!</v>
      </c>
      <c r="CX11" s="24" t="e">
        <f t="shared" si="21"/>
        <v>#DIV/0!</v>
      </c>
      <c r="CY11" s="24" t="e">
        <f t="shared" si="22"/>
        <v>#DIV/0!</v>
      </c>
      <c r="CZ11" s="24">
        <f t="shared" si="23"/>
        <v>20</v>
      </c>
      <c r="DA11" s="24">
        <f t="shared" si="24"/>
        <v>0</v>
      </c>
      <c r="DB11" s="24">
        <f t="shared" si="25"/>
        <v>0</v>
      </c>
      <c r="DC11" s="24">
        <f t="shared" si="26"/>
        <v>0</v>
      </c>
      <c r="DE11" s="24">
        <f t="shared" si="48"/>
        <v>0</v>
      </c>
      <c r="DF11" s="24">
        <f t="shared" si="48"/>
        <v>1</v>
      </c>
      <c r="DG11" s="24">
        <f t="shared" si="49"/>
        <v>1</v>
      </c>
      <c r="DH11" s="24">
        <f t="shared" si="50"/>
        <v>1</v>
      </c>
      <c r="DI11" s="24">
        <f t="shared" si="27"/>
        <v>0</v>
      </c>
      <c r="DJ11" s="24">
        <f t="shared" si="27"/>
        <v>1</v>
      </c>
      <c r="DK11" s="24">
        <f t="shared" si="27"/>
        <v>0</v>
      </c>
      <c r="DL11" s="24">
        <f t="shared" si="27"/>
        <v>0</v>
      </c>
      <c r="DM11" s="24">
        <f t="shared" si="27"/>
        <v>0</v>
      </c>
      <c r="DN11" s="24">
        <f t="shared" si="28"/>
        <v>0</v>
      </c>
      <c r="DO11" s="24">
        <f t="shared" si="51"/>
        <v>0</v>
      </c>
      <c r="DP11" s="24">
        <f t="shared" si="51"/>
        <v>0</v>
      </c>
      <c r="DQ11" s="24">
        <f t="shared" si="51"/>
        <v>1</v>
      </c>
      <c r="DR11" s="24">
        <f t="shared" si="52"/>
        <v>0</v>
      </c>
      <c r="DS11" s="24">
        <f t="shared" si="53"/>
        <v>0</v>
      </c>
    </row>
    <row r="12" spans="1:123" s="24" customFormat="1" ht="15.75" thickBot="1">
      <c r="A12" s="24" t="s">
        <v>335</v>
      </c>
      <c r="B12" s="25">
        <v>10</v>
      </c>
      <c r="C12" s="25" t="s">
        <v>493</v>
      </c>
      <c r="D12" s="85" t="s">
        <v>36</v>
      </c>
      <c r="E12" s="33">
        <v>1</v>
      </c>
      <c r="F12" s="33"/>
      <c r="G12" s="33">
        <v>1</v>
      </c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50" t="s">
        <v>36</v>
      </c>
      <c r="U12" s="33"/>
      <c r="V12" s="33"/>
      <c r="W12" s="33">
        <v>2</v>
      </c>
      <c r="X12" s="33"/>
      <c r="Y12" s="33"/>
      <c r="Z12" s="33"/>
      <c r="AA12" s="33"/>
      <c r="AB12" s="33"/>
      <c r="AC12" s="33"/>
      <c r="AD12" s="33"/>
      <c r="AE12" s="33"/>
      <c r="AF12" s="33"/>
      <c r="AG12" s="33">
        <v>1</v>
      </c>
      <c r="AH12" s="33"/>
      <c r="AI12" s="33"/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29"/>
        <v>2</v>
      </c>
      <c r="BA12" s="30">
        <f t="shared" si="0"/>
        <v>1</v>
      </c>
      <c r="BB12" s="31">
        <f t="shared" si="0"/>
        <v>0</v>
      </c>
      <c r="BC12" s="31">
        <f t="shared" si="30"/>
        <v>1</v>
      </c>
      <c r="BD12" s="31">
        <f t="shared" si="1"/>
        <v>3</v>
      </c>
      <c r="BE12" s="31">
        <f t="shared" si="31"/>
        <v>4</v>
      </c>
      <c r="BF12" s="31">
        <f t="shared" si="2"/>
        <v>0</v>
      </c>
      <c r="BG12" s="31">
        <f t="shared" si="32"/>
        <v>4</v>
      </c>
      <c r="BH12" s="31">
        <f t="shared" si="3"/>
        <v>0</v>
      </c>
      <c r="BI12" s="31">
        <f t="shared" si="3"/>
        <v>0</v>
      </c>
      <c r="BJ12" s="31">
        <f t="shared" si="3"/>
        <v>0</v>
      </c>
      <c r="BK12" s="31">
        <f t="shared" si="33"/>
        <v>0</v>
      </c>
      <c r="BL12" s="31">
        <f t="shared" si="33"/>
        <v>0</v>
      </c>
      <c r="BM12" s="31">
        <f t="shared" si="34"/>
        <v>0</v>
      </c>
      <c r="BN12" s="31">
        <f t="shared" si="4"/>
        <v>0</v>
      </c>
      <c r="BO12" s="31">
        <f t="shared" si="4"/>
        <v>0</v>
      </c>
      <c r="BP12" s="31">
        <f t="shared" si="35"/>
        <v>0</v>
      </c>
      <c r="BQ12" s="31">
        <f t="shared" si="36"/>
        <v>0</v>
      </c>
      <c r="BR12" s="31">
        <f t="shared" si="36"/>
        <v>1</v>
      </c>
      <c r="BS12" s="31">
        <f t="shared" si="37"/>
        <v>1</v>
      </c>
      <c r="BT12" s="31">
        <f t="shared" si="5"/>
        <v>0</v>
      </c>
      <c r="BU12" s="32">
        <f t="shared" si="5"/>
        <v>0</v>
      </c>
      <c r="BV12" s="32">
        <f t="shared" si="38"/>
        <v>0</v>
      </c>
      <c r="BX12" s="30">
        <f t="shared" si="39"/>
        <v>280</v>
      </c>
      <c r="BY12" s="31">
        <f t="shared" si="40"/>
        <v>0</v>
      </c>
      <c r="BZ12" s="31">
        <f t="shared" si="41"/>
        <v>0</v>
      </c>
      <c r="CA12" s="31">
        <f t="shared" si="42"/>
        <v>0</v>
      </c>
      <c r="CB12" s="31">
        <f t="shared" si="43"/>
        <v>50</v>
      </c>
      <c r="CC12" s="32">
        <f t="shared" si="44"/>
        <v>330</v>
      </c>
      <c r="CD12" s="176">
        <f t="shared" si="6"/>
        <v>183.33333333333334</v>
      </c>
      <c r="CE12" s="24">
        <f t="shared" si="45"/>
        <v>3</v>
      </c>
      <c r="CF12" s="176">
        <f t="shared" si="7"/>
        <v>143.33333333333334</v>
      </c>
      <c r="CG12" s="24">
        <f t="shared" si="46"/>
        <v>4</v>
      </c>
      <c r="CH12" s="176">
        <f t="shared" si="8"/>
        <v>90</v>
      </c>
      <c r="CI12" s="24">
        <f t="shared" si="47"/>
        <v>5</v>
      </c>
      <c r="CK12" s="24">
        <f t="shared" si="9"/>
        <v>2.8529437192011757</v>
      </c>
      <c r="CM12" s="24">
        <f t="shared" si="10"/>
        <v>2.9411764705882351</v>
      </c>
      <c r="CN12" s="24">
        <f t="shared" si="11"/>
        <v>0</v>
      </c>
      <c r="CO12" s="24">
        <f t="shared" si="12"/>
        <v>7.6923076923076916</v>
      </c>
      <c r="CP12" s="24">
        <f t="shared" si="13"/>
        <v>0</v>
      </c>
      <c r="CQ12" s="24">
        <f t="shared" si="14"/>
        <v>0</v>
      </c>
      <c r="CR12" s="24">
        <f t="shared" si="15"/>
        <v>0</v>
      </c>
      <c r="CS12" s="24">
        <f t="shared" si="16"/>
        <v>0</v>
      </c>
      <c r="CT12" s="24" t="e">
        <f t="shared" si="17"/>
        <v>#DIV/0!</v>
      </c>
      <c r="CU12" s="24">
        <f t="shared" si="18"/>
        <v>0</v>
      </c>
      <c r="CV12" s="24" t="e">
        <f t="shared" si="19"/>
        <v>#DIV/0!</v>
      </c>
      <c r="CW12" s="24" t="e">
        <f t="shared" si="20"/>
        <v>#DIV/0!</v>
      </c>
      <c r="CX12" s="24" t="e">
        <f t="shared" si="21"/>
        <v>#DIV/0!</v>
      </c>
      <c r="CY12" s="24" t="e">
        <f t="shared" si="22"/>
        <v>#DIV/0!</v>
      </c>
      <c r="CZ12" s="24">
        <f t="shared" si="23"/>
        <v>20</v>
      </c>
      <c r="DA12" s="24">
        <f t="shared" si="24"/>
        <v>0</v>
      </c>
      <c r="DB12" s="24">
        <f t="shared" si="25"/>
        <v>0</v>
      </c>
      <c r="DC12" s="24">
        <f t="shared" si="26"/>
        <v>0</v>
      </c>
      <c r="DE12" s="24">
        <f t="shared" si="48"/>
        <v>1</v>
      </c>
      <c r="DF12" s="24">
        <f t="shared" si="48"/>
        <v>0</v>
      </c>
      <c r="DG12" s="24">
        <f t="shared" si="49"/>
        <v>1</v>
      </c>
      <c r="DH12" s="24">
        <f t="shared" si="50"/>
        <v>0</v>
      </c>
      <c r="DI12" s="24">
        <f t="shared" si="27"/>
        <v>0</v>
      </c>
      <c r="DJ12" s="24">
        <f t="shared" si="27"/>
        <v>0</v>
      </c>
      <c r="DK12" s="24">
        <f t="shared" si="27"/>
        <v>0</v>
      </c>
      <c r="DL12" s="24">
        <f t="shared" si="27"/>
        <v>0</v>
      </c>
      <c r="DM12" s="24">
        <f t="shared" si="27"/>
        <v>0</v>
      </c>
      <c r="DN12" s="24">
        <f t="shared" si="28"/>
        <v>0</v>
      </c>
      <c r="DO12" s="24">
        <f t="shared" si="51"/>
        <v>0</v>
      </c>
      <c r="DP12" s="24">
        <f t="shared" si="51"/>
        <v>0</v>
      </c>
      <c r="DQ12" s="24">
        <f t="shared" si="51"/>
        <v>1</v>
      </c>
      <c r="DR12" s="24">
        <f t="shared" si="52"/>
        <v>0</v>
      </c>
      <c r="DS12" s="24">
        <f t="shared" si="53"/>
        <v>0</v>
      </c>
    </row>
    <row r="13" spans="1:123" s="24" customFormat="1" ht="15.75" thickBot="1">
      <c r="A13" s="24" t="s">
        <v>335</v>
      </c>
      <c r="B13" s="25">
        <v>11</v>
      </c>
      <c r="C13" s="25" t="s">
        <v>494</v>
      </c>
      <c r="D13" s="85" t="s">
        <v>36</v>
      </c>
      <c r="E13" s="43">
        <v>1</v>
      </c>
      <c r="F13" s="43"/>
      <c r="G13" s="43">
        <v>2</v>
      </c>
      <c r="H13" s="43">
        <v>4</v>
      </c>
      <c r="I13" s="43">
        <v>1</v>
      </c>
      <c r="J13" s="43">
        <v>2</v>
      </c>
      <c r="K13" s="43"/>
      <c r="L13" s="33"/>
      <c r="M13" s="33"/>
      <c r="N13" s="33"/>
      <c r="O13" s="33"/>
      <c r="P13" s="33"/>
      <c r="Q13" s="33"/>
      <c r="R13" s="227"/>
      <c r="S13" s="226">
        <v>1</v>
      </c>
      <c r="T13" s="50" t="s">
        <v>36</v>
      </c>
      <c r="U13" s="33"/>
      <c r="V13" s="33">
        <v>1</v>
      </c>
      <c r="W13" s="33"/>
      <c r="X13" s="33">
        <v>1</v>
      </c>
      <c r="Y13" s="33"/>
      <c r="Z13" s="33">
        <v>2</v>
      </c>
      <c r="AA13" s="33"/>
      <c r="AB13" s="33"/>
      <c r="AC13" s="33"/>
      <c r="AD13" s="33"/>
      <c r="AE13" s="33"/>
      <c r="AF13" s="33"/>
      <c r="AG13" s="33"/>
      <c r="AH13" s="33"/>
      <c r="AI13" s="33"/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29"/>
        <v>2</v>
      </c>
      <c r="BA13" s="30">
        <f t="shared" si="0"/>
        <v>1</v>
      </c>
      <c r="BB13" s="31">
        <f t="shared" si="0"/>
        <v>1</v>
      </c>
      <c r="BC13" s="31">
        <f t="shared" si="30"/>
        <v>2</v>
      </c>
      <c r="BD13" s="31">
        <f t="shared" si="1"/>
        <v>2</v>
      </c>
      <c r="BE13" s="31">
        <f t="shared" si="31"/>
        <v>4</v>
      </c>
      <c r="BF13" s="31">
        <f t="shared" si="2"/>
        <v>5</v>
      </c>
      <c r="BG13" s="31">
        <f t="shared" si="32"/>
        <v>9</v>
      </c>
      <c r="BH13" s="31">
        <f t="shared" si="3"/>
        <v>1</v>
      </c>
      <c r="BI13" s="31">
        <f t="shared" si="3"/>
        <v>4</v>
      </c>
      <c r="BJ13" s="31">
        <f t="shared" si="3"/>
        <v>0</v>
      </c>
      <c r="BK13" s="31">
        <f t="shared" si="33"/>
        <v>0</v>
      </c>
      <c r="BL13" s="31">
        <f t="shared" si="33"/>
        <v>0</v>
      </c>
      <c r="BM13" s="31">
        <f t="shared" si="34"/>
        <v>0</v>
      </c>
      <c r="BN13" s="31">
        <f t="shared" si="4"/>
        <v>0</v>
      </c>
      <c r="BO13" s="31">
        <f t="shared" si="4"/>
        <v>0</v>
      </c>
      <c r="BP13" s="31">
        <f t="shared" si="35"/>
        <v>0</v>
      </c>
      <c r="BQ13" s="31">
        <f t="shared" si="36"/>
        <v>0</v>
      </c>
      <c r="BR13" s="31">
        <f t="shared" si="36"/>
        <v>0</v>
      </c>
      <c r="BS13" s="31">
        <f t="shared" si="37"/>
        <v>0</v>
      </c>
      <c r="BT13" s="31">
        <f t="shared" si="5"/>
        <v>0</v>
      </c>
      <c r="BU13" s="32">
        <f t="shared" si="5"/>
        <v>1</v>
      </c>
      <c r="BV13" s="32">
        <f t="shared" si="38"/>
        <v>1</v>
      </c>
      <c r="BX13" s="30">
        <f t="shared" si="39"/>
        <v>520</v>
      </c>
      <c r="BY13" s="31">
        <f t="shared" si="40"/>
        <v>30</v>
      </c>
      <c r="BZ13" s="31">
        <f t="shared" si="41"/>
        <v>0</v>
      </c>
      <c r="CA13" s="31">
        <f t="shared" si="42"/>
        <v>0</v>
      </c>
      <c r="CB13" s="31">
        <f t="shared" si="43"/>
        <v>10</v>
      </c>
      <c r="CC13" s="32">
        <f t="shared" si="44"/>
        <v>560</v>
      </c>
      <c r="CD13" s="176">
        <f t="shared" si="6"/>
        <v>413.33333333333337</v>
      </c>
      <c r="CE13" s="24">
        <f t="shared" si="45"/>
        <v>3</v>
      </c>
      <c r="CF13" s="176">
        <f t="shared" si="7"/>
        <v>373.33333333333337</v>
      </c>
      <c r="CG13" s="24">
        <f t="shared" si="46"/>
        <v>4</v>
      </c>
      <c r="CH13" s="176">
        <f t="shared" si="8"/>
        <v>320</v>
      </c>
      <c r="CI13" s="24">
        <f t="shared" si="47"/>
        <v>5</v>
      </c>
      <c r="CK13" s="24">
        <f t="shared" si="9"/>
        <v>4.8413590386444199</v>
      </c>
      <c r="CM13" s="24">
        <f t="shared" si="10"/>
        <v>2.9411764705882351</v>
      </c>
      <c r="CN13" s="24">
        <f t="shared" si="11"/>
        <v>2.5</v>
      </c>
      <c r="CO13" s="24">
        <f t="shared" si="12"/>
        <v>5.1282051282051277</v>
      </c>
      <c r="CP13" s="24">
        <f t="shared" si="13"/>
        <v>13.888888888888889</v>
      </c>
      <c r="CQ13" s="24">
        <f t="shared" si="14"/>
        <v>7.1428571428571423</v>
      </c>
      <c r="CR13" s="24">
        <f t="shared" si="15"/>
        <v>10.810810810810811</v>
      </c>
      <c r="CS13" s="24">
        <f t="shared" si="16"/>
        <v>0</v>
      </c>
      <c r="CT13" s="24" t="e">
        <f t="shared" si="17"/>
        <v>#DIV/0!</v>
      </c>
      <c r="CU13" s="24">
        <f t="shared" si="18"/>
        <v>0</v>
      </c>
      <c r="CV13" s="24" t="e">
        <f t="shared" si="19"/>
        <v>#DIV/0!</v>
      </c>
      <c r="CW13" s="24" t="e">
        <f t="shared" si="20"/>
        <v>#DIV/0!</v>
      </c>
      <c r="CX13" s="24" t="e">
        <f t="shared" si="21"/>
        <v>#DIV/0!</v>
      </c>
      <c r="CY13" s="24" t="e">
        <f t="shared" si="22"/>
        <v>#DIV/0!</v>
      </c>
      <c r="CZ13" s="24">
        <f t="shared" si="23"/>
        <v>0</v>
      </c>
      <c r="DA13" s="24">
        <f t="shared" si="24"/>
        <v>0</v>
      </c>
      <c r="DB13" s="24">
        <f t="shared" si="25"/>
        <v>31.25</v>
      </c>
      <c r="DC13" s="24">
        <f t="shared" si="26"/>
        <v>31.25</v>
      </c>
      <c r="DE13" s="24">
        <f t="shared" si="48"/>
        <v>1</v>
      </c>
      <c r="DF13" s="24">
        <f t="shared" si="48"/>
        <v>1</v>
      </c>
      <c r="DG13" s="24">
        <f t="shared" si="49"/>
        <v>1</v>
      </c>
      <c r="DH13" s="24">
        <f t="shared" si="50"/>
        <v>1</v>
      </c>
      <c r="DI13" s="24">
        <f t="shared" si="27"/>
        <v>1</v>
      </c>
      <c r="DJ13" s="24">
        <f t="shared" si="27"/>
        <v>1</v>
      </c>
      <c r="DK13" s="24">
        <f t="shared" si="27"/>
        <v>0</v>
      </c>
      <c r="DL13" s="24">
        <f t="shared" si="27"/>
        <v>0</v>
      </c>
      <c r="DM13" s="24">
        <f t="shared" si="27"/>
        <v>0</v>
      </c>
      <c r="DN13" s="24">
        <f t="shared" si="28"/>
        <v>0</v>
      </c>
      <c r="DO13" s="24">
        <f t="shared" si="51"/>
        <v>0</v>
      </c>
      <c r="DP13" s="24">
        <f t="shared" si="51"/>
        <v>0</v>
      </c>
      <c r="DQ13" s="24">
        <f t="shared" si="51"/>
        <v>0</v>
      </c>
      <c r="DR13" s="24">
        <f t="shared" si="52"/>
        <v>0</v>
      </c>
      <c r="DS13" s="24">
        <f t="shared" si="53"/>
        <v>1</v>
      </c>
    </row>
    <row r="14" spans="1:123" s="24" customFormat="1" ht="15.75" thickBot="1">
      <c r="A14" s="24" t="s">
        <v>335</v>
      </c>
      <c r="B14" s="25">
        <v>12</v>
      </c>
      <c r="C14" s="25" t="s">
        <v>495</v>
      </c>
      <c r="D14" s="85" t="s">
        <v>36</v>
      </c>
      <c r="E14" s="33"/>
      <c r="F14" s="33">
        <v>3</v>
      </c>
      <c r="G14" s="33">
        <v>1</v>
      </c>
      <c r="H14" s="33">
        <v>4</v>
      </c>
      <c r="I14" s="33"/>
      <c r="J14" s="33">
        <v>3</v>
      </c>
      <c r="K14" s="33">
        <v>3</v>
      </c>
      <c r="L14" s="33"/>
      <c r="M14" s="33"/>
      <c r="N14" s="33"/>
      <c r="O14" s="33"/>
      <c r="P14" s="33"/>
      <c r="Q14" s="227"/>
      <c r="R14" s="33"/>
      <c r="S14" s="33"/>
      <c r="T14" s="50" t="s">
        <v>36</v>
      </c>
      <c r="U14" s="33"/>
      <c r="V14" s="33">
        <v>1</v>
      </c>
      <c r="W14" s="33">
        <v>1</v>
      </c>
      <c r="X14" s="33">
        <v>3</v>
      </c>
      <c r="Y14" s="33"/>
      <c r="Z14" s="33">
        <v>1</v>
      </c>
      <c r="AA14" s="33"/>
      <c r="AB14" s="33"/>
      <c r="AC14" s="33"/>
      <c r="AD14" s="33"/>
      <c r="AE14" s="33"/>
      <c r="AF14" s="33"/>
      <c r="AG14" s="33"/>
      <c r="AH14" s="33"/>
      <c r="AI14" s="33"/>
      <c r="AJ14" s="50"/>
      <c r="AK14" s="9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 t="shared" si="29"/>
        <v>2</v>
      </c>
      <c r="BA14" s="30">
        <f t="shared" si="0"/>
        <v>0</v>
      </c>
      <c r="BB14" s="31">
        <f t="shared" si="0"/>
        <v>4</v>
      </c>
      <c r="BC14" s="31">
        <f t="shared" si="30"/>
        <v>4</v>
      </c>
      <c r="BD14" s="31">
        <f t="shared" si="1"/>
        <v>2</v>
      </c>
      <c r="BE14" s="31">
        <f t="shared" si="31"/>
        <v>6</v>
      </c>
      <c r="BF14" s="31">
        <f t="shared" si="2"/>
        <v>7</v>
      </c>
      <c r="BG14" s="31">
        <f t="shared" si="32"/>
        <v>13</v>
      </c>
      <c r="BH14" s="31">
        <f t="shared" si="3"/>
        <v>0</v>
      </c>
      <c r="BI14" s="31">
        <f t="shared" si="3"/>
        <v>4</v>
      </c>
      <c r="BJ14" s="31">
        <f t="shared" si="3"/>
        <v>3</v>
      </c>
      <c r="BK14" s="31">
        <f t="shared" si="33"/>
        <v>0</v>
      </c>
      <c r="BL14" s="31">
        <f t="shared" si="33"/>
        <v>0</v>
      </c>
      <c r="BM14" s="31">
        <f t="shared" si="34"/>
        <v>0</v>
      </c>
      <c r="BN14" s="31">
        <f t="shared" si="4"/>
        <v>0</v>
      </c>
      <c r="BO14" s="31">
        <f t="shared" si="4"/>
        <v>0</v>
      </c>
      <c r="BP14" s="31">
        <f t="shared" si="35"/>
        <v>0</v>
      </c>
      <c r="BQ14" s="31">
        <f t="shared" si="36"/>
        <v>0</v>
      </c>
      <c r="BR14" s="31">
        <f t="shared" si="36"/>
        <v>0</v>
      </c>
      <c r="BS14" s="31">
        <f t="shared" si="37"/>
        <v>0</v>
      </c>
      <c r="BT14" s="31">
        <f t="shared" si="5"/>
        <v>0</v>
      </c>
      <c r="BU14" s="32">
        <f t="shared" si="5"/>
        <v>0</v>
      </c>
      <c r="BV14" s="32">
        <f t="shared" si="38"/>
        <v>0</v>
      </c>
      <c r="BX14" s="30">
        <f t="shared" si="39"/>
        <v>720</v>
      </c>
      <c r="BY14" s="31">
        <f t="shared" si="40"/>
        <v>30</v>
      </c>
      <c r="BZ14" s="31">
        <f t="shared" si="41"/>
        <v>15</v>
      </c>
      <c r="CA14" s="31">
        <f t="shared" si="42"/>
        <v>0</v>
      </c>
      <c r="CB14" s="31">
        <f t="shared" si="43"/>
        <v>0</v>
      </c>
      <c r="CC14" s="32">
        <f t="shared" si="44"/>
        <v>765</v>
      </c>
      <c r="CD14" s="176">
        <f t="shared" si="6"/>
        <v>618.33333333333337</v>
      </c>
      <c r="CE14" s="24">
        <f t="shared" si="45"/>
        <v>3</v>
      </c>
      <c r="CF14" s="176">
        <f t="shared" si="7"/>
        <v>578.33333333333337</v>
      </c>
      <c r="CG14" s="24">
        <f t="shared" si="46"/>
        <v>4</v>
      </c>
      <c r="CH14" s="176">
        <f t="shared" si="8"/>
        <v>525</v>
      </c>
      <c r="CI14" s="24">
        <f t="shared" si="47"/>
        <v>5</v>
      </c>
      <c r="CK14" s="24">
        <f t="shared" si="9"/>
        <v>6.6136422581481806</v>
      </c>
      <c r="CM14" s="24">
        <f t="shared" si="10"/>
        <v>0</v>
      </c>
      <c r="CN14" s="24">
        <f t="shared" si="11"/>
        <v>10</v>
      </c>
      <c r="CO14" s="24">
        <f t="shared" si="12"/>
        <v>5.1282051282051277</v>
      </c>
      <c r="CP14" s="24">
        <f t="shared" si="13"/>
        <v>19.444444444444446</v>
      </c>
      <c r="CQ14" s="24">
        <f t="shared" si="14"/>
        <v>0</v>
      </c>
      <c r="CR14" s="24">
        <f t="shared" si="15"/>
        <v>10.810810810810811</v>
      </c>
      <c r="CS14" s="24">
        <f t="shared" si="16"/>
        <v>37.5</v>
      </c>
      <c r="CT14" s="24" t="e">
        <f t="shared" si="17"/>
        <v>#DIV/0!</v>
      </c>
      <c r="CU14" s="24">
        <f t="shared" si="18"/>
        <v>0</v>
      </c>
      <c r="CV14" s="24" t="e">
        <f t="shared" si="19"/>
        <v>#DIV/0!</v>
      </c>
      <c r="CW14" s="24" t="e">
        <f t="shared" si="20"/>
        <v>#DIV/0!</v>
      </c>
      <c r="CX14" s="24" t="e">
        <f t="shared" si="21"/>
        <v>#DIV/0!</v>
      </c>
      <c r="CY14" s="24" t="e">
        <f t="shared" si="22"/>
        <v>#DIV/0!</v>
      </c>
      <c r="CZ14" s="24">
        <f t="shared" si="23"/>
        <v>0</v>
      </c>
      <c r="DA14" s="24">
        <f t="shared" si="24"/>
        <v>0</v>
      </c>
      <c r="DB14" s="24">
        <f t="shared" si="25"/>
        <v>0</v>
      </c>
      <c r="DC14" s="24">
        <f t="shared" si="26"/>
        <v>0</v>
      </c>
      <c r="DE14" s="24">
        <f t="shared" si="48"/>
        <v>0</v>
      </c>
      <c r="DF14" s="24">
        <f t="shared" si="48"/>
        <v>1</v>
      </c>
      <c r="DG14" s="24">
        <f t="shared" si="49"/>
        <v>1</v>
      </c>
      <c r="DH14" s="24">
        <f t="shared" si="50"/>
        <v>1</v>
      </c>
      <c r="DI14" s="24">
        <f t="shared" si="27"/>
        <v>0</v>
      </c>
      <c r="DJ14" s="24">
        <f t="shared" si="27"/>
        <v>1</v>
      </c>
      <c r="DK14" s="24">
        <f t="shared" si="27"/>
        <v>1</v>
      </c>
      <c r="DL14" s="24">
        <f t="shared" si="27"/>
        <v>0</v>
      </c>
      <c r="DM14" s="24">
        <f t="shared" si="27"/>
        <v>0</v>
      </c>
      <c r="DN14" s="24">
        <f t="shared" si="28"/>
        <v>0</v>
      </c>
      <c r="DO14" s="24">
        <f t="shared" si="51"/>
        <v>0</v>
      </c>
      <c r="DP14" s="24">
        <f t="shared" si="51"/>
        <v>0</v>
      </c>
      <c r="DQ14" s="24">
        <f t="shared" si="51"/>
        <v>0</v>
      </c>
      <c r="DR14" s="24">
        <f t="shared" si="52"/>
        <v>0</v>
      </c>
      <c r="DS14" s="24">
        <f t="shared" si="53"/>
        <v>0</v>
      </c>
    </row>
    <row r="15" spans="1:123" s="24" customFormat="1" ht="15.75" thickBot="1">
      <c r="A15" s="24" t="s">
        <v>335</v>
      </c>
      <c r="B15" s="25">
        <v>13</v>
      </c>
      <c r="C15" s="25" t="s">
        <v>496</v>
      </c>
      <c r="D15" s="85" t="s">
        <v>36</v>
      </c>
      <c r="E15" s="33"/>
      <c r="F15" s="33">
        <v>2</v>
      </c>
      <c r="G15" s="33">
        <v>3</v>
      </c>
      <c r="H15" s="33">
        <v>2</v>
      </c>
      <c r="I15" s="33"/>
      <c r="J15" s="33"/>
      <c r="K15" s="33">
        <v>1</v>
      </c>
      <c r="L15" s="33"/>
      <c r="M15" s="33"/>
      <c r="N15" s="33"/>
      <c r="O15" s="33"/>
      <c r="P15" s="33"/>
      <c r="Q15" s="33"/>
      <c r="R15" s="227"/>
      <c r="S15" s="33"/>
      <c r="T15" s="50" t="s">
        <v>36</v>
      </c>
      <c r="U15" s="33"/>
      <c r="V15" s="33">
        <v>1</v>
      </c>
      <c r="W15" s="33">
        <v>1</v>
      </c>
      <c r="X15" s="33">
        <v>2</v>
      </c>
      <c r="Y15" s="33"/>
      <c r="Z15" s="33">
        <v>2</v>
      </c>
      <c r="AA15" s="33"/>
      <c r="AB15" s="33"/>
      <c r="AC15" s="33"/>
      <c r="AD15" s="33"/>
      <c r="AE15" s="33"/>
      <c r="AF15" s="33"/>
      <c r="AG15" s="33">
        <v>1</v>
      </c>
      <c r="AH15" s="33"/>
      <c r="AI15" s="33"/>
      <c r="AJ15" s="50"/>
      <c r="AK15" s="93"/>
      <c r="AL15" s="33"/>
      <c r="AM15" s="33"/>
      <c r="AN15" s="27"/>
      <c r="AO15" s="27"/>
      <c r="AP15" s="27"/>
      <c r="AQ15" s="27"/>
      <c r="AR15" s="28"/>
      <c r="AS15" s="26"/>
      <c r="AT15" s="26"/>
      <c r="AU15" s="26"/>
      <c r="AV15" s="26"/>
      <c r="AW15" s="26"/>
      <c r="AX15" s="26"/>
      <c r="AY15" s="26"/>
      <c r="AZ15" s="29">
        <f t="shared" si="29"/>
        <v>2</v>
      </c>
      <c r="BA15" s="30">
        <f t="shared" si="0"/>
        <v>0</v>
      </c>
      <c r="BB15" s="31">
        <f t="shared" si="0"/>
        <v>3</v>
      </c>
      <c r="BC15" s="31">
        <f t="shared" si="30"/>
        <v>3</v>
      </c>
      <c r="BD15" s="31">
        <f t="shared" si="1"/>
        <v>4</v>
      </c>
      <c r="BE15" s="31">
        <f t="shared" si="31"/>
        <v>7</v>
      </c>
      <c r="BF15" s="31">
        <f t="shared" si="2"/>
        <v>4</v>
      </c>
      <c r="BG15" s="31">
        <f t="shared" si="32"/>
        <v>11</v>
      </c>
      <c r="BH15" s="31">
        <f t="shared" si="3"/>
        <v>0</v>
      </c>
      <c r="BI15" s="31">
        <f t="shared" si="3"/>
        <v>2</v>
      </c>
      <c r="BJ15" s="31">
        <f t="shared" si="3"/>
        <v>1</v>
      </c>
      <c r="BK15" s="31">
        <f t="shared" si="33"/>
        <v>0</v>
      </c>
      <c r="BL15" s="31">
        <f t="shared" si="33"/>
        <v>0</v>
      </c>
      <c r="BM15" s="31">
        <f t="shared" si="34"/>
        <v>0</v>
      </c>
      <c r="BN15" s="31">
        <f t="shared" si="4"/>
        <v>0</v>
      </c>
      <c r="BO15" s="31">
        <f t="shared" si="4"/>
        <v>0</v>
      </c>
      <c r="BP15" s="31">
        <f t="shared" si="35"/>
        <v>0</v>
      </c>
      <c r="BQ15" s="31">
        <f t="shared" si="36"/>
        <v>0</v>
      </c>
      <c r="BR15" s="31">
        <f t="shared" si="36"/>
        <v>1</v>
      </c>
      <c r="BS15" s="31">
        <f t="shared" si="37"/>
        <v>1</v>
      </c>
      <c r="BT15" s="31">
        <f t="shared" si="5"/>
        <v>0</v>
      </c>
      <c r="BU15" s="32">
        <f t="shared" si="5"/>
        <v>0</v>
      </c>
      <c r="BV15" s="32">
        <f t="shared" si="38"/>
        <v>0</v>
      </c>
      <c r="BX15" s="30">
        <f t="shared" si="39"/>
        <v>640</v>
      </c>
      <c r="BY15" s="31">
        <f t="shared" si="40"/>
        <v>20</v>
      </c>
      <c r="BZ15" s="31">
        <f t="shared" si="41"/>
        <v>5</v>
      </c>
      <c r="CA15" s="31">
        <f t="shared" si="42"/>
        <v>0</v>
      </c>
      <c r="CB15" s="31">
        <f t="shared" si="43"/>
        <v>50</v>
      </c>
      <c r="CC15" s="32">
        <f t="shared" si="44"/>
        <v>715</v>
      </c>
      <c r="CD15" s="176">
        <f t="shared" si="6"/>
        <v>568.33333333333337</v>
      </c>
      <c r="CE15" s="24">
        <f t="shared" si="45"/>
        <v>3</v>
      </c>
      <c r="CF15" s="176">
        <f t="shared" si="7"/>
        <v>528.33333333333337</v>
      </c>
      <c r="CG15" s="24">
        <f t="shared" si="46"/>
        <v>4</v>
      </c>
      <c r="CH15" s="176">
        <f t="shared" si="8"/>
        <v>475</v>
      </c>
      <c r="CI15" s="24">
        <f t="shared" si="47"/>
        <v>5</v>
      </c>
      <c r="CK15" s="24">
        <f t="shared" si="9"/>
        <v>6.1813780582692139</v>
      </c>
      <c r="CM15" s="24">
        <f t="shared" si="10"/>
        <v>0</v>
      </c>
      <c r="CN15" s="24">
        <f t="shared" si="11"/>
        <v>7.5</v>
      </c>
      <c r="CO15" s="24">
        <f t="shared" si="12"/>
        <v>10.256410256410255</v>
      </c>
      <c r="CP15" s="24">
        <f t="shared" si="13"/>
        <v>11.111111111111111</v>
      </c>
      <c r="CQ15" s="24">
        <f t="shared" si="14"/>
        <v>0</v>
      </c>
      <c r="CR15" s="24">
        <f t="shared" si="15"/>
        <v>5.4054054054054053</v>
      </c>
      <c r="CS15" s="24">
        <f t="shared" si="16"/>
        <v>12.5</v>
      </c>
      <c r="CT15" s="24" t="e">
        <f t="shared" si="17"/>
        <v>#DIV/0!</v>
      </c>
      <c r="CU15" s="24">
        <f t="shared" si="18"/>
        <v>0</v>
      </c>
      <c r="CV15" s="24" t="e">
        <f t="shared" si="19"/>
        <v>#DIV/0!</v>
      </c>
      <c r="CW15" s="24" t="e">
        <f t="shared" si="20"/>
        <v>#DIV/0!</v>
      </c>
      <c r="CX15" s="24" t="e">
        <f t="shared" si="21"/>
        <v>#DIV/0!</v>
      </c>
      <c r="CY15" s="24" t="e">
        <f t="shared" si="22"/>
        <v>#DIV/0!</v>
      </c>
      <c r="CZ15" s="24">
        <f t="shared" si="23"/>
        <v>20</v>
      </c>
      <c r="DA15" s="24">
        <f t="shared" si="24"/>
        <v>0</v>
      </c>
      <c r="DB15" s="24">
        <f t="shared" si="25"/>
        <v>0</v>
      </c>
      <c r="DC15" s="24">
        <f t="shared" si="26"/>
        <v>0</v>
      </c>
      <c r="DE15" s="24">
        <f t="shared" si="48"/>
        <v>0</v>
      </c>
      <c r="DF15" s="24">
        <f t="shared" si="48"/>
        <v>1</v>
      </c>
      <c r="DG15" s="24">
        <f t="shared" si="49"/>
        <v>1</v>
      </c>
      <c r="DH15" s="24">
        <f t="shared" si="50"/>
        <v>1</v>
      </c>
      <c r="DI15" s="24">
        <f t="shared" si="27"/>
        <v>0</v>
      </c>
      <c r="DJ15" s="24">
        <f t="shared" si="27"/>
        <v>1</v>
      </c>
      <c r="DK15" s="24">
        <f t="shared" si="27"/>
        <v>1</v>
      </c>
      <c r="DL15" s="24">
        <f t="shared" si="27"/>
        <v>0</v>
      </c>
      <c r="DM15" s="24">
        <f t="shared" si="27"/>
        <v>0</v>
      </c>
      <c r="DN15" s="24">
        <f t="shared" si="28"/>
        <v>0</v>
      </c>
      <c r="DO15" s="24">
        <f t="shared" si="51"/>
        <v>0</v>
      </c>
      <c r="DP15" s="24">
        <f t="shared" si="51"/>
        <v>0</v>
      </c>
      <c r="DQ15" s="24">
        <f t="shared" si="51"/>
        <v>1</v>
      </c>
      <c r="DR15" s="24">
        <f t="shared" si="52"/>
        <v>0</v>
      </c>
      <c r="DS15" s="24">
        <f t="shared" si="53"/>
        <v>0</v>
      </c>
    </row>
    <row r="16" spans="1:123" s="24" customFormat="1" ht="15.75" thickBot="1">
      <c r="A16" s="24" t="s">
        <v>335</v>
      </c>
      <c r="B16" s="25">
        <v>14</v>
      </c>
      <c r="C16" s="25" t="s">
        <v>497</v>
      </c>
      <c r="D16" s="50" t="s">
        <v>36</v>
      </c>
      <c r="E16" s="33"/>
      <c r="F16" s="33">
        <v>1</v>
      </c>
      <c r="G16" s="33">
        <v>1</v>
      </c>
      <c r="H16" s="33"/>
      <c r="I16" s="33"/>
      <c r="J16" s="33">
        <v>4</v>
      </c>
      <c r="K16" s="33"/>
      <c r="L16" s="33"/>
      <c r="M16" s="33"/>
      <c r="N16" s="33"/>
      <c r="O16" s="33"/>
      <c r="P16" s="33"/>
      <c r="Q16" s="33"/>
      <c r="R16" s="33"/>
      <c r="S16" s="33"/>
      <c r="T16" s="50" t="s">
        <v>36</v>
      </c>
      <c r="U16" s="33"/>
      <c r="V16" s="33">
        <v>1</v>
      </c>
      <c r="W16" s="33"/>
      <c r="X16" s="33">
        <v>1</v>
      </c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50"/>
      <c r="AK16" s="93"/>
      <c r="AL16" s="33"/>
      <c r="AM16" s="33"/>
      <c r="AN16" s="27"/>
      <c r="AO16" s="27"/>
      <c r="AP16" s="27"/>
      <c r="AQ16" s="27"/>
      <c r="AR16" s="28"/>
      <c r="AS16" s="26"/>
      <c r="AT16" s="26"/>
      <c r="AU16" s="26"/>
      <c r="AV16" s="26"/>
      <c r="AW16" s="26"/>
      <c r="AX16" s="26"/>
      <c r="AY16" s="26"/>
      <c r="AZ16" s="29">
        <f t="shared" si="29"/>
        <v>2</v>
      </c>
      <c r="BA16" s="30">
        <f t="shared" si="0"/>
        <v>0</v>
      </c>
      <c r="BB16" s="31">
        <f t="shared" si="0"/>
        <v>2</v>
      </c>
      <c r="BC16" s="31">
        <f t="shared" si="30"/>
        <v>2</v>
      </c>
      <c r="BD16" s="31">
        <f t="shared" si="1"/>
        <v>1</v>
      </c>
      <c r="BE16" s="31">
        <f t="shared" si="31"/>
        <v>3</v>
      </c>
      <c r="BF16" s="31">
        <f t="shared" si="2"/>
        <v>1</v>
      </c>
      <c r="BG16" s="31">
        <f t="shared" si="32"/>
        <v>4</v>
      </c>
      <c r="BH16" s="31">
        <f t="shared" si="3"/>
        <v>0</v>
      </c>
      <c r="BI16" s="31">
        <f t="shared" si="3"/>
        <v>4</v>
      </c>
      <c r="BJ16" s="31">
        <f t="shared" si="3"/>
        <v>0</v>
      </c>
      <c r="BK16" s="31">
        <f t="shared" si="33"/>
        <v>0</v>
      </c>
      <c r="BL16" s="31">
        <f t="shared" si="33"/>
        <v>0</v>
      </c>
      <c r="BM16" s="31">
        <f t="shared" si="34"/>
        <v>0</v>
      </c>
      <c r="BN16" s="31">
        <f t="shared" si="4"/>
        <v>0</v>
      </c>
      <c r="BO16" s="31">
        <f t="shared" si="4"/>
        <v>0</v>
      </c>
      <c r="BP16" s="31">
        <f t="shared" si="35"/>
        <v>0</v>
      </c>
      <c r="BQ16" s="31">
        <f t="shared" si="36"/>
        <v>0</v>
      </c>
      <c r="BR16" s="31">
        <f t="shared" si="36"/>
        <v>0</v>
      </c>
      <c r="BS16" s="31">
        <f t="shared" si="37"/>
        <v>0</v>
      </c>
      <c r="BT16" s="31">
        <f t="shared" si="5"/>
        <v>0</v>
      </c>
      <c r="BU16" s="32">
        <f t="shared" si="5"/>
        <v>0</v>
      </c>
      <c r="BV16" s="32">
        <f t="shared" si="38"/>
        <v>0</v>
      </c>
      <c r="BX16" s="30">
        <f t="shared" si="39"/>
        <v>260</v>
      </c>
      <c r="BY16" s="31">
        <f t="shared" si="40"/>
        <v>30</v>
      </c>
      <c r="BZ16" s="31">
        <f t="shared" si="41"/>
        <v>0</v>
      </c>
      <c r="CA16" s="31">
        <f t="shared" si="42"/>
        <v>0</v>
      </c>
      <c r="CB16" s="31">
        <f t="shared" si="43"/>
        <v>0</v>
      </c>
      <c r="CC16" s="32">
        <f t="shared" si="44"/>
        <v>290</v>
      </c>
      <c r="CD16" s="176">
        <f t="shared" si="6"/>
        <v>143.33333333333334</v>
      </c>
      <c r="CE16" s="24">
        <f t="shared" si="45"/>
        <v>3</v>
      </c>
      <c r="CF16" s="176">
        <f t="shared" si="7"/>
        <v>103.33333333333334</v>
      </c>
      <c r="CG16" s="24">
        <f t="shared" si="46"/>
        <v>4</v>
      </c>
      <c r="CH16" s="176">
        <f t="shared" si="8"/>
        <v>50</v>
      </c>
      <c r="CI16" s="24">
        <f t="shared" si="47"/>
        <v>5</v>
      </c>
      <c r="CK16" s="24">
        <f t="shared" si="9"/>
        <v>2.5071323592980028</v>
      </c>
      <c r="CM16" s="24">
        <f t="shared" si="10"/>
        <v>0</v>
      </c>
      <c r="CN16" s="24">
        <f t="shared" si="11"/>
        <v>5</v>
      </c>
      <c r="CO16" s="24">
        <f t="shared" si="12"/>
        <v>2.5641025641025639</v>
      </c>
      <c r="CP16" s="24">
        <f t="shared" si="13"/>
        <v>2.7777777777777777</v>
      </c>
      <c r="CQ16" s="24">
        <f t="shared" si="14"/>
        <v>0</v>
      </c>
      <c r="CR16" s="24">
        <f t="shared" si="15"/>
        <v>10.810810810810811</v>
      </c>
      <c r="CS16" s="24">
        <f t="shared" si="16"/>
        <v>0</v>
      </c>
      <c r="CT16" s="24" t="e">
        <f t="shared" si="17"/>
        <v>#DIV/0!</v>
      </c>
      <c r="CU16" s="24">
        <f t="shared" si="18"/>
        <v>0</v>
      </c>
      <c r="CV16" s="24" t="e">
        <f t="shared" si="19"/>
        <v>#DIV/0!</v>
      </c>
      <c r="CW16" s="24" t="e">
        <f t="shared" si="20"/>
        <v>#DIV/0!</v>
      </c>
      <c r="CX16" s="24" t="e">
        <f t="shared" si="21"/>
        <v>#DIV/0!</v>
      </c>
      <c r="CY16" s="24" t="e">
        <f t="shared" si="22"/>
        <v>#DIV/0!</v>
      </c>
      <c r="CZ16" s="24">
        <f t="shared" si="23"/>
        <v>0</v>
      </c>
      <c r="DA16" s="24">
        <f t="shared" si="24"/>
        <v>0</v>
      </c>
      <c r="DB16" s="24">
        <f t="shared" si="25"/>
        <v>0</v>
      </c>
      <c r="DC16" s="24">
        <f t="shared" si="26"/>
        <v>0</v>
      </c>
      <c r="DE16" s="24">
        <f t="shared" si="48"/>
        <v>0</v>
      </c>
      <c r="DF16" s="24">
        <f t="shared" si="48"/>
        <v>1</v>
      </c>
      <c r="DG16" s="24">
        <f t="shared" si="49"/>
        <v>1</v>
      </c>
      <c r="DH16" s="24">
        <f t="shared" si="50"/>
        <v>1</v>
      </c>
      <c r="DI16" s="24">
        <f t="shared" si="27"/>
        <v>0</v>
      </c>
      <c r="DJ16" s="24">
        <f t="shared" si="27"/>
        <v>1</v>
      </c>
      <c r="DK16" s="24">
        <f t="shared" si="27"/>
        <v>0</v>
      </c>
      <c r="DL16" s="24">
        <f t="shared" si="27"/>
        <v>0</v>
      </c>
      <c r="DM16" s="24">
        <f t="shared" si="27"/>
        <v>0</v>
      </c>
      <c r="DN16" s="24">
        <f t="shared" si="28"/>
        <v>0</v>
      </c>
      <c r="DO16" s="24">
        <f t="shared" si="51"/>
        <v>0</v>
      </c>
      <c r="DP16" s="24">
        <f t="shared" si="51"/>
        <v>0</v>
      </c>
      <c r="DQ16" s="24">
        <f t="shared" si="51"/>
        <v>0</v>
      </c>
      <c r="DR16" s="24">
        <f t="shared" si="52"/>
        <v>0</v>
      </c>
      <c r="DS16" s="24">
        <f t="shared" si="53"/>
        <v>0</v>
      </c>
    </row>
    <row r="17" spans="1:123" ht="15.75" thickBot="1">
      <c r="A17" s="24" t="s">
        <v>335</v>
      </c>
      <c r="B17" s="25">
        <v>15</v>
      </c>
      <c r="C17" s="25" t="s">
        <v>498</v>
      </c>
      <c r="D17" s="50" t="s">
        <v>36</v>
      </c>
      <c r="E17" s="33">
        <v>7</v>
      </c>
      <c r="F17" s="33">
        <v>3</v>
      </c>
      <c r="G17" s="33">
        <v>2</v>
      </c>
      <c r="H17" s="33"/>
      <c r="I17" s="33"/>
      <c r="J17" s="33">
        <v>1</v>
      </c>
      <c r="K17" s="33"/>
      <c r="L17" s="33"/>
      <c r="M17" s="33"/>
      <c r="N17" s="33"/>
      <c r="O17" s="33"/>
      <c r="P17" s="33"/>
      <c r="Q17" s="33"/>
      <c r="R17" s="33"/>
      <c r="S17" s="33"/>
      <c r="T17" s="50" t="s">
        <v>36</v>
      </c>
      <c r="U17" s="33">
        <v>3</v>
      </c>
      <c r="V17" s="33">
        <v>3</v>
      </c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50"/>
      <c r="AK17" s="93"/>
      <c r="AL17" s="33"/>
      <c r="AM17" s="33"/>
      <c r="AN17" s="36"/>
      <c r="AO17" s="36"/>
      <c r="AP17" s="36"/>
      <c r="AQ17" s="36"/>
      <c r="AR17" s="37"/>
      <c r="AS17" s="33"/>
      <c r="AT17" s="33"/>
      <c r="AU17" s="33"/>
      <c r="AV17" s="33"/>
      <c r="AW17" s="33"/>
      <c r="AX17" s="33"/>
      <c r="AY17" s="33"/>
      <c r="AZ17" s="38">
        <f t="shared" si="29"/>
        <v>2</v>
      </c>
      <c r="BA17" s="39">
        <f t="shared" si="0"/>
        <v>10</v>
      </c>
      <c r="BB17" s="40">
        <f t="shared" si="0"/>
        <v>6</v>
      </c>
      <c r="BC17" s="31">
        <f t="shared" si="30"/>
        <v>16</v>
      </c>
      <c r="BD17" s="40">
        <f t="shared" si="1"/>
        <v>2</v>
      </c>
      <c r="BE17" s="31">
        <f t="shared" si="31"/>
        <v>18</v>
      </c>
      <c r="BF17" s="40">
        <f t="shared" si="2"/>
        <v>0</v>
      </c>
      <c r="BG17" s="31">
        <f t="shared" si="32"/>
        <v>18</v>
      </c>
      <c r="BH17" s="40">
        <f t="shared" si="3"/>
        <v>0</v>
      </c>
      <c r="BI17" s="40">
        <f t="shared" si="3"/>
        <v>1</v>
      </c>
      <c r="BJ17" s="40">
        <f t="shared" si="3"/>
        <v>0</v>
      </c>
      <c r="BK17" s="40">
        <f t="shared" si="33"/>
        <v>0</v>
      </c>
      <c r="BL17" s="40">
        <f t="shared" si="33"/>
        <v>0</v>
      </c>
      <c r="BM17" s="31">
        <f t="shared" si="34"/>
        <v>0</v>
      </c>
      <c r="BN17" s="40">
        <f t="shared" si="4"/>
        <v>0</v>
      </c>
      <c r="BO17" s="40">
        <f t="shared" si="4"/>
        <v>0</v>
      </c>
      <c r="BP17" s="40">
        <f t="shared" si="35"/>
        <v>0</v>
      </c>
      <c r="BQ17" s="40">
        <f t="shared" si="36"/>
        <v>0</v>
      </c>
      <c r="BR17" s="40">
        <f t="shared" si="36"/>
        <v>0</v>
      </c>
      <c r="BS17" s="31">
        <f t="shared" si="37"/>
        <v>0</v>
      </c>
      <c r="BT17" s="40">
        <f t="shared" si="5"/>
        <v>0</v>
      </c>
      <c r="BU17" s="41">
        <f t="shared" si="5"/>
        <v>0</v>
      </c>
      <c r="BV17" s="41">
        <f t="shared" si="38"/>
        <v>0</v>
      </c>
      <c r="BW17" s="42"/>
      <c r="BX17" s="39">
        <f t="shared" si="39"/>
        <v>1600</v>
      </c>
      <c r="BY17" s="40">
        <f t="shared" si="40"/>
        <v>10</v>
      </c>
      <c r="BZ17" s="40">
        <f t="shared" si="41"/>
        <v>0</v>
      </c>
      <c r="CA17" s="40">
        <f t="shared" si="42"/>
        <v>0</v>
      </c>
      <c r="CB17" s="40">
        <f t="shared" si="43"/>
        <v>0</v>
      </c>
      <c r="CC17" s="32">
        <f t="shared" si="44"/>
        <v>1610</v>
      </c>
      <c r="CD17" s="176">
        <f t="shared" si="6"/>
        <v>1463.3333333333333</v>
      </c>
      <c r="CE17" s="24">
        <f t="shared" si="45"/>
        <v>3</v>
      </c>
      <c r="CF17" s="176">
        <f t="shared" si="7"/>
        <v>1423.3333333333333</v>
      </c>
      <c r="CG17" s="24">
        <f t="shared" si="46"/>
        <v>4</v>
      </c>
      <c r="CH17" s="176">
        <f t="shared" si="8"/>
        <v>1370</v>
      </c>
      <c r="CI17" s="24">
        <f t="shared" si="47"/>
        <v>5</v>
      </c>
      <c r="CK17">
        <f t="shared" si="9"/>
        <v>13.918907236102706</v>
      </c>
      <c r="CM17">
        <f t="shared" si="10"/>
        <v>29.411764705882351</v>
      </c>
      <c r="CN17">
        <f t="shared" si="11"/>
        <v>15</v>
      </c>
      <c r="CO17">
        <f t="shared" si="12"/>
        <v>5.1282051282051277</v>
      </c>
      <c r="CP17">
        <f t="shared" si="13"/>
        <v>0</v>
      </c>
      <c r="CQ17">
        <f t="shared" si="14"/>
        <v>0</v>
      </c>
      <c r="CR17">
        <f t="shared" si="15"/>
        <v>2.7027027027027026</v>
      </c>
      <c r="CS17">
        <f t="shared" si="16"/>
        <v>0</v>
      </c>
      <c r="CT17" t="e">
        <f t="shared" si="17"/>
        <v>#DIV/0!</v>
      </c>
      <c r="CU17">
        <f t="shared" si="18"/>
        <v>0</v>
      </c>
      <c r="CV17" t="e">
        <f t="shared" si="19"/>
        <v>#DIV/0!</v>
      </c>
      <c r="CW17" t="e">
        <f t="shared" si="20"/>
        <v>#DIV/0!</v>
      </c>
      <c r="CX17" t="e">
        <f t="shared" si="21"/>
        <v>#DIV/0!</v>
      </c>
      <c r="CY17" t="e">
        <f t="shared" si="22"/>
        <v>#DIV/0!</v>
      </c>
      <c r="CZ17">
        <f t="shared" si="23"/>
        <v>0</v>
      </c>
      <c r="DA17">
        <f t="shared" si="24"/>
        <v>0</v>
      </c>
      <c r="DB17">
        <f t="shared" si="25"/>
        <v>0</v>
      </c>
      <c r="DC17">
        <f t="shared" si="26"/>
        <v>0</v>
      </c>
      <c r="DE17" s="24">
        <f t="shared" si="48"/>
        <v>1</v>
      </c>
      <c r="DF17" s="24">
        <f t="shared" si="48"/>
        <v>1</v>
      </c>
      <c r="DG17" s="24">
        <f t="shared" si="49"/>
        <v>1</v>
      </c>
      <c r="DH17" s="24">
        <f t="shared" si="50"/>
        <v>0</v>
      </c>
      <c r="DI17" s="24">
        <f t="shared" si="27"/>
        <v>0</v>
      </c>
      <c r="DJ17" s="24">
        <f t="shared" si="27"/>
        <v>1</v>
      </c>
      <c r="DK17" s="24">
        <f t="shared" si="27"/>
        <v>0</v>
      </c>
      <c r="DL17" s="24">
        <f t="shared" si="27"/>
        <v>0</v>
      </c>
      <c r="DM17" s="24">
        <f t="shared" si="27"/>
        <v>0</v>
      </c>
      <c r="DN17" s="24">
        <f t="shared" si="28"/>
        <v>0</v>
      </c>
      <c r="DO17" s="24">
        <f t="shared" si="51"/>
        <v>0</v>
      </c>
      <c r="DP17" s="24">
        <f t="shared" si="51"/>
        <v>0</v>
      </c>
      <c r="DQ17" s="24">
        <f t="shared" si="51"/>
        <v>0</v>
      </c>
      <c r="DR17" s="24">
        <f t="shared" si="52"/>
        <v>0</v>
      </c>
      <c r="DS17" s="24">
        <f t="shared" si="53"/>
        <v>0</v>
      </c>
    </row>
    <row r="18" spans="1:123" ht="15.75" thickBot="1">
      <c r="A18" s="24" t="s">
        <v>335</v>
      </c>
      <c r="B18" s="25">
        <v>16</v>
      </c>
      <c r="C18" s="25" t="s">
        <v>499</v>
      </c>
      <c r="D18" s="50" t="s">
        <v>36</v>
      </c>
      <c r="E18" s="33">
        <v>2</v>
      </c>
      <c r="F18" s="33">
        <v>1</v>
      </c>
      <c r="G18" s="33">
        <v>1</v>
      </c>
      <c r="H18" s="33">
        <v>2</v>
      </c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50" t="s">
        <v>36</v>
      </c>
      <c r="U18" s="33">
        <v>2</v>
      </c>
      <c r="V18" s="33">
        <v>2</v>
      </c>
      <c r="W18" s="33">
        <v>1</v>
      </c>
      <c r="X18" s="33">
        <v>1</v>
      </c>
      <c r="Y18" s="33">
        <v>1</v>
      </c>
      <c r="Z18" s="33">
        <v>1</v>
      </c>
      <c r="AA18" s="33"/>
      <c r="AB18" s="33"/>
      <c r="AC18" s="33"/>
      <c r="AD18" s="33"/>
      <c r="AE18" s="33"/>
      <c r="AF18" s="33"/>
      <c r="AG18" s="33"/>
      <c r="AH18" s="33"/>
      <c r="AI18" s="33"/>
      <c r="AJ18" s="91"/>
      <c r="AK18" s="93"/>
      <c r="AL18" s="33"/>
      <c r="AM18" s="33"/>
      <c r="AN18" s="36"/>
      <c r="AO18" s="36"/>
      <c r="AP18" s="36"/>
      <c r="AQ18" s="36"/>
      <c r="AR18" s="37"/>
      <c r="AS18" s="33"/>
      <c r="AT18" s="33"/>
      <c r="AU18" s="33"/>
      <c r="AV18" s="33"/>
      <c r="AW18" s="33"/>
      <c r="AX18" s="33"/>
      <c r="AY18" s="33"/>
      <c r="AZ18" s="38">
        <f t="shared" si="29"/>
        <v>2</v>
      </c>
      <c r="BA18" s="39">
        <f t="shared" si="0"/>
        <v>4</v>
      </c>
      <c r="BB18" s="40">
        <f t="shared" si="0"/>
        <v>3</v>
      </c>
      <c r="BC18" s="31">
        <f t="shared" si="30"/>
        <v>7</v>
      </c>
      <c r="BD18" s="40">
        <f t="shared" si="1"/>
        <v>2</v>
      </c>
      <c r="BE18" s="31">
        <f t="shared" si="31"/>
        <v>9</v>
      </c>
      <c r="BF18" s="40">
        <f t="shared" si="2"/>
        <v>3</v>
      </c>
      <c r="BG18" s="31">
        <f t="shared" si="32"/>
        <v>12</v>
      </c>
      <c r="BH18" s="40">
        <f t="shared" si="3"/>
        <v>1</v>
      </c>
      <c r="BI18" s="40">
        <f t="shared" si="3"/>
        <v>1</v>
      </c>
      <c r="BJ18" s="40">
        <f t="shared" si="3"/>
        <v>0</v>
      </c>
      <c r="BK18" s="40">
        <f t="shared" si="33"/>
        <v>0</v>
      </c>
      <c r="BL18" s="40">
        <f t="shared" si="33"/>
        <v>0</v>
      </c>
      <c r="BM18" s="31">
        <f t="shared" si="34"/>
        <v>0</v>
      </c>
      <c r="BN18" s="40">
        <f t="shared" si="4"/>
        <v>0</v>
      </c>
      <c r="BO18" s="40">
        <f t="shared" si="4"/>
        <v>0</v>
      </c>
      <c r="BP18" s="40">
        <f t="shared" si="35"/>
        <v>0</v>
      </c>
      <c r="BQ18" s="40">
        <f t="shared" si="36"/>
        <v>0</v>
      </c>
      <c r="BR18" s="40">
        <f t="shared" si="36"/>
        <v>0</v>
      </c>
      <c r="BS18" s="31">
        <f t="shared" si="37"/>
        <v>0</v>
      </c>
      <c r="BT18" s="40">
        <f t="shared" si="5"/>
        <v>0</v>
      </c>
      <c r="BU18" s="41">
        <f t="shared" si="5"/>
        <v>0</v>
      </c>
      <c r="BV18" s="41">
        <f t="shared" si="38"/>
        <v>0</v>
      </c>
      <c r="BW18" s="42"/>
      <c r="BX18" s="39">
        <f t="shared" si="39"/>
        <v>900</v>
      </c>
      <c r="BY18" s="40">
        <f t="shared" si="40"/>
        <v>10</v>
      </c>
      <c r="BZ18" s="40">
        <f t="shared" si="41"/>
        <v>0</v>
      </c>
      <c r="CA18" s="40">
        <f t="shared" si="42"/>
        <v>0</v>
      </c>
      <c r="CB18" s="40">
        <f t="shared" si="43"/>
        <v>0</v>
      </c>
      <c r="CC18" s="32">
        <f t="shared" si="44"/>
        <v>910</v>
      </c>
      <c r="CD18" s="176">
        <f t="shared" si="6"/>
        <v>763.33333333333337</v>
      </c>
      <c r="CE18" s="24">
        <f t="shared" si="45"/>
        <v>3</v>
      </c>
      <c r="CF18" s="176">
        <f t="shared" si="7"/>
        <v>723.33333333333337</v>
      </c>
      <c r="CG18" s="24">
        <f t="shared" si="46"/>
        <v>4</v>
      </c>
      <c r="CH18" s="176">
        <f t="shared" si="8"/>
        <v>670</v>
      </c>
      <c r="CI18" s="24">
        <f t="shared" si="47"/>
        <v>5</v>
      </c>
      <c r="CK18">
        <f t="shared" si="9"/>
        <v>7.8672084377971814</v>
      </c>
      <c r="CM18">
        <f t="shared" si="10"/>
        <v>11.76470588235294</v>
      </c>
      <c r="CN18">
        <f t="shared" si="11"/>
        <v>7.5</v>
      </c>
      <c r="CO18">
        <f t="shared" si="12"/>
        <v>5.1282051282051277</v>
      </c>
      <c r="CP18">
        <f t="shared" si="13"/>
        <v>8.3333333333333339</v>
      </c>
      <c r="CQ18">
        <f t="shared" si="14"/>
        <v>7.1428571428571423</v>
      </c>
      <c r="CR18">
        <f t="shared" si="15"/>
        <v>2.7027027027027026</v>
      </c>
      <c r="CS18">
        <f t="shared" si="16"/>
        <v>0</v>
      </c>
      <c r="CT18" t="e">
        <f t="shared" si="17"/>
        <v>#DIV/0!</v>
      </c>
      <c r="CU18">
        <f t="shared" si="18"/>
        <v>0</v>
      </c>
      <c r="CV18" t="e">
        <f t="shared" si="19"/>
        <v>#DIV/0!</v>
      </c>
      <c r="CW18" t="e">
        <f t="shared" si="20"/>
        <v>#DIV/0!</v>
      </c>
      <c r="CX18" t="e">
        <f t="shared" si="21"/>
        <v>#DIV/0!</v>
      </c>
      <c r="CY18" t="e">
        <f t="shared" si="22"/>
        <v>#DIV/0!</v>
      </c>
      <c r="CZ18">
        <f t="shared" si="23"/>
        <v>0</v>
      </c>
      <c r="DA18">
        <f t="shared" si="24"/>
        <v>0</v>
      </c>
      <c r="DB18">
        <f t="shared" si="25"/>
        <v>0</v>
      </c>
      <c r="DC18">
        <f t="shared" si="26"/>
        <v>0</v>
      </c>
      <c r="DE18" s="24">
        <f t="shared" si="48"/>
        <v>1</v>
      </c>
      <c r="DF18" s="24">
        <f t="shared" si="48"/>
        <v>1</v>
      </c>
      <c r="DG18" s="24">
        <f t="shared" si="49"/>
        <v>1</v>
      </c>
      <c r="DH18" s="24">
        <f t="shared" si="50"/>
        <v>1</v>
      </c>
      <c r="DI18" s="24">
        <f t="shared" si="27"/>
        <v>1</v>
      </c>
      <c r="DJ18" s="24">
        <f t="shared" si="27"/>
        <v>1</v>
      </c>
      <c r="DK18" s="24">
        <f t="shared" si="27"/>
        <v>0</v>
      </c>
      <c r="DL18" s="24">
        <f t="shared" si="27"/>
        <v>0</v>
      </c>
      <c r="DM18" s="24">
        <f t="shared" si="27"/>
        <v>0</v>
      </c>
      <c r="DN18" s="24">
        <f t="shared" si="28"/>
        <v>0</v>
      </c>
      <c r="DO18" s="24">
        <f t="shared" si="51"/>
        <v>0</v>
      </c>
      <c r="DP18" s="24">
        <f t="shared" si="51"/>
        <v>0</v>
      </c>
      <c r="DQ18" s="24">
        <f t="shared" si="51"/>
        <v>0</v>
      </c>
      <c r="DR18" s="24">
        <f t="shared" si="52"/>
        <v>0</v>
      </c>
      <c r="DS18" s="24">
        <f t="shared" si="53"/>
        <v>0</v>
      </c>
    </row>
    <row r="19" spans="1:123" ht="15.75" thickBot="1">
      <c r="A19" s="24" t="s">
        <v>335</v>
      </c>
      <c r="B19" s="25">
        <v>17</v>
      </c>
      <c r="C19" s="25" t="s">
        <v>500</v>
      </c>
      <c r="D19" s="50" t="s">
        <v>36</v>
      </c>
      <c r="E19" s="33"/>
      <c r="F19" s="33">
        <v>1</v>
      </c>
      <c r="G19" s="33"/>
      <c r="H19" s="33">
        <v>3</v>
      </c>
      <c r="I19" s="33"/>
      <c r="J19" s="33">
        <v>1</v>
      </c>
      <c r="K19" s="33"/>
      <c r="L19" s="33"/>
      <c r="M19" s="33"/>
      <c r="N19" s="33"/>
      <c r="O19" s="33"/>
      <c r="P19" s="33"/>
      <c r="Q19" s="33"/>
      <c r="R19" s="33"/>
      <c r="S19" s="33"/>
      <c r="T19" s="50" t="s">
        <v>36</v>
      </c>
      <c r="U19" s="33"/>
      <c r="V19" s="33"/>
      <c r="W19" s="33"/>
      <c r="X19" s="33"/>
      <c r="Y19" s="33"/>
      <c r="Z19" s="33">
        <v>1</v>
      </c>
      <c r="AA19" s="33"/>
      <c r="AB19" s="33"/>
      <c r="AC19" s="33">
        <v>1</v>
      </c>
      <c r="AD19" s="33"/>
      <c r="AE19" s="33"/>
      <c r="AF19" s="33"/>
      <c r="AG19" s="33"/>
      <c r="AH19" s="33"/>
      <c r="AI19" s="33"/>
      <c r="AJ19" s="50"/>
      <c r="AK19" s="93"/>
      <c r="AL19" s="33"/>
      <c r="AM19" s="33"/>
      <c r="AN19" s="36"/>
      <c r="AO19" s="36"/>
      <c r="AP19" s="36"/>
      <c r="AQ19" s="36"/>
      <c r="AR19" s="37"/>
      <c r="AS19" s="33"/>
      <c r="AT19" s="33"/>
      <c r="AU19" s="33"/>
      <c r="AV19" s="33"/>
      <c r="AW19" s="33"/>
      <c r="AX19" s="33"/>
      <c r="AY19" s="33"/>
      <c r="AZ19" s="38">
        <f t="shared" si="29"/>
        <v>2</v>
      </c>
      <c r="BA19" s="39">
        <f t="shared" ref="BA19:BB25" si="54">SUM(E19,U19,AK19)</f>
        <v>0</v>
      </c>
      <c r="BB19" s="40">
        <f t="shared" si="54"/>
        <v>1</v>
      </c>
      <c r="BC19" s="31">
        <f t="shared" si="30"/>
        <v>1</v>
      </c>
      <c r="BD19" s="40">
        <f t="shared" si="1"/>
        <v>0</v>
      </c>
      <c r="BE19" s="31">
        <f t="shared" si="31"/>
        <v>1</v>
      </c>
      <c r="BF19" s="40">
        <f t="shared" si="2"/>
        <v>3</v>
      </c>
      <c r="BG19" s="31">
        <f t="shared" si="32"/>
        <v>4</v>
      </c>
      <c r="BH19" s="40">
        <f t="shared" si="3"/>
        <v>0</v>
      </c>
      <c r="BI19" s="40">
        <f t="shared" si="3"/>
        <v>2</v>
      </c>
      <c r="BJ19" s="40">
        <f t="shared" si="3"/>
        <v>0</v>
      </c>
      <c r="BK19" s="40">
        <f t="shared" si="33"/>
        <v>0</v>
      </c>
      <c r="BL19" s="40">
        <f t="shared" si="33"/>
        <v>1</v>
      </c>
      <c r="BM19" s="31">
        <f t="shared" si="34"/>
        <v>1</v>
      </c>
      <c r="BN19" s="40">
        <f t="shared" si="4"/>
        <v>0</v>
      </c>
      <c r="BO19" s="40">
        <f t="shared" si="4"/>
        <v>0</v>
      </c>
      <c r="BP19" s="40">
        <f t="shared" si="35"/>
        <v>0</v>
      </c>
      <c r="BQ19" s="40">
        <f t="shared" si="36"/>
        <v>0</v>
      </c>
      <c r="BR19" s="40">
        <f t="shared" si="36"/>
        <v>0</v>
      </c>
      <c r="BS19" s="31">
        <f t="shared" si="37"/>
        <v>0</v>
      </c>
      <c r="BT19" s="40">
        <f t="shared" si="5"/>
        <v>0</v>
      </c>
      <c r="BU19" s="41">
        <f t="shared" si="5"/>
        <v>0</v>
      </c>
      <c r="BV19" s="41">
        <f t="shared" si="38"/>
        <v>0</v>
      </c>
      <c r="BW19" s="42"/>
      <c r="BX19" s="39">
        <f t="shared" si="39"/>
        <v>200</v>
      </c>
      <c r="BY19" s="40">
        <f t="shared" si="40"/>
        <v>20</v>
      </c>
      <c r="BZ19" s="40">
        <f t="shared" si="41"/>
        <v>0</v>
      </c>
      <c r="CA19" s="40">
        <f t="shared" si="42"/>
        <v>100</v>
      </c>
      <c r="CB19" s="40">
        <f t="shared" si="43"/>
        <v>0</v>
      </c>
      <c r="CC19" s="32">
        <f t="shared" si="44"/>
        <v>320</v>
      </c>
      <c r="CD19" s="176">
        <f t="shared" si="6"/>
        <v>173.33333333333334</v>
      </c>
      <c r="CE19" s="24">
        <f t="shared" si="45"/>
        <v>3</v>
      </c>
      <c r="CF19" s="176">
        <f t="shared" si="7"/>
        <v>133.33333333333334</v>
      </c>
      <c r="CG19" s="24">
        <f t="shared" si="46"/>
        <v>4</v>
      </c>
      <c r="CH19" s="176">
        <f t="shared" si="8"/>
        <v>80</v>
      </c>
      <c r="CI19" s="24">
        <f t="shared" si="47"/>
        <v>5</v>
      </c>
      <c r="CK19">
        <f t="shared" si="9"/>
        <v>2.7664908792253828</v>
      </c>
      <c r="CM19">
        <f t="shared" si="10"/>
        <v>0</v>
      </c>
      <c r="CN19">
        <f t="shared" si="11"/>
        <v>2.5</v>
      </c>
      <c r="CO19">
        <f t="shared" si="12"/>
        <v>0</v>
      </c>
      <c r="CP19">
        <f t="shared" si="13"/>
        <v>8.3333333333333339</v>
      </c>
      <c r="CQ19">
        <f t="shared" si="14"/>
        <v>0</v>
      </c>
      <c r="CR19">
        <f t="shared" si="15"/>
        <v>5.4054054054054053</v>
      </c>
      <c r="CS19">
        <f t="shared" si="16"/>
        <v>0</v>
      </c>
      <c r="CT19" t="e">
        <f t="shared" si="17"/>
        <v>#DIV/0!</v>
      </c>
      <c r="CU19">
        <f t="shared" si="18"/>
        <v>100</v>
      </c>
      <c r="CV19" t="e">
        <f t="shared" si="19"/>
        <v>#DIV/0!</v>
      </c>
      <c r="CW19" t="e">
        <f t="shared" si="20"/>
        <v>#DIV/0!</v>
      </c>
      <c r="CX19" t="e">
        <f t="shared" si="21"/>
        <v>#DIV/0!</v>
      </c>
      <c r="CY19" t="e">
        <f t="shared" si="22"/>
        <v>#DIV/0!</v>
      </c>
      <c r="CZ19">
        <f t="shared" si="23"/>
        <v>0</v>
      </c>
      <c r="DA19">
        <f t="shared" si="24"/>
        <v>0</v>
      </c>
      <c r="DB19">
        <f t="shared" si="25"/>
        <v>0</v>
      </c>
      <c r="DC19">
        <f t="shared" si="26"/>
        <v>0</v>
      </c>
      <c r="DE19" s="24">
        <f t="shared" si="48"/>
        <v>0</v>
      </c>
      <c r="DF19" s="24">
        <f t="shared" si="48"/>
        <v>1</v>
      </c>
      <c r="DG19" s="24">
        <f t="shared" si="49"/>
        <v>0</v>
      </c>
      <c r="DH19" s="24">
        <f t="shared" si="50"/>
        <v>1</v>
      </c>
      <c r="DI19" s="24">
        <f t="shared" ref="DI19:DM20" si="55">COUNTIF(BH19,"&lt;&gt;0")</f>
        <v>0</v>
      </c>
      <c r="DJ19" s="24">
        <f t="shared" si="55"/>
        <v>1</v>
      </c>
      <c r="DK19" s="24">
        <f t="shared" si="55"/>
        <v>0</v>
      </c>
      <c r="DL19" s="24">
        <f t="shared" si="55"/>
        <v>0</v>
      </c>
      <c r="DM19" s="24">
        <f t="shared" si="55"/>
        <v>1</v>
      </c>
      <c r="DN19" s="24">
        <f t="shared" si="28"/>
        <v>0</v>
      </c>
      <c r="DO19" s="24">
        <f t="shared" si="51"/>
        <v>0</v>
      </c>
      <c r="DP19" s="24">
        <f t="shared" si="51"/>
        <v>0</v>
      </c>
      <c r="DQ19" s="24">
        <f t="shared" si="51"/>
        <v>0</v>
      </c>
      <c r="DR19" s="24">
        <f t="shared" si="52"/>
        <v>0</v>
      </c>
      <c r="DS19" s="24">
        <f t="shared" si="53"/>
        <v>0</v>
      </c>
    </row>
    <row r="20" spans="1:123" ht="15.75" thickBot="1">
      <c r="A20" s="24" t="s">
        <v>335</v>
      </c>
      <c r="B20" s="25">
        <v>18</v>
      </c>
      <c r="C20" s="25" t="s">
        <v>501</v>
      </c>
      <c r="D20" s="50" t="s">
        <v>36</v>
      </c>
      <c r="E20" s="33"/>
      <c r="F20" s="33"/>
      <c r="G20" s="33">
        <v>2</v>
      </c>
      <c r="H20" s="33">
        <v>2</v>
      </c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50" t="s">
        <v>36</v>
      </c>
      <c r="U20" s="33"/>
      <c r="V20" s="33"/>
      <c r="W20" s="33">
        <v>1</v>
      </c>
      <c r="X20" s="33">
        <v>2</v>
      </c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50"/>
      <c r="AK20" s="93"/>
      <c r="AL20" s="33"/>
      <c r="AM20" s="33"/>
      <c r="AN20" s="36"/>
      <c r="AO20" s="36"/>
      <c r="AP20" s="36"/>
      <c r="AQ20" s="36"/>
      <c r="AR20" s="37"/>
      <c r="AS20" s="33"/>
      <c r="AT20" s="33"/>
      <c r="AU20" s="33"/>
      <c r="AV20" s="33"/>
      <c r="AW20" s="33"/>
      <c r="AX20" s="33"/>
      <c r="AY20" s="33"/>
      <c r="AZ20" s="38">
        <f t="shared" si="29"/>
        <v>2</v>
      </c>
      <c r="BA20" s="39">
        <f t="shared" si="54"/>
        <v>0</v>
      </c>
      <c r="BB20" s="40">
        <f t="shared" si="54"/>
        <v>0</v>
      </c>
      <c r="BC20" s="31">
        <f t="shared" si="30"/>
        <v>0</v>
      </c>
      <c r="BD20" s="40">
        <f t="shared" si="1"/>
        <v>3</v>
      </c>
      <c r="BE20" s="31">
        <f t="shared" si="31"/>
        <v>3</v>
      </c>
      <c r="BF20" s="40">
        <f t="shared" si="2"/>
        <v>4</v>
      </c>
      <c r="BG20" s="31">
        <f t="shared" si="32"/>
        <v>7</v>
      </c>
      <c r="BH20" s="40">
        <f t="shared" si="3"/>
        <v>0</v>
      </c>
      <c r="BI20" s="40">
        <f t="shared" si="3"/>
        <v>0</v>
      </c>
      <c r="BJ20" s="40">
        <f t="shared" si="3"/>
        <v>0</v>
      </c>
      <c r="BK20" s="40">
        <f t="shared" si="33"/>
        <v>0</v>
      </c>
      <c r="BL20" s="40">
        <f t="shared" si="33"/>
        <v>0</v>
      </c>
      <c r="BM20" s="31">
        <f t="shared" si="34"/>
        <v>0</v>
      </c>
      <c r="BN20" s="40">
        <f t="shared" si="4"/>
        <v>0</v>
      </c>
      <c r="BO20" s="40">
        <f t="shared" si="4"/>
        <v>0</v>
      </c>
      <c r="BP20" s="40">
        <f t="shared" si="35"/>
        <v>0</v>
      </c>
      <c r="BQ20" s="40">
        <f t="shared" si="36"/>
        <v>0</v>
      </c>
      <c r="BR20" s="40">
        <f t="shared" si="36"/>
        <v>0</v>
      </c>
      <c r="BS20" s="31">
        <f t="shared" si="37"/>
        <v>0</v>
      </c>
      <c r="BT20" s="40">
        <f t="shared" si="5"/>
        <v>0</v>
      </c>
      <c r="BU20" s="41">
        <f t="shared" si="5"/>
        <v>0</v>
      </c>
      <c r="BV20" s="41">
        <f t="shared" si="38"/>
        <v>0</v>
      </c>
      <c r="BW20" s="42"/>
      <c r="BX20" s="39">
        <f t="shared" si="39"/>
        <v>340</v>
      </c>
      <c r="BY20" s="40">
        <f t="shared" si="40"/>
        <v>0</v>
      </c>
      <c r="BZ20" s="40">
        <f t="shared" si="41"/>
        <v>0</v>
      </c>
      <c r="CA20" s="40">
        <f t="shared" si="42"/>
        <v>0</v>
      </c>
      <c r="CB20" s="40">
        <f t="shared" si="43"/>
        <v>0</v>
      </c>
      <c r="CC20" s="32">
        <f t="shared" si="44"/>
        <v>340</v>
      </c>
      <c r="CD20" s="176">
        <f t="shared" si="6"/>
        <v>193.33333333333334</v>
      </c>
      <c r="CE20" s="24">
        <f t="shared" si="45"/>
        <v>3</v>
      </c>
      <c r="CF20" s="176">
        <f t="shared" si="7"/>
        <v>153.33333333333334</v>
      </c>
      <c r="CG20" s="24">
        <f t="shared" si="46"/>
        <v>4</v>
      </c>
      <c r="CH20" s="176">
        <f t="shared" si="8"/>
        <v>100</v>
      </c>
      <c r="CI20" s="24">
        <f t="shared" si="47"/>
        <v>5</v>
      </c>
      <c r="CK20">
        <f t="shared" si="9"/>
        <v>2.9393965591769691</v>
      </c>
      <c r="CM20">
        <f t="shared" si="10"/>
        <v>0</v>
      </c>
      <c r="CN20">
        <f t="shared" si="11"/>
        <v>0</v>
      </c>
      <c r="CO20">
        <f t="shared" si="12"/>
        <v>7.6923076923076916</v>
      </c>
      <c r="CP20">
        <f t="shared" si="13"/>
        <v>11.111111111111111</v>
      </c>
      <c r="CQ20">
        <f t="shared" si="14"/>
        <v>0</v>
      </c>
      <c r="CR20">
        <f t="shared" si="15"/>
        <v>0</v>
      </c>
      <c r="CS20">
        <f t="shared" si="16"/>
        <v>0</v>
      </c>
      <c r="CT20" t="e">
        <f t="shared" si="17"/>
        <v>#DIV/0!</v>
      </c>
      <c r="CU20">
        <f t="shared" si="18"/>
        <v>0</v>
      </c>
      <c r="CV20" t="e">
        <f t="shared" si="19"/>
        <v>#DIV/0!</v>
      </c>
      <c r="CW20" t="e">
        <f t="shared" si="20"/>
        <v>#DIV/0!</v>
      </c>
      <c r="CX20" t="e">
        <f t="shared" si="21"/>
        <v>#DIV/0!</v>
      </c>
      <c r="CY20" t="e">
        <f t="shared" si="22"/>
        <v>#DIV/0!</v>
      </c>
      <c r="CZ20">
        <f t="shared" si="23"/>
        <v>0</v>
      </c>
      <c r="DA20">
        <f t="shared" si="24"/>
        <v>0</v>
      </c>
      <c r="DB20">
        <f t="shared" si="25"/>
        <v>0</v>
      </c>
      <c r="DC20">
        <f t="shared" si="26"/>
        <v>0</v>
      </c>
      <c r="DE20" s="24">
        <f t="shared" si="48"/>
        <v>0</v>
      </c>
      <c r="DF20" s="24">
        <f t="shared" si="48"/>
        <v>0</v>
      </c>
      <c r="DG20" s="24">
        <f t="shared" si="49"/>
        <v>1</v>
      </c>
      <c r="DH20" s="24">
        <f t="shared" si="50"/>
        <v>1</v>
      </c>
      <c r="DI20" s="24">
        <f t="shared" si="55"/>
        <v>0</v>
      </c>
      <c r="DJ20" s="24">
        <f t="shared" si="55"/>
        <v>0</v>
      </c>
      <c r="DK20" s="24">
        <f t="shared" si="55"/>
        <v>0</v>
      </c>
      <c r="DL20" s="24">
        <f t="shared" si="55"/>
        <v>0</v>
      </c>
      <c r="DM20" s="24">
        <f t="shared" si="55"/>
        <v>0</v>
      </c>
      <c r="DN20" s="24">
        <f t="shared" si="28"/>
        <v>0</v>
      </c>
      <c r="DO20" s="24">
        <f t="shared" si="51"/>
        <v>0</v>
      </c>
      <c r="DP20" s="24">
        <f t="shared" si="51"/>
        <v>0</v>
      </c>
      <c r="DQ20" s="24">
        <f t="shared" si="51"/>
        <v>0</v>
      </c>
      <c r="DR20" s="24">
        <f t="shared" si="52"/>
        <v>0</v>
      </c>
      <c r="DS20" s="24">
        <f t="shared" si="53"/>
        <v>0</v>
      </c>
    </row>
    <row r="21" spans="1:123" ht="15.75" thickBot="1">
      <c r="A21" s="24" t="s">
        <v>335</v>
      </c>
      <c r="B21" s="25">
        <v>19</v>
      </c>
      <c r="C21" s="25" t="s">
        <v>502</v>
      </c>
      <c r="D21" s="50" t="s">
        <v>36</v>
      </c>
      <c r="E21" s="33">
        <v>1</v>
      </c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50" t="s">
        <v>36</v>
      </c>
      <c r="U21" s="33">
        <v>7</v>
      </c>
      <c r="V21" s="33">
        <v>2</v>
      </c>
      <c r="W21" s="33"/>
      <c r="X21" s="33"/>
      <c r="Y21" s="33">
        <v>5</v>
      </c>
      <c r="Z21" s="33"/>
      <c r="AA21" s="33"/>
      <c r="AB21" s="33"/>
      <c r="AC21" s="33"/>
      <c r="AD21" s="33"/>
      <c r="AE21" s="33"/>
      <c r="AF21" s="33"/>
      <c r="AG21" s="33"/>
      <c r="AH21" s="33">
        <v>1</v>
      </c>
      <c r="AI21" s="33"/>
      <c r="AJ21" s="50"/>
      <c r="AK21" s="93"/>
      <c r="AL21" s="33"/>
      <c r="AM21" s="33"/>
      <c r="AN21" s="36"/>
      <c r="AO21" s="36"/>
      <c r="AP21" s="36"/>
      <c r="AQ21" s="36"/>
      <c r="AR21" s="37"/>
      <c r="AS21" s="33"/>
      <c r="AT21" s="33"/>
      <c r="AU21" s="33"/>
      <c r="AV21" s="33"/>
      <c r="AW21" s="33"/>
      <c r="AX21" s="33"/>
      <c r="AY21" s="33"/>
      <c r="AZ21" s="38">
        <f>COUNTIF(D21:AY21,"P")</f>
        <v>2</v>
      </c>
      <c r="BA21" s="39">
        <f t="shared" si="54"/>
        <v>8</v>
      </c>
      <c r="BB21" s="40">
        <f t="shared" si="54"/>
        <v>2</v>
      </c>
      <c r="BC21" s="31">
        <f>SUM(BA21:BB21)</f>
        <v>10</v>
      </c>
      <c r="BD21" s="40">
        <f>SUM(G21,W21,AM21)</f>
        <v>0</v>
      </c>
      <c r="BE21" s="31">
        <f>SUM(BC21:BD21)</f>
        <v>10</v>
      </c>
      <c r="BF21" s="40">
        <f>SUM(H21,X21,AN21)</f>
        <v>0</v>
      </c>
      <c r="BG21" s="31">
        <f>BA21+BB21+BD21+BF21</f>
        <v>10</v>
      </c>
      <c r="BH21" s="40">
        <f t="shared" ref="BH21:BJ25" si="56">SUM(I21,Y21,AO21)</f>
        <v>5</v>
      </c>
      <c r="BI21" s="40">
        <f t="shared" si="56"/>
        <v>0</v>
      </c>
      <c r="BJ21" s="40">
        <f t="shared" si="56"/>
        <v>0</v>
      </c>
      <c r="BK21" s="40">
        <f t="shared" ref="BK21:BL25" si="57">SUM(AR21,AB21,L21)</f>
        <v>0</v>
      </c>
      <c r="BL21" s="40">
        <f t="shared" si="57"/>
        <v>0</v>
      </c>
      <c r="BM21" s="31">
        <f>SUM(BK21:BL21)</f>
        <v>0</v>
      </c>
      <c r="BN21" s="40">
        <f t="shared" ref="BN21:BO25" si="58">SUM(AT21,AD21,N21)</f>
        <v>0</v>
      </c>
      <c r="BO21" s="40">
        <f t="shared" si="58"/>
        <v>0</v>
      </c>
      <c r="BP21" s="40">
        <f>IF(BO21&gt;=3,3,BO21)</f>
        <v>0</v>
      </c>
      <c r="BQ21" s="40">
        <f t="shared" ref="BQ21:BR25" si="59">SUM(AV21,AF21,P21)</f>
        <v>0</v>
      </c>
      <c r="BR21" s="40">
        <f t="shared" si="59"/>
        <v>0</v>
      </c>
      <c r="BS21" s="31">
        <f>SUM(BQ21:BR21)</f>
        <v>0</v>
      </c>
      <c r="BT21" s="40">
        <f t="shared" ref="BT21:BU25" si="60">SUM(AX21,AH21,R21)</f>
        <v>1</v>
      </c>
      <c r="BU21" s="41">
        <f t="shared" si="60"/>
        <v>0</v>
      </c>
      <c r="BV21" s="41">
        <f>IF(BU21&gt;=3,3,BU21)</f>
        <v>0</v>
      </c>
      <c r="BW21" s="42"/>
      <c r="BX21" s="39">
        <f>(BA21*100)+(BB21*80)+(BD21*60)+(BF21*40)+(BH21*20)</f>
        <v>1060</v>
      </c>
      <c r="BY21" s="40">
        <f>IF(BI21&gt;3,30,BI21*10)</f>
        <v>0</v>
      </c>
      <c r="BZ21" s="40">
        <f>IF(BJ21&gt;3,15,BJ21*5)</f>
        <v>0</v>
      </c>
      <c r="CA21" s="40">
        <f>(BK21*200)+(BL21*100)+(BN21*50)+(BP21*20)</f>
        <v>0</v>
      </c>
      <c r="CB21" s="40">
        <f>(BQ21*100)+(BR21*50)+(BT21*25)+(BV21*10)</f>
        <v>25</v>
      </c>
      <c r="CC21" s="32">
        <f t="shared" si="44"/>
        <v>1085</v>
      </c>
      <c r="CD21" s="176">
        <f t="shared" si="6"/>
        <v>938.33333333333337</v>
      </c>
      <c r="CE21" s="24">
        <f>IF(AZ21=0," ",IF(CD21&gt;=0,3,"NAO"))</f>
        <v>3</v>
      </c>
      <c r="CF21" s="176">
        <f t="shared" si="7"/>
        <v>898.33333333333337</v>
      </c>
      <c r="CG21" s="24">
        <f>IF(AZ21=0," ",IF(CF21&gt;=0,4,"NAO"))</f>
        <v>4</v>
      </c>
      <c r="CH21" s="176">
        <f t="shared" si="8"/>
        <v>845</v>
      </c>
      <c r="CI21" s="24">
        <f>IF(AZ21=0," ",IF(CH21&gt;=0,5,"NAO"))</f>
        <v>5</v>
      </c>
      <c r="CK21">
        <f>(CC21/(SUM($CC$3:$CC$25))*100)</f>
        <v>9.3801331373735621</v>
      </c>
      <c r="CM21">
        <f t="shared" ref="CM21:CN25" si="61">BA21/(SUM(BA$3:BA$25)/100)</f>
        <v>23.52941176470588</v>
      </c>
      <c r="CN21">
        <f t="shared" si="61"/>
        <v>5</v>
      </c>
      <c r="CO21">
        <f>BD21/(SUM(BD$3:BD$25)/100)</f>
        <v>0</v>
      </c>
      <c r="CP21">
        <f>BF21/(SUM(BF$3:BF$25)/100)</f>
        <v>0</v>
      </c>
      <c r="CQ21">
        <f t="shared" ref="CQ21:CU25" si="62">BH21/(SUM(BH$3:BH$25)/100)</f>
        <v>35.714285714285708</v>
      </c>
      <c r="CR21">
        <f t="shared" si="62"/>
        <v>0</v>
      </c>
      <c r="CS21">
        <f t="shared" si="62"/>
        <v>0</v>
      </c>
      <c r="CT21" t="e">
        <f t="shared" si="62"/>
        <v>#DIV/0!</v>
      </c>
      <c r="CU21">
        <f t="shared" si="62"/>
        <v>0</v>
      </c>
      <c r="CV21" t="e">
        <f t="shared" ref="CV21:CZ25" si="63">BN21/(SUM(BN$3:BN$25)/100)</f>
        <v>#DIV/0!</v>
      </c>
      <c r="CW21" t="e">
        <f t="shared" si="63"/>
        <v>#DIV/0!</v>
      </c>
      <c r="CX21" t="e">
        <f t="shared" si="63"/>
        <v>#DIV/0!</v>
      </c>
      <c r="CY21" t="e">
        <f t="shared" si="63"/>
        <v>#DIV/0!</v>
      </c>
      <c r="CZ21">
        <f t="shared" si="63"/>
        <v>0</v>
      </c>
      <c r="DA21">
        <f t="shared" ref="DA21:DC25" si="64">BT21/(SUM(BT$3:BT$25)/100)</f>
        <v>14.285714285714285</v>
      </c>
      <c r="DB21">
        <f t="shared" si="64"/>
        <v>0</v>
      </c>
      <c r="DC21">
        <f t="shared" si="64"/>
        <v>0</v>
      </c>
      <c r="DE21" s="24">
        <f t="shared" ref="DE21:DF25" si="65">COUNTIF(BA21,"&lt;&gt;0")</f>
        <v>1</v>
      </c>
      <c r="DF21" s="24">
        <f t="shared" si="65"/>
        <v>1</v>
      </c>
      <c r="DG21" s="24">
        <f>COUNTIF(BD21,"&lt;&gt;0")</f>
        <v>0</v>
      </c>
      <c r="DH21" s="24">
        <f>COUNTIF(BF21,"&lt;&gt;0")</f>
        <v>0</v>
      </c>
      <c r="DI21" s="24">
        <f t="shared" ref="DI21:DM25" si="66">COUNTIF(BH21,"&lt;&gt;0")</f>
        <v>1</v>
      </c>
      <c r="DJ21" s="24">
        <f t="shared" si="66"/>
        <v>0</v>
      </c>
      <c r="DK21" s="24">
        <f t="shared" si="66"/>
        <v>0</v>
      </c>
      <c r="DL21" s="24">
        <f t="shared" si="66"/>
        <v>0</v>
      </c>
      <c r="DM21" s="24">
        <f t="shared" si="66"/>
        <v>0</v>
      </c>
      <c r="DN21" s="24">
        <f>COUNTIF(BN21,"&lt;&gt;0")</f>
        <v>0</v>
      </c>
      <c r="DO21" s="24">
        <f t="shared" ref="DO21:DQ25" si="67">COUNTIF(BP21,"&lt;&gt;0")</f>
        <v>0</v>
      </c>
      <c r="DP21" s="24">
        <f t="shared" si="67"/>
        <v>0</v>
      </c>
      <c r="DQ21" s="24">
        <f t="shared" si="67"/>
        <v>0</v>
      </c>
      <c r="DR21" s="24"/>
      <c r="DS21" s="24"/>
    </row>
    <row r="22" spans="1:123" ht="15.75" thickBot="1">
      <c r="A22" s="24" t="s">
        <v>335</v>
      </c>
      <c r="B22" s="25">
        <v>20</v>
      </c>
      <c r="C22" s="25" t="s">
        <v>503</v>
      </c>
      <c r="D22" s="50" t="s">
        <v>76</v>
      </c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50" t="s">
        <v>76</v>
      </c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50"/>
      <c r="AK22" s="93"/>
      <c r="AL22" s="33"/>
      <c r="AM22" s="33"/>
      <c r="AN22" s="36"/>
      <c r="AO22" s="36"/>
      <c r="AP22" s="36"/>
      <c r="AQ22" s="36"/>
      <c r="AR22" s="37"/>
      <c r="AS22" s="33"/>
      <c r="AT22" s="33"/>
      <c r="AU22" s="33"/>
      <c r="AV22" s="33"/>
      <c r="AW22" s="33"/>
      <c r="AX22" s="33"/>
      <c r="AY22" s="33"/>
      <c r="AZ22" s="38">
        <f>COUNTIF(D22:AY22,"P")</f>
        <v>0</v>
      </c>
      <c r="BA22" s="39">
        <f t="shared" si="54"/>
        <v>0</v>
      </c>
      <c r="BB22" s="40">
        <f t="shared" si="54"/>
        <v>0</v>
      </c>
      <c r="BC22" s="31">
        <f>SUM(BA22:BB22)</f>
        <v>0</v>
      </c>
      <c r="BD22" s="40">
        <f>SUM(G22,W22,AM22)</f>
        <v>0</v>
      </c>
      <c r="BE22" s="31">
        <f>SUM(BC22:BD22)</f>
        <v>0</v>
      </c>
      <c r="BF22" s="40">
        <f>SUM(H22,X22,AN22)</f>
        <v>0</v>
      </c>
      <c r="BG22" s="31">
        <f>BA22+BB22+BD22+BF22</f>
        <v>0</v>
      </c>
      <c r="BH22" s="40">
        <f t="shared" si="56"/>
        <v>0</v>
      </c>
      <c r="BI22" s="40">
        <f t="shared" si="56"/>
        <v>0</v>
      </c>
      <c r="BJ22" s="40">
        <f t="shared" si="56"/>
        <v>0</v>
      </c>
      <c r="BK22" s="40">
        <f t="shared" si="57"/>
        <v>0</v>
      </c>
      <c r="BL22" s="40">
        <f t="shared" si="57"/>
        <v>0</v>
      </c>
      <c r="BM22" s="31">
        <f>SUM(BK22:BL22)</f>
        <v>0</v>
      </c>
      <c r="BN22" s="40">
        <f t="shared" si="58"/>
        <v>0</v>
      </c>
      <c r="BO22" s="40">
        <f t="shared" si="58"/>
        <v>0</v>
      </c>
      <c r="BP22" s="40">
        <f>IF(BO22&gt;=3,3,BO22)</f>
        <v>0</v>
      </c>
      <c r="BQ22" s="40">
        <f t="shared" si="59"/>
        <v>0</v>
      </c>
      <c r="BR22" s="40">
        <f t="shared" si="59"/>
        <v>0</v>
      </c>
      <c r="BS22" s="31">
        <f>SUM(BQ22:BR22)</f>
        <v>0</v>
      </c>
      <c r="BT22" s="40">
        <f t="shared" si="60"/>
        <v>0</v>
      </c>
      <c r="BU22" s="41">
        <f t="shared" si="60"/>
        <v>0</v>
      </c>
      <c r="BV22" s="41">
        <f>IF(BU22&gt;=3,3,BU22)</f>
        <v>0</v>
      </c>
      <c r="BW22" s="42"/>
      <c r="BX22" s="39">
        <f>(BA22*100)+(BB22*80)+(BD22*60)+(BF22*40)+(BH22*20)</f>
        <v>0</v>
      </c>
      <c r="BY22" s="40">
        <f>IF(BI22&gt;3,30,BI22*10)</f>
        <v>0</v>
      </c>
      <c r="BZ22" s="40">
        <f>IF(BJ22&gt;3,15,BJ22*5)</f>
        <v>0</v>
      </c>
      <c r="CA22" s="40">
        <f>(BK22*200)+(BL22*100)+(BN22*50)+(BP22*20)</f>
        <v>0</v>
      </c>
      <c r="CB22" s="40">
        <f>(BQ22*100)+(BR22*50)+(BT22*25)+(BV22*10)</f>
        <v>0</v>
      </c>
      <c r="CC22" s="32" t="str">
        <f t="shared" si="44"/>
        <v/>
      </c>
      <c r="CD22" s="176" t="e">
        <f t="shared" si="6"/>
        <v>#VALUE!</v>
      </c>
      <c r="CE22" s="24" t="str">
        <f>IF(AZ22=0," ",IF(CD22&gt;=0,3,"NAO"))</f>
        <v xml:space="preserve"> </v>
      </c>
      <c r="CF22" s="176" t="e">
        <f t="shared" si="7"/>
        <v>#VALUE!</v>
      </c>
      <c r="CG22" s="24" t="str">
        <f>IF(AZ22=0," ",IF(CF22&gt;=0,4,"NAO"))</f>
        <v xml:space="preserve"> </v>
      </c>
      <c r="CH22" s="176" t="e">
        <f t="shared" si="8"/>
        <v>#VALUE!</v>
      </c>
      <c r="CI22" s="24" t="str">
        <f>IF(AZ22=0," ",IF(CH22&gt;=0,5,"NAO"))</f>
        <v xml:space="preserve"> </v>
      </c>
      <c r="CK22" t="e">
        <f>(CC22/(SUM($CC$3:$CC$25))*100)</f>
        <v>#VALUE!</v>
      </c>
      <c r="CM22">
        <f t="shared" si="61"/>
        <v>0</v>
      </c>
      <c r="CN22">
        <f t="shared" si="61"/>
        <v>0</v>
      </c>
      <c r="CO22">
        <f>BD22/(SUM(BD$3:BD$25)/100)</f>
        <v>0</v>
      </c>
      <c r="CP22">
        <f>BF22/(SUM(BF$3:BF$25)/100)</f>
        <v>0</v>
      </c>
      <c r="CQ22">
        <f t="shared" si="62"/>
        <v>0</v>
      </c>
      <c r="CR22">
        <f t="shared" si="62"/>
        <v>0</v>
      </c>
      <c r="CS22">
        <f t="shared" si="62"/>
        <v>0</v>
      </c>
      <c r="CT22" t="e">
        <f t="shared" si="62"/>
        <v>#DIV/0!</v>
      </c>
      <c r="CU22">
        <f t="shared" si="62"/>
        <v>0</v>
      </c>
      <c r="CV22" t="e">
        <f t="shared" si="63"/>
        <v>#DIV/0!</v>
      </c>
      <c r="CW22" t="e">
        <f t="shared" si="63"/>
        <v>#DIV/0!</v>
      </c>
      <c r="CX22" t="e">
        <f t="shared" si="63"/>
        <v>#DIV/0!</v>
      </c>
      <c r="CY22" t="e">
        <f t="shared" si="63"/>
        <v>#DIV/0!</v>
      </c>
      <c r="CZ22">
        <f t="shared" si="63"/>
        <v>0</v>
      </c>
      <c r="DA22">
        <f t="shared" si="64"/>
        <v>0</v>
      </c>
      <c r="DB22">
        <f t="shared" si="64"/>
        <v>0</v>
      </c>
      <c r="DC22">
        <f t="shared" si="64"/>
        <v>0</v>
      </c>
      <c r="DE22" s="24">
        <f t="shared" si="65"/>
        <v>0</v>
      </c>
      <c r="DF22" s="24">
        <f t="shared" si="65"/>
        <v>0</v>
      </c>
      <c r="DG22" s="24">
        <f>COUNTIF(BD22,"&lt;&gt;0")</f>
        <v>0</v>
      </c>
      <c r="DH22" s="24">
        <f>COUNTIF(BF22,"&lt;&gt;0")</f>
        <v>0</v>
      </c>
      <c r="DI22" s="24">
        <f t="shared" si="66"/>
        <v>0</v>
      </c>
      <c r="DJ22" s="24">
        <f t="shared" si="66"/>
        <v>0</v>
      </c>
      <c r="DK22" s="24">
        <f t="shared" si="66"/>
        <v>0</v>
      </c>
      <c r="DL22" s="24">
        <f t="shared" si="66"/>
        <v>0</v>
      </c>
      <c r="DM22" s="24">
        <f t="shared" si="66"/>
        <v>0</v>
      </c>
      <c r="DN22" s="24">
        <f>COUNTIF(BN22,"&lt;&gt;0")</f>
        <v>0</v>
      </c>
      <c r="DO22" s="24">
        <f t="shared" si="67"/>
        <v>0</v>
      </c>
      <c r="DP22" s="24">
        <f t="shared" si="67"/>
        <v>0</v>
      </c>
      <c r="DQ22" s="24">
        <f t="shared" si="67"/>
        <v>0</v>
      </c>
      <c r="DR22" s="24"/>
      <c r="DS22" s="24"/>
    </row>
    <row r="23" spans="1:123" ht="15.75" thickBot="1">
      <c r="A23" s="24" t="s">
        <v>335</v>
      </c>
      <c r="B23" s="25">
        <v>21</v>
      </c>
      <c r="C23" s="25" t="s">
        <v>504</v>
      </c>
      <c r="D23" s="50" t="s">
        <v>36</v>
      </c>
      <c r="E23" s="33">
        <v>4</v>
      </c>
      <c r="F23" s="33">
        <v>4</v>
      </c>
      <c r="G23" s="33"/>
      <c r="H23" s="33"/>
      <c r="I23" s="33"/>
      <c r="J23" s="33"/>
      <c r="K23" s="33"/>
      <c r="L23" s="33"/>
      <c r="M23" s="33"/>
      <c r="N23" s="33"/>
      <c r="O23" s="33"/>
      <c r="P23" s="166"/>
      <c r="Q23" s="33"/>
      <c r="R23" s="33"/>
      <c r="S23" s="33"/>
      <c r="T23" s="167" t="s">
        <v>36</v>
      </c>
      <c r="U23" s="33">
        <v>3</v>
      </c>
      <c r="V23" s="33"/>
      <c r="W23" s="33">
        <v>2</v>
      </c>
      <c r="X23" s="33"/>
      <c r="Y23" s="33">
        <v>1</v>
      </c>
      <c r="Z23" s="33">
        <v>5</v>
      </c>
      <c r="AA23" s="33"/>
      <c r="AB23" s="33"/>
      <c r="AC23" s="33"/>
      <c r="AD23" s="33"/>
      <c r="AE23" s="33"/>
      <c r="AF23" s="33"/>
      <c r="AG23" s="33"/>
      <c r="AH23" s="33"/>
      <c r="AI23" s="33"/>
      <c r="AJ23" s="50"/>
      <c r="AK23" s="93"/>
      <c r="AL23" s="33"/>
      <c r="AM23" s="33"/>
      <c r="AN23" s="36"/>
      <c r="AO23" s="36"/>
      <c r="AP23" s="36"/>
      <c r="AQ23" s="36"/>
      <c r="AR23" s="37"/>
      <c r="AS23" s="33"/>
      <c r="AT23" s="33"/>
      <c r="AU23" s="33"/>
      <c r="AV23" s="33"/>
      <c r="AW23" s="33"/>
      <c r="AX23" s="33"/>
      <c r="AY23" s="33"/>
      <c r="AZ23" s="38">
        <f>COUNTIF(D23:AY23,"P")</f>
        <v>2</v>
      </c>
      <c r="BA23" s="39">
        <f t="shared" si="54"/>
        <v>7</v>
      </c>
      <c r="BB23" s="40">
        <f t="shared" si="54"/>
        <v>4</v>
      </c>
      <c r="BC23" s="31">
        <f>SUM(BA23:BB23)</f>
        <v>11</v>
      </c>
      <c r="BD23" s="40">
        <f>SUM(G23,W23,AM23)</f>
        <v>2</v>
      </c>
      <c r="BE23" s="31">
        <f>SUM(BC23:BD23)</f>
        <v>13</v>
      </c>
      <c r="BF23" s="40">
        <f>SUM(H23,X23,AN23)</f>
        <v>0</v>
      </c>
      <c r="BG23" s="31">
        <f>BA23+BB23+BD23+BF23</f>
        <v>13</v>
      </c>
      <c r="BH23" s="40">
        <f t="shared" si="56"/>
        <v>1</v>
      </c>
      <c r="BI23" s="40">
        <f t="shared" si="56"/>
        <v>5</v>
      </c>
      <c r="BJ23" s="40">
        <f t="shared" si="56"/>
        <v>0</v>
      </c>
      <c r="BK23" s="40">
        <f t="shared" si="57"/>
        <v>0</v>
      </c>
      <c r="BL23" s="40">
        <f t="shared" si="57"/>
        <v>0</v>
      </c>
      <c r="BM23" s="31">
        <f>SUM(BK23:BL23)</f>
        <v>0</v>
      </c>
      <c r="BN23" s="40">
        <f t="shared" si="58"/>
        <v>0</v>
      </c>
      <c r="BO23" s="40">
        <f t="shared" si="58"/>
        <v>0</v>
      </c>
      <c r="BP23" s="40">
        <f>IF(BO23&gt;=3,3,BO23)</f>
        <v>0</v>
      </c>
      <c r="BQ23" s="40">
        <f t="shared" si="59"/>
        <v>0</v>
      </c>
      <c r="BR23" s="40">
        <f t="shared" si="59"/>
        <v>0</v>
      </c>
      <c r="BS23" s="31">
        <f>SUM(BQ23:BR23)</f>
        <v>0</v>
      </c>
      <c r="BT23" s="40">
        <f t="shared" si="60"/>
        <v>0</v>
      </c>
      <c r="BU23" s="41">
        <f t="shared" si="60"/>
        <v>0</v>
      </c>
      <c r="BV23" s="41">
        <f>IF(BU23&gt;=3,3,BU23)</f>
        <v>0</v>
      </c>
      <c r="BW23" s="42"/>
      <c r="BX23" s="39">
        <f>(BA23*100)+(BB23*80)+(BD23*60)+(BF23*40)+(BH23*20)</f>
        <v>1160</v>
      </c>
      <c r="BY23" s="40">
        <f>IF(BI23&gt;3,30,BI23*10)</f>
        <v>30</v>
      </c>
      <c r="BZ23" s="40">
        <f>IF(BJ23&gt;3,15,BJ23*5)</f>
        <v>0</v>
      </c>
      <c r="CA23" s="40">
        <f>(BK23*200)+(BL23*100)+(BN23*50)+(BP23*20)</f>
        <v>0</v>
      </c>
      <c r="CB23" s="40">
        <f>(BQ23*100)+(BR23*50)+(BT23*25)+(BV23*10)</f>
        <v>0</v>
      </c>
      <c r="CC23" s="32">
        <f t="shared" si="44"/>
        <v>1190</v>
      </c>
      <c r="CD23" s="176">
        <f t="shared" si="6"/>
        <v>1043.3333333333333</v>
      </c>
      <c r="CE23" s="24">
        <f>IF(AZ23=0," ",IF(CD23&gt;=0,3,"NAO"))</f>
        <v>3</v>
      </c>
      <c r="CF23" s="176">
        <f t="shared" si="7"/>
        <v>1003.3333333333334</v>
      </c>
      <c r="CG23" s="24">
        <f>IF(AZ23=0," ",IF(CF23&gt;=0,4,"NAO"))</f>
        <v>4</v>
      </c>
      <c r="CH23" s="176">
        <f t="shared" si="8"/>
        <v>950</v>
      </c>
      <c r="CI23" s="24">
        <f>IF(AZ23=0," ",IF(CH23&gt;=0,5,"NAO"))</f>
        <v>5</v>
      </c>
      <c r="CK23">
        <f>(CC23/(SUM($CC$3:$CC$25))*100)</f>
        <v>10.287887957119391</v>
      </c>
      <c r="CM23">
        <f t="shared" si="61"/>
        <v>20.588235294117645</v>
      </c>
      <c r="CN23">
        <f t="shared" si="61"/>
        <v>10</v>
      </c>
      <c r="CO23">
        <f>BD23/(SUM(BD$3:BD$25)/100)</f>
        <v>5.1282051282051277</v>
      </c>
      <c r="CP23">
        <f>BF23/(SUM(BF$3:BF$25)/100)</f>
        <v>0</v>
      </c>
      <c r="CQ23">
        <f t="shared" si="62"/>
        <v>7.1428571428571423</v>
      </c>
      <c r="CR23">
        <f t="shared" si="62"/>
        <v>13.513513513513514</v>
      </c>
      <c r="CS23">
        <f t="shared" si="62"/>
        <v>0</v>
      </c>
      <c r="CT23" t="e">
        <f t="shared" si="62"/>
        <v>#DIV/0!</v>
      </c>
      <c r="CU23">
        <f t="shared" si="62"/>
        <v>0</v>
      </c>
      <c r="CV23" t="e">
        <f t="shared" si="63"/>
        <v>#DIV/0!</v>
      </c>
      <c r="CW23" t="e">
        <f t="shared" si="63"/>
        <v>#DIV/0!</v>
      </c>
      <c r="CX23" t="e">
        <f t="shared" si="63"/>
        <v>#DIV/0!</v>
      </c>
      <c r="CY23" t="e">
        <f t="shared" si="63"/>
        <v>#DIV/0!</v>
      </c>
      <c r="CZ23">
        <f t="shared" si="63"/>
        <v>0</v>
      </c>
      <c r="DA23">
        <f t="shared" si="64"/>
        <v>0</v>
      </c>
      <c r="DB23">
        <f t="shared" si="64"/>
        <v>0</v>
      </c>
      <c r="DC23">
        <f t="shared" si="64"/>
        <v>0</v>
      </c>
      <c r="DE23" s="24">
        <f t="shared" si="65"/>
        <v>1</v>
      </c>
      <c r="DF23" s="24">
        <f t="shared" si="65"/>
        <v>1</v>
      </c>
      <c r="DG23" s="24">
        <f>COUNTIF(BD23,"&lt;&gt;0")</f>
        <v>1</v>
      </c>
      <c r="DH23" s="24">
        <f>COUNTIF(BF23,"&lt;&gt;0")</f>
        <v>0</v>
      </c>
      <c r="DI23" s="24">
        <f t="shared" si="66"/>
        <v>1</v>
      </c>
      <c r="DJ23" s="24">
        <f t="shared" si="66"/>
        <v>1</v>
      </c>
      <c r="DK23" s="24">
        <f t="shared" si="66"/>
        <v>0</v>
      </c>
      <c r="DL23" s="24">
        <f t="shared" si="66"/>
        <v>0</v>
      </c>
      <c r="DM23" s="24">
        <f t="shared" si="66"/>
        <v>0</v>
      </c>
      <c r="DN23" s="24">
        <f>COUNTIF(BN23,"&lt;&gt;0")</f>
        <v>0</v>
      </c>
      <c r="DO23" s="24">
        <f t="shared" si="67"/>
        <v>0</v>
      </c>
      <c r="DP23" s="24">
        <f t="shared" si="67"/>
        <v>0</v>
      </c>
      <c r="DQ23" s="24">
        <f t="shared" si="67"/>
        <v>0</v>
      </c>
      <c r="DR23" s="24"/>
      <c r="DS23" s="24"/>
    </row>
    <row r="24" spans="1:123" ht="15.75" thickBot="1">
      <c r="A24" s="24" t="s">
        <v>335</v>
      </c>
      <c r="B24" s="25">
        <v>22</v>
      </c>
      <c r="C24" s="25" t="s">
        <v>505</v>
      </c>
      <c r="D24" s="50" t="s">
        <v>36</v>
      </c>
      <c r="E24" s="33"/>
      <c r="F24" s="33">
        <v>3</v>
      </c>
      <c r="G24" s="33">
        <v>1</v>
      </c>
      <c r="H24" s="33">
        <v>1</v>
      </c>
      <c r="I24" s="33"/>
      <c r="J24" s="33">
        <v>3</v>
      </c>
      <c r="K24" s="33">
        <v>1</v>
      </c>
      <c r="L24" s="33"/>
      <c r="M24" s="33"/>
      <c r="N24" s="33"/>
      <c r="O24" s="33"/>
      <c r="P24" s="33"/>
      <c r="Q24" s="227"/>
      <c r="R24" s="227"/>
      <c r="S24" s="33"/>
      <c r="T24" s="50" t="s">
        <v>36</v>
      </c>
      <c r="U24" s="33"/>
      <c r="V24" s="33"/>
      <c r="W24" s="33"/>
      <c r="X24" s="33"/>
      <c r="Y24" s="33"/>
      <c r="Z24" s="33">
        <v>1</v>
      </c>
      <c r="AA24" s="33">
        <v>2</v>
      </c>
      <c r="AB24" s="33"/>
      <c r="AC24" s="33"/>
      <c r="AD24" s="33"/>
      <c r="AE24" s="33"/>
      <c r="AF24" s="33"/>
      <c r="AG24" s="33">
        <v>1</v>
      </c>
      <c r="AH24" s="33">
        <v>4</v>
      </c>
      <c r="AI24" s="33"/>
      <c r="AJ24" s="50"/>
      <c r="AK24" s="93"/>
      <c r="AL24" s="33"/>
      <c r="AM24" s="33"/>
      <c r="AN24" s="36"/>
      <c r="AO24" s="36"/>
      <c r="AP24" s="36"/>
      <c r="AQ24" s="36"/>
      <c r="AR24" s="37"/>
      <c r="AS24" s="33"/>
      <c r="AT24" s="33"/>
      <c r="AU24" s="33"/>
      <c r="AV24" s="33"/>
      <c r="AW24" s="33"/>
      <c r="AX24" s="33"/>
      <c r="AY24" s="33"/>
      <c r="AZ24" s="38">
        <f>COUNTIF(D24:AY24,"P")</f>
        <v>2</v>
      </c>
      <c r="BA24" s="39">
        <f t="shared" si="54"/>
        <v>0</v>
      </c>
      <c r="BB24" s="40">
        <f t="shared" si="54"/>
        <v>3</v>
      </c>
      <c r="BC24" s="31">
        <f>SUM(BA24:BB24)</f>
        <v>3</v>
      </c>
      <c r="BD24" s="40">
        <f>SUM(G24,W24,AM24)</f>
        <v>1</v>
      </c>
      <c r="BE24" s="31">
        <f>SUM(BC24:BD24)</f>
        <v>4</v>
      </c>
      <c r="BF24" s="40">
        <f>SUM(H24,X24,AN24)</f>
        <v>1</v>
      </c>
      <c r="BG24" s="31">
        <f>BA24+BB24+BD24+BF24</f>
        <v>5</v>
      </c>
      <c r="BH24" s="40">
        <f t="shared" si="56"/>
        <v>0</v>
      </c>
      <c r="BI24" s="40">
        <f t="shared" si="56"/>
        <v>4</v>
      </c>
      <c r="BJ24" s="40">
        <f t="shared" si="56"/>
        <v>3</v>
      </c>
      <c r="BK24" s="40">
        <f t="shared" si="57"/>
        <v>0</v>
      </c>
      <c r="BL24" s="40">
        <f t="shared" si="57"/>
        <v>0</v>
      </c>
      <c r="BM24" s="31">
        <f>SUM(BK24:BL24)</f>
        <v>0</v>
      </c>
      <c r="BN24" s="40">
        <f t="shared" si="58"/>
        <v>0</v>
      </c>
      <c r="BO24" s="40">
        <f t="shared" si="58"/>
        <v>0</v>
      </c>
      <c r="BP24" s="40">
        <f>IF(BO24&gt;=3,3,BO24)</f>
        <v>0</v>
      </c>
      <c r="BQ24" s="40">
        <f t="shared" si="59"/>
        <v>0</v>
      </c>
      <c r="BR24" s="40">
        <f t="shared" si="59"/>
        <v>1</v>
      </c>
      <c r="BS24" s="31">
        <f>SUM(BQ24:BR24)</f>
        <v>1</v>
      </c>
      <c r="BT24" s="40">
        <f t="shared" si="60"/>
        <v>4</v>
      </c>
      <c r="BU24" s="41">
        <f t="shared" si="60"/>
        <v>0</v>
      </c>
      <c r="BV24" s="41">
        <f>IF(BU24&gt;=3,3,BU24)</f>
        <v>0</v>
      </c>
      <c r="BW24" s="42"/>
      <c r="BX24" s="39">
        <f>(BA24*100)+(BB24*80)+(BD24*60)+(BF24*40)+(BH24*20)</f>
        <v>340</v>
      </c>
      <c r="BY24" s="40">
        <f>IF(BI24&gt;3,30,BI24*10)</f>
        <v>30</v>
      </c>
      <c r="BZ24" s="40">
        <f>IF(BJ24&gt;3,15,BJ24*5)</f>
        <v>15</v>
      </c>
      <c r="CA24" s="40">
        <f>(BK24*200)+(BL24*100)+(BN24*50)+(BP24*20)</f>
        <v>0</v>
      </c>
      <c r="CB24" s="40">
        <f>(BQ24*100)+(BR24*50)+(BT24*25)+(BV24*10)</f>
        <v>150</v>
      </c>
      <c r="CC24" s="32">
        <f t="shared" si="44"/>
        <v>535</v>
      </c>
      <c r="CD24" s="176">
        <f t="shared" si="6"/>
        <v>388.33333333333337</v>
      </c>
      <c r="CE24" s="24">
        <f>IF(AZ24=0," ",IF(CD24&gt;=0,3,"NAO"))</f>
        <v>3</v>
      </c>
      <c r="CF24" s="176">
        <f t="shared" si="7"/>
        <v>348.33333333333337</v>
      </c>
      <c r="CG24" s="24">
        <f>IF(AZ24=0," ",IF(CF24&gt;=0,4,"NAO"))</f>
        <v>4</v>
      </c>
      <c r="CH24" s="176">
        <f t="shared" si="8"/>
        <v>295</v>
      </c>
      <c r="CI24" s="24">
        <f>IF(AZ24=0," ",IF(CH24&gt;=0,5,"NAO"))</f>
        <v>5</v>
      </c>
      <c r="CK24">
        <f>(CC24/(SUM($CC$3:$CC$25))*100)</f>
        <v>4.6252269387049365</v>
      </c>
      <c r="CM24">
        <f t="shared" si="61"/>
        <v>0</v>
      </c>
      <c r="CN24">
        <f t="shared" si="61"/>
        <v>7.5</v>
      </c>
      <c r="CO24">
        <f>BD24/(SUM(BD$3:BD$25)/100)</f>
        <v>2.5641025641025639</v>
      </c>
      <c r="CP24">
        <f>BF24/(SUM(BF$3:BF$25)/100)</f>
        <v>2.7777777777777777</v>
      </c>
      <c r="CQ24">
        <f t="shared" si="62"/>
        <v>0</v>
      </c>
      <c r="CR24">
        <f t="shared" si="62"/>
        <v>10.810810810810811</v>
      </c>
      <c r="CS24">
        <f t="shared" si="62"/>
        <v>37.5</v>
      </c>
      <c r="CT24" t="e">
        <f t="shared" si="62"/>
        <v>#DIV/0!</v>
      </c>
      <c r="CU24">
        <f t="shared" si="62"/>
        <v>0</v>
      </c>
      <c r="CV24" t="e">
        <f t="shared" si="63"/>
        <v>#DIV/0!</v>
      </c>
      <c r="CW24" t="e">
        <f t="shared" si="63"/>
        <v>#DIV/0!</v>
      </c>
      <c r="CX24" t="e">
        <f t="shared" si="63"/>
        <v>#DIV/0!</v>
      </c>
      <c r="CY24" t="e">
        <f t="shared" si="63"/>
        <v>#DIV/0!</v>
      </c>
      <c r="CZ24">
        <f t="shared" si="63"/>
        <v>20</v>
      </c>
      <c r="DA24">
        <f t="shared" si="64"/>
        <v>57.142857142857139</v>
      </c>
      <c r="DB24">
        <f t="shared" si="64"/>
        <v>0</v>
      </c>
      <c r="DC24">
        <f t="shared" si="64"/>
        <v>0</v>
      </c>
      <c r="DE24" s="24">
        <f t="shared" si="65"/>
        <v>0</v>
      </c>
      <c r="DF24" s="24">
        <f t="shared" si="65"/>
        <v>1</v>
      </c>
      <c r="DG24" s="24">
        <f>COUNTIF(BD24,"&lt;&gt;0")</f>
        <v>1</v>
      </c>
      <c r="DH24" s="24">
        <f>COUNTIF(BF24,"&lt;&gt;0")</f>
        <v>1</v>
      </c>
      <c r="DI24" s="24">
        <f t="shared" si="66"/>
        <v>0</v>
      </c>
      <c r="DJ24" s="24">
        <f t="shared" si="66"/>
        <v>1</v>
      </c>
      <c r="DK24" s="24">
        <f t="shared" si="66"/>
        <v>1</v>
      </c>
      <c r="DL24" s="24">
        <f t="shared" si="66"/>
        <v>0</v>
      </c>
      <c r="DM24" s="24">
        <f t="shared" si="66"/>
        <v>0</v>
      </c>
      <c r="DN24" s="24">
        <f>COUNTIF(BN24,"&lt;&gt;0")</f>
        <v>0</v>
      </c>
      <c r="DO24" s="24">
        <f t="shared" si="67"/>
        <v>0</v>
      </c>
      <c r="DP24" s="24">
        <f t="shared" si="67"/>
        <v>0</v>
      </c>
      <c r="DQ24" s="24">
        <f t="shared" si="67"/>
        <v>1</v>
      </c>
      <c r="DR24" s="24"/>
      <c r="DS24" s="24"/>
    </row>
    <row r="25" spans="1:123" ht="15.75" thickBot="1">
      <c r="A25" s="24" t="s">
        <v>335</v>
      </c>
      <c r="B25" s="25">
        <v>23</v>
      </c>
      <c r="C25" s="25" t="s">
        <v>506</v>
      </c>
      <c r="D25" s="50" t="s">
        <v>36</v>
      </c>
      <c r="E25" s="33"/>
      <c r="F25" s="33">
        <v>2</v>
      </c>
      <c r="G25" s="33">
        <v>1</v>
      </c>
      <c r="H25" s="33"/>
      <c r="I25" s="33"/>
      <c r="J25" s="33">
        <v>2</v>
      </c>
      <c r="K25" s="33"/>
      <c r="L25" s="33"/>
      <c r="M25" s="33"/>
      <c r="N25" s="33"/>
      <c r="O25" s="33"/>
      <c r="P25" s="33"/>
      <c r="Q25" s="227"/>
      <c r="R25" s="226">
        <v>1</v>
      </c>
      <c r="S25" s="226">
        <v>2.2000000000000002</v>
      </c>
      <c r="T25" s="50" t="s">
        <v>36</v>
      </c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50"/>
      <c r="AK25" s="93"/>
      <c r="AL25" s="33"/>
      <c r="AM25" s="33"/>
      <c r="AN25" s="36"/>
      <c r="AO25" s="36"/>
      <c r="AP25" s="36"/>
      <c r="AQ25" s="36"/>
      <c r="AR25" s="37"/>
      <c r="AS25" s="33"/>
      <c r="AT25" s="33"/>
      <c r="AU25" s="33"/>
      <c r="AV25" s="33"/>
      <c r="AW25" s="33"/>
      <c r="AX25" s="33"/>
      <c r="AY25" s="33"/>
      <c r="AZ25" s="38">
        <f>COUNTIF(D25:AY25,"P")</f>
        <v>2</v>
      </c>
      <c r="BA25" s="39">
        <f t="shared" si="54"/>
        <v>0</v>
      </c>
      <c r="BB25" s="40">
        <f t="shared" si="54"/>
        <v>2</v>
      </c>
      <c r="BC25" s="31">
        <f>SUM(BA25:BB25)</f>
        <v>2</v>
      </c>
      <c r="BD25" s="40">
        <f>SUM(G25,W25,AM25)</f>
        <v>1</v>
      </c>
      <c r="BE25" s="31">
        <f>SUM(BC25:BD25)</f>
        <v>3</v>
      </c>
      <c r="BF25" s="40">
        <f>SUM(H25,X25,AN25)</f>
        <v>0</v>
      </c>
      <c r="BG25" s="31">
        <f>BA25+BB25+BD25+BF25</f>
        <v>3</v>
      </c>
      <c r="BH25" s="40">
        <f t="shared" si="56"/>
        <v>0</v>
      </c>
      <c r="BI25" s="40">
        <f t="shared" si="56"/>
        <v>2</v>
      </c>
      <c r="BJ25" s="40">
        <f t="shared" si="56"/>
        <v>0</v>
      </c>
      <c r="BK25" s="40">
        <f t="shared" si="57"/>
        <v>0</v>
      </c>
      <c r="BL25" s="40">
        <f t="shared" si="57"/>
        <v>0</v>
      </c>
      <c r="BM25" s="31">
        <f>SUM(BK25:BL25)</f>
        <v>0</v>
      </c>
      <c r="BN25" s="40">
        <f t="shared" si="58"/>
        <v>0</v>
      </c>
      <c r="BO25" s="40">
        <f t="shared" si="58"/>
        <v>0</v>
      </c>
      <c r="BP25" s="40">
        <f>IF(BO25&gt;=3,3,BO25)</f>
        <v>0</v>
      </c>
      <c r="BQ25" s="40">
        <f t="shared" si="59"/>
        <v>0</v>
      </c>
      <c r="BR25" s="40">
        <f t="shared" si="59"/>
        <v>0</v>
      </c>
      <c r="BS25" s="31">
        <f>SUM(BQ25:BR25)</f>
        <v>0</v>
      </c>
      <c r="BT25" s="40">
        <f t="shared" si="60"/>
        <v>1</v>
      </c>
      <c r="BU25" s="41">
        <f t="shared" si="60"/>
        <v>2.2000000000000002</v>
      </c>
      <c r="BV25" s="41">
        <f>IF(BU25&gt;=3,3,BU25)</f>
        <v>2.2000000000000002</v>
      </c>
      <c r="BW25" s="42"/>
      <c r="BX25" s="39">
        <f>(BA25*100)+(BB25*80)+(BD25*60)+(BF25*40)+(BH25*20)</f>
        <v>220</v>
      </c>
      <c r="BY25" s="40">
        <f>IF(BI25&gt;3,30,BI25*10)</f>
        <v>20</v>
      </c>
      <c r="BZ25" s="40">
        <f>IF(BJ25&gt;3,15,BJ25*5)</f>
        <v>0</v>
      </c>
      <c r="CA25" s="40">
        <f>(BK25*200)+(BL25*100)+(BN25*50)+(BP25*20)</f>
        <v>0</v>
      </c>
      <c r="CB25" s="40">
        <f>(BQ25*100)+(BR25*50)+(BT25*25)+(BV25*10)</f>
        <v>47</v>
      </c>
      <c r="CC25" s="32">
        <f t="shared" si="44"/>
        <v>287</v>
      </c>
      <c r="CD25" s="176">
        <f t="shared" si="6"/>
        <v>140.33333333333334</v>
      </c>
      <c r="CE25" s="24">
        <f>IF(AZ25=0," ",IF(CD25&gt;=0,3,"NAO"))</f>
        <v>3</v>
      </c>
      <c r="CF25" s="176">
        <f t="shared" si="7"/>
        <v>100.33333333333334</v>
      </c>
      <c r="CG25" s="24">
        <f>IF(AZ25=0," ",IF(CF25&gt;=0,4,"NAO"))</f>
        <v>4</v>
      </c>
      <c r="CH25" s="176">
        <f t="shared" si="8"/>
        <v>47</v>
      </c>
      <c r="CI25" s="24">
        <f>IF(AZ25=0," ",IF(CH25&gt;=0,5,"NAO"))</f>
        <v>5</v>
      </c>
      <c r="CK25">
        <f>(CC25/(SUM($CC$3:$CC$25))*100)</f>
        <v>2.4811965073052651</v>
      </c>
      <c r="CM25">
        <f t="shared" si="61"/>
        <v>0</v>
      </c>
      <c r="CN25">
        <f t="shared" si="61"/>
        <v>5</v>
      </c>
      <c r="CO25">
        <f>BD25/(SUM(BD$3:BD$25)/100)</f>
        <v>2.5641025641025639</v>
      </c>
      <c r="CP25">
        <f>BF25/(SUM(BF$3:BF$25)/100)</f>
        <v>0</v>
      </c>
      <c r="CQ25">
        <f t="shared" si="62"/>
        <v>0</v>
      </c>
      <c r="CR25">
        <f t="shared" si="62"/>
        <v>5.4054054054054053</v>
      </c>
      <c r="CS25">
        <f t="shared" si="62"/>
        <v>0</v>
      </c>
      <c r="CT25" t="e">
        <f t="shared" si="62"/>
        <v>#DIV/0!</v>
      </c>
      <c r="CU25">
        <f t="shared" si="62"/>
        <v>0</v>
      </c>
      <c r="CV25" t="e">
        <f t="shared" si="63"/>
        <v>#DIV/0!</v>
      </c>
      <c r="CW25" t="e">
        <f t="shared" si="63"/>
        <v>#DIV/0!</v>
      </c>
      <c r="CX25" t="e">
        <f t="shared" si="63"/>
        <v>#DIV/0!</v>
      </c>
      <c r="CY25" t="e">
        <f t="shared" si="63"/>
        <v>#DIV/0!</v>
      </c>
      <c r="CZ25">
        <f t="shared" si="63"/>
        <v>0</v>
      </c>
      <c r="DA25">
        <f t="shared" si="64"/>
        <v>14.285714285714285</v>
      </c>
      <c r="DB25">
        <f t="shared" si="64"/>
        <v>68.75</v>
      </c>
      <c r="DC25">
        <f t="shared" si="64"/>
        <v>68.75</v>
      </c>
      <c r="DE25" s="24">
        <f t="shared" si="65"/>
        <v>0</v>
      </c>
      <c r="DF25" s="24">
        <f t="shared" si="65"/>
        <v>1</v>
      </c>
      <c r="DG25" s="24">
        <f>COUNTIF(BD25,"&lt;&gt;0")</f>
        <v>1</v>
      </c>
      <c r="DH25" s="24">
        <f>COUNTIF(BF25,"&lt;&gt;0")</f>
        <v>0</v>
      </c>
      <c r="DI25" s="24">
        <f t="shared" si="66"/>
        <v>0</v>
      </c>
      <c r="DJ25" s="24">
        <f t="shared" si="66"/>
        <v>1</v>
      </c>
      <c r="DK25" s="24">
        <f t="shared" si="66"/>
        <v>0</v>
      </c>
      <c r="DL25" s="24">
        <f t="shared" si="66"/>
        <v>0</v>
      </c>
      <c r="DM25" s="24">
        <f t="shared" si="66"/>
        <v>0</v>
      </c>
      <c r="DN25" s="24">
        <f>COUNTIF(BN25,"&lt;&gt;0")</f>
        <v>0</v>
      </c>
      <c r="DO25" s="24">
        <f t="shared" si="67"/>
        <v>0</v>
      </c>
      <c r="DP25" s="24">
        <f t="shared" si="67"/>
        <v>0</v>
      </c>
      <c r="DQ25" s="24">
        <f t="shared" si="67"/>
        <v>0</v>
      </c>
      <c r="DR25" s="24"/>
      <c r="DS25" s="24"/>
    </row>
    <row r="26" spans="1:123" ht="15.75" thickBot="1">
      <c r="A26" s="44"/>
      <c r="B26" s="45"/>
      <c r="C26" s="46"/>
      <c r="D26" s="47"/>
      <c r="E26" s="48"/>
      <c r="F26" s="49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50"/>
      <c r="U26" s="49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50"/>
      <c r="AK26" s="49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50">
        <f>SUM(AZ3:AZ25)</f>
        <v>39</v>
      </c>
      <c r="BA26" s="51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52"/>
      <c r="BW26" s="44"/>
      <c r="BX26" s="45"/>
      <c r="BY26" s="45"/>
      <c r="BZ26" s="45"/>
      <c r="CA26" s="45"/>
      <c r="CB26" s="45"/>
      <c r="CC26" s="45"/>
      <c r="CD26" s="44"/>
      <c r="CE26" s="44"/>
      <c r="CF26" s="44"/>
      <c r="CG26" s="44"/>
      <c r="CH26" s="44"/>
      <c r="CI26" s="44"/>
    </row>
    <row r="27" spans="1:123" ht="15.75" thickBot="1">
      <c r="C27" s="8" t="s">
        <v>38</v>
      </c>
      <c r="D27" s="8"/>
      <c r="E27" s="183">
        <v>3</v>
      </c>
      <c r="F27" s="183">
        <v>1</v>
      </c>
      <c r="G27" s="183"/>
      <c r="H27" s="183">
        <v>8</v>
      </c>
      <c r="I27" s="183"/>
      <c r="J27" s="183"/>
      <c r="K27" s="183"/>
      <c r="L27" s="183">
        <v>1</v>
      </c>
      <c r="M27" s="183"/>
      <c r="N27" s="183"/>
      <c r="O27" s="183"/>
      <c r="P27" s="183"/>
      <c r="Q27" s="183"/>
      <c r="R27" s="183">
        <v>1</v>
      </c>
      <c r="S27" s="183"/>
      <c r="T27" s="183"/>
      <c r="U27" s="183">
        <v>2</v>
      </c>
      <c r="V27" s="183">
        <v>1</v>
      </c>
      <c r="W27" s="183">
        <v>3</v>
      </c>
      <c r="X27" s="183">
        <v>2</v>
      </c>
      <c r="Y27" s="183">
        <v>2</v>
      </c>
      <c r="Z27" s="183">
        <v>3</v>
      </c>
      <c r="AA27" s="183"/>
      <c r="AB27" s="183"/>
      <c r="AC27" s="92"/>
      <c r="AD27" s="92"/>
      <c r="AE27" s="92"/>
      <c r="AF27" s="92"/>
      <c r="AG27" s="92"/>
      <c r="AH27" s="92"/>
      <c r="AI27" s="92"/>
      <c r="AJ27" s="92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  <c r="AW27" s="53"/>
      <c r="AX27" s="53"/>
      <c r="AY27" s="53"/>
      <c r="AZ27" s="8">
        <f>AZ26/2</f>
        <v>19.5</v>
      </c>
      <c r="BA27" s="1">
        <f>SUM(E27,U27,AK27)</f>
        <v>5</v>
      </c>
      <c r="BB27" s="54">
        <f>SUM(F27,V27,AL27)</f>
        <v>2</v>
      </c>
      <c r="BC27" s="54"/>
      <c r="BD27" s="54">
        <f>SUM(G27,W27,AM27)</f>
        <v>3</v>
      </c>
      <c r="BE27" s="54"/>
      <c r="BF27" s="54">
        <f>SUM(H27,X27,AN27)</f>
        <v>10</v>
      </c>
      <c r="BG27" s="54"/>
      <c r="BH27" s="54">
        <f>SUM(I27,Y27,AO27)</f>
        <v>2</v>
      </c>
      <c r="BI27" s="54">
        <f>SUM(J27,Z27,AP27)</f>
        <v>3</v>
      </c>
      <c r="BJ27" s="54">
        <f>SUM(K27,AA27,AQ27)</f>
        <v>0</v>
      </c>
      <c r="BK27" s="55">
        <f>SUM(AR27,AB27,L27)</f>
        <v>1</v>
      </c>
      <c r="BL27" s="55">
        <f>SUM(AS27,AC27,M27)</f>
        <v>0</v>
      </c>
      <c r="BM27" s="55"/>
      <c r="BN27" s="55">
        <f>SUM(AT27,AD27,N27)</f>
        <v>0</v>
      </c>
      <c r="BO27" s="55"/>
      <c r="BP27" s="55">
        <f>SUM(AU27,AE27,O27)</f>
        <v>0</v>
      </c>
      <c r="BQ27" s="55">
        <f>SUM(AV27,AF27,P27)</f>
        <v>0</v>
      </c>
      <c r="BR27" s="55">
        <f>SUM(AW27,AG27,Q27)</f>
        <v>0</v>
      </c>
      <c r="BS27" s="55"/>
      <c r="BT27" s="55">
        <f>SUM(AX27,AH27,R27)</f>
        <v>1</v>
      </c>
      <c r="BU27" s="55"/>
      <c r="BV27" s="56">
        <f>SUM(AY27,AI27,S27)</f>
        <v>0</v>
      </c>
      <c r="CA27" s="57"/>
      <c r="CB27" s="57"/>
      <c r="CC27">
        <f>SUM(CC3:CC25)</f>
        <v>11567</v>
      </c>
    </row>
    <row r="28" spans="1:123">
      <c r="BI28" s="22"/>
      <c r="BY28" s="22"/>
      <c r="CJ28">
        <f>SUM(CJ3:CJ25)</f>
        <v>0</v>
      </c>
      <c r="CK28" t="e">
        <f>SUM(CK3:CK25)</f>
        <v>#VALUE!</v>
      </c>
      <c r="CM28">
        <f t="shared" ref="CM28:DC28" si="68">SUM(CM3:CM25)</f>
        <v>100</v>
      </c>
      <c r="CN28">
        <f t="shared" si="68"/>
        <v>100</v>
      </c>
      <c r="CO28">
        <f t="shared" si="68"/>
        <v>100</v>
      </c>
      <c r="CP28">
        <f t="shared" si="68"/>
        <v>99.999999999999986</v>
      </c>
      <c r="CQ28">
        <f t="shared" si="68"/>
        <v>99.999999999999986</v>
      </c>
      <c r="CR28">
        <f t="shared" si="68"/>
        <v>99.999999999999986</v>
      </c>
      <c r="CS28">
        <f t="shared" si="68"/>
        <v>100</v>
      </c>
      <c r="CT28" t="e">
        <f t="shared" si="68"/>
        <v>#DIV/0!</v>
      </c>
      <c r="CU28">
        <f t="shared" si="68"/>
        <v>100</v>
      </c>
      <c r="CV28" t="e">
        <f t="shared" si="68"/>
        <v>#DIV/0!</v>
      </c>
      <c r="CW28" t="e">
        <f t="shared" si="68"/>
        <v>#DIV/0!</v>
      </c>
      <c r="CX28" t="e">
        <f t="shared" si="68"/>
        <v>#DIV/0!</v>
      </c>
      <c r="CY28" t="e">
        <f t="shared" si="68"/>
        <v>#DIV/0!</v>
      </c>
      <c r="CZ28">
        <f t="shared" si="68"/>
        <v>100</v>
      </c>
      <c r="DA28">
        <f t="shared" si="68"/>
        <v>100</v>
      </c>
      <c r="DB28">
        <f t="shared" si="68"/>
        <v>100</v>
      </c>
      <c r="DC28">
        <f t="shared" si="68"/>
        <v>100</v>
      </c>
    </row>
    <row r="29" spans="1:123" ht="15.75" thickBot="1"/>
    <row r="30" spans="1:123" ht="15.75" thickBot="1">
      <c r="D30" t="s">
        <v>39</v>
      </c>
      <c r="E30" t="s">
        <v>40</v>
      </c>
      <c r="F30" t="s">
        <v>41</v>
      </c>
      <c r="U30" s="57"/>
      <c r="BA30" s="18" t="s">
        <v>8</v>
      </c>
      <c r="BB30" s="19" t="s">
        <v>9</v>
      </c>
      <c r="BC30" s="19"/>
      <c r="BD30" s="19" t="s">
        <v>10</v>
      </c>
      <c r="BE30" s="19"/>
      <c r="BF30" s="19" t="s">
        <v>11</v>
      </c>
      <c r="BG30" s="19"/>
      <c r="BH30" s="19" t="s">
        <v>12</v>
      </c>
      <c r="BI30" s="19" t="s">
        <v>13</v>
      </c>
      <c r="BJ30" s="19" t="s">
        <v>14</v>
      </c>
      <c r="BK30" s="19" t="s">
        <v>15</v>
      </c>
      <c r="BL30" s="19" t="s">
        <v>16</v>
      </c>
      <c r="BM30" s="19"/>
      <c r="BN30" s="19" t="s">
        <v>17</v>
      </c>
      <c r="BO30" s="19"/>
      <c r="BP30" s="19" t="s">
        <v>27</v>
      </c>
      <c r="BQ30" s="19" t="s">
        <v>19</v>
      </c>
      <c r="BR30" s="19" t="s">
        <v>20</v>
      </c>
      <c r="BS30" s="19"/>
      <c r="BT30" s="19" t="s">
        <v>21</v>
      </c>
      <c r="BU30" s="19"/>
      <c r="BV30" s="21" t="s">
        <v>22</v>
      </c>
      <c r="BW30" s="295" t="s">
        <v>42</v>
      </c>
      <c r="BX30" s="296"/>
      <c r="BY30" s="296"/>
      <c r="BZ30" s="296"/>
      <c r="CA30" s="297"/>
      <c r="CB30" s="290" t="s">
        <v>483</v>
      </c>
      <c r="CC30" s="291"/>
    </row>
    <row r="31" spans="1:123" ht="15.75" thickBot="1">
      <c r="D31">
        <v>2010</v>
      </c>
      <c r="E31">
        <v>2011</v>
      </c>
      <c r="F31">
        <v>2012</v>
      </c>
      <c r="G31" t="s">
        <v>43</v>
      </c>
      <c r="AY31" s="292" t="s">
        <v>44</v>
      </c>
      <c r="AZ31" s="282"/>
      <c r="BA31" s="282"/>
      <c r="BB31" s="282"/>
      <c r="BC31" s="282"/>
      <c r="BD31" s="282"/>
      <c r="BE31" s="282"/>
      <c r="BF31" s="282"/>
      <c r="BG31" s="282"/>
      <c r="BH31" s="282"/>
      <c r="BI31" s="282"/>
      <c r="BJ31" s="282"/>
      <c r="BK31" s="282"/>
      <c r="BL31" s="282"/>
      <c r="BM31" s="282"/>
      <c r="BN31" s="282"/>
      <c r="BO31" s="282"/>
      <c r="BP31" s="282"/>
      <c r="BQ31" s="282"/>
      <c r="BR31" s="282"/>
      <c r="BS31" s="282"/>
      <c r="BT31" s="282"/>
      <c r="BU31" s="282"/>
      <c r="BV31" s="282"/>
      <c r="BW31" s="293" t="s">
        <v>45</v>
      </c>
      <c r="BX31" s="294"/>
      <c r="BY31" s="58"/>
      <c r="BZ31" s="58"/>
      <c r="CA31" s="59">
        <f>SUM(BA33:BV33)</f>
        <v>197.2</v>
      </c>
      <c r="CB31" s="221">
        <v>0.8</v>
      </c>
      <c r="CC31" s="62">
        <f>PERCENTILE($CC$1:$CC25,0.8)</f>
        <v>794.00000000000045</v>
      </c>
    </row>
    <row r="32" spans="1:123" ht="15.75" thickBot="1">
      <c r="C32" t="s">
        <v>46</v>
      </c>
      <c r="D32">
        <f>COUNTIF(D3:D25,"P")</f>
        <v>19</v>
      </c>
      <c r="E32">
        <f>COUNTIF(T3:T25,"P")</f>
        <v>20</v>
      </c>
      <c r="G32">
        <f>AVERAGE(D32:F32)</f>
        <v>19.5</v>
      </c>
      <c r="AP32" s="57"/>
      <c r="AQ32" s="57"/>
      <c r="AR32" s="57"/>
      <c r="AS32" s="57"/>
      <c r="AT32" s="57"/>
      <c r="AU32" s="57"/>
      <c r="AV32" s="57"/>
      <c r="AW32" s="57"/>
      <c r="AX32" s="57"/>
      <c r="AY32" s="1" t="s">
        <v>47</v>
      </c>
      <c r="AZ32" s="60"/>
      <c r="BA32" s="61">
        <f>SUM(BA3:BA25)</f>
        <v>34</v>
      </c>
      <c r="BB32" s="61">
        <f>SUM(BB3:BB25)</f>
        <v>40</v>
      </c>
      <c r="BC32" s="61"/>
      <c r="BD32" s="61">
        <f>SUM(BD3:BD25)</f>
        <v>39</v>
      </c>
      <c r="BE32" s="61"/>
      <c r="BF32" s="61">
        <f>SUM(BF3:BF25)</f>
        <v>36</v>
      </c>
      <c r="BG32" s="61"/>
      <c r="BH32" s="61">
        <f>SUM(BH3:BH25)</f>
        <v>14</v>
      </c>
      <c r="BI32" s="61">
        <f>SUM(BI3:BI25)</f>
        <v>37</v>
      </c>
      <c r="BJ32" s="61">
        <f>SUM(BJ3:BJ25)</f>
        <v>8</v>
      </c>
      <c r="BK32" s="61">
        <f>SUM(BK3:BK25)</f>
        <v>0</v>
      </c>
      <c r="BL32" s="61">
        <f>SUM(BL3:BL25)</f>
        <v>1</v>
      </c>
      <c r="BM32" s="61"/>
      <c r="BN32" s="61">
        <f>SUM(BN3:BN25)</f>
        <v>0</v>
      </c>
      <c r="BO32" s="61">
        <f>SUM(BO3:BO25)</f>
        <v>0</v>
      </c>
      <c r="BP32" s="61">
        <f>SUM(BP3:BP25)</f>
        <v>0</v>
      </c>
      <c r="BQ32" s="61">
        <f>SUM(BQ3:BQ25)</f>
        <v>0</v>
      </c>
      <c r="BR32" s="61">
        <f>SUM(BR3:BR25)</f>
        <v>5</v>
      </c>
      <c r="BS32" s="61"/>
      <c r="BT32" s="61">
        <f>SUM(BT3:BT25)</f>
        <v>7</v>
      </c>
      <c r="BU32" s="61">
        <f>SUM(BU3:BU25)</f>
        <v>3.2</v>
      </c>
      <c r="BV32" s="61">
        <f>SUM(BV3:BV25)</f>
        <v>3.2</v>
      </c>
      <c r="BW32" s="298" t="s">
        <v>29</v>
      </c>
      <c r="BX32" s="299"/>
      <c r="BY32" s="62"/>
      <c r="BZ32" s="62"/>
      <c r="CA32" s="63">
        <f>SUM(BA33:BJ33)</f>
        <v>183</v>
      </c>
      <c r="CB32" s="221">
        <v>0.75</v>
      </c>
      <c r="CC32" s="62">
        <f>PERCENTILE($CC$1:$CC26,0.75)</f>
        <v>727.5</v>
      </c>
    </row>
    <row r="33" spans="3:81" ht="15.75" thickBot="1">
      <c r="C33" t="s">
        <v>48</v>
      </c>
      <c r="D33">
        <f>COUNTIF(D3:D25,"C")</f>
        <v>4</v>
      </c>
      <c r="E33">
        <f>COUNTIF(T3:T25,"C")</f>
        <v>3</v>
      </c>
      <c r="F33">
        <f>COUNTIF(A3:AJ25,"C")</f>
        <v>7</v>
      </c>
      <c r="G33">
        <f>AVERAGE(D33:F33)</f>
        <v>4.666666666666667</v>
      </c>
      <c r="AP33" s="57"/>
      <c r="AQ33" s="57"/>
      <c r="AR33" s="57"/>
      <c r="AS33" s="57"/>
      <c r="AT33" s="57"/>
      <c r="AU33" s="57"/>
      <c r="AV33" s="57"/>
      <c r="AW33" s="57"/>
      <c r="AX33" s="57"/>
      <c r="AY33" s="1" t="s">
        <v>49</v>
      </c>
      <c r="AZ33" s="60"/>
      <c r="BA33" s="54">
        <f>BA32-BA27</f>
        <v>29</v>
      </c>
      <c r="BB33" s="54">
        <f t="shared" ref="BB33:BV33" si="69">BB32-BB27</f>
        <v>38</v>
      </c>
      <c r="BC33" s="54"/>
      <c r="BD33" s="54">
        <f t="shared" si="69"/>
        <v>36</v>
      </c>
      <c r="BE33" s="54"/>
      <c r="BF33" s="54">
        <f t="shared" si="69"/>
        <v>26</v>
      </c>
      <c r="BG33" s="54"/>
      <c r="BH33" s="54">
        <f t="shared" si="69"/>
        <v>12</v>
      </c>
      <c r="BI33" s="54">
        <f t="shared" si="69"/>
        <v>34</v>
      </c>
      <c r="BJ33" s="54">
        <f t="shared" si="69"/>
        <v>8</v>
      </c>
      <c r="BK33" s="54">
        <f t="shared" si="69"/>
        <v>-1</v>
      </c>
      <c r="BL33" s="54">
        <f t="shared" si="69"/>
        <v>1</v>
      </c>
      <c r="BM33" s="54"/>
      <c r="BN33" s="54">
        <f t="shared" si="69"/>
        <v>0</v>
      </c>
      <c r="BO33" s="54"/>
      <c r="BP33" s="54">
        <f t="shared" si="69"/>
        <v>0</v>
      </c>
      <c r="BQ33" s="54">
        <f t="shared" si="69"/>
        <v>0</v>
      </c>
      <c r="BR33" s="54">
        <f t="shared" si="69"/>
        <v>5</v>
      </c>
      <c r="BS33" s="54"/>
      <c r="BT33" s="54">
        <f t="shared" si="69"/>
        <v>6</v>
      </c>
      <c r="BU33" s="54"/>
      <c r="BV33" s="54">
        <f t="shared" si="69"/>
        <v>3.2</v>
      </c>
      <c r="BW33" s="298" t="s">
        <v>50</v>
      </c>
      <c r="BX33" s="299"/>
      <c r="BY33" s="62"/>
      <c r="BZ33" s="62"/>
      <c r="CA33" s="63">
        <f>SUM(BK33:BP33)</f>
        <v>0</v>
      </c>
      <c r="CB33" s="221">
        <v>0.7</v>
      </c>
      <c r="CC33" s="62">
        <f>PERCENTILE($CC$1:$CC25,0.7)</f>
        <v>634.49999999999989</v>
      </c>
    </row>
    <row r="34" spans="3:81" ht="15.75" thickBot="1">
      <c r="C34" t="s">
        <v>51</v>
      </c>
      <c r="D34">
        <f>COUNTIF(D3:D25,"V")</f>
        <v>0</v>
      </c>
      <c r="E34">
        <f>COUNTIF(T3:T25,"V")</f>
        <v>0</v>
      </c>
      <c r="F34">
        <f>COUNTIF(AJ3:AJ25,"V")</f>
        <v>0</v>
      </c>
      <c r="G34">
        <f>AVERAGE(D34:F34)</f>
        <v>0</v>
      </c>
      <c r="AP34" s="57"/>
      <c r="AQ34" s="57"/>
      <c r="AR34" s="57"/>
      <c r="AS34" s="57"/>
      <c r="AT34" s="57"/>
      <c r="AU34" s="57"/>
      <c r="AV34" s="57"/>
      <c r="AW34" s="57"/>
      <c r="AX34" s="57"/>
      <c r="AY34" s="1" t="s">
        <v>52</v>
      </c>
      <c r="AZ34" s="60"/>
      <c r="BA34" s="60">
        <f>BA33*100</f>
        <v>2900</v>
      </c>
      <c r="BB34" s="6">
        <f>BB33*80</f>
        <v>3040</v>
      </c>
      <c r="BC34" s="6"/>
      <c r="BD34" s="6">
        <f>BD33*60</f>
        <v>2160</v>
      </c>
      <c r="BE34" s="6"/>
      <c r="BF34" s="6">
        <f>BF33*40</f>
        <v>1040</v>
      </c>
      <c r="BG34" s="6"/>
      <c r="BH34" s="6">
        <f>BH33*20</f>
        <v>240</v>
      </c>
      <c r="BI34" s="6">
        <f>BI33*10</f>
        <v>340</v>
      </c>
      <c r="BJ34" s="6">
        <f>BJ33*5</f>
        <v>40</v>
      </c>
      <c r="BK34" s="6">
        <f>BK33*200</f>
        <v>-200</v>
      </c>
      <c r="BL34" s="6">
        <f>BL33*100</f>
        <v>100</v>
      </c>
      <c r="BM34" s="6"/>
      <c r="BN34" s="6">
        <f>BN33*50</f>
        <v>0</v>
      </c>
      <c r="BO34" s="6"/>
      <c r="BP34" s="6">
        <f>BP33*25</f>
        <v>0</v>
      </c>
      <c r="BQ34" s="6">
        <f>BQ33*100</f>
        <v>0</v>
      </c>
      <c r="BR34" s="6">
        <f>BR33*50</f>
        <v>250</v>
      </c>
      <c r="BS34" s="6"/>
      <c r="BT34" s="6">
        <f>BT33*25</f>
        <v>150</v>
      </c>
      <c r="BU34" s="6"/>
      <c r="BV34" s="1">
        <f>BV33*10</f>
        <v>32</v>
      </c>
      <c r="BW34" s="300" t="s">
        <v>53</v>
      </c>
      <c r="BX34" s="301"/>
      <c r="BY34" s="64"/>
      <c r="BZ34" s="64"/>
      <c r="CA34" s="65">
        <f>SUM(BQ33:BV33)</f>
        <v>14.2</v>
      </c>
      <c r="CB34" s="221">
        <v>0.6</v>
      </c>
      <c r="CC34" s="62">
        <f>PERCENTILE($CC$1:$CC25,0.6)</f>
        <v>545</v>
      </c>
    </row>
    <row r="35" spans="3:81" ht="15.75" thickBot="1">
      <c r="C35" t="s">
        <v>34</v>
      </c>
      <c r="D35">
        <f>SUM(D32:D34)</f>
        <v>23</v>
      </c>
      <c r="E35">
        <f>SUM(E32:E34)</f>
        <v>23</v>
      </c>
      <c r="G35">
        <f>AVERAGE(D35:F35)</f>
        <v>23</v>
      </c>
      <c r="AY35" s="66" t="s">
        <v>54</v>
      </c>
      <c r="AZ35" s="67"/>
      <c r="BA35" s="60">
        <f>SUM(BA34:BV34)</f>
        <v>10092</v>
      </c>
      <c r="BB35" s="68">
        <f>BA35/AZ27</f>
        <v>517.53846153846155</v>
      </c>
      <c r="BC35" s="34"/>
      <c r="BW35" s="302" t="s">
        <v>52</v>
      </c>
      <c r="BX35" s="69" t="s">
        <v>55</v>
      </c>
      <c r="BY35" s="58"/>
      <c r="BZ35" s="58"/>
      <c r="CA35" s="70">
        <f>AVERAGE(CC3:CC25)</f>
        <v>578.35</v>
      </c>
      <c r="CB35" s="221">
        <v>0.5</v>
      </c>
      <c r="CC35" s="62">
        <f>PERCENTILE($CC$1:$CC25,0.5)</f>
        <v>417.5</v>
      </c>
    </row>
    <row r="36" spans="3:81" ht="15.75" thickBot="1">
      <c r="AY36" s="7"/>
      <c r="AZ36" s="9"/>
      <c r="BA36" s="6">
        <f>(SUM($AZ$3:$AZ$25))*($CE$2/3)</f>
        <v>2860</v>
      </c>
      <c r="BB36" s="278" t="str">
        <f>IF(BA35&gt;BA36,"ATINGE CONCEITO 3","NAO")</f>
        <v>ATINGE CONCEITO 3</v>
      </c>
      <c r="BC36" s="279"/>
      <c r="BD36" s="279"/>
      <c r="BE36" s="279"/>
      <c r="BF36" s="279"/>
      <c r="BG36" s="279"/>
      <c r="BH36" s="279"/>
      <c r="BW36" s="303"/>
      <c r="BX36" s="71" t="s">
        <v>56</v>
      </c>
      <c r="BY36" s="62"/>
      <c r="BZ36" s="62"/>
      <c r="CA36" s="63">
        <f>QUARTILE(CC3:CC25,1)</f>
        <v>315</v>
      </c>
      <c r="CB36" s="221">
        <v>0.4</v>
      </c>
      <c r="CC36" s="62">
        <f>PERCENTILE($CC$1:$CC25,0.4)</f>
        <v>340</v>
      </c>
    </row>
    <row r="37" spans="3:81" ht="15.75" thickBot="1">
      <c r="AY37" s="72" t="s">
        <v>57</v>
      </c>
      <c r="AZ37" s="73"/>
      <c r="BA37" s="6">
        <f>(SUM($AZ$3:$AZ$25))*($CG$2/3)</f>
        <v>3640</v>
      </c>
      <c r="BB37" s="278" t="str">
        <f>IF(BA35&gt;=BA37,"ATINGE CONCEITO 4","NAO")</f>
        <v>ATINGE CONCEITO 4</v>
      </c>
      <c r="BC37" s="279"/>
      <c r="BD37" s="279"/>
      <c r="BE37" s="279"/>
      <c r="BF37" s="279"/>
      <c r="BG37" s="279"/>
      <c r="BH37" s="279"/>
      <c r="BW37" s="303"/>
      <c r="BX37" s="71" t="s">
        <v>58</v>
      </c>
      <c r="BY37" s="62"/>
      <c r="BZ37" s="62"/>
      <c r="CA37" s="74">
        <f>MEDIAN(CC3:CC25)</f>
        <v>417.5</v>
      </c>
      <c r="CB37" s="221">
        <v>0.35</v>
      </c>
      <c r="CC37" s="62">
        <f>PERCENTILE($CC$1:$CC24,0.35)</f>
        <v>340</v>
      </c>
    </row>
    <row r="38" spans="3:81" ht="15.75" thickBot="1">
      <c r="AY38" s="66"/>
      <c r="AZ38" s="67"/>
      <c r="BA38" s="6">
        <f>(SUM($AZ$3:$AZ$25))*($CI$2/3)</f>
        <v>4680</v>
      </c>
      <c r="BB38" s="278" t="str">
        <f>IF(BA35&gt;=BA38,"ATINGE CONCEITO 5","NAO")</f>
        <v>ATINGE CONCEITO 5</v>
      </c>
      <c r="BC38" s="279"/>
      <c r="BD38" s="279"/>
      <c r="BE38" s="279"/>
      <c r="BF38" s="279"/>
      <c r="BG38" s="279"/>
      <c r="BH38" s="279"/>
      <c r="BW38" s="303"/>
      <c r="BX38" s="71" t="s">
        <v>59</v>
      </c>
      <c r="BY38" s="62"/>
      <c r="BZ38" s="62"/>
      <c r="CA38" s="63">
        <f>QUARTILE(CC3:CC25,3)</f>
        <v>727.5</v>
      </c>
      <c r="CB38" s="221">
        <v>0.3</v>
      </c>
      <c r="CC38" s="62">
        <f>PERCENTILE($CC$1:$CC25,0.3)</f>
        <v>327</v>
      </c>
    </row>
    <row r="39" spans="3:81" ht="15.75" thickBot="1">
      <c r="BW39" s="304"/>
      <c r="BX39" s="75" t="s">
        <v>60</v>
      </c>
      <c r="BY39" s="64"/>
      <c r="BZ39" s="64"/>
      <c r="CA39" s="65">
        <f>QUARTILE(CC3:CC25,4)</f>
        <v>1610</v>
      </c>
    </row>
    <row r="40" spans="3:81" ht="15.75" thickBot="1"/>
    <row r="41" spans="3:81" ht="15.75" thickBot="1">
      <c r="AY41" s="292" t="s">
        <v>61</v>
      </c>
      <c r="AZ41" s="282"/>
      <c r="BA41" s="282"/>
      <c r="BB41" s="282"/>
      <c r="BC41" s="282"/>
      <c r="BD41" s="282"/>
      <c r="BE41" s="282"/>
      <c r="BF41" s="282"/>
      <c r="BG41" s="282"/>
      <c r="BH41" s="282"/>
      <c r="BI41" s="282"/>
      <c r="BJ41" s="282"/>
      <c r="BK41" s="282"/>
      <c r="BL41" s="282"/>
      <c r="BM41" s="282"/>
      <c r="BN41" s="282"/>
      <c r="BO41" s="282"/>
      <c r="BP41" s="282"/>
      <c r="BQ41" s="282"/>
      <c r="BR41" s="282"/>
      <c r="BS41" s="282"/>
      <c r="BT41" s="282"/>
      <c r="BU41" s="282"/>
      <c r="BV41" s="283"/>
    </row>
    <row r="42" spans="3:81" ht="15.75" thickBot="1">
      <c r="AY42" s="76"/>
      <c r="AZ42" s="60"/>
      <c r="BA42" s="1" t="s">
        <v>62</v>
      </c>
      <c r="BB42" s="54"/>
      <c r="BC42" s="54"/>
      <c r="BD42" s="54" t="s">
        <v>63</v>
      </c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60"/>
    </row>
    <row r="43" spans="3:81" ht="15.75" thickBot="1">
      <c r="AY43" s="1" t="s">
        <v>64</v>
      </c>
      <c r="AZ43" s="60"/>
      <c r="BA43" s="309">
        <f>AZ27-COUNTIF(CE3:CE25,"=NAO")</f>
        <v>19.5</v>
      </c>
      <c r="BB43" s="281"/>
      <c r="BC43" s="77"/>
      <c r="BD43" s="310">
        <f>(BA43/G32)*100</f>
        <v>100</v>
      </c>
      <c r="BE43" s="311"/>
      <c r="BF43" s="312"/>
      <c r="BG43" s="78"/>
      <c r="BH43" s="54" t="str">
        <f>IF(BD43&gt;=80,"ATINGEM CONCEITO 3","NAO")</f>
        <v>ATINGEM CONCEITO 3</v>
      </c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60"/>
    </row>
    <row r="44" spans="3:81" ht="15.75" thickBot="1">
      <c r="AY44" s="1" t="s">
        <v>65</v>
      </c>
      <c r="AZ44" s="60"/>
      <c r="BA44" s="309">
        <f>AZ27-COUNTIF(CG3:CG25,"=NAO")</f>
        <v>19.5</v>
      </c>
      <c r="BB44" s="281"/>
      <c r="BC44" s="77"/>
      <c r="BD44" s="310">
        <f>(BA44/G32)*100</f>
        <v>100</v>
      </c>
      <c r="BE44" s="311"/>
      <c r="BF44" s="312"/>
      <c r="BG44" s="78"/>
      <c r="BH44" s="54" t="str">
        <f>IF(BD44&gt;=80," ATINGEM CONCEITO 4","NAO")</f>
        <v xml:space="preserve"> ATINGEM CONCEITO 4</v>
      </c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60"/>
    </row>
    <row r="45" spans="3:81" ht="15.75" thickBot="1">
      <c r="AY45" s="313" t="s">
        <v>66</v>
      </c>
      <c r="AZ45" s="314"/>
      <c r="BA45" s="309">
        <f>AZ27-COUNTIF(CI3:CI25,"=NAO")</f>
        <v>19.5</v>
      </c>
      <c r="BB45" s="281"/>
      <c r="BC45" s="77"/>
      <c r="BD45" s="310">
        <f>(BA45/G32)*100</f>
        <v>100</v>
      </c>
      <c r="BE45" s="311"/>
      <c r="BF45" s="312"/>
      <c r="BG45" s="78"/>
      <c r="BH45" s="54" t="str">
        <f>IF(BD45&gt;=80,"ATINGEM CONCEITO 5","NAO")</f>
        <v>ATINGEM CONCEITO 5</v>
      </c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60"/>
    </row>
    <row r="47" spans="3:81" ht="15.75" thickBot="1"/>
    <row r="48" spans="3:81" ht="15.75" thickBot="1">
      <c r="AY48" s="292" t="s">
        <v>67</v>
      </c>
      <c r="AZ48" s="282"/>
      <c r="BA48" s="282"/>
      <c r="BB48" s="282"/>
      <c r="BC48" s="282"/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2"/>
      <c r="BS48" s="282"/>
      <c r="BT48" s="282"/>
      <c r="BU48" s="282"/>
      <c r="BV48" s="283"/>
    </row>
    <row r="49" spans="50:74" ht="15.75" thickBot="1">
      <c r="AY49" t="s">
        <v>43</v>
      </c>
      <c r="AZ49">
        <f>G32</f>
        <v>19.5</v>
      </c>
      <c r="BA49" s="79" t="s">
        <v>8</v>
      </c>
      <c r="BB49" s="80" t="s">
        <v>9</v>
      </c>
      <c r="BC49" s="80"/>
      <c r="BD49" s="80" t="s">
        <v>10</v>
      </c>
      <c r="BE49" s="80"/>
      <c r="BF49" s="80" t="s">
        <v>11</v>
      </c>
      <c r="BG49" s="80"/>
      <c r="BH49" s="80" t="s">
        <v>12</v>
      </c>
      <c r="BI49" s="80" t="s">
        <v>13</v>
      </c>
      <c r="BJ49" s="80" t="s">
        <v>14</v>
      </c>
      <c r="BK49" s="80" t="s">
        <v>15</v>
      </c>
      <c r="BL49" s="80" t="s">
        <v>16</v>
      </c>
      <c r="BM49" s="80"/>
      <c r="BN49" s="80" t="s">
        <v>17</v>
      </c>
      <c r="BO49" s="80"/>
      <c r="BP49" s="80" t="s">
        <v>27</v>
      </c>
      <c r="BQ49" s="80" t="s">
        <v>19</v>
      </c>
      <c r="BR49" s="80" t="s">
        <v>20</v>
      </c>
      <c r="BS49" s="80"/>
      <c r="BT49" s="80" t="s">
        <v>21</v>
      </c>
      <c r="BU49" s="80"/>
      <c r="BV49" s="81" t="s">
        <v>22</v>
      </c>
    </row>
    <row r="50" spans="50:74">
      <c r="AY50" t="s">
        <v>68</v>
      </c>
      <c r="BA50">
        <f>COUNTIF(BA3:BA25,"&gt;0")</f>
        <v>8</v>
      </c>
      <c r="BB50">
        <f>COUNTIF(BB3:BB25,"&gt;0")</f>
        <v>15</v>
      </c>
      <c r="BD50">
        <f>COUNTIF(BD3:BD25,"&gt;0")</f>
        <v>18</v>
      </c>
      <c r="BF50">
        <f>COUNTIF(BF3:BF25,"&gt;0")</f>
        <v>13</v>
      </c>
      <c r="BH50">
        <f t="shared" ref="BH50:BV50" si="70">COUNTIF(BH3:BH25,"&gt;0")</f>
        <v>6</v>
      </c>
      <c r="BI50">
        <f t="shared" si="70"/>
        <v>13</v>
      </c>
      <c r="BJ50">
        <f t="shared" si="70"/>
        <v>4</v>
      </c>
      <c r="BK50">
        <f t="shared" si="70"/>
        <v>0</v>
      </c>
      <c r="BL50">
        <f t="shared" si="70"/>
        <v>1</v>
      </c>
      <c r="BM50">
        <f t="shared" si="70"/>
        <v>1</v>
      </c>
      <c r="BN50">
        <f t="shared" si="70"/>
        <v>0</v>
      </c>
      <c r="BO50">
        <f t="shared" si="70"/>
        <v>0</v>
      </c>
      <c r="BP50">
        <f t="shared" si="70"/>
        <v>0</v>
      </c>
      <c r="BQ50">
        <f t="shared" si="70"/>
        <v>0</v>
      </c>
      <c r="BR50">
        <f t="shared" si="70"/>
        <v>5</v>
      </c>
      <c r="BS50">
        <f t="shared" si="70"/>
        <v>5</v>
      </c>
      <c r="BT50">
        <f t="shared" si="70"/>
        <v>4</v>
      </c>
      <c r="BU50">
        <f t="shared" si="70"/>
        <v>2</v>
      </c>
      <c r="BV50">
        <f t="shared" si="70"/>
        <v>2</v>
      </c>
    </row>
    <row r="51" spans="50:74">
      <c r="AY51" t="s">
        <v>69</v>
      </c>
      <c r="BA51" s="82">
        <f>BA50/$AZ$49*100</f>
        <v>41.025641025641022</v>
      </c>
      <c r="BB51" s="82">
        <f t="shared" ref="BB51:BV51" si="71">BB50/$AZ$49*100</f>
        <v>76.923076923076934</v>
      </c>
      <c r="BC51" s="82"/>
      <c r="BD51" s="82">
        <f t="shared" si="71"/>
        <v>92.307692307692307</v>
      </c>
      <c r="BE51" s="82"/>
      <c r="BF51" s="82">
        <f t="shared" si="71"/>
        <v>66.666666666666657</v>
      </c>
      <c r="BG51" s="82"/>
      <c r="BH51" s="82">
        <f t="shared" si="71"/>
        <v>30.76923076923077</v>
      </c>
      <c r="BI51" s="82">
        <f t="shared" si="71"/>
        <v>66.666666666666657</v>
      </c>
      <c r="BJ51" s="82">
        <f t="shared" si="71"/>
        <v>20.512820512820511</v>
      </c>
      <c r="BK51" s="82">
        <f t="shared" si="71"/>
        <v>0</v>
      </c>
      <c r="BL51" s="82">
        <f t="shared" si="71"/>
        <v>5.1282051282051277</v>
      </c>
      <c r="BM51" s="82">
        <f t="shared" si="71"/>
        <v>5.1282051282051277</v>
      </c>
      <c r="BN51" s="82">
        <f t="shared" si="71"/>
        <v>0</v>
      </c>
      <c r="BO51" s="82">
        <f t="shared" si="71"/>
        <v>0</v>
      </c>
      <c r="BP51" s="82">
        <f t="shared" si="71"/>
        <v>0</v>
      </c>
      <c r="BQ51" s="82">
        <f t="shared" si="71"/>
        <v>0</v>
      </c>
      <c r="BR51" s="82">
        <f t="shared" si="71"/>
        <v>25.641025641025639</v>
      </c>
      <c r="BS51" s="82">
        <f t="shared" si="71"/>
        <v>25.641025641025639</v>
      </c>
      <c r="BT51" s="82">
        <f t="shared" si="71"/>
        <v>20.512820512820511</v>
      </c>
      <c r="BU51" s="82">
        <f t="shared" si="71"/>
        <v>10.256410256410255</v>
      </c>
      <c r="BV51" s="82">
        <f t="shared" si="71"/>
        <v>10.256410256410255</v>
      </c>
    </row>
    <row r="52" spans="50:74" ht="15.75" thickBot="1">
      <c r="BA52" t="s">
        <v>29</v>
      </c>
      <c r="BK52" t="s">
        <v>50</v>
      </c>
      <c r="BQ52" t="s">
        <v>53</v>
      </c>
    </row>
    <row r="53" spans="50:74" ht="15.75" thickBot="1">
      <c r="AY53" t="s">
        <v>23</v>
      </c>
      <c r="BA53" s="288">
        <f>COUNTIF(BC3:BC25,"&gt;0")/$AZ$49*100</f>
        <v>87.179487179487182</v>
      </c>
      <c r="BB53" s="289"/>
      <c r="BC53" s="83"/>
      <c r="BJ53" t="s">
        <v>26</v>
      </c>
      <c r="BK53" s="288">
        <f>COUNTIF(BM3:BM25,"&gt;0")/$AZ$49*100</f>
        <v>5.1282051282051277</v>
      </c>
      <c r="BL53" s="289"/>
      <c r="BM53" s="83"/>
      <c r="BP53" t="s">
        <v>28</v>
      </c>
      <c r="BQ53" s="288">
        <f>COUNTIF(BS3:BS25,"&gt;0")/$AZ$49*100</f>
        <v>25.641025641025639</v>
      </c>
      <c r="BR53" s="289"/>
      <c r="BS53" s="83"/>
    </row>
    <row r="54" spans="50:74" ht="15.75" thickBot="1">
      <c r="AY54" t="s">
        <v>24</v>
      </c>
      <c r="BA54" s="305">
        <f>COUNTIF(BE3:BE117,"&gt;0")/$AZ$49*100</f>
        <v>102.56410256410255</v>
      </c>
      <c r="BB54" s="306"/>
      <c r="BC54" s="306"/>
      <c r="BD54" s="307"/>
      <c r="BE54" s="83"/>
    </row>
    <row r="55" spans="50:74" ht="15.75" thickBot="1">
      <c r="AY55" t="s">
        <v>70</v>
      </c>
      <c r="BA55" s="288">
        <f>COUNTIF(BG3:BG25,"&gt;0")/$AZ$49*100</f>
        <v>102.56410256410255</v>
      </c>
      <c r="BB55" s="308"/>
      <c r="BC55" s="308"/>
      <c r="BD55" s="308"/>
      <c r="BE55" s="308"/>
      <c r="BF55" s="289"/>
      <c r="BG55" s="57"/>
    </row>
    <row r="56" spans="50:74" ht="15.75" thickBot="1"/>
    <row r="57" spans="50:74" ht="15.75" thickBot="1">
      <c r="AX57" t="s">
        <v>600</v>
      </c>
      <c r="AY57" t="s">
        <v>23</v>
      </c>
      <c r="BA57" s="288">
        <f>COUNTIF(BC3:BC25,"&gt;1")/$AZ$49*100</f>
        <v>71.794871794871796</v>
      </c>
      <c r="BB57" s="289"/>
    </row>
  </sheetData>
  <protectedRanges>
    <protectedRange password="E804" sqref="T106:AI106" name="Dados da produção_1"/>
  </protectedRanges>
  <mergeCells count="30">
    <mergeCell ref="AY45:AZ45"/>
    <mergeCell ref="BA45:BB45"/>
    <mergeCell ref="BD45:BF45"/>
    <mergeCell ref="AY48:BV48"/>
    <mergeCell ref="BA53:BB53"/>
    <mergeCell ref="BK53:BL53"/>
    <mergeCell ref="BQ53:BR53"/>
    <mergeCell ref="BA54:BD54"/>
    <mergeCell ref="BA55:BF55"/>
    <mergeCell ref="AY41:BV41"/>
    <mergeCell ref="BA43:BB43"/>
    <mergeCell ref="BD43:BF43"/>
    <mergeCell ref="BA44:BB44"/>
    <mergeCell ref="BD44:BF44"/>
    <mergeCell ref="BA57:BB57"/>
    <mergeCell ref="CB30:CC30"/>
    <mergeCell ref="AY31:BV31"/>
    <mergeCell ref="BW31:BX31"/>
    <mergeCell ref="BW30:CA30"/>
    <mergeCell ref="BW32:BX32"/>
    <mergeCell ref="BW33:BX33"/>
    <mergeCell ref="BW34:BX34"/>
    <mergeCell ref="BW35:BW39"/>
    <mergeCell ref="BB36:BH36"/>
    <mergeCell ref="BB37:BH37"/>
    <mergeCell ref="BB38:BH38"/>
    <mergeCell ref="E1:S1"/>
    <mergeCell ref="U1:AI1"/>
    <mergeCell ref="AK1:AY1"/>
    <mergeCell ref="BA1:BV1"/>
  </mergeCells>
  <phoneticPr fontId="0" type="noConversion"/>
  <pageMargins left="0.511811024" right="0.511811024" top="0.78740157499999996" bottom="0.78740157499999996" header="0.31496062000000002" footer="0.31496062000000002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DS97"/>
  <sheetViews>
    <sheetView topLeftCell="AS16" workbookViewId="0">
      <selection activeCell="BA47" sqref="BA47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5.75" thickBot="1">
      <c r="A3" s="24" t="s">
        <v>103</v>
      </c>
      <c r="B3" s="25">
        <v>1</v>
      </c>
      <c r="C3" s="97" t="s">
        <v>92</v>
      </c>
      <c r="D3" s="85" t="s">
        <v>36</v>
      </c>
      <c r="E3" s="86"/>
      <c r="F3" s="86">
        <v>1</v>
      </c>
      <c r="G3" s="86"/>
      <c r="H3" s="86"/>
      <c r="I3" s="87"/>
      <c r="J3" s="87"/>
      <c r="K3" s="86"/>
      <c r="L3" s="86"/>
      <c r="M3" s="86"/>
      <c r="N3" s="86"/>
      <c r="O3" s="86"/>
      <c r="P3" s="86"/>
      <c r="Q3" s="86"/>
      <c r="R3" s="86"/>
      <c r="S3" s="86"/>
      <c r="T3" s="50" t="s">
        <v>36</v>
      </c>
      <c r="U3" s="86">
        <v>2</v>
      </c>
      <c r="V3" s="86">
        <v>1</v>
      </c>
      <c r="W3" s="86"/>
      <c r="X3" s="86"/>
      <c r="Y3" s="86"/>
      <c r="Z3" s="86">
        <v>2</v>
      </c>
      <c r="AA3" s="86"/>
      <c r="AB3" s="86"/>
      <c r="AC3" s="86"/>
      <c r="AD3" s="86"/>
      <c r="AE3" s="86"/>
      <c r="AF3" s="86"/>
      <c r="AG3" s="86"/>
      <c r="AH3" s="86"/>
      <c r="AI3" s="86"/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2</v>
      </c>
      <c r="BA3" s="30">
        <f t="shared" ref="BA3:BB14" si="0">SUM(E3,U3,AK3)</f>
        <v>2</v>
      </c>
      <c r="BB3" s="31">
        <f t="shared" si="0"/>
        <v>2</v>
      </c>
      <c r="BC3" s="31">
        <f>SUM(BA3:BB3)</f>
        <v>4</v>
      </c>
      <c r="BD3" s="31">
        <f t="shared" ref="BD3:BD14" si="1">SUM(G3,W3,AM3)</f>
        <v>0</v>
      </c>
      <c r="BE3" s="31">
        <f>SUM(BC3:BD3)</f>
        <v>4</v>
      </c>
      <c r="BF3" s="31">
        <f t="shared" ref="BF3:BF14" si="2">SUM(H3,X3,AN3)</f>
        <v>0</v>
      </c>
      <c r="BG3" s="31">
        <f>BA3+BB3+BD3+BF3</f>
        <v>4</v>
      </c>
      <c r="BH3" s="31">
        <f t="shared" ref="BH3:BJ14" si="3">SUM(I3,Y3,AO3)</f>
        <v>0</v>
      </c>
      <c r="BI3" s="31">
        <f t="shared" si="3"/>
        <v>2</v>
      </c>
      <c r="BJ3" s="31">
        <f t="shared" si="3"/>
        <v>0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14" si="4">SUM(AT3,AD3,N3)</f>
        <v>0</v>
      </c>
      <c r="BO3" s="31">
        <f t="shared" si="4"/>
        <v>0</v>
      </c>
      <c r="BP3" s="31">
        <f>IF(BO3&gt;=3,3,BO3)</f>
        <v>0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14" si="5">SUM(AX3,AH3,R3)</f>
        <v>0</v>
      </c>
      <c r="BU3" s="32">
        <f t="shared" si="5"/>
        <v>0</v>
      </c>
      <c r="BV3" s="32">
        <f>IF(BU3&gt;=3,3,BU3)</f>
        <v>0</v>
      </c>
      <c r="BX3" s="30">
        <f>(BA3*100)+(BB3*80)+(BD3*60)+(BF3*40)+(BH3*20)</f>
        <v>360</v>
      </c>
      <c r="BY3" s="31">
        <f>IF(BI3&gt;3,30,BI3*10)</f>
        <v>20</v>
      </c>
      <c r="BZ3" s="31">
        <f>IF(BJ3&gt;3,15,BJ3*5)</f>
        <v>0</v>
      </c>
      <c r="CA3" s="31">
        <f>(BK3*200)+(BL3*100)+(BN3*50)+(BP3*20)</f>
        <v>0</v>
      </c>
      <c r="CB3" s="31">
        <f>(BQ3*100)+(BR3*50)+(BT3*25)+(BV3*10)</f>
        <v>0</v>
      </c>
      <c r="CC3" s="32">
        <f>IF(AZ3&gt;0,SUM(BX3:CB3),"")</f>
        <v>380</v>
      </c>
      <c r="CD3" s="176">
        <f t="shared" ref="CD3:CD14" si="6">$CC3-(($CE$2/3)*$AZ3)</f>
        <v>233.33333333333334</v>
      </c>
      <c r="CE3" s="24">
        <f>IF(AZ3=0," ",IF(CD3&gt;=0,3,"NAO"))</f>
        <v>3</v>
      </c>
      <c r="CF3" s="176">
        <f t="shared" ref="CF3:CF14" si="7">$CC3-(($CG$2/3)*$AZ3)</f>
        <v>193.33333333333334</v>
      </c>
      <c r="CG3" s="24">
        <f>IF(AZ3=0," ",IF(CF3&gt;=0,4,"NAO"))</f>
        <v>4</v>
      </c>
      <c r="CH3" s="176">
        <f t="shared" ref="CH3:CH14" si="8">$CC3-(($CI$2/3)*$AZ3)</f>
        <v>140</v>
      </c>
      <c r="CI3" s="24">
        <f>IF(AZ3=0," ",IF(CH3&gt;=0,5,"NAO"))</f>
        <v>5</v>
      </c>
      <c r="CJ3" s="24">
        <f t="shared" ref="CJ3:CJ14" si="9">(CC3)/(SUM($CC$3:$CC$14))*100</f>
        <v>8.1023454157782524</v>
      </c>
      <c r="CK3" s="24">
        <f t="shared" ref="CK3:CK14" si="10">(CC3/(SUM($CC$3:$CC$14))*100)</f>
        <v>8.1023454157782524</v>
      </c>
      <c r="CM3" s="24">
        <f t="shared" ref="CM3:CM14" si="11">BA3/(SUM(BA$3:BA$14)/100)</f>
        <v>8</v>
      </c>
      <c r="CN3" s="24">
        <f t="shared" ref="CN3:CN14" si="12">BB3/(SUM(BB$3:BB$14)/100)</f>
        <v>10</v>
      </c>
      <c r="CO3" s="24">
        <f t="shared" ref="CO3:CO14" si="13">BD3/(SUM(BD$3:BD$14)/100)</f>
        <v>0</v>
      </c>
      <c r="CP3" s="24">
        <f t="shared" ref="CP3:CP14" si="14">BF3/(SUM(BF$3:BF$14)/100)</f>
        <v>0</v>
      </c>
      <c r="CQ3" s="24">
        <f t="shared" ref="CQ3:CQ14" si="15">BH3/(SUM(BH$3:BH$14)/100)</f>
        <v>0</v>
      </c>
      <c r="CR3" s="24">
        <f t="shared" ref="CR3:CR14" si="16">BI3/(SUM(BI$3:BI$14)/100)</f>
        <v>66.666666666666671</v>
      </c>
      <c r="CS3" s="24" t="e">
        <f t="shared" ref="CS3:CS14" si="17">BJ3/(SUM(BJ$3:BJ$14)/100)</f>
        <v>#DIV/0!</v>
      </c>
      <c r="CT3" s="24" t="e">
        <f t="shared" ref="CT3:CT14" si="18">BK3/(SUM(BK$3:BK$14)/100)</f>
        <v>#DIV/0!</v>
      </c>
      <c r="CU3" s="24" t="e">
        <f t="shared" ref="CU3:CU14" si="19">BL3/(SUM(BL$3:BL$14)/100)</f>
        <v>#DIV/0!</v>
      </c>
      <c r="CV3" s="24" t="e">
        <f t="shared" ref="CV3:CV14" si="20">BN3/(SUM(BN$3:BN$14)/100)</f>
        <v>#DIV/0!</v>
      </c>
      <c r="CW3" s="24" t="e">
        <f t="shared" ref="CW3:CW14" si="21">BO3/(SUM(BO$3:BO$14)/100)</f>
        <v>#DIV/0!</v>
      </c>
      <c r="CX3" s="24" t="e">
        <f t="shared" ref="CX3:CX14" si="22">BP3/(SUM(BP$3:BP$14)/100)</f>
        <v>#DIV/0!</v>
      </c>
      <c r="CY3" s="24" t="e">
        <f t="shared" ref="CY3:CY14" si="23">BQ3/(SUM(BQ$3:BQ$14)/100)</f>
        <v>#DIV/0!</v>
      </c>
      <c r="CZ3" s="24" t="e">
        <f t="shared" ref="CZ3:CZ14" si="24">BR3/(SUM(BR$3:BR$14)/100)</f>
        <v>#DIV/0!</v>
      </c>
      <c r="DA3" s="24" t="e">
        <f t="shared" ref="DA3:DA14" si="25">BT3/(SUM(BT$3:BT$14)/100)</f>
        <v>#DIV/0!</v>
      </c>
      <c r="DB3" s="24" t="e">
        <f t="shared" ref="DB3:DB14" si="26">BU3/(SUM(BU$3:BU$14)/100)</f>
        <v>#DIV/0!</v>
      </c>
      <c r="DC3" s="24" t="e">
        <f t="shared" ref="DC3:DC14" si="27">BV3/(SUM(BV$3:BV$14)/100)</f>
        <v>#DIV/0!</v>
      </c>
      <c r="DE3" s="24">
        <f>COUNTIF(BA3,"&lt;&gt;0")</f>
        <v>1</v>
      </c>
      <c r="DF3" s="24">
        <f>COUNTIF(BB3,"&lt;&gt;0")</f>
        <v>1</v>
      </c>
      <c r="DG3" s="24">
        <f>COUNTIF(BD3,"&lt;&gt;0")</f>
        <v>0</v>
      </c>
      <c r="DH3" s="24">
        <f>COUNTIF(BF3,"&lt;&gt;0")</f>
        <v>0</v>
      </c>
      <c r="DI3" s="24">
        <f t="shared" ref="DI3:DM14" si="28">COUNTIF(BH3,"&lt;&gt;0")</f>
        <v>0</v>
      </c>
      <c r="DJ3" s="24">
        <f t="shared" si="28"/>
        <v>1</v>
      </c>
      <c r="DK3" s="24">
        <f t="shared" si="28"/>
        <v>0</v>
      </c>
      <c r="DL3" s="24">
        <f t="shared" si="28"/>
        <v>0</v>
      </c>
      <c r="DM3" s="24">
        <f t="shared" si="28"/>
        <v>0</v>
      </c>
      <c r="DN3" s="24">
        <f t="shared" ref="DN3:DN14" si="29">COUNTIF(BN3,"&lt;&gt;0")</f>
        <v>0</v>
      </c>
      <c r="DO3" s="24">
        <f>COUNTIF(BP3,"&lt;&gt;0")</f>
        <v>0</v>
      </c>
      <c r="DP3" s="24">
        <f>COUNTIF(BQ3,"&lt;&gt;0")</f>
        <v>0</v>
      </c>
      <c r="DQ3" s="24">
        <f>COUNTIF(BR3,"&lt;&gt;0")</f>
        <v>0</v>
      </c>
      <c r="DR3" s="24">
        <f>COUNTIF(BT3,"&lt;&gt;0")</f>
        <v>0</v>
      </c>
      <c r="DS3" s="24">
        <f>COUNTIF(BV3,"&lt;&gt;0")</f>
        <v>0</v>
      </c>
    </row>
    <row r="4" spans="1:123" s="24" customFormat="1" ht="15.75" thickBot="1">
      <c r="A4" s="24" t="s">
        <v>103</v>
      </c>
      <c r="B4" s="25">
        <v>2</v>
      </c>
      <c r="C4" s="98" t="s">
        <v>93</v>
      </c>
      <c r="D4" s="85" t="s">
        <v>36</v>
      </c>
      <c r="E4" s="33"/>
      <c r="F4" s="33"/>
      <c r="G4" s="33"/>
      <c r="H4" s="33"/>
      <c r="I4" s="88"/>
      <c r="J4" s="88"/>
      <c r="K4" s="33"/>
      <c r="L4" s="33"/>
      <c r="M4" s="33"/>
      <c r="N4" s="89"/>
      <c r="O4" s="33"/>
      <c r="P4" s="33"/>
      <c r="Q4" s="89"/>
      <c r="R4" s="89"/>
      <c r="S4" s="89"/>
      <c r="T4" s="50" t="s">
        <v>36</v>
      </c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14" si="30">COUNTIF(D4:AY4,"P")</f>
        <v>2</v>
      </c>
      <c r="BA4" s="30">
        <f t="shared" si="0"/>
        <v>0</v>
      </c>
      <c r="BB4" s="31">
        <f t="shared" si="0"/>
        <v>0</v>
      </c>
      <c r="BC4" s="31">
        <f t="shared" ref="BC4:BC14" si="31">SUM(BA4:BB4)</f>
        <v>0</v>
      </c>
      <c r="BD4" s="31">
        <f t="shared" si="1"/>
        <v>0</v>
      </c>
      <c r="BE4" s="31">
        <f t="shared" ref="BE4:BE14" si="32">SUM(BC4:BD4)</f>
        <v>0</v>
      </c>
      <c r="BF4" s="31">
        <f t="shared" si="2"/>
        <v>0</v>
      </c>
      <c r="BG4" s="31">
        <f t="shared" ref="BG4:BG14" si="33">BA4+BB4+BD4+BF4</f>
        <v>0</v>
      </c>
      <c r="BH4" s="31">
        <f t="shared" si="3"/>
        <v>0</v>
      </c>
      <c r="BI4" s="31">
        <f t="shared" si="3"/>
        <v>0</v>
      </c>
      <c r="BJ4" s="31">
        <f t="shared" si="3"/>
        <v>0</v>
      </c>
      <c r="BK4" s="31">
        <f t="shared" ref="BK4:BL14" si="34">SUM(AR4,AB4,L4)</f>
        <v>0</v>
      </c>
      <c r="BL4" s="31">
        <f t="shared" si="34"/>
        <v>0</v>
      </c>
      <c r="BM4" s="31">
        <f t="shared" ref="BM4:BM14" si="35">SUM(BK4:BL4)</f>
        <v>0</v>
      </c>
      <c r="BN4" s="31">
        <f t="shared" si="4"/>
        <v>0</v>
      </c>
      <c r="BO4" s="31">
        <f t="shared" si="4"/>
        <v>0</v>
      </c>
      <c r="BP4" s="31">
        <f t="shared" ref="BP4:BP14" si="36">IF(BO4&gt;=3,3,BO4)</f>
        <v>0</v>
      </c>
      <c r="BQ4" s="31">
        <f t="shared" ref="BQ4:BR14" si="37">SUM(AV4,AF4,P4)</f>
        <v>0</v>
      </c>
      <c r="BR4" s="31">
        <f t="shared" si="37"/>
        <v>0</v>
      </c>
      <c r="BS4" s="31">
        <f t="shared" ref="BS4:BS14" si="38">SUM(BQ4:BR4)</f>
        <v>0</v>
      </c>
      <c r="BT4" s="31">
        <f t="shared" si="5"/>
        <v>0</v>
      </c>
      <c r="BU4" s="32">
        <f t="shared" si="5"/>
        <v>0</v>
      </c>
      <c r="BV4" s="32">
        <f t="shared" ref="BV4:BV14" si="39">IF(BU4&gt;=3,3,BU4)</f>
        <v>0</v>
      </c>
      <c r="BX4" s="30">
        <f t="shared" ref="BX4:BX14" si="40">(BA4*100)+(BB4*80)+(BD4*60)+(BF4*40)+(BH4*20)</f>
        <v>0</v>
      </c>
      <c r="BY4" s="31">
        <f t="shared" ref="BY4:BY14" si="41">IF(BI4&gt;3,30,BI4*10)</f>
        <v>0</v>
      </c>
      <c r="BZ4" s="31">
        <f t="shared" ref="BZ4:BZ14" si="42">IF(BJ4&gt;3,15,BJ4*5)</f>
        <v>0</v>
      </c>
      <c r="CA4" s="31">
        <f t="shared" ref="CA4:CA14" si="43">(BK4*200)+(BL4*100)+(BN4*50)+(BP4*20)</f>
        <v>0</v>
      </c>
      <c r="CB4" s="31">
        <f t="shared" ref="CB4:CB14" si="44">(BQ4*100)+(BR4*50)+(BT4*25)+(BV4*10)</f>
        <v>0</v>
      </c>
      <c r="CC4" s="32">
        <f t="shared" ref="CC4:CC14" si="45">IF(AZ4&gt;0,SUM(BX4:CB4),"")</f>
        <v>0</v>
      </c>
      <c r="CD4" s="176">
        <f t="shared" si="6"/>
        <v>-146.66666666666666</v>
      </c>
      <c r="CE4" s="24" t="str">
        <f t="shared" ref="CE4:CE14" si="46">IF(AZ4=0," ",IF(CD4&gt;=0,3,"NAO"))</f>
        <v>NAO</v>
      </c>
      <c r="CF4" s="176">
        <f t="shared" si="7"/>
        <v>-186.66666666666666</v>
      </c>
      <c r="CG4" s="24" t="str">
        <f t="shared" ref="CG4:CG14" si="47">IF(AZ4=0," ",IF(CF4&gt;=0,4,"NAO"))</f>
        <v>NAO</v>
      </c>
      <c r="CH4" s="176">
        <f t="shared" si="8"/>
        <v>-240</v>
      </c>
      <c r="CI4" s="24" t="str">
        <f t="shared" ref="CI4:CI14" si="48">IF(AZ4=0," ",IF(CH4&gt;=0,5,"NAO"))</f>
        <v>NAO</v>
      </c>
      <c r="CJ4" s="24">
        <f t="shared" si="9"/>
        <v>0</v>
      </c>
      <c r="CK4" s="24">
        <f t="shared" si="10"/>
        <v>0</v>
      </c>
      <c r="CM4" s="24">
        <f t="shared" si="11"/>
        <v>0</v>
      </c>
      <c r="CN4" s="24">
        <f t="shared" si="12"/>
        <v>0</v>
      </c>
      <c r="CO4" s="24">
        <f t="shared" si="13"/>
        <v>0</v>
      </c>
      <c r="CP4" s="24">
        <f t="shared" si="14"/>
        <v>0</v>
      </c>
      <c r="CQ4" s="24">
        <f t="shared" si="15"/>
        <v>0</v>
      </c>
      <c r="CR4" s="24">
        <f t="shared" si="16"/>
        <v>0</v>
      </c>
      <c r="CS4" s="24" t="e">
        <f t="shared" si="17"/>
        <v>#DIV/0!</v>
      </c>
      <c r="CT4" s="24" t="e">
        <f t="shared" si="18"/>
        <v>#DIV/0!</v>
      </c>
      <c r="CU4" s="24" t="e">
        <f t="shared" si="19"/>
        <v>#DIV/0!</v>
      </c>
      <c r="CV4" s="24" t="e">
        <f t="shared" si="20"/>
        <v>#DIV/0!</v>
      </c>
      <c r="CW4" s="24" t="e">
        <f t="shared" si="21"/>
        <v>#DIV/0!</v>
      </c>
      <c r="CX4" s="24" t="e">
        <f t="shared" si="22"/>
        <v>#DIV/0!</v>
      </c>
      <c r="CY4" s="24" t="e">
        <f t="shared" si="23"/>
        <v>#DIV/0!</v>
      </c>
      <c r="CZ4" s="24" t="e">
        <f t="shared" si="24"/>
        <v>#DIV/0!</v>
      </c>
      <c r="DA4" s="24" t="e">
        <f t="shared" si="25"/>
        <v>#DIV/0!</v>
      </c>
      <c r="DB4" s="24" t="e">
        <f t="shared" si="26"/>
        <v>#DIV/0!</v>
      </c>
      <c r="DC4" s="24" t="e">
        <f t="shared" si="27"/>
        <v>#DIV/0!</v>
      </c>
      <c r="DE4" s="24">
        <f t="shared" ref="DE4:DF14" si="49">COUNTIF(BA4,"&lt;&gt;0")</f>
        <v>0</v>
      </c>
      <c r="DF4" s="24">
        <f t="shared" si="49"/>
        <v>0</v>
      </c>
      <c r="DG4" s="24">
        <f t="shared" ref="DG4:DG14" si="50">COUNTIF(BD4,"&lt;&gt;0")</f>
        <v>0</v>
      </c>
      <c r="DH4" s="24">
        <f t="shared" ref="DH4:DH14" si="51">COUNTIF(BF4,"&lt;&gt;0")</f>
        <v>0</v>
      </c>
      <c r="DI4" s="24">
        <f t="shared" si="28"/>
        <v>0</v>
      </c>
      <c r="DJ4" s="24">
        <f t="shared" si="28"/>
        <v>0</v>
      </c>
      <c r="DK4" s="24">
        <f t="shared" si="28"/>
        <v>0</v>
      </c>
      <c r="DL4" s="24">
        <f t="shared" si="28"/>
        <v>0</v>
      </c>
      <c r="DM4" s="24">
        <f t="shared" si="28"/>
        <v>0</v>
      </c>
      <c r="DN4" s="24">
        <f t="shared" si="29"/>
        <v>0</v>
      </c>
      <c r="DO4" s="24">
        <f t="shared" ref="DO4:DQ14" si="52">COUNTIF(BP4,"&lt;&gt;0")</f>
        <v>0</v>
      </c>
      <c r="DP4" s="24">
        <f t="shared" si="52"/>
        <v>0</v>
      </c>
      <c r="DQ4" s="24">
        <f t="shared" si="52"/>
        <v>0</v>
      </c>
      <c r="DR4" s="24">
        <f t="shared" ref="DR4:DR14" si="53">COUNTIF(BT4,"&lt;&gt;0")</f>
        <v>0</v>
      </c>
      <c r="DS4" s="24">
        <f t="shared" ref="DS4:DS14" si="54">COUNTIF(BV4,"&lt;&gt;0")</f>
        <v>0</v>
      </c>
    </row>
    <row r="5" spans="1:123" s="24" customFormat="1" ht="15.75" thickBot="1">
      <c r="A5" s="24" t="s">
        <v>103</v>
      </c>
      <c r="B5" s="25">
        <v>3</v>
      </c>
      <c r="C5" s="25" t="s">
        <v>94</v>
      </c>
      <c r="D5" s="85" t="s">
        <v>36</v>
      </c>
      <c r="E5" s="33">
        <v>2</v>
      </c>
      <c r="F5" s="33">
        <v>1</v>
      </c>
      <c r="G5" s="33">
        <v>1</v>
      </c>
      <c r="H5" s="33"/>
      <c r="I5" s="33"/>
      <c r="J5" s="33"/>
      <c r="K5" s="33"/>
      <c r="L5" s="33"/>
      <c r="M5" s="33"/>
      <c r="N5" s="89"/>
      <c r="O5" s="33"/>
      <c r="P5" s="33"/>
      <c r="Q5" s="89"/>
      <c r="R5" s="89"/>
      <c r="S5" s="89"/>
      <c r="T5" s="50" t="s">
        <v>36</v>
      </c>
      <c r="U5" s="33">
        <v>1</v>
      </c>
      <c r="V5" s="33">
        <v>1</v>
      </c>
      <c r="W5" s="33">
        <v>1</v>
      </c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30"/>
        <v>2</v>
      </c>
      <c r="BA5" s="30">
        <f t="shared" si="0"/>
        <v>3</v>
      </c>
      <c r="BB5" s="31">
        <f t="shared" si="0"/>
        <v>2</v>
      </c>
      <c r="BC5" s="31">
        <f t="shared" si="31"/>
        <v>5</v>
      </c>
      <c r="BD5" s="31">
        <f t="shared" si="1"/>
        <v>2</v>
      </c>
      <c r="BE5" s="31">
        <f t="shared" si="32"/>
        <v>7</v>
      </c>
      <c r="BF5" s="31">
        <f t="shared" si="2"/>
        <v>0</v>
      </c>
      <c r="BG5" s="31">
        <f t="shared" si="33"/>
        <v>7</v>
      </c>
      <c r="BH5" s="31">
        <f t="shared" si="3"/>
        <v>0</v>
      </c>
      <c r="BI5" s="31">
        <f t="shared" si="3"/>
        <v>0</v>
      </c>
      <c r="BJ5" s="31">
        <f t="shared" si="3"/>
        <v>0</v>
      </c>
      <c r="BK5" s="31">
        <f t="shared" si="34"/>
        <v>0</v>
      </c>
      <c r="BL5" s="31">
        <f t="shared" si="34"/>
        <v>0</v>
      </c>
      <c r="BM5" s="31">
        <f t="shared" si="35"/>
        <v>0</v>
      </c>
      <c r="BN5" s="31">
        <f t="shared" si="4"/>
        <v>0</v>
      </c>
      <c r="BO5" s="31">
        <f t="shared" si="4"/>
        <v>0</v>
      </c>
      <c r="BP5" s="31">
        <f t="shared" si="36"/>
        <v>0</v>
      </c>
      <c r="BQ5" s="31">
        <f t="shared" si="37"/>
        <v>0</v>
      </c>
      <c r="BR5" s="31">
        <f t="shared" si="37"/>
        <v>0</v>
      </c>
      <c r="BS5" s="31">
        <f t="shared" si="38"/>
        <v>0</v>
      </c>
      <c r="BT5" s="31">
        <f t="shared" si="5"/>
        <v>0</v>
      </c>
      <c r="BU5" s="32">
        <f t="shared" si="5"/>
        <v>0</v>
      </c>
      <c r="BV5" s="32">
        <f t="shared" si="39"/>
        <v>0</v>
      </c>
      <c r="BX5" s="30">
        <f t="shared" si="40"/>
        <v>580</v>
      </c>
      <c r="BY5" s="31">
        <f t="shared" si="41"/>
        <v>0</v>
      </c>
      <c r="BZ5" s="31">
        <f t="shared" si="42"/>
        <v>0</v>
      </c>
      <c r="CA5" s="31">
        <f t="shared" si="43"/>
        <v>0</v>
      </c>
      <c r="CB5" s="31">
        <f t="shared" si="44"/>
        <v>0</v>
      </c>
      <c r="CC5" s="32">
        <f t="shared" si="45"/>
        <v>580</v>
      </c>
      <c r="CD5" s="176">
        <f t="shared" si="6"/>
        <v>433.33333333333337</v>
      </c>
      <c r="CE5" s="24">
        <f t="shared" si="46"/>
        <v>3</v>
      </c>
      <c r="CF5" s="176">
        <f t="shared" si="7"/>
        <v>393.33333333333337</v>
      </c>
      <c r="CG5" s="24">
        <f t="shared" si="47"/>
        <v>4</v>
      </c>
      <c r="CH5" s="176">
        <f t="shared" si="8"/>
        <v>340</v>
      </c>
      <c r="CI5" s="24">
        <f t="shared" si="48"/>
        <v>5</v>
      </c>
      <c r="CJ5" s="24">
        <f t="shared" si="9"/>
        <v>12.366737739872068</v>
      </c>
      <c r="CK5" s="24">
        <f t="shared" si="10"/>
        <v>12.366737739872068</v>
      </c>
      <c r="CM5" s="24">
        <f t="shared" si="11"/>
        <v>12</v>
      </c>
      <c r="CN5" s="24">
        <f t="shared" si="12"/>
        <v>10</v>
      </c>
      <c r="CO5" s="24">
        <f t="shared" si="13"/>
        <v>28.571428571428569</v>
      </c>
      <c r="CP5" s="24">
        <f t="shared" si="14"/>
        <v>0</v>
      </c>
      <c r="CQ5" s="24">
        <f t="shared" si="15"/>
        <v>0</v>
      </c>
      <c r="CR5" s="24">
        <f t="shared" si="16"/>
        <v>0</v>
      </c>
      <c r="CS5" s="24" t="e">
        <f t="shared" si="17"/>
        <v>#DIV/0!</v>
      </c>
      <c r="CT5" s="24" t="e">
        <f t="shared" si="18"/>
        <v>#DIV/0!</v>
      </c>
      <c r="CU5" s="24" t="e">
        <f t="shared" si="19"/>
        <v>#DIV/0!</v>
      </c>
      <c r="CV5" s="24" t="e">
        <f t="shared" si="20"/>
        <v>#DIV/0!</v>
      </c>
      <c r="CW5" s="24" t="e">
        <f t="shared" si="21"/>
        <v>#DIV/0!</v>
      </c>
      <c r="CX5" s="24" t="e">
        <f t="shared" si="22"/>
        <v>#DIV/0!</v>
      </c>
      <c r="CY5" s="24" t="e">
        <f t="shared" si="23"/>
        <v>#DIV/0!</v>
      </c>
      <c r="CZ5" s="24" t="e">
        <f t="shared" si="24"/>
        <v>#DIV/0!</v>
      </c>
      <c r="DA5" s="24" t="e">
        <f t="shared" si="25"/>
        <v>#DIV/0!</v>
      </c>
      <c r="DB5" s="24" t="e">
        <f t="shared" si="26"/>
        <v>#DIV/0!</v>
      </c>
      <c r="DC5" s="24" t="e">
        <f t="shared" si="27"/>
        <v>#DIV/0!</v>
      </c>
      <c r="DE5" s="24">
        <f t="shared" si="49"/>
        <v>1</v>
      </c>
      <c r="DF5" s="24">
        <f t="shared" si="49"/>
        <v>1</v>
      </c>
      <c r="DG5" s="24">
        <f t="shared" si="50"/>
        <v>1</v>
      </c>
      <c r="DH5" s="24">
        <f t="shared" si="51"/>
        <v>0</v>
      </c>
      <c r="DI5" s="24">
        <f t="shared" si="28"/>
        <v>0</v>
      </c>
      <c r="DJ5" s="24">
        <f t="shared" si="28"/>
        <v>0</v>
      </c>
      <c r="DK5" s="24">
        <f t="shared" si="28"/>
        <v>0</v>
      </c>
      <c r="DL5" s="24">
        <f t="shared" si="28"/>
        <v>0</v>
      </c>
      <c r="DM5" s="24">
        <f t="shared" si="28"/>
        <v>0</v>
      </c>
      <c r="DN5" s="24">
        <f t="shared" si="29"/>
        <v>0</v>
      </c>
      <c r="DO5" s="24">
        <f t="shared" si="52"/>
        <v>0</v>
      </c>
      <c r="DP5" s="24">
        <f t="shared" si="52"/>
        <v>0</v>
      </c>
      <c r="DQ5" s="24">
        <f t="shared" si="52"/>
        <v>0</v>
      </c>
      <c r="DR5" s="24">
        <f t="shared" si="53"/>
        <v>0</v>
      </c>
      <c r="DS5" s="24">
        <f t="shared" si="54"/>
        <v>0</v>
      </c>
    </row>
    <row r="6" spans="1:123" s="24" customFormat="1" ht="15.75" thickBot="1">
      <c r="A6" s="24" t="s">
        <v>103</v>
      </c>
      <c r="B6" s="25">
        <v>4</v>
      </c>
      <c r="C6" s="25" t="s">
        <v>95</v>
      </c>
      <c r="D6" s="85" t="s">
        <v>36</v>
      </c>
      <c r="E6" s="33">
        <v>1</v>
      </c>
      <c r="F6" s="33">
        <v>2</v>
      </c>
      <c r="G6" s="33"/>
      <c r="H6" s="33">
        <v>1</v>
      </c>
      <c r="I6" s="88"/>
      <c r="J6" s="88"/>
      <c r="K6" s="88"/>
      <c r="L6" s="33"/>
      <c r="M6" s="33"/>
      <c r="N6" s="89"/>
      <c r="O6" s="33"/>
      <c r="P6" s="33"/>
      <c r="Q6" s="89"/>
      <c r="R6" s="89"/>
      <c r="S6" s="89"/>
      <c r="T6" s="50" t="s">
        <v>36</v>
      </c>
      <c r="U6" s="33">
        <v>5</v>
      </c>
      <c r="V6" s="33">
        <v>2</v>
      </c>
      <c r="W6" s="33">
        <v>1</v>
      </c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30"/>
        <v>2</v>
      </c>
      <c r="BA6" s="30">
        <f t="shared" si="0"/>
        <v>6</v>
      </c>
      <c r="BB6" s="31">
        <f t="shared" si="0"/>
        <v>4</v>
      </c>
      <c r="BC6" s="31">
        <f t="shared" si="31"/>
        <v>10</v>
      </c>
      <c r="BD6" s="31">
        <f t="shared" si="1"/>
        <v>1</v>
      </c>
      <c r="BE6" s="31">
        <f t="shared" si="32"/>
        <v>11</v>
      </c>
      <c r="BF6" s="31">
        <f t="shared" si="2"/>
        <v>1</v>
      </c>
      <c r="BG6" s="31">
        <f t="shared" si="33"/>
        <v>12</v>
      </c>
      <c r="BH6" s="31">
        <f t="shared" si="3"/>
        <v>0</v>
      </c>
      <c r="BI6" s="31">
        <f t="shared" si="3"/>
        <v>0</v>
      </c>
      <c r="BJ6" s="31">
        <f t="shared" si="3"/>
        <v>0</v>
      </c>
      <c r="BK6" s="31">
        <f t="shared" si="34"/>
        <v>0</v>
      </c>
      <c r="BL6" s="31">
        <f t="shared" si="34"/>
        <v>0</v>
      </c>
      <c r="BM6" s="31">
        <f t="shared" si="35"/>
        <v>0</v>
      </c>
      <c r="BN6" s="31">
        <f t="shared" si="4"/>
        <v>0</v>
      </c>
      <c r="BO6" s="31">
        <f t="shared" si="4"/>
        <v>0</v>
      </c>
      <c r="BP6" s="31">
        <f t="shared" si="36"/>
        <v>0</v>
      </c>
      <c r="BQ6" s="31">
        <f t="shared" si="37"/>
        <v>0</v>
      </c>
      <c r="BR6" s="31">
        <f t="shared" si="37"/>
        <v>0</v>
      </c>
      <c r="BS6" s="31">
        <f t="shared" si="38"/>
        <v>0</v>
      </c>
      <c r="BT6" s="31">
        <f t="shared" si="5"/>
        <v>0</v>
      </c>
      <c r="BU6" s="32">
        <f t="shared" si="5"/>
        <v>0</v>
      </c>
      <c r="BV6" s="32">
        <f t="shared" si="39"/>
        <v>0</v>
      </c>
      <c r="BX6" s="30">
        <f t="shared" si="40"/>
        <v>1020</v>
      </c>
      <c r="BY6" s="31">
        <f t="shared" si="41"/>
        <v>0</v>
      </c>
      <c r="BZ6" s="31">
        <f t="shared" si="42"/>
        <v>0</v>
      </c>
      <c r="CA6" s="31">
        <f t="shared" si="43"/>
        <v>0</v>
      </c>
      <c r="CB6" s="31">
        <f t="shared" si="44"/>
        <v>0</v>
      </c>
      <c r="CC6" s="32">
        <f t="shared" si="45"/>
        <v>1020</v>
      </c>
      <c r="CD6" s="176">
        <f t="shared" si="6"/>
        <v>873.33333333333337</v>
      </c>
      <c r="CE6" s="24">
        <f t="shared" si="46"/>
        <v>3</v>
      </c>
      <c r="CF6" s="176">
        <f t="shared" si="7"/>
        <v>833.33333333333337</v>
      </c>
      <c r="CG6" s="24">
        <f t="shared" si="47"/>
        <v>4</v>
      </c>
      <c r="CH6" s="176">
        <f t="shared" si="8"/>
        <v>780</v>
      </c>
      <c r="CI6" s="24">
        <f t="shared" si="48"/>
        <v>5</v>
      </c>
      <c r="CJ6" s="24">
        <f t="shared" si="9"/>
        <v>21.748400852878465</v>
      </c>
      <c r="CK6" s="24">
        <f t="shared" si="10"/>
        <v>21.748400852878465</v>
      </c>
      <c r="CM6" s="24">
        <f t="shared" si="11"/>
        <v>24</v>
      </c>
      <c r="CN6" s="24">
        <f t="shared" si="12"/>
        <v>20</v>
      </c>
      <c r="CO6" s="24">
        <f t="shared" si="13"/>
        <v>14.285714285714285</v>
      </c>
      <c r="CP6" s="24">
        <f t="shared" si="14"/>
        <v>33.333333333333336</v>
      </c>
      <c r="CQ6" s="24">
        <f t="shared" si="15"/>
        <v>0</v>
      </c>
      <c r="CR6" s="24">
        <f t="shared" si="16"/>
        <v>0</v>
      </c>
      <c r="CS6" s="24" t="e">
        <f t="shared" si="17"/>
        <v>#DIV/0!</v>
      </c>
      <c r="CT6" s="24" t="e">
        <f t="shared" si="18"/>
        <v>#DIV/0!</v>
      </c>
      <c r="CU6" s="24" t="e">
        <f t="shared" si="19"/>
        <v>#DIV/0!</v>
      </c>
      <c r="CV6" s="24" t="e">
        <f t="shared" si="20"/>
        <v>#DIV/0!</v>
      </c>
      <c r="CW6" s="24" t="e">
        <f t="shared" si="21"/>
        <v>#DIV/0!</v>
      </c>
      <c r="CX6" s="24" t="e">
        <f t="shared" si="22"/>
        <v>#DIV/0!</v>
      </c>
      <c r="CY6" s="24" t="e">
        <f t="shared" si="23"/>
        <v>#DIV/0!</v>
      </c>
      <c r="CZ6" s="24" t="e">
        <f t="shared" si="24"/>
        <v>#DIV/0!</v>
      </c>
      <c r="DA6" s="24" t="e">
        <f t="shared" si="25"/>
        <v>#DIV/0!</v>
      </c>
      <c r="DB6" s="24" t="e">
        <f t="shared" si="26"/>
        <v>#DIV/0!</v>
      </c>
      <c r="DC6" s="24" t="e">
        <f t="shared" si="27"/>
        <v>#DIV/0!</v>
      </c>
      <c r="DE6" s="24">
        <f t="shared" si="49"/>
        <v>1</v>
      </c>
      <c r="DF6" s="24">
        <f t="shared" si="49"/>
        <v>1</v>
      </c>
      <c r="DG6" s="24">
        <f t="shared" si="50"/>
        <v>1</v>
      </c>
      <c r="DH6" s="24">
        <f t="shared" si="51"/>
        <v>1</v>
      </c>
      <c r="DI6" s="24">
        <f t="shared" si="28"/>
        <v>0</v>
      </c>
      <c r="DJ6" s="24">
        <f t="shared" si="28"/>
        <v>0</v>
      </c>
      <c r="DK6" s="24">
        <f t="shared" si="28"/>
        <v>0</v>
      </c>
      <c r="DL6" s="24">
        <f t="shared" si="28"/>
        <v>0</v>
      </c>
      <c r="DM6" s="24">
        <f t="shared" si="28"/>
        <v>0</v>
      </c>
      <c r="DN6" s="24">
        <f t="shared" si="29"/>
        <v>0</v>
      </c>
      <c r="DO6" s="24">
        <f t="shared" si="52"/>
        <v>0</v>
      </c>
      <c r="DP6" s="24">
        <f t="shared" si="52"/>
        <v>0</v>
      </c>
      <c r="DQ6" s="24">
        <f t="shared" si="52"/>
        <v>0</v>
      </c>
      <c r="DR6" s="24">
        <f t="shared" si="53"/>
        <v>0</v>
      </c>
      <c r="DS6" s="24">
        <f t="shared" si="54"/>
        <v>0</v>
      </c>
    </row>
    <row r="7" spans="1:123" s="24" customFormat="1" ht="15.75" thickBot="1">
      <c r="A7" s="24" t="s">
        <v>103</v>
      </c>
      <c r="B7" s="25">
        <v>5</v>
      </c>
      <c r="C7" s="25" t="s">
        <v>96</v>
      </c>
      <c r="D7" s="85" t="s">
        <v>36</v>
      </c>
      <c r="E7" s="33"/>
      <c r="F7" s="33"/>
      <c r="G7" s="33">
        <v>2</v>
      </c>
      <c r="H7" s="33">
        <v>2</v>
      </c>
      <c r="I7" s="88"/>
      <c r="J7" s="88"/>
      <c r="K7" s="33"/>
      <c r="L7" s="33"/>
      <c r="M7" s="33"/>
      <c r="N7" s="89"/>
      <c r="O7" s="33"/>
      <c r="P7" s="33"/>
      <c r="Q7" s="89"/>
      <c r="R7" s="89"/>
      <c r="S7" s="89"/>
      <c r="T7" s="50" t="s">
        <v>36</v>
      </c>
      <c r="U7" s="33">
        <v>1</v>
      </c>
      <c r="V7" s="33"/>
      <c r="W7" s="33">
        <v>1</v>
      </c>
      <c r="X7" s="33"/>
      <c r="Y7" s="33">
        <v>1</v>
      </c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30"/>
        <v>2</v>
      </c>
      <c r="BA7" s="30">
        <f t="shared" si="0"/>
        <v>1</v>
      </c>
      <c r="BB7" s="31">
        <f t="shared" si="0"/>
        <v>0</v>
      </c>
      <c r="BC7" s="31">
        <f t="shared" si="31"/>
        <v>1</v>
      </c>
      <c r="BD7" s="31">
        <f t="shared" si="1"/>
        <v>3</v>
      </c>
      <c r="BE7" s="31">
        <f t="shared" si="32"/>
        <v>4</v>
      </c>
      <c r="BF7" s="31">
        <f t="shared" si="2"/>
        <v>2</v>
      </c>
      <c r="BG7" s="31">
        <f t="shared" si="33"/>
        <v>6</v>
      </c>
      <c r="BH7" s="31">
        <f t="shared" si="3"/>
        <v>1</v>
      </c>
      <c r="BI7" s="31">
        <f t="shared" si="3"/>
        <v>0</v>
      </c>
      <c r="BJ7" s="31">
        <f t="shared" si="3"/>
        <v>0</v>
      </c>
      <c r="BK7" s="31">
        <f t="shared" si="34"/>
        <v>0</v>
      </c>
      <c r="BL7" s="31">
        <f t="shared" si="34"/>
        <v>0</v>
      </c>
      <c r="BM7" s="31">
        <f t="shared" si="35"/>
        <v>0</v>
      </c>
      <c r="BN7" s="31">
        <f t="shared" si="4"/>
        <v>0</v>
      </c>
      <c r="BO7" s="31">
        <f t="shared" si="4"/>
        <v>0</v>
      </c>
      <c r="BP7" s="31">
        <f t="shared" si="36"/>
        <v>0</v>
      </c>
      <c r="BQ7" s="31">
        <f t="shared" si="37"/>
        <v>0</v>
      </c>
      <c r="BR7" s="31">
        <f t="shared" si="37"/>
        <v>0</v>
      </c>
      <c r="BS7" s="31">
        <f t="shared" si="38"/>
        <v>0</v>
      </c>
      <c r="BT7" s="31">
        <f t="shared" si="5"/>
        <v>0</v>
      </c>
      <c r="BU7" s="32">
        <f t="shared" si="5"/>
        <v>0</v>
      </c>
      <c r="BV7" s="32">
        <f t="shared" si="39"/>
        <v>0</v>
      </c>
      <c r="BX7" s="30">
        <f t="shared" si="40"/>
        <v>380</v>
      </c>
      <c r="BY7" s="31">
        <f t="shared" si="41"/>
        <v>0</v>
      </c>
      <c r="BZ7" s="31">
        <f t="shared" si="42"/>
        <v>0</v>
      </c>
      <c r="CA7" s="31">
        <f t="shared" si="43"/>
        <v>0</v>
      </c>
      <c r="CB7" s="31">
        <f t="shared" si="44"/>
        <v>0</v>
      </c>
      <c r="CC7" s="32">
        <f t="shared" si="45"/>
        <v>380</v>
      </c>
      <c r="CD7" s="176">
        <f t="shared" si="6"/>
        <v>233.33333333333334</v>
      </c>
      <c r="CE7" s="24">
        <f t="shared" si="46"/>
        <v>3</v>
      </c>
      <c r="CF7" s="176">
        <f t="shared" si="7"/>
        <v>193.33333333333334</v>
      </c>
      <c r="CG7" s="24">
        <f t="shared" si="47"/>
        <v>4</v>
      </c>
      <c r="CH7" s="176">
        <f t="shared" si="8"/>
        <v>140</v>
      </c>
      <c r="CI7" s="24">
        <f t="shared" si="48"/>
        <v>5</v>
      </c>
      <c r="CJ7" s="24">
        <f t="shared" si="9"/>
        <v>8.1023454157782524</v>
      </c>
      <c r="CK7" s="24">
        <f t="shared" si="10"/>
        <v>8.1023454157782524</v>
      </c>
      <c r="CM7" s="24">
        <f t="shared" si="11"/>
        <v>4</v>
      </c>
      <c r="CN7" s="24">
        <f t="shared" si="12"/>
        <v>0</v>
      </c>
      <c r="CO7" s="24">
        <f t="shared" si="13"/>
        <v>42.857142857142854</v>
      </c>
      <c r="CP7" s="24">
        <f t="shared" si="14"/>
        <v>66.666666666666671</v>
      </c>
      <c r="CQ7" s="24">
        <f t="shared" si="15"/>
        <v>100</v>
      </c>
      <c r="CR7" s="24">
        <f t="shared" si="16"/>
        <v>0</v>
      </c>
      <c r="CS7" s="24" t="e">
        <f t="shared" si="17"/>
        <v>#DIV/0!</v>
      </c>
      <c r="CT7" s="24" t="e">
        <f t="shared" si="18"/>
        <v>#DIV/0!</v>
      </c>
      <c r="CU7" s="24" t="e">
        <f t="shared" si="19"/>
        <v>#DIV/0!</v>
      </c>
      <c r="CV7" s="24" t="e">
        <f t="shared" si="20"/>
        <v>#DIV/0!</v>
      </c>
      <c r="CW7" s="24" t="e">
        <f t="shared" si="21"/>
        <v>#DIV/0!</v>
      </c>
      <c r="CX7" s="24" t="e">
        <f t="shared" si="22"/>
        <v>#DIV/0!</v>
      </c>
      <c r="CY7" s="24" t="e">
        <f t="shared" si="23"/>
        <v>#DIV/0!</v>
      </c>
      <c r="CZ7" s="24" t="e">
        <f t="shared" si="24"/>
        <v>#DIV/0!</v>
      </c>
      <c r="DA7" s="24" t="e">
        <f t="shared" si="25"/>
        <v>#DIV/0!</v>
      </c>
      <c r="DB7" s="24" t="e">
        <f t="shared" si="26"/>
        <v>#DIV/0!</v>
      </c>
      <c r="DC7" s="24" t="e">
        <f t="shared" si="27"/>
        <v>#DIV/0!</v>
      </c>
      <c r="DE7" s="24">
        <f t="shared" si="49"/>
        <v>1</v>
      </c>
      <c r="DF7" s="24">
        <f t="shared" si="49"/>
        <v>0</v>
      </c>
      <c r="DG7" s="24">
        <f t="shared" si="50"/>
        <v>1</v>
      </c>
      <c r="DH7" s="24">
        <f t="shared" si="51"/>
        <v>1</v>
      </c>
      <c r="DI7" s="24">
        <f t="shared" si="28"/>
        <v>1</v>
      </c>
      <c r="DJ7" s="24">
        <f t="shared" si="28"/>
        <v>0</v>
      </c>
      <c r="DK7" s="24">
        <f t="shared" si="28"/>
        <v>0</v>
      </c>
      <c r="DL7" s="24">
        <f t="shared" si="28"/>
        <v>0</v>
      </c>
      <c r="DM7" s="24">
        <f t="shared" si="28"/>
        <v>0</v>
      </c>
      <c r="DN7" s="24">
        <f t="shared" si="29"/>
        <v>0</v>
      </c>
      <c r="DO7" s="24">
        <f t="shared" si="52"/>
        <v>0</v>
      </c>
      <c r="DP7" s="24">
        <f t="shared" si="52"/>
        <v>0</v>
      </c>
      <c r="DQ7" s="24">
        <f t="shared" si="52"/>
        <v>0</v>
      </c>
      <c r="DR7" s="24">
        <f t="shared" si="53"/>
        <v>0</v>
      </c>
      <c r="DS7" s="24">
        <f t="shared" si="54"/>
        <v>0</v>
      </c>
    </row>
    <row r="8" spans="1:123" s="24" customFormat="1" ht="15.75" thickBot="1">
      <c r="A8" s="24" t="s">
        <v>103</v>
      </c>
      <c r="B8" s="25">
        <v>6</v>
      </c>
      <c r="C8" s="99" t="s">
        <v>97</v>
      </c>
      <c r="D8" s="85" t="s">
        <v>36</v>
      </c>
      <c r="E8" s="33"/>
      <c r="F8" s="33"/>
      <c r="G8" s="33"/>
      <c r="H8" s="33"/>
      <c r="I8" s="33"/>
      <c r="J8" s="33"/>
      <c r="K8" s="33"/>
      <c r="L8" s="33"/>
      <c r="M8" s="33"/>
      <c r="N8" s="89"/>
      <c r="O8" s="33"/>
      <c r="P8" s="33"/>
      <c r="Q8" s="89"/>
      <c r="R8" s="89"/>
      <c r="S8" s="89"/>
      <c r="T8" s="50" t="s">
        <v>36</v>
      </c>
      <c r="U8" s="33"/>
      <c r="V8" s="33">
        <v>2</v>
      </c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30"/>
        <v>2</v>
      </c>
      <c r="BA8" s="30">
        <f t="shared" si="0"/>
        <v>0</v>
      </c>
      <c r="BB8" s="31">
        <f t="shared" si="0"/>
        <v>2</v>
      </c>
      <c r="BC8" s="31">
        <f t="shared" si="31"/>
        <v>2</v>
      </c>
      <c r="BD8" s="31">
        <f t="shared" si="1"/>
        <v>0</v>
      </c>
      <c r="BE8" s="31">
        <f t="shared" si="32"/>
        <v>2</v>
      </c>
      <c r="BF8" s="31">
        <f t="shared" si="2"/>
        <v>0</v>
      </c>
      <c r="BG8" s="31">
        <f t="shared" si="33"/>
        <v>2</v>
      </c>
      <c r="BH8" s="31">
        <f t="shared" si="3"/>
        <v>0</v>
      </c>
      <c r="BI8" s="31">
        <f t="shared" si="3"/>
        <v>0</v>
      </c>
      <c r="BJ8" s="31">
        <f t="shared" si="3"/>
        <v>0</v>
      </c>
      <c r="BK8" s="31">
        <f t="shared" si="34"/>
        <v>0</v>
      </c>
      <c r="BL8" s="31">
        <f t="shared" si="34"/>
        <v>0</v>
      </c>
      <c r="BM8" s="31">
        <f t="shared" si="35"/>
        <v>0</v>
      </c>
      <c r="BN8" s="31">
        <f t="shared" si="4"/>
        <v>0</v>
      </c>
      <c r="BO8" s="31">
        <f t="shared" si="4"/>
        <v>0</v>
      </c>
      <c r="BP8" s="31">
        <f t="shared" si="36"/>
        <v>0</v>
      </c>
      <c r="BQ8" s="31">
        <f t="shared" si="37"/>
        <v>0</v>
      </c>
      <c r="BR8" s="31">
        <f t="shared" si="37"/>
        <v>0</v>
      </c>
      <c r="BS8" s="31">
        <f t="shared" si="38"/>
        <v>0</v>
      </c>
      <c r="BT8" s="31">
        <f t="shared" si="5"/>
        <v>0</v>
      </c>
      <c r="BU8" s="32">
        <f t="shared" si="5"/>
        <v>0</v>
      </c>
      <c r="BV8" s="32">
        <f t="shared" si="39"/>
        <v>0</v>
      </c>
      <c r="BX8" s="30">
        <f t="shared" si="40"/>
        <v>160</v>
      </c>
      <c r="BY8" s="31">
        <f t="shared" si="41"/>
        <v>0</v>
      </c>
      <c r="BZ8" s="31">
        <f t="shared" si="42"/>
        <v>0</v>
      </c>
      <c r="CA8" s="31">
        <f t="shared" si="43"/>
        <v>0</v>
      </c>
      <c r="CB8" s="31">
        <f t="shared" si="44"/>
        <v>0</v>
      </c>
      <c r="CC8" s="32">
        <f t="shared" si="45"/>
        <v>160</v>
      </c>
      <c r="CD8" s="176">
        <f t="shared" si="6"/>
        <v>13.333333333333343</v>
      </c>
      <c r="CE8" s="24">
        <f t="shared" si="46"/>
        <v>3</v>
      </c>
      <c r="CF8" s="176">
        <f t="shared" si="7"/>
        <v>-26.666666666666657</v>
      </c>
      <c r="CG8" s="24" t="str">
        <f t="shared" si="47"/>
        <v>NAO</v>
      </c>
      <c r="CH8" s="176">
        <f t="shared" si="8"/>
        <v>-80</v>
      </c>
      <c r="CI8" s="24" t="str">
        <f t="shared" si="48"/>
        <v>NAO</v>
      </c>
      <c r="CJ8" s="24">
        <f t="shared" si="9"/>
        <v>3.4115138592750531</v>
      </c>
      <c r="CK8" s="24">
        <f t="shared" si="10"/>
        <v>3.4115138592750531</v>
      </c>
      <c r="CM8" s="24">
        <f t="shared" si="11"/>
        <v>0</v>
      </c>
      <c r="CN8" s="24">
        <f t="shared" si="12"/>
        <v>10</v>
      </c>
      <c r="CO8" s="24">
        <f t="shared" si="13"/>
        <v>0</v>
      </c>
      <c r="CP8" s="24">
        <f t="shared" si="14"/>
        <v>0</v>
      </c>
      <c r="CQ8" s="24">
        <f t="shared" si="15"/>
        <v>0</v>
      </c>
      <c r="CR8" s="24">
        <f t="shared" si="16"/>
        <v>0</v>
      </c>
      <c r="CS8" s="24" t="e">
        <f t="shared" si="17"/>
        <v>#DIV/0!</v>
      </c>
      <c r="CT8" s="24" t="e">
        <f t="shared" si="18"/>
        <v>#DIV/0!</v>
      </c>
      <c r="CU8" s="24" t="e">
        <f t="shared" si="19"/>
        <v>#DIV/0!</v>
      </c>
      <c r="CV8" s="24" t="e">
        <f t="shared" si="20"/>
        <v>#DIV/0!</v>
      </c>
      <c r="CW8" s="24" t="e">
        <f t="shared" si="21"/>
        <v>#DIV/0!</v>
      </c>
      <c r="CX8" s="24" t="e">
        <f t="shared" si="22"/>
        <v>#DIV/0!</v>
      </c>
      <c r="CY8" s="24" t="e">
        <f t="shared" si="23"/>
        <v>#DIV/0!</v>
      </c>
      <c r="CZ8" s="24" t="e">
        <f t="shared" si="24"/>
        <v>#DIV/0!</v>
      </c>
      <c r="DA8" s="24" t="e">
        <f t="shared" si="25"/>
        <v>#DIV/0!</v>
      </c>
      <c r="DB8" s="24" t="e">
        <f t="shared" si="26"/>
        <v>#DIV/0!</v>
      </c>
      <c r="DC8" s="24" t="e">
        <f t="shared" si="27"/>
        <v>#DIV/0!</v>
      </c>
      <c r="DE8" s="24">
        <f t="shared" si="49"/>
        <v>0</v>
      </c>
      <c r="DF8" s="24">
        <f t="shared" si="49"/>
        <v>1</v>
      </c>
      <c r="DG8" s="24">
        <f t="shared" si="50"/>
        <v>0</v>
      </c>
      <c r="DH8" s="24">
        <f t="shared" si="51"/>
        <v>0</v>
      </c>
      <c r="DI8" s="24">
        <f t="shared" si="28"/>
        <v>0</v>
      </c>
      <c r="DJ8" s="24">
        <f t="shared" si="28"/>
        <v>0</v>
      </c>
      <c r="DK8" s="24">
        <f t="shared" si="28"/>
        <v>0</v>
      </c>
      <c r="DL8" s="24">
        <f t="shared" si="28"/>
        <v>0</v>
      </c>
      <c r="DM8" s="24">
        <f t="shared" si="28"/>
        <v>0</v>
      </c>
      <c r="DN8" s="24">
        <f t="shared" si="29"/>
        <v>0</v>
      </c>
      <c r="DO8" s="24">
        <f t="shared" si="52"/>
        <v>0</v>
      </c>
      <c r="DP8" s="24">
        <f t="shared" si="52"/>
        <v>0</v>
      </c>
      <c r="DQ8" s="24">
        <f t="shared" si="52"/>
        <v>0</v>
      </c>
      <c r="DR8" s="24">
        <f t="shared" si="53"/>
        <v>0</v>
      </c>
      <c r="DS8" s="24">
        <f t="shared" si="54"/>
        <v>0</v>
      </c>
    </row>
    <row r="9" spans="1:123" s="24" customFormat="1" ht="15.75" thickBot="1">
      <c r="A9" s="24" t="s">
        <v>103</v>
      </c>
      <c r="B9" s="25">
        <v>7</v>
      </c>
      <c r="C9" s="25" t="s">
        <v>98</v>
      </c>
      <c r="D9" s="85" t="s">
        <v>36</v>
      </c>
      <c r="E9" s="33">
        <v>2</v>
      </c>
      <c r="F9" s="33">
        <v>1</v>
      </c>
      <c r="G9" s="33">
        <v>1</v>
      </c>
      <c r="H9" s="33"/>
      <c r="I9" s="88"/>
      <c r="J9" s="88"/>
      <c r="K9" s="33"/>
      <c r="L9" s="33"/>
      <c r="M9" s="33"/>
      <c r="N9" s="89"/>
      <c r="O9" s="89"/>
      <c r="P9" s="33"/>
      <c r="Q9" s="89"/>
      <c r="R9" s="89"/>
      <c r="S9" s="89"/>
      <c r="T9" s="50" t="s">
        <v>36</v>
      </c>
      <c r="U9" s="33">
        <v>1</v>
      </c>
      <c r="V9" s="33">
        <v>1</v>
      </c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30"/>
        <v>2</v>
      </c>
      <c r="BA9" s="30">
        <f t="shared" si="0"/>
        <v>3</v>
      </c>
      <c r="BB9" s="31">
        <f t="shared" si="0"/>
        <v>2</v>
      </c>
      <c r="BC9" s="31">
        <f t="shared" si="31"/>
        <v>5</v>
      </c>
      <c r="BD9" s="31">
        <f t="shared" si="1"/>
        <v>1</v>
      </c>
      <c r="BE9" s="31">
        <f t="shared" si="32"/>
        <v>6</v>
      </c>
      <c r="BF9" s="31">
        <f t="shared" si="2"/>
        <v>0</v>
      </c>
      <c r="BG9" s="31">
        <f t="shared" si="33"/>
        <v>6</v>
      </c>
      <c r="BH9" s="31">
        <f t="shared" si="3"/>
        <v>0</v>
      </c>
      <c r="BI9" s="31">
        <f t="shared" si="3"/>
        <v>0</v>
      </c>
      <c r="BJ9" s="31">
        <f t="shared" si="3"/>
        <v>0</v>
      </c>
      <c r="BK9" s="31">
        <f t="shared" si="34"/>
        <v>0</v>
      </c>
      <c r="BL9" s="31">
        <f t="shared" si="34"/>
        <v>0</v>
      </c>
      <c r="BM9" s="31">
        <f t="shared" si="35"/>
        <v>0</v>
      </c>
      <c r="BN9" s="31">
        <f t="shared" si="4"/>
        <v>0</v>
      </c>
      <c r="BO9" s="31">
        <f t="shared" si="4"/>
        <v>0</v>
      </c>
      <c r="BP9" s="31">
        <f t="shared" si="36"/>
        <v>0</v>
      </c>
      <c r="BQ9" s="31">
        <f t="shared" si="37"/>
        <v>0</v>
      </c>
      <c r="BR9" s="31">
        <f t="shared" si="37"/>
        <v>0</v>
      </c>
      <c r="BS9" s="31">
        <f t="shared" si="38"/>
        <v>0</v>
      </c>
      <c r="BT9" s="31">
        <f t="shared" si="5"/>
        <v>0</v>
      </c>
      <c r="BU9" s="32">
        <f t="shared" si="5"/>
        <v>0</v>
      </c>
      <c r="BV9" s="32">
        <f t="shared" si="39"/>
        <v>0</v>
      </c>
      <c r="BX9" s="30">
        <f t="shared" si="40"/>
        <v>520</v>
      </c>
      <c r="BY9" s="31">
        <f t="shared" si="41"/>
        <v>0</v>
      </c>
      <c r="BZ9" s="31">
        <f t="shared" si="42"/>
        <v>0</v>
      </c>
      <c r="CA9" s="31">
        <f t="shared" si="43"/>
        <v>0</v>
      </c>
      <c r="CB9" s="31">
        <f t="shared" si="44"/>
        <v>0</v>
      </c>
      <c r="CC9" s="32">
        <f t="shared" si="45"/>
        <v>520</v>
      </c>
      <c r="CD9" s="176">
        <f t="shared" si="6"/>
        <v>373.33333333333337</v>
      </c>
      <c r="CE9" s="24">
        <f t="shared" si="46"/>
        <v>3</v>
      </c>
      <c r="CF9" s="176">
        <f t="shared" si="7"/>
        <v>333.33333333333337</v>
      </c>
      <c r="CG9" s="24">
        <f t="shared" si="47"/>
        <v>4</v>
      </c>
      <c r="CH9" s="176">
        <f t="shared" si="8"/>
        <v>280</v>
      </c>
      <c r="CI9" s="24">
        <f t="shared" si="48"/>
        <v>5</v>
      </c>
      <c r="CJ9" s="24">
        <f t="shared" si="9"/>
        <v>11.087420042643924</v>
      </c>
      <c r="CK9" s="24">
        <f t="shared" si="10"/>
        <v>11.087420042643924</v>
      </c>
      <c r="CM9" s="24">
        <f t="shared" si="11"/>
        <v>12</v>
      </c>
      <c r="CN9" s="24">
        <f t="shared" si="12"/>
        <v>10</v>
      </c>
      <c r="CO9" s="24">
        <f t="shared" si="13"/>
        <v>14.285714285714285</v>
      </c>
      <c r="CP9" s="24">
        <f t="shared" si="14"/>
        <v>0</v>
      </c>
      <c r="CQ9" s="24">
        <f t="shared" si="15"/>
        <v>0</v>
      </c>
      <c r="CR9" s="24">
        <f t="shared" si="16"/>
        <v>0</v>
      </c>
      <c r="CS9" s="24" t="e">
        <f t="shared" si="17"/>
        <v>#DIV/0!</v>
      </c>
      <c r="CT9" s="24" t="e">
        <f t="shared" si="18"/>
        <v>#DIV/0!</v>
      </c>
      <c r="CU9" s="24" t="e">
        <f t="shared" si="19"/>
        <v>#DIV/0!</v>
      </c>
      <c r="CV9" s="24" t="e">
        <f t="shared" si="20"/>
        <v>#DIV/0!</v>
      </c>
      <c r="CW9" s="24" t="e">
        <f t="shared" si="21"/>
        <v>#DIV/0!</v>
      </c>
      <c r="CX9" s="24" t="e">
        <f t="shared" si="22"/>
        <v>#DIV/0!</v>
      </c>
      <c r="CY9" s="24" t="e">
        <f t="shared" si="23"/>
        <v>#DIV/0!</v>
      </c>
      <c r="CZ9" s="24" t="e">
        <f t="shared" si="24"/>
        <v>#DIV/0!</v>
      </c>
      <c r="DA9" s="24" t="e">
        <f t="shared" si="25"/>
        <v>#DIV/0!</v>
      </c>
      <c r="DB9" s="24" t="e">
        <f t="shared" si="26"/>
        <v>#DIV/0!</v>
      </c>
      <c r="DC9" s="24" t="e">
        <f t="shared" si="27"/>
        <v>#DIV/0!</v>
      </c>
      <c r="DE9" s="24">
        <f t="shared" si="49"/>
        <v>1</v>
      </c>
      <c r="DF9" s="24">
        <f t="shared" si="49"/>
        <v>1</v>
      </c>
      <c r="DG9" s="24">
        <f t="shared" si="50"/>
        <v>1</v>
      </c>
      <c r="DH9" s="24">
        <f t="shared" si="51"/>
        <v>0</v>
      </c>
      <c r="DI9" s="24">
        <f t="shared" si="28"/>
        <v>0</v>
      </c>
      <c r="DJ9" s="24">
        <f t="shared" si="28"/>
        <v>0</v>
      </c>
      <c r="DK9" s="24">
        <f t="shared" si="28"/>
        <v>0</v>
      </c>
      <c r="DL9" s="24">
        <f t="shared" si="28"/>
        <v>0</v>
      </c>
      <c r="DM9" s="24">
        <f t="shared" si="28"/>
        <v>0</v>
      </c>
      <c r="DN9" s="24">
        <f t="shared" si="29"/>
        <v>0</v>
      </c>
      <c r="DO9" s="24">
        <f t="shared" si="52"/>
        <v>0</v>
      </c>
      <c r="DP9" s="24">
        <f t="shared" si="52"/>
        <v>0</v>
      </c>
      <c r="DQ9" s="24">
        <f t="shared" si="52"/>
        <v>0</v>
      </c>
      <c r="DR9" s="24">
        <f t="shared" si="53"/>
        <v>0</v>
      </c>
      <c r="DS9" s="24">
        <f t="shared" si="54"/>
        <v>0</v>
      </c>
    </row>
    <row r="10" spans="1:123" s="24" customFormat="1" ht="15.75" thickBot="1">
      <c r="A10" s="24" t="s">
        <v>103</v>
      </c>
      <c r="B10" s="25">
        <v>8</v>
      </c>
      <c r="C10" s="25" t="s">
        <v>104</v>
      </c>
      <c r="D10" s="85" t="s">
        <v>36</v>
      </c>
      <c r="E10" s="33">
        <v>1</v>
      </c>
      <c r="F10" s="33">
        <v>1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89"/>
      <c r="R10" s="89"/>
      <c r="S10" s="89"/>
      <c r="T10" s="50" t="s">
        <v>36</v>
      </c>
      <c r="U10" s="33">
        <v>1</v>
      </c>
      <c r="V10" s="33"/>
      <c r="W10" s="33"/>
      <c r="X10" s="33"/>
      <c r="Y10" s="33"/>
      <c r="Z10" s="33">
        <v>1</v>
      </c>
      <c r="AA10" s="33"/>
      <c r="AB10" s="33"/>
      <c r="AC10" s="33"/>
      <c r="AD10" s="33"/>
      <c r="AE10" s="33"/>
      <c r="AF10" s="33"/>
      <c r="AG10" s="33"/>
      <c r="AH10" s="33"/>
      <c r="AI10" s="33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30"/>
        <v>2</v>
      </c>
      <c r="BA10" s="30">
        <f t="shared" si="0"/>
        <v>2</v>
      </c>
      <c r="BB10" s="31">
        <f t="shared" si="0"/>
        <v>1</v>
      </c>
      <c r="BC10" s="31">
        <f t="shared" si="31"/>
        <v>3</v>
      </c>
      <c r="BD10" s="31">
        <f t="shared" si="1"/>
        <v>0</v>
      </c>
      <c r="BE10" s="31">
        <f t="shared" si="32"/>
        <v>3</v>
      </c>
      <c r="BF10" s="31">
        <f t="shared" si="2"/>
        <v>0</v>
      </c>
      <c r="BG10" s="31">
        <f t="shared" si="33"/>
        <v>3</v>
      </c>
      <c r="BH10" s="31">
        <f t="shared" si="3"/>
        <v>0</v>
      </c>
      <c r="BI10" s="31">
        <f t="shared" si="3"/>
        <v>1</v>
      </c>
      <c r="BJ10" s="31">
        <f t="shared" si="3"/>
        <v>0</v>
      </c>
      <c r="BK10" s="31">
        <f t="shared" si="34"/>
        <v>0</v>
      </c>
      <c r="BL10" s="31">
        <f t="shared" si="34"/>
        <v>0</v>
      </c>
      <c r="BM10" s="31">
        <f t="shared" si="35"/>
        <v>0</v>
      </c>
      <c r="BN10" s="31">
        <f t="shared" si="4"/>
        <v>0</v>
      </c>
      <c r="BO10" s="31">
        <f t="shared" si="4"/>
        <v>0</v>
      </c>
      <c r="BP10" s="31">
        <f t="shared" si="36"/>
        <v>0</v>
      </c>
      <c r="BQ10" s="31">
        <f t="shared" si="37"/>
        <v>0</v>
      </c>
      <c r="BR10" s="31">
        <f t="shared" si="37"/>
        <v>0</v>
      </c>
      <c r="BS10" s="31">
        <f t="shared" si="38"/>
        <v>0</v>
      </c>
      <c r="BT10" s="31">
        <f t="shared" si="5"/>
        <v>0</v>
      </c>
      <c r="BU10" s="32">
        <f t="shared" si="5"/>
        <v>0</v>
      </c>
      <c r="BV10" s="32">
        <f t="shared" si="39"/>
        <v>0</v>
      </c>
      <c r="BX10" s="30">
        <f t="shared" si="40"/>
        <v>280</v>
      </c>
      <c r="BY10" s="31">
        <f t="shared" si="41"/>
        <v>10</v>
      </c>
      <c r="BZ10" s="31">
        <f t="shared" si="42"/>
        <v>0</v>
      </c>
      <c r="CA10" s="31">
        <f t="shared" si="43"/>
        <v>0</v>
      </c>
      <c r="CB10" s="31">
        <f t="shared" si="44"/>
        <v>0</v>
      </c>
      <c r="CC10" s="32">
        <f t="shared" si="45"/>
        <v>290</v>
      </c>
      <c r="CD10" s="176">
        <f t="shared" si="6"/>
        <v>143.33333333333334</v>
      </c>
      <c r="CE10" s="24">
        <f t="shared" si="46"/>
        <v>3</v>
      </c>
      <c r="CF10" s="176">
        <f t="shared" si="7"/>
        <v>103.33333333333334</v>
      </c>
      <c r="CG10" s="24">
        <f t="shared" si="47"/>
        <v>4</v>
      </c>
      <c r="CH10" s="176">
        <f t="shared" si="8"/>
        <v>50</v>
      </c>
      <c r="CI10" s="24">
        <f t="shared" si="48"/>
        <v>5</v>
      </c>
      <c r="CJ10" s="24">
        <f t="shared" si="9"/>
        <v>6.1833688699360341</v>
      </c>
      <c r="CK10" s="24">
        <f t="shared" si="10"/>
        <v>6.1833688699360341</v>
      </c>
      <c r="CM10" s="24">
        <f t="shared" si="11"/>
        <v>8</v>
      </c>
      <c r="CN10" s="24">
        <f t="shared" si="12"/>
        <v>5</v>
      </c>
      <c r="CO10" s="24">
        <f t="shared" si="13"/>
        <v>0</v>
      </c>
      <c r="CP10" s="24">
        <f t="shared" si="14"/>
        <v>0</v>
      </c>
      <c r="CQ10" s="24">
        <f t="shared" si="15"/>
        <v>0</v>
      </c>
      <c r="CR10" s="24">
        <f t="shared" si="16"/>
        <v>33.333333333333336</v>
      </c>
      <c r="CS10" s="24" t="e">
        <f t="shared" si="17"/>
        <v>#DIV/0!</v>
      </c>
      <c r="CT10" s="24" t="e">
        <f t="shared" si="18"/>
        <v>#DIV/0!</v>
      </c>
      <c r="CU10" s="24" t="e">
        <f t="shared" si="19"/>
        <v>#DIV/0!</v>
      </c>
      <c r="CV10" s="24" t="e">
        <f t="shared" si="20"/>
        <v>#DIV/0!</v>
      </c>
      <c r="CW10" s="24" t="e">
        <f t="shared" si="21"/>
        <v>#DIV/0!</v>
      </c>
      <c r="CX10" s="24" t="e">
        <f t="shared" si="22"/>
        <v>#DIV/0!</v>
      </c>
      <c r="CY10" s="24" t="e">
        <f t="shared" si="23"/>
        <v>#DIV/0!</v>
      </c>
      <c r="CZ10" s="24" t="e">
        <f t="shared" si="24"/>
        <v>#DIV/0!</v>
      </c>
      <c r="DA10" s="24" t="e">
        <f t="shared" si="25"/>
        <v>#DIV/0!</v>
      </c>
      <c r="DB10" s="24" t="e">
        <f t="shared" si="26"/>
        <v>#DIV/0!</v>
      </c>
      <c r="DC10" s="24" t="e">
        <f t="shared" si="27"/>
        <v>#DIV/0!</v>
      </c>
      <c r="DE10" s="24">
        <f t="shared" si="49"/>
        <v>1</v>
      </c>
      <c r="DF10" s="24">
        <f t="shared" si="49"/>
        <v>1</v>
      </c>
      <c r="DG10" s="24">
        <f t="shared" si="50"/>
        <v>0</v>
      </c>
      <c r="DH10" s="24">
        <f t="shared" si="51"/>
        <v>0</v>
      </c>
      <c r="DI10" s="24">
        <f t="shared" si="28"/>
        <v>0</v>
      </c>
      <c r="DJ10" s="24">
        <f t="shared" si="28"/>
        <v>1</v>
      </c>
      <c r="DK10" s="24">
        <f t="shared" si="28"/>
        <v>0</v>
      </c>
      <c r="DL10" s="24">
        <f t="shared" si="28"/>
        <v>0</v>
      </c>
      <c r="DM10" s="24">
        <f t="shared" si="28"/>
        <v>0</v>
      </c>
      <c r="DN10" s="24">
        <f t="shared" si="29"/>
        <v>0</v>
      </c>
      <c r="DO10" s="24">
        <f t="shared" si="52"/>
        <v>0</v>
      </c>
      <c r="DP10" s="24">
        <f t="shared" si="52"/>
        <v>0</v>
      </c>
      <c r="DQ10" s="24">
        <f t="shared" si="52"/>
        <v>0</v>
      </c>
      <c r="DR10" s="24">
        <f t="shared" si="53"/>
        <v>0</v>
      </c>
      <c r="DS10" s="24">
        <f t="shared" si="54"/>
        <v>0</v>
      </c>
    </row>
    <row r="11" spans="1:123" s="24" customFormat="1" ht="15.75" thickBot="1">
      <c r="A11" s="24" t="s">
        <v>103</v>
      </c>
      <c r="B11" s="25">
        <v>9</v>
      </c>
      <c r="C11" s="25" t="s">
        <v>99</v>
      </c>
      <c r="D11" s="85" t="s">
        <v>36</v>
      </c>
      <c r="E11" s="33">
        <v>3</v>
      </c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89"/>
      <c r="R11" s="89"/>
      <c r="S11" s="89"/>
      <c r="T11" s="50" t="s">
        <v>36</v>
      </c>
      <c r="U11" s="33">
        <v>2</v>
      </c>
      <c r="V11" s="33">
        <v>3</v>
      </c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30"/>
        <v>2</v>
      </c>
      <c r="BA11" s="30">
        <f t="shared" si="0"/>
        <v>5</v>
      </c>
      <c r="BB11" s="31">
        <f t="shared" si="0"/>
        <v>3</v>
      </c>
      <c r="BC11" s="31">
        <f t="shared" si="31"/>
        <v>8</v>
      </c>
      <c r="BD11" s="31">
        <f t="shared" si="1"/>
        <v>0</v>
      </c>
      <c r="BE11" s="31">
        <f t="shared" si="32"/>
        <v>8</v>
      </c>
      <c r="BF11" s="31">
        <f t="shared" si="2"/>
        <v>0</v>
      </c>
      <c r="BG11" s="31">
        <f t="shared" si="33"/>
        <v>8</v>
      </c>
      <c r="BH11" s="31">
        <f t="shared" si="3"/>
        <v>0</v>
      </c>
      <c r="BI11" s="31">
        <f t="shared" si="3"/>
        <v>0</v>
      </c>
      <c r="BJ11" s="31">
        <f t="shared" si="3"/>
        <v>0</v>
      </c>
      <c r="BK11" s="31">
        <f t="shared" si="34"/>
        <v>0</v>
      </c>
      <c r="BL11" s="31">
        <f t="shared" si="34"/>
        <v>0</v>
      </c>
      <c r="BM11" s="31">
        <f t="shared" si="35"/>
        <v>0</v>
      </c>
      <c r="BN11" s="31">
        <f t="shared" si="4"/>
        <v>0</v>
      </c>
      <c r="BO11" s="31">
        <f t="shared" si="4"/>
        <v>0</v>
      </c>
      <c r="BP11" s="31">
        <f t="shared" si="36"/>
        <v>0</v>
      </c>
      <c r="BQ11" s="31">
        <f t="shared" si="37"/>
        <v>0</v>
      </c>
      <c r="BR11" s="31">
        <f t="shared" si="37"/>
        <v>0</v>
      </c>
      <c r="BS11" s="31">
        <f t="shared" si="38"/>
        <v>0</v>
      </c>
      <c r="BT11" s="31">
        <f t="shared" si="5"/>
        <v>0</v>
      </c>
      <c r="BU11" s="32">
        <f t="shared" si="5"/>
        <v>0</v>
      </c>
      <c r="BV11" s="32">
        <f t="shared" si="39"/>
        <v>0</v>
      </c>
      <c r="BX11" s="30">
        <f t="shared" si="40"/>
        <v>740</v>
      </c>
      <c r="BY11" s="31">
        <f t="shared" si="41"/>
        <v>0</v>
      </c>
      <c r="BZ11" s="31">
        <f t="shared" si="42"/>
        <v>0</v>
      </c>
      <c r="CA11" s="31">
        <f t="shared" si="43"/>
        <v>0</v>
      </c>
      <c r="CB11" s="31">
        <f t="shared" si="44"/>
        <v>0</v>
      </c>
      <c r="CC11" s="32">
        <f t="shared" si="45"/>
        <v>740</v>
      </c>
      <c r="CD11" s="176">
        <f t="shared" si="6"/>
        <v>593.33333333333337</v>
      </c>
      <c r="CE11" s="24">
        <f t="shared" si="46"/>
        <v>3</v>
      </c>
      <c r="CF11" s="176">
        <f t="shared" si="7"/>
        <v>553.33333333333337</v>
      </c>
      <c r="CG11" s="24">
        <f t="shared" si="47"/>
        <v>4</v>
      </c>
      <c r="CH11" s="176">
        <f t="shared" si="8"/>
        <v>500</v>
      </c>
      <c r="CI11" s="24">
        <f t="shared" si="48"/>
        <v>5</v>
      </c>
      <c r="CJ11" s="24">
        <f t="shared" si="9"/>
        <v>15.778251599147122</v>
      </c>
      <c r="CK11" s="24">
        <f t="shared" si="10"/>
        <v>15.778251599147122</v>
      </c>
      <c r="CM11" s="24">
        <f t="shared" si="11"/>
        <v>20</v>
      </c>
      <c r="CN11" s="24">
        <f t="shared" si="12"/>
        <v>15</v>
      </c>
      <c r="CO11" s="24">
        <f t="shared" si="13"/>
        <v>0</v>
      </c>
      <c r="CP11" s="24">
        <f t="shared" si="14"/>
        <v>0</v>
      </c>
      <c r="CQ11" s="24">
        <f t="shared" si="15"/>
        <v>0</v>
      </c>
      <c r="CR11" s="24">
        <f t="shared" si="16"/>
        <v>0</v>
      </c>
      <c r="CS11" s="24" t="e">
        <f t="shared" si="17"/>
        <v>#DIV/0!</v>
      </c>
      <c r="CT11" s="24" t="e">
        <f t="shared" si="18"/>
        <v>#DIV/0!</v>
      </c>
      <c r="CU11" s="24" t="e">
        <f t="shared" si="19"/>
        <v>#DIV/0!</v>
      </c>
      <c r="CV11" s="24" t="e">
        <f t="shared" si="20"/>
        <v>#DIV/0!</v>
      </c>
      <c r="CW11" s="24" t="e">
        <f t="shared" si="21"/>
        <v>#DIV/0!</v>
      </c>
      <c r="CX11" s="24" t="e">
        <f t="shared" si="22"/>
        <v>#DIV/0!</v>
      </c>
      <c r="CY11" s="24" t="e">
        <f t="shared" si="23"/>
        <v>#DIV/0!</v>
      </c>
      <c r="CZ11" s="24" t="e">
        <f t="shared" si="24"/>
        <v>#DIV/0!</v>
      </c>
      <c r="DA11" s="24" t="e">
        <f t="shared" si="25"/>
        <v>#DIV/0!</v>
      </c>
      <c r="DB11" s="24" t="e">
        <f t="shared" si="26"/>
        <v>#DIV/0!</v>
      </c>
      <c r="DC11" s="24" t="e">
        <f t="shared" si="27"/>
        <v>#DIV/0!</v>
      </c>
      <c r="DE11" s="24">
        <f t="shared" si="49"/>
        <v>1</v>
      </c>
      <c r="DF11" s="24">
        <f t="shared" si="49"/>
        <v>1</v>
      </c>
      <c r="DG11" s="24">
        <f t="shared" si="50"/>
        <v>0</v>
      </c>
      <c r="DH11" s="24">
        <f t="shared" si="51"/>
        <v>0</v>
      </c>
      <c r="DI11" s="24">
        <f t="shared" si="28"/>
        <v>0</v>
      </c>
      <c r="DJ11" s="24">
        <f t="shared" si="28"/>
        <v>0</v>
      </c>
      <c r="DK11" s="24">
        <f t="shared" si="28"/>
        <v>0</v>
      </c>
      <c r="DL11" s="24">
        <f t="shared" si="28"/>
        <v>0</v>
      </c>
      <c r="DM11" s="24">
        <f t="shared" si="28"/>
        <v>0</v>
      </c>
      <c r="DN11" s="24">
        <f t="shared" si="29"/>
        <v>0</v>
      </c>
      <c r="DO11" s="24">
        <f t="shared" si="52"/>
        <v>0</v>
      </c>
      <c r="DP11" s="24">
        <f t="shared" si="52"/>
        <v>0</v>
      </c>
      <c r="DQ11" s="24">
        <f t="shared" si="52"/>
        <v>0</v>
      </c>
      <c r="DR11" s="24">
        <f t="shared" si="53"/>
        <v>0</v>
      </c>
      <c r="DS11" s="24">
        <f t="shared" si="54"/>
        <v>0</v>
      </c>
    </row>
    <row r="12" spans="1:123" s="24" customFormat="1" ht="15.75" thickBot="1">
      <c r="A12" s="24" t="s">
        <v>103</v>
      </c>
      <c r="B12" s="25">
        <v>10</v>
      </c>
      <c r="C12" s="25" t="s">
        <v>100</v>
      </c>
      <c r="D12" s="50" t="s">
        <v>36</v>
      </c>
      <c r="E12" s="33"/>
      <c r="F12" s="33">
        <v>1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50" t="s">
        <v>36</v>
      </c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30"/>
        <v>2</v>
      </c>
      <c r="BA12" s="30">
        <f t="shared" si="0"/>
        <v>0</v>
      </c>
      <c r="BB12" s="31">
        <f t="shared" si="0"/>
        <v>1</v>
      </c>
      <c r="BC12" s="31">
        <f t="shared" si="31"/>
        <v>1</v>
      </c>
      <c r="BD12" s="31">
        <f t="shared" si="1"/>
        <v>0</v>
      </c>
      <c r="BE12" s="31">
        <f t="shared" si="32"/>
        <v>1</v>
      </c>
      <c r="BF12" s="31">
        <f t="shared" si="2"/>
        <v>0</v>
      </c>
      <c r="BG12" s="31">
        <f t="shared" si="33"/>
        <v>1</v>
      </c>
      <c r="BH12" s="31">
        <f t="shared" si="3"/>
        <v>0</v>
      </c>
      <c r="BI12" s="31">
        <f t="shared" si="3"/>
        <v>0</v>
      </c>
      <c r="BJ12" s="31">
        <f t="shared" si="3"/>
        <v>0</v>
      </c>
      <c r="BK12" s="31">
        <f t="shared" si="34"/>
        <v>0</v>
      </c>
      <c r="BL12" s="31">
        <f t="shared" si="34"/>
        <v>0</v>
      </c>
      <c r="BM12" s="31">
        <f t="shared" si="35"/>
        <v>0</v>
      </c>
      <c r="BN12" s="31">
        <f t="shared" si="4"/>
        <v>0</v>
      </c>
      <c r="BO12" s="31">
        <f t="shared" si="4"/>
        <v>0</v>
      </c>
      <c r="BP12" s="31">
        <f t="shared" si="36"/>
        <v>0</v>
      </c>
      <c r="BQ12" s="31">
        <f t="shared" si="37"/>
        <v>0</v>
      </c>
      <c r="BR12" s="31">
        <f t="shared" si="37"/>
        <v>0</v>
      </c>
      <c r="BS12" s="31">
        <f t="shared" si="38"/>
        <v>0</v>
      </c>
      <c r="BT12" s="31">
        <f t="shared" si="5"/>
        <v>0</v>
      </c>
      <c r="BU12" s="32">
        <f t="shared" si="5"/>
        <v>0</v>
      </c>
      <c r="BV12" s="32">
        <f t="shared" si="39"/>
        <v>0</v>
      </c>
      <c r="BX12" s="30">
        <f t="shared" si="40"/>
        <v>80</v>
      </c>
      <c r="BY12" s="31">
        <f t="shared" si="41"/>
        <v>0</v>
      </c>
      <c r="BZ12" s="31">
        <f t="shared" si="42"/>
        <v>0</v>
      </c>
      <c r="CA12" s="31">
        <f t="shared" si="43"/>
        <v>0</v>
      </c>
      <c r="CB12" s="31">
        <f t="shared" si="44"/>
        <v>0</v>
      </c>
      <c r="CC12" s="32">
        <f t="shared" si="45"/>
        <v>80</v>
      </c>
      <c r="CD12" s="176">
        <f t="shared" si="6"/>
        <v>-66.666666666666657</v>
      </c>
      <c r="CE12" s="24" t="str">
        <f t="shared" si="46"/>
        <v>NAO</v>
      </c>
      <c r="CF12" s="176">
        <f t="shared" si="7"/>
        <v>-106.66666666666666</v>
      </c>
      <c r="CG12" s="24" t="str">
        <f t="shared" si="47"/>
        <v>NAO</v>
      </c>
      <c r="CH12" s="176">
        <f t="shared" si="8"/>
        <v>-160</v>
      </c>
      <c r="CI12" s="24" t="str">
        <f t="shared" si="48"/>
        <v>NAO</v>
      </c>
      <c r="CJ12" s="24">
        <f t="shared" si="9"/>
        <v>1.7057569296375266</v>
      </c>
      <c r="CK12" s="24">
        <f t="shared" si="10"/>
        <v>1.7057569296375266</v>
      </c>
      <c r="CM12" s="24">
        <f t="shared" si="11"/>
        <v>0</v>
      </c>
      <c r="CN12" s="24">
        <f t="shared" si="12"/>
        <v>5</v>
      </c>
      <c r="CO12" s="24">
        <f t="shared" si="13"/>
        <v>0</v>
      </c>
      <c r="CP12" s="24">
        <f t="shared" si="14"/>
        <v>0</v>
      </c>
      <c r="CQ12" s="24">
        <f t="shared" si="15"/>
        <v>0</v>
      </c>
      <c r="CR12" s="24">
        <f t="shared" si="16"/>
        <v>0</v>
      </c>
      <c r="CS12" s="24" t="e">
        <f t="shared" si="17"/>
        <v>#DIV/0!</v>
      </c>
      <c r="CT12" s="24" t="e">
        <f t="shared" si="18"/>
        <v>#DIV/0!</v>
      </c>
      <c r="CU12" s="24" t="e">
        <f t="shared" si="19"/>
        <v>#DIV/0!</v>
      </c>
      <c r="CV12" s="24" t="e">
        <f t="shared" si="20"/>
        <v>#DIV/0!</v>
      </c>
      <c r="CW12" s="24" t="e">
        <f t="shared" si="21"/>
        <v>#DIV/0!</v>
      </c>
      <c r="CX12" s="24" t="e">
        <f t="shared" si="22"/>
        <v>#DIV/0!</v>
      </c>
      <c r="CY12" s="24" t="e">
        <f t="shared" si="23"/>
        <v>#DIV/0!</v>
      </c>
      <c r="CZ12" s="24" t="e">
        <f t="shared" si="24"/>
        <v>#DIV/0!</v>
      </c>
      <c r="DA12" s="24" t="e">
        <f t="shared" si="25"/>
        <v>#DIV/0!</v>
      </c>
      <c r="DB12" s="24" t="e">
        <f t="shared" si="26"/>
        <v>#DIV/0!</v>
      </c>
      <c r="DC12" s="24" t="e">
        <f t="shared" si="27"/>
        <v>#DIV/0!</v>
      </c>
      <c r="DE12" s="24">
        <f t="shared" si="49"/>
        <v>0</v>
      </c>
      <c r="DF12" s="24">
        <f t="shared" si="49"/>
        <v>1</v>
      </c>
      <c r="DG12" s="24">
        <f t="shared" si="50"/>
        <v>0</v>
      </c>
      <c r="DH12" s="24">
        <f t="shared" si="51"/>
        <v>0</v>
      </c>
      <c r="DI12" s="24">
        <f t="shared" si="28"/>
        <v>0</v>
      </c>
      <c r="DJ12" s="24">
        <f t="shared" si="28"/>
        <v>0</v>
      </c>
      <c r="DK12" s="24">
        <f t="shared" si="28"/>
        <v>0</v>
      </c>
      <c r="DL12" s="24">
        <f t="shared" si="28"/>
        <v>0</v>
      </c>
      <c r="DM12" s="24">
        <f t="shared" si="28"/>
        <v>0</v>
      </c>
      <c r="DN12" s="24">
        <f t="shared" si="29"/>
        <v>0</v>
      </c>
      <c r="DO12" s="24">
        <f t="shared" si="52"/>
        <v>0</v>
      </c>
      <c r="DP12" s="24">
        <f t="shared" si="52"/>
        <v>0</v>
      </c>
      <c r="DQ12" s="24">
        <f t="shared" si="52"/>
        <v>0</v>
      </c>
      <c r="DR12" s="24">
        <f t="shared" si="53"/>
        <v>0</v>
      </c>
      <c r="DS12" s="24">
        <f t="shared" si="54"/>
        <v>0</v>
      </c>
    </row>
    <row r="13" spans="1:123" s="24" customFormat="1" ht="15.75" thickBot="1">
      <c r="A13" s="24" t="s">
        <v>103</v>
      </c>
      <c r="B13" s="25">
        <v>11</v>
      </c>
      <c r="C13" s="25" t="s">
        <v>101</v>
      </c>
      <c r="D13" s="50" t="s">
        <v>36</v>
      </c>
      <c r="E13" s="33"/>
      <c r="F13" s="33">
        <v>1</v>
      </c>
      <c r="G13" s="33"/>
      <c r="H13" s="33"/>
      <c r="I13" s="88"/>
      <c r="J13" s="88"/>
      <c r="K13" s="33"/>
      <c r="L13" s="33"/>
      <c r="M13" s="33"/>
      <c r="N13" s="33"/>
      <c r="O13" s="33"/>
      <c r="P13" s="33"/>
      <c r="Q13" s="33"/>
      <c r="R13" s="33"/>
      <c r="S13" s="33"/>
      <c r="T13" s="50" t="s">
        <v>76</v>
      </c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30"/>
        <v>1</v>
      </c>
      <c r="BA13" s="30">
        <f t="shared" si="0"/>
        <v>0</v>
      </c>
      <c r="BB13" s="31">
        <f t="shared" si="0"/>
        <v>1</v>
      </c>
      <c r="BC13" s="31">
        <f t="shared" si="31"/>
        <v>1</v>
      </c>
      <c r="BD13" s="31">
        <f t="shared" si="1"/>
        <v>0</v>
      </c>
      <c r="BE13" s="31">
        <f t="shared" si="32"/>
        <v>1</v>
      </c>
      <c r="BF13" s="31">
        <f t="shared" si="2"/>
        <v>0</v>
      </c>
      <c r="BG13" s="31">
        <f t="shared" si="33"/>
        <v>1</v>
      </c>
      <c r="BH13" s="31">
        <f t="shared" si="3"/>
        <v>0</v>
      </c>
      <c r="BI13" s="31">
        <f t="shared" si="3"/>
        <v>0</v>
      </c>
      <c r="BJ13" s="31">
        <f t="shared" si="3"/>
        <v>0</v>
      </c>
      <c r="BK13" s="31">
        <f t="shared" si="34"/>
        <v>0</v>
      </c>
      <c r="BL13" s="31">
        <f t="shared" si="34"/>
        <v>0</v>
      </c>
      <c r="BM13" s="31">
        <f t="shared" si="35"/>
        <v>0</v>
      </c>
      <c r="BN13" s="31">
        <f t="shared" si="4"/>
        <v>0</v>
      </c>
      <c r="BO13" s="31">
        <f t="shared" si="4"/>
        <v>0</v>
      </c>
      <c r="BP13" s="31">
        <f t="shared" si="36"/>
        <v>0</v>
      </c>
      <c r="BQ13" s="31">
        <f t="shared" si="37"/>
        <v>0</v>
      </c>
      <c r="BR13" s="31">
        <f t="shared" si="37"/>
        <v>0</v>
      </c>
      <c r="BS13" s="31">
        <f t="shared" si="38"/>
        <v>0</v>
      </c>
      <c r="BT13" s="31">
        <f t="shared" si="5"/>
        <v>0</v>
      </c>
      <c r="BU13" s="32">
        <f t="shared" si="5"/>
        <v>0</v>
      </c>
      <c r="BV13" s="32">
        <f t="shared" si="39"/>
        <v>0</v>
      </c>
      <c r="BX13" s="30">
        <f t="shared" si="40"/>
        <v>80</v>
      </c>
      <c r="BY13" s="31">
        <f t="shared" si="41"/>
        <v>0</v>
      </c>
      <c r="BZ13" s="31">
        <f t="shared" si="42"/>
        <v>0</v>
      </c>
      <c r="CA13" s="31">
        <f t="shared" si="43"/>
        <v>0</v>
      </c>
      <c r="CB13" s="31">
        <f t="shared" si="44"/>
        <v>0</v>
      </c>
      <c r="CC13" s="32">
        <f t="shared" si="45"/>
        <v>80</v>
      </c>
      <c r="CD13" s="176">
        <f t="shared" si="6"/>
        <v>6.6666666666666714</v>
      </c>
      <c r="CE13" s="24">
        <f t="shared" si="46"/>
        <v>3</v>
      </c>
      <c r="CF13" s="176">
        <f t="shared" si="7"/>
        <v>-13.333333333333329</v>
      </c>
      <c r="CG13" s="24" t="str">
        <f t="shared" si="47"/>
        <v>NAO</v>
      </c>
      <c r="CH13" s="176">
        <f t="shared" si="8"/>
        <v>-40</v>
      </c>
      <c r="CI13" s="24" t="str">
        <f t="shared" si="48"/>
        <v>NAO</v>
      </c>
      <c r="CJ13" s="24">
        <f t="shared" si="9"/>
        <v>1.7057569296375266</v>
      </c>
      <c r="CK13" s="24">
        <f t="shared" si="10"/>
        <v>1.7057569296375266</v>
      </c>
      <c r="CM13" s="24">
        <f t="shared" si="11"/>
        <v>0</v>
      </c>
      <c r="CN13" s="24">
        <f t="shared" si="12"/>
        <v>5</v>
      </c>
      <c r="CO13" s="24">
        <f t="shared" si="13"/>
        <v>0</v>
      </c>
      <c r="CP13" s="24">
        <f t="shared" si="14"/>
        <v>0</v>
      </c>
      <c r="CQ13" s="24">
        <f t="shared" si="15"/>
        <v>0</v>
      </c>
      <c r="CR13" s="24">
        <f t="shared" si="16"/>
        <v>0</v>
      </c>
      <c r="CS13" s="24" t="e">
        <f t="shared" si="17"/>
        <v>#DIV/0!</v>
      </c>
      <c r="CT13" s="24" t="e">
        <f t="shared" si="18"/>
        <v>#DIV/0!</v>
      </c>
      <c r="CU13" s="24" t="e">
        <f t="shared" si="19"/>
        <v>#DIV/0!</v>
      </c>
      <c r="CV13" s="24" t="e">
        <f t="shared" si="20"/>
        <v>#DIV/0!</v>
      </c>
      <c r="CW13" s="24" t="e">
        <f t="shared" si="21"/>
        <v>#DIV/0!</v>
      </c>
      <c r="CX13" s="24" t="e">
        <f t="shared" si="22"/>
        <v>#DIV/0!</v>
      </c>
      <c r="CY13" s="24" t="e">
        <f t="shared" si="23"/>
        <v>#DIV/0!</v>
      </c>
      <c r="CZ13" s="24" t="e">
        <f t="shared" si="24"/>
        <v>#DIV/0!</v>
      </c>
      <c r="DA13" s="24" t="e">
        <f t="shared" si="25"/>
        <v>#DIV/0!</v>
      </c>
      <c r="DB13" s="24" t="e">
        <f t="shared" si="26"/>
        <v>#DIV/0!</v>
      </c>
      <c r="DC13" s="24" t="e">
        <f t="shared" si="27"/>
        <v>#DIV/0!</v>
      </c>
      <c r="DE13" s="24">
        <f t="shared" si="49"/>
        <v>0</v>
      </c>
      <c r="DF13" s="24">
        <f t="shared" si="49"/>
        <v>1</v>
      </c>
      <c r="DG13" s="24">
        <f t="shared" si="50"/>
        <v>0</v>
      </c>
      <c r="DH13" s="24">
        <f t="shared" si="51"/>
        <v>0</v>
      </c>
      <c r="DI13" s="24">
        <f t="shared" si="28"/>
        <v>0</v>
      </c>
      <c r="DJ13" s="24">
        <f t="shared" si="28"/>
        <v>0</v>
      </c>
      <c r="DK13" s="24">
        <f t="shared" si="28"/>
        <v>0</v>
      </c>
      <c r="DL13" s="24">
        <f t="shared" si="28"/>
        <v>0</v>
      </c>
      <c r="DM13" s="24">
        <f t="shared" si="28"/>
        <v>0</v>
      </c>
      <c r="DN13" s="24">
        <f t="shared" si="29"/>
        <v>0</v>
      </c>
      <c r="DO13" s="24">
        <f t="shared" si="52"/>
        <v>0</v>
      </c>
      <c r="DP13" s="24">
        <f t="shared" si="52"/>
        <v>0</v>
      </c>
      <c r="DQ13" s="24">
        <f t="shared" si="52"/>
        <v>0</v>
      </c>
      <c r="DR13" s="24">
        <f t="shared" si="53"/>
        <v>0</v>
      </c>
      <c r="DS13" s="24">
        <f t="shared" si="54"/>
        <v>0</v>
      </c>
    </row>
    <row r="14" spans="1:123" s="24" customFormat="1" ht="15.75" thickBot="1">
      <c r="A14" s="24" t="s">
        <v>103</v>
      </c>
      <c r="B14" s="25">
        <v>12</v>
      </c>
      <c r="C14" s="25" t="s">
        <v>102</v>
      </c>
      <c r="D14" s="50" t="s">
        <v>36</v>
      </c>
      <c r="E14" s="43">
        <v>2</v>
      </c>
      <c r="F14" s="43">
        <v>2</v>
      </c>
      <c r="G14" s="43"/>
      <c r="H14" s="4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50" t="s">
        <v>36</v>
      </c>
      <c r="U14" s="33">
        <v>1</v>
      </c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50"/>
      <c r="AK14" s="9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 t="shared" si="30"/>
        <v>2</v>
      </c>
      <c r="BA14" s="30">
        <f t="shared" si="0"/>
        <v>3</v>
      </c>
      <c r="BB14" s="31">
        <f t="shared" si="0"/>
        <v>2</v>
      </c>
      <c r="BC14" s="31">
        <f t="shared" si="31"/>
        <v>5</v>
      </c>
      <c r="BD14" s="31">
        <f t="shared" si="1"/>
        <v>0</v>
      </c>
      <c r="BE14" s="31">
        <f t="shared" si="32"/>
        <v>5</v>
      </c>
      <c r="BF14" s="31">
        <f t="shared" si="2"/>
        <v>0</v>
      </c>
      <c r="BG14" s="31">
        <f t="shared" si="33"/>
        <v>5</v>
      </c>
      <c r="BH14" s="31">
        <f t="shared" si="3"/>
        <v>0</v>
      </c>
      <c r="BI14" s="31">
        <f t="shared" si="3"/>
        <v>0</v>
      </c>
      <c r="BJ14" s="31">
        <f t="shared" si="3"/>
        <v>0</v>
      </c>
      <c r="BK14" s="31">
        <f t="shared" si="34"/>
        <v>0</v>
      </c>
      <c r="BL14" s="31">
        <f t="shared" si="34"/>
        <v>0</v>
      </c>
      <c r="BM14" s="31">
        <f t="shared" si="35"/>
        <v>0</v>
      </c>
      <c r="BN14" s="31">
        <f t="shared" si="4"/>
        <v>0</v>
      </c>
      <c r="BO14" s="31">
        <f t="shared" si="4"/>
        <v>0</v>
      </c>
      <c r="BP14" s="31">
        <f t="shared" si="36"/>
        <v>0</v>
      </c>
      <c r="BQ14" s="31">
        <f t="shared" si="37"/>
        <v>0</v>
      </c>
      <c r="BR14" s="31">
        <f t="shared" si="37"/>
        <v>0</v>
      </c>
      <c r="BS14" s="31">
        <f t="shared" si="38"/>
        <v>0</v>
      </c>
      <c r="BT14" s="31">
        <f t="shared" si="5"/>
        <v>0</v>
      </c>
      <c r="BU14" s="32">
        <f t="shared" si="5"/>
        <v>0</v>
      </c>
      <c r="BV14" s="32">
        <f t="shared" si="39"/>
        <v>0</v>
      </c>
      <c r="BX14" s="30">
        <f t="shared" si="40"/>
        <v>460</v>
      </c>
      <c r="BY14" s="31">
        <f t="shared" si="41"/>
        <v>0</v>
      </c>
      <c r="BZ14" s="31">
        <f t="shared" si="42"/>
        <v>0</v>
      </c>
      <c r="CA14" s="31">
        <f t="shared" si="43"/>
        <v>0</v>
      </c>
      <c r="CB14" s="31">
        <f t="shared" si="44"/>
        <v>0</v>
      </c>
      <c r="CC14" s="32">
        <f t="shared" si="45"/>
        <v>460</v>
      </c>
      <c r="CD14" s="176">
        <f t="shared" si="6"/>
        <v>313.33333333333337</v>
      </c>
      <c r="CE14" s="24">
        <f t="shared" si="46"/>
        <v>3</v>
      </c>
      <c r="CF14" s="176">
        <f t="shared" si="7"/>
        <v>273.33333333333337</v>
      </c>
      <c r="CG14" s="24">
        <f t="shared" si="47"/>
        <v>4</v>
      </c>
      <c r="CH14" s="176">
        <f t="shared" si="8"/>
        <v>220</v>
      </c>
      <c r="CI14" s="24">
        <f t="shared" si="48"/>
        <v>5</v>
      </c>
      <c r="CJ14" s="24">
        <f t="shared" si="9"/>
        <v>9.8081023454157776</v>
      </c>
      <c r="CK14" s="24">
        <f t="shared" si="10"/>
        <v>9.8081023454157776</v>
      </c>
      <c r="CM14" s="24">
        <f t="shared" si="11"/>
        <v>12</v>
      </c>
      <c r="CN14" s="24">
        <f t="shared" si="12"/>
        <v>10</v>
      </c>
      <c r="CO14" s="24">
        <f t="shared" si="13"/>
        <v>0</v>
      </c>
      <c r="CP14" s="24">
        <f t="shared" si="14"/>
        <v>0</v>
      </c>
      <c r="CQ14" s="24">
        <f t="shared" si="15"/>
        <v>0</v>
      </c>
      <c r="CR14" s="24">
        <f t="shared" si="16"/>
        <v>0</v>
      </c>
      <c r="CS14" s="24" t="e">
        <f t="shared" si="17"/>
        <v>#DIV/0!</v>
      </c>
      <c r="CT14" s="24" t="e">
        <f t="shared" si="18"/>
        <v>#DIV/0!</v>
      </c>
      <c r="CU14" s="24" t="e">
        <f t="shared" si="19"/>
        <v>#DIV/0!</v>
      </c>
      <c r="CV14" s="24" t="e">
        <f t="shared" si="20"/>
        <v>#DIV/0!</v>
      </c>
      <c r="CW14" s="24" t="e">
        <f t="shared" si="21"/>
        <v>#DIV/0!</v>
      </c>
      <c r="CX14" s="24" t="e">
        <f t="shared" si="22"/>
        <v>#DIV/0!</v>
      </c>
      <c r="CY14" s="24" t="e">
        <f t="shared" si="23"/>
        <v>#DIV/0!</v>
      </c>
      <c r="CZ14" s="24" t="e">
        <f t="shared" si="24"/>
        <v>#DIV/0!</v>
      </c>
      <c r="DA14" s="24" t="e">
        <f t="shared" si="25"/>
        <v>#DIV/0!</v>
      </c>
      <c r="DB14" s="24" t="e">
        <f t="shared" si="26"/>
        <v>#DIV/0!</v>
      </c>
      <c r="DC14" s="24" t="e">
        <f t="shared" si="27"/>
        <v>#DIV/0!</v>
      </c>
      <c r="DE14" s="24">
        <f t="shared" si="49"/>
        <v>1</v>
      </c>
      <c r="DF14" s="24">
        <f t="shared" si="49"/>
        <v>1</v>
      </c>
      <c r="DG14" s="24">
        <f t="shared" si="50"/>
        <v>0</v>
      </c>
      <c r="DH14" s="24">
        <f t="shared" si="51"/>
        <v>0</v>
      </c>
      <c r="DI14" s="24">
        <f t="shared" si="28"/>
        <v>0</v>
      </c>
      <c r="DJ14" s="24">
        <f t="shared" si="28"/>
        <v>0</v>
      </c>
      <c r="DK14" s="24">
        <f t="shared" si="28"/>
        <v>0</v>
      </c>
      <c r="DL14" s="24">
        <f t="shared" si="28"/>
        <v>0</v>
      </c>
      <c r="DM14" s="24">
        <f t="shared" si="28"/>
        <v>0</v>
      </c>
      <c r="DN14" s="24">
        <f t="shared" si="29"/>
        <v>0</v>
      </c>
      <c r="DO14" s="24">
        <f t="shared" si="52"/>
        <v>0</v>
      </c>
      <c r="DP14" s="24">
        <f t="shared" si="52"/>
        <v>0</v>
      </c>
      <c r="DQ14" s="24">
        <f t="shared" si="52"/>
        <v>0</v>
      </c>
      <c r="DR14" s="24">
        <f t="shared" si="53"/>
        <v>0</v>
      </c>
      <c r="DS14" s="24">
        <f t="shared" si="54"/>
        <v>0</v>
      </c>
    </row>
    <row r="15" spans="1:123" ht="15.75" thickBot="1">
      <c r="A15" s="44"/>
      <c r="B15" s="45"/>
      <c r="C15" s="46"/>
      <c r="D15" s="47"/>
      <c r="E15" s="48"/>
      <c r="F15" s="49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50"/>
      <c r="U15" s="49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50"/>
      <c r="AK15" s="49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50">
        <f>SUM(AZ3:AZ14)</f>
        <v>23</v>
      </c>
      <c r="BA15" s="51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52"/>
      <c r="BW15" s="44"/>
      <c r="BX15" s="45"/>
      <c r="BY15" s="45"/>
      <c r="BZ15" s="45"/>
      <c r="CA15" s="45"/>
      <c r="CB15" s="45"/>
      <c r="CC15" s="45"/>
      <c r="CD15" s="44"/>
      <c r="CE15" s="44"/>
      <c r="CF15" s="44"/>
      <c r="CG15" s="44"/>
      <c r="CH15" s="44"/>
      <c r="CI15" s="44"/>
    </row>
    <row r="16" spans="1:123" ht="15.75" thickBot="1">
      <c r="C16" s="8" t="s">
        <v>38</v>
      </c>
      <c r="D16" s="8"/>
      <c r="E16" s="92">
        <v>3</v>
      </c>
      <c r="F16" s="92">
        <v>2</v>
      </c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100"/>
      <c r="U16" s="62">
        <v>8</v>
      </c>
      <c r="V16" s="62">
        <v>6</v>
      </c>
      <c r="W16" s="62"/>
      <c r="X16" s="62"/>
      <c r="Y16" s="62"/>
      <c r="Z16" s="62">
        <v>1</v>
      </c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53"/>
      <c r="AL16" s="53"/>
      <c r="AM16" s="53"/>
      <c r="AN16" s="53"/>
      <c r="AO16" s="53"/>
      <c r="AP16" s="53"/>
      <c r="AQ16" s="53"/>
      <c r="AR16" s="53"/>
      <c r="AS16" s="53"/>
      <c r="AT16" s="53"/>
      <c r="AU16" s="53"/>
      <c r="AV16" s="53"/>
      <c r="AW16" s="53"/>
      <c r="AX16" s="53"/>
      <c r="AY16" s="53"/>
      <c r="AZ16" s="8">
        <f>AZ15/2</f>
        <v>11.5</v>
      </c>
      <c r="BA16" s="1">
        <f>SUM(E16,U16,AK16)</f>
        <v>11</v>
      </c>
      <c r="BB16" s="54">
        <f>SUM(F16,V16,AL16)</f>
        <v>8</v>
      </c>
      <c r="BC16" s="54"/>
      <c r="BD16" s="54">
        <f>SUM(G16,W16,AM16)</f>
        <v>0</v>
      </c>
      <c r="BE16" s="54"/>
      <c r="BF16" s="54">
        <f>SUM(H16,X16,AN16)</f>
        <v>0</v>
      </c>
      <c r="BG16" s="54"/>
      <c r="BH16" s="54">
        <f>SUM(I16,Y16,AO16)</f>
        <v>0</v>
      </c>
      <c r="BI16" s="54">
        <f>SUM(J16,Z16,AP16)</f>
        <v>1</v>
      </c>
      <c r="BJ16" s="54">
        <f>SUM(K16,AA16,AQ16)</f>
        <v>0</v>
      </c>
      <c r="BK16" s="55">
        <f>SUM(AR16,AB16,L16)</f>
        <v>0</v>
      </c>
      <c r="BL16" s="55">
        <f>SUM(AS16,AC16,M16)</f>
        <v>0</v>
      </c>
      <c r="BM16" s="55"/>
      <c r="BN16" s="55">
        <f>SUM(AT16,AD16,N16)</f>
        <v>0</v>
      </c>
      <c r="BO16" s="55"/>
      <c r="BP16" s="55">
        <f>SUM(AU16,AE16,O16)</f>
        <v>0</v>
      </c>
      <c r="BQ16" s="55">
        <f>SUM(AV16,AF16,P16)</f>
        <v>0</v>
      </c>
      <c r="BR16" s="55">
        <f>SUM(AW16,AG16,Q16)</f>
        <v>0</v>
      </c>
      <c r="BS16" s="55"/>
      <c r="BT16" s="55">
        <f>SUM(AX16,AH16,R16)</f>
        <v>0</v>
      </c>
      <c r="BU16" s="55"/>
      <c r="BV16" s="56">
        <f>SUM(AY16,AI16,S16)</f>
        <v>0</v>
      </c>
      <c r="CA16" s="57"/>
      <c r="CB16" s="57"/>
      <c r="CC16">
        <f>SUM(CC3:CC14)</f>
        <v>4690</v>
      </c>
    </row>
    <row r="17" spans="3:107">
      <c r="BI17" s="22"/>
      <c r="BY17" s="22"/>
      <c r="CJ17">
        <f>SUM(CJ3:CJ14)</f>
        <v>100.00000000000001</v>
      </c>
      <c r="CK17">
        <f>SUM(CK3:CK14)</f>
        <v>100.00000000000001</v>
      </c>
      <c r="CM17">
        <f t="shared" ref="CM17:DC17" si="55">SUM(CM3:CM14)</f>
        <v>100</v>
      </c>
      <c r="CN17">
        <f t="shared" si="55"/>
        <v>100</v>
      </c>
      <c r="CO17">
        <f t="shared" si="55"/>
        <v>100</v>
      </c>
      <c r="CP17">
        <f t="shared" si="55"/>
        <v>100</v>
      </c>
      <c r="CQ17">
        <f t="shared" si="55"/>
        <v>100</v>
      </c>
      <c r="CR17">
        <f t="shared" si="55"/>
        <v>100</v>
      </c>
      <c r="CS17" t="e">
        <f t="shared" si="55"/>
        <v>#DIV/0!</v>
      </c>
      <c r="CT17" t="e">
        <f t="shared" si="55"/>
        <v>#DIV/0!</v>
      </c>
      <c r="CU17" t="e">
        <f t="shared" si="55"/>
        <v>#DIV/0!</v>
      </c>
      <c r="CV17" t="e">
        <f t="shared" si="55"/>
        <v>#DIV/0!</v>
      </c>
      <c r="CW17" t="e">
        <f t="shared" si="55"/>
        <v>#DIV/0!</v>
      </c>
      <c r="CX17" t="e">
        <f t="shared" si="55"/>
        <v>#DIV/0!</v>
      </c>
      <c r="CY17" t="e">
        <f t="shared" si="55"/>
        <v>#DIV/0!</v>
      </c>
      <c r="CZ17" t="e">
        <f t="shared" si="55"/>
        <v>#DIV/0!</v>
      </c>
      <c r="DA17" t="e">
        <f t="shared" si="55"/>
        <v>#DIV/0!</v>
      </c>
      <c r="DB17" t="e">
        <f t="shared" si="55"/>
        <v>#DIV/0!</v>
      </c>
      <c r="DC17" t="e">
        <f t="shared" si="55"/>
        <v>#DIV/0!</v>
      </c>
    </row>
    <row r="18" spans="3:107" ht="15.75" thickBot="1"/>
    <row r="19" spans="3:107" ht="15.75" thickBot="1">
      <c r="D19" t="s">
        <v>39</v>
      </c>
      <c r="E19" t="s">
        <v>40</v>
      </c>
      <c r="F19" t="s">
        <v>41</v>
      </c>
      <c r="U19" s="57"/>
      <c r="BA19" s="18" t="s">
        <v>8</v>
      </c>
      <c r="BB19" s="19" t="s">
        <v>9</v>
      </c>
      <c r="BC19" s="19"/>
      <c r="BD19" s="19" t="s">
        <v>10</v>
      </c>
      <c r="BE19" s="19"/>
      <c r="BF19" s="19" t="s">
        <v>11</v>
      </c>
      <c r="BG19" s="19"/>
      <c r="BH19" s="19" t="s">
        <v>12</v>
      </c>
      <c r="BI19" s="19" t="s">
        <v>13</v>
      </c>
      <c r="BJ19" s="19" t="s">
        <v>14</v>
      </c>
      <c r="BK19" s="19" t="s">
        <v>15</v>
      </c>
      <c r="BL19" s="19" t="s">
        <v>16</v>
      </c>
      <c r="BM19" s="19"/>
      <c r="BN19" s="19" t="s">
        <v>17</v>
      </c>
      <c r="BO19" s="19"/>
      <c r="BP19" s="19" t="s">
        <v>27</v>
      </c>
      <c r="BQ19" s="19" t="s">
        <v>19</v>
      </c>
      <c r="BR19" s="19" t="s">
        <v>20</v>
      </c>
      <c r="BS19" s="19"/>
      <c r="BT19" s="19" t="s">
        <v>21</v>
      </c>
      <c r="BU19" s="19"/>
      <c r="BV19" s="21" t="s">
        <v>22</v>
      </c>
      <c r="BW19" s="295" t="s">
        <v>42</v>
      </c>
      <c r="BX19" s="296"/>
      <c r="BY19" s="296"/>
      <c r="BZ19" s="296"/>
      <c r="CA19" s="297"/>
      <c r="CB19" s="290" t="s">
        <v>483</v>
      </c>
      <c r="CC19" s="291"/>
    </row>
    <row r="20" spans="3:107" ht="15.75" thickBot="1">
      <c r="D20">
        <v>2007</v>
      </c>
      <c r="E20">
        <v>2008</v>
      </c>
      <c r="F20">
        <v>2009</v>
      </c>
      <c r="G20" t="s">
        <v>43</v>
      </c>
      <c r="AY20" s="292" t="s">
        <v>44</v>
      </c>
      <c r="AZ20" s="282"/>
      <c r="BA20" s="282"/>
      <c r="BB20" s="282"/>
      <c r="BC20" s="282"/>
      <c r="BD20" s="282"/>
      <c r="BE20" s="282"/>
      <c r="BF20" s="282"/>
      <c r="BG20" s="282"/>
      <c r="BH20" s="282"/>
      <c r="BI20" s="282"/>
      <c r="BJ20" s="282"/>
      <c r="BK20" s="282"/>
      <c r="BL20" s="282"/>
      <c r="BM20" s="282"/>
      <c r="BN20" s="282"/>
      <c r="BO20" s="282"/>
      <c r="BP20" s="282"/>
      <c r="BQ20" s="282"/>
      <c r="BR20" s="282"/>
      <c r="BS20" s="282"/>
      <c r="BT20" s="282"/>
      <c r="BU20" s="282"/>
      <c r="BV20" s="282"/>
      <c r="BW20" s="293" t="s">
        <v>45</v>
      </c>
      <c r="BX20" s="294"/>
      <c r="BY20" s="58"/>
      <c r="BZ20" s="58"/>
      <c r="CA20" s="59">
        <f>SUM(BA22:BV22)</f>
        <v>39</v>
      </c>
      <c r="CB20" s="221">
        <v>0.8</v>
      </c>
      <c r="CC20" s="62">
        <f>PERCENTILE($CC$1:$CC14,0.8)</f>
        <v>568</v>
      </c>
    </row>
    <row r="21" spans="3:107" ht="15.75" thickBot="1">
      <c r="C21" t="s">
        <v>46</v>
      </c>
      <c r="D21">
        <f>COUNTIF(D3:D14,"P")</f>
        <v>12</v>
      </c>
      <c r="E21">
        <f>COUNTIF(T3:T14,"P")</f>
        <v>11</v>
      </c>
      <c r="G21">
        <f>AVERAGE(D21:F21)</f>
        <v>11.5</v>
      </c>
      <c r="AP21" s="57"/>
      <c r="AQ21" s="57"/>
      <c r="AR21" s="57"/>
      <c r="AS21" s="57"/>
      <c r="AT21" s="57"/>
      <c r="AU21" s="57"/>
      <c r="AV21" s="57"/>
      <c r="AW21" s="57"/>
      <c r="AX21" s="57"/>
      <c r="AY21" s="1" t="s">
        <v>47</v>
      </c>
      <c r="AZ21" s="60"/>
      <c r="BA21" s="61">
        <f>SUM(BA3:BA14)</f>
        <v>25</v>
      </c>
      <c r="BB21" s="61">
        <f>SUM(BB3:BB14)</f>
        <v>20</v>
      </c>
      <c r="BC21" s="61"/>
      <c r="BD21" s="61">
        <f>SUM(BD3:BD14)</f>
        <v>7</v>
      </c>
      <c r="BE21" s="61"/>
      <c r="BF21" s="61">
        <f>SUM(BF3:BF14)</f>
        <v>3</v>
      </c>
      <c r="BG21" s="61"/>
      <c r="BH21" s="61">
        <f>SUM(BH3:BH14)</f>
        <v>1</v>
      </c>
      <c r="BI21" s="61">
        <f>SUM(BI3:BI14)</f>
        <v>3</v>
      </c>
      <c r="BJ21" s="61">
        <f>SUM(BJ3:BJ14)</f>
        <v>0</v>
      </c>
      <c r="BK21" s="61">
        <f>SUM(BK3:BK14)</f>
        <v>0</v>
      </c>
      <c r="BL21" s="61">
        <f>SUM(BL3:BL14)</f>
        <v>0</v>
      </c>
      <c r="BM21" s="61"/>
      <c r="BN21" s="61">
        <f>SUM(BN3:BN14)</f>
        <v>0</v>
      </c>
      <c r="BO21" s="61">
        <f>SUM(BO3:BO14)</f>
        <v>0</v>
      </c>
      <c r="BP21" s="61">
        <f>SUM(BP3:BP14)</f>
        <v>0</v>
      </c>
      <c r="BQ21" s="61">
        <f>SUM(BQ3:BQ14)</f>
        <v>0</v>
      </c>
      <c r="BR21" s="61">
        <f>SUM(BR3:BR14)</f>
        <v>0</v>
      </c>
      <c r="BS21" s="61"/>
      <c r="BT21" s="61">
        <f>SUM(BT3:BT14)</f>
        <v>0</v>
      </c>
      <c r="BU21" s="61">
        <f>SUM(BU3:BU14)</f>
        <v>0</v>
      </c>
      <c r="BV21" s="61">
        <f>SUM(BV3:BV14)</f>
        <v>0</v>
      </c>
      <c r="BW21" s="298" t="s">
        <v>29</v>
      </c>
      <c r="BX21" s="299"/>
      <c r="BY21" s="62"/>
      <c r="BZ21" s="62"/>
      <c r="CA21" s="63">
        <f>SUM(BA22:BJ22)</f>
        <v>39</v>
      </c>
      <c r="CB21" s="221">
        <v>0.75</v>
      </c>
      <c r="CC21" s="62">
        <f>PERCENTILE($CC$1:$CC15,0.75)</f>
        <v>535</v>
      </c>
    </row>
    <row r="22" spans="3:107" ht="15.75" thickBot="1">
      <c r="C22" t="s">
        <v>48</v>
      </c>
      <c r="D22">
        <f>COUNTIF(D3:D14,"C")</f>
        <v>0</v>
      </c>
      <c r="E22">
        <f>COUNTIF(T3:T14,"C")</f>
        <v>1</v>
      </c>
      <c r="F22">
        <f>COUNTIF(A3:AJ14,"C")</f>
        <v>1</v>
      </c>
      <c r="G22">
        <f>AVERAGE(D22:F22)</f>
        <v>0.66666666666666663</v>
      </c>
      <c r="AP22" s="57"/>
      <c r="AQ22" s="57"/>
      <c r="AR22" s="57"/>
      <c r="AS22" s="57"/>
      <c r="AT22" s="57"/>
      <c r="AU22" s="57"/>
      <c r="AV22" s="57"/>
      <c r="AW22" s="57"/>
      <c r="AX22" s="57"/>
      <c r="AY22" s="1" t="s">
        <v>49</v>
      </c>
      <c r="AZ22" s="60"/>
      <c r="BA22" s="54">
        <f>BA21-BA16</f>
        <v>14</v>
      </c>
      <c r="BB22" s="54">
        <f t="shared" ref="BB22:BV22" si="56">BB21-BB16</f>
        <v>12</v>
      </c>
      <c r="BC22" s="54"/>
      <c r="BD22" s="54">
        <f t="shared" si="56"/>
        <v>7</v>
      </c>
      <c r="BE22" s="54"/>
      <c r="BF22" s="54">
        <f t="shared" si="56"/>
        <v>3</v>
      </c>
      <c r="BG22" s="54"/>
      <c r="BH22" s="54">
        <f t="shared" si="56"/>
        <v>1</v>
      </c>
      <c r="BI22" s="54">
        <f t="shared" si="56"/>
        <v>2</v>
      </c>
      <c r="BJ22" s="54">
        <f t="shared" si="56"/>
        <v>0</v>
      </c>
      <c r="BK22" s="54">
        <f t="shared" si="56"/>
        <v>0</v>
      </c>
      <c r="BL22" s="54">
        <f t="shared" si="56"/>
        <v>0</v>
      </c>
      <c r="BM22" s="54"/>
      <c r="BN22" s="54">
        <f t="shared" si="56"/>
        <v>0</v>
      </c>
      <c r="BO22" s="54"/>
      <c r="BP22" s="54">
        <f t="shared" si="56"/>
        <v>0</v>
      </c>
      <c r="BQ22" s="54">
        <f t="shared" si="56"/>
        <v>0</v>
      </c>
      <c r="BR22" s="54">
        <f t="shared" si="56"/>
        <v>0</v>
      </c>
      <c r="BS22" s="54"/>
      <c r="BT22" s="54">
        <f t="shared" si="56"/>
        <v>0</v>
      </c>
      <c r="BU22" s="54"/>
      <c r="BV22" s="54">
        <f t="shared" si="56"/>
        <v>0</v>
      </c>
      <c r="BW22" s="298" t="s">
        <v>50</v>
      </c>
      <c r="BX22" s="299"/>
      <c r="BY22" s="62"/>
      <c r="BZ22" s="62"/>
      <c r="CA22" s="63">
        <f>SUM(BK22:BP22)</f>
        <v>0</v>
      </c>
      <c r="CB22" s="221">
        <v>0.7</v>
      </c>
      <c r="CC22" s="62">
        <f>PERCENTILE($CC$1:$CC14,0.7)</f>
        <v>501.99999999999994</v>
      </c>
    </row>
    <row r="23" spans="3:107" ht="15.75" thickBot="1">
      <c r="C23" t="s">
        <v>51</v>
      </c>
      <c r="D23">
        <f>COUNTIF(D3:D14,"V")</f>
        <v>0</v>
      </c>
      <c r="E23">
        <f>COUNTIF(T3:T14,"V")</f>
        <v>0</v>
      </c>
      <c r="F23">
        <f>COUNTIF(AJ3:AJ14,"V")</f>
        <v>0</v>
      </c>
      <c r="G23">
        <f>AVERAGE(D23:F23)</f>
        <v>0</v>
      </c>
      <c r="AP23" s="57"/>
      <c r="AQ23" s="57"/>
      <c r="AR23" s="57"/>
      <c r="AS23" s="57"/>
      <c r="AT23" s="57"/>
      <c r="AU23" s="57"/>
      <c r="AV23" s="57"/>
      <c r="AW23" s="57"/>
      <c r="AX23" s="57"/>
      <c r="AY23" s="1" t="s">
        <v>52</v>
      </c>
      <c r="AZ23" s="60"/>
      <c r="BA23" s="60">
        <f>BA22*100</f>
        <v>1400</v>
      </c>
      <c r="BB23" s="6">
        <f>BB22*80</f>
        <v>960</v>
      </c>
      <c r="BC23" s="6"/>
      <c r="BD23" s="6">
        <f>BD22*60</f>
        <v>420</v>
      </c>
      <c r="BE23" s="6"/>
      <c r="BF23" s="6">
        <f>BF22*40</f>
        <v>120</v>
      </c>
      <c r="BG23" s="6"/>
      <c r="BH23" s="6">
        <f>BH22*20</f>
        <v>20</v>
      </c>
      <c r="BI23" s="6">
        <f>BI22*10</f>
        <v>20</v>
      </c>
      <c r="BJ23" s="6">
        <f>BJ22*5</f>
        <v>0</v>
      </c>
      <c r="BK23" s="6">
        <f>BK22*200</f>
        <v>0</v>
      </c>
      <c r="BL23" s="6">
        <f>BL22*100</f>
        <v>0</v>
      </c>
      <c r="BM23" s="6"/>
      <c r="BN23" s="6">
        <f>BN22*50</f>
        <v>0</v>
      </c>
      <c r="BO23" s="6"/>
      <c r="BP23" s="6">
        <f>BP22*25</f>
        <v>0</v>
      </c>
      <c r="BQ23" s="6">
        <f>BQ22*100</f>
        <v>0</v>
      </c>
      <c r="BR23" s="6">
        <f>BR22*50</f>
        <v>0</v>
      </c>
      <c r="BS23" s="6"/>
      <c r="BT23" s="6">
        <f>BT22*25</f>
        <v>0</v>
      </c>
      <c r="BU23" s="6"/>
      <c r="BV23" s="1">
        <f>BV22*10</f>
        <v>0</v>
      </c>
      <c r="BW23" s="300" t="s">
        <v>53</v>
      </c>
      <c r="BX23" s="301"/>
      <c r="BY23" s="64"/>
      <c r="BZ23" s="64"/>
      <c r="CA23" s="65">
        <f>SUM(BQ22:BV22)</f>
        <v>0</v>
      </c>
      <c r="CB23" s="221">
        <v>0.6</v>
      </c>
      <c r="CC23" s="62">
        <f>PERCENTILE($CC$1:$CC14,0.6)</f>
        <v>428</v>
      </c>
    </row>
    <row r="24" spans="3:107" ht="15.75" thickBot="1">
      <c r="C24" t="s">
        <v>34</v>
      </c>
      <c r="D24">
        <f>SUM(D21:D23)</f>
        <v>12</v>
      </c>
      <c r="E24">
        <f>SUM(E21:E23)</f>
        <v>12</v>
      </c>
      <c r="G24">
        <f>AVERAGE(D24:F24)</f>
        <v>12</v>
      </c>
      <c r="AY24" s="66" t="s">
        <v>54</v>
      </c>
      <c r="AZ24" s="67"/>
      <c r="BA24" s="60">
        <f>SUM(BA23:BV23)</f>
        <v>2940</v>
      </c>
      <c r="BB24" s="68">
        <f>BA24/AZ16</f>
        <v>255.65217391304347</v>
      </c>
      <c r="BC24" s="34"/>
      <c r="BW24" s="302" t="s">
        <v>52</v>
      </c>
      <c r="BX24" s="69" t="s">
        <v>55</v>
      </c>
      <c r="BY24" s="58"/>
      <c r="BZ24" s="58"/>
      <c r="CA24" s="70">
        <f>AVERAGE(CC3:CC14)</f>
        <v>390.83333333333331</v>
      </c>
      <c r="CB24" s="221">
        <v>0.5</v>
      </c>
      <c r="CC24" s="62">
        <f>PERCENTILE($CC$1:$CC14,0.5)</f>
        <v>380</v>
      </c>
    </row>
    <row r="25" spans="3:107" ht="15.75" thickBot="1">
      <c r="AY25" s="7"/>
      <c r="AZ25" s="9"/>
      <c r="BA25" s="6">
        <f>(SUM($AZ$3:$AZ$14))*($CE$2/3)</f>
        <v>1686.6666666666665</v>
      </c>
      <c r="BB25" s="278" t="str">
        <f>IF(BA24&gt;BA25,"ATINGE CONCEITO 3","NAO")</f>
        <v>ATINGE CONCEITO 3</v>
      </c>
      <c r="BC25" s="279"/>
      <c r="BD25" s="279"/>
      <c r="BE25" s="279"/>
      <c r="BF25" s="279"/>
      <c r="BG25" s="279"/>
      <c r="BH25" s="279"/>
      <c r="BW25" s="303"/>
      <c r="BX25" s="71" t="s">
        <v>56</v>
      </c>
      <c r="BY25" s="62"/>
      <c r="BZ25" s="62"/>
      <c r="CA25" s="63">
        <f>QUARTILE(CC3:CC14,1)</f>
        <v>140</v>
      </c>
      <c r="CB25" s="221">
        <v>0.4</v>
      </c>
      <c r="CC25" s="62">
        <f>PERCENTILE($CC$1:$CC14,0.4)</f>
        <v>326</v>
      </c>
    </row>
    <row r="26" spans="3:107" ht="15.75" thickBot="1">
      <c r="AY26" s="72" t="s">
        <v>57</v>
      </c>
      <c r="AZ26" s="73"/>
      <c r="BA26" s="6">
        <f>(SUM($AZ$3:$AZ$14))*($CG$2/3)</f>
        <v>2146.6666666666665</v>
      </c>
      <c r="BB26" s="278" t="str">
        <f>IF(BA24&gt;=BA26,"ATINGE CONCEITO 4","NAO")</f>
        <v>ATINGE CONCEITO 4</v>
      </c>
      <c r="BC26" s="279"/>
      <c r="BD26" s="279"/>
      <c r="BE26" s="279"/>
      <c r="BF26" s="279"/>
      <c r="BG26" s="279"/>
      <c r="BH26" s="279"/>
      <c r="BW26" s="303"/>
      <c r="BX26" s="71" t="s">
        <v>58</v>
      </c>
      <c r="BY26" s="62"/>
      <c r="BZ26" s="62"/>
      <c r="CA26" s="74">
        <f>MEDIAN(CC3:CC14)</f>
        <v>380</v>
      </c>
      <c r="CB26" s="221">
        <v>0.35</v>
      </c>
      <c r="CC26" s="62">
        <f>PERCENTILE($CC$1:$CC13,0.35)</f>
        <v>225</v>
      </c>
    </row>
    <row r="27" spans="3:107" ht="15.75" thickBot="1">
      <c r="AY27" s="66"/>
      <c r="AZ27" s="67"/>
      <c r="BA27" s="6">
        <f>(SUM($AZ$3:$AZ$14))*($CI$2/3)</f>
        <v>2760</v>
      </c>
      <c r="BB27" s="278" t="str">
        <f>IF(BA24&gt;=BA27,"ATINGE CONCEITO 5","NAO")</f>
        <v>ATINGE CONCEITO 5</v>
      </c>
      <c r="BC27" s="279"/>
      <c r="BD27" s="279"/>
      <c r="BE27" s="279"/>
      <c r="BF27" s="279"/>
      <c r="BG27" s="279"/>
      <c r="BH27" s="279"/>
      <c r="BW27" s="303"/>
      <c r="BX27" s="71" t="s">
        <v>59</v>
      </c>
      <c r="BY27" s="62"/>
      <c r="BZ27" s="62"/>
      <c r="CA27" s="63">
        <f>QUARTILE(CC3:CC14,3)</f>
        <v>535</v>
      </c>
      <c r="CB27" s="221">
        <v>0.3</v>
      </c>
      <c r="CC27" s="62">
        <f>PERCENTILE($CC$1:$CC14,0.3)</f>
        <v>198.99999999999997</v>
      </c>
    </row>
    <row r="28" spans="3:107" ht="15.75" thickBot="1">
      <c r="BW28" s="304"/>
      <c r="BX28" s="75" t="s">
        <v>60</v>
      </c>
      <c r="BY28" s="64"/>
      <c r="BZ28" s="64"/>
      <c r="CA28" s="65">
        <f>QUARTILE(CC3:CC14,4)</f>
        <v>1020</v>
      </c>
    </row>
    <row r="29" spans="3:107" ht="15.75" thickBot="1"/>
    <row r="30" spans="3:107" ht="15.75" thickBot="1">
      <c r="AY30" s="292" t="s">
        <v>61</v>
      </c>
      <c r="AZ30" s="282"/>
      <c r="BA30" s="282"/>
      <c r="BB30" s="282"/>
      <c r="BC30" s="282"/>
      <c r="BD30" s="282"/>
      <c r="BE30" s="282"/>
      <c r="BF30" s="282"/>
      <c r="BG30" s="282"/>
      <c r="BH30" s="282"/>
      <c r="BI30" s="282"/>
      <c r="BJ30" s="282"/>
      <c r="BK30" s="282"/>
      <c r="BL30" s="282"/>
      <c r="BM30" s="282"/>
      <c r="BN30" s="282"/>
      <c r="BO30" s="282"/>
      <c r="BP30" s="282"/>
      <c r="BQ30" s="282"/>
      <c r="BR30" s="282"/>
      <c r="BS30" s="282"/>
      <c r="BT30" s="282"/>
      <c r="BU30" s="282"/>
      <c r="BV30" s="283"/>
    </row>
    <row r="31" spans="3:107" ht="15.75" thickBot="1">
      <c r="AY31" s="76"/>
      <c r="AZ31" s="60"/>
      <c r="BA31" s="1" t="s">
        <v>62</v>
      </c>
      <c r="BB31" s="54"/>
      <c r="BC31" s="54"/>
      <c r="BD31" s="54" t="s">
        <v>63</v>
      </c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60"/>
    </row>
    <row r="32" spans="3:107" ht="15.75" thickBot="1">
      <c r="AY32" s="1" t="s">
        <v>64</v>
      </c>
      <c r="AZ32" s="60"/>
      <c r="BA32" s="309">
        <f>AZ16-COUNTIF(CE3:CE14,"=NAO")</f>
        <v>9.5</v>
      </c>
      <c r="BB32" s="281"/>
      <c r="BC32" s="77"/>
      <c r="BD32" s="310">
        <f>(BA32/G21)*100</f>
        <v>82.608695652173907</v>
      </c>
      <c r="BE32" s="311"/>
      <c r="BF32" s="312"/>
      <c r="BG32" s="78"/>
      <c r="BH32" s="54" t="str">
        <f>IF(BD32&gt;=80,"ATINGEM CONCEITO 3","NAO")</f>
        <v>ATINGEM CONCEITO 3</v>
      </c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60"/>
    </row>
    <row r="33" spans="51:74" ht="15.75" thickBot="1">
      <c r="AY33" s="1" t="s">
        <v>65</v>
      </c>
      <c r="AZ33" s="60"/>
      <c r="BA33" s="309">
        <f>AZ16-COUNTIF(CG3:CG14,"=NAO")</f>
        <v>7.5</v>
      </c>
      <c r="BB33" s="281"/>
      <c r="BC33" s="77"/>
      <c r="BD33" s="310">
        <f>(BA33/G21)*100</f>
        <v>65.217391304347828</v>
      </c>
      <c r="BE33" s="311"/>
      <c r="BF33" s="312"/>
      <c r="BG33" s="78"/>
      <c r="BH33" s="54" t="str">
        <f>IF(BD33&gt;=80," ATINGEM CONCEITO 4","NAO")</f>
        <v>NAO</v>
      </c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60"/>
    </row>
    <row r="34" spans="51:74" ht="15.75" thickBot="1">
      <c r="AY34" s="313" t="s">
        <v>66</v>
      </c>
      <c r="AZ34" s="314"/>
      <c r="BA34" s="309">
        <f>AZ16-COUNTIF(CI3:CI14,"=NAO")</f>
        <v>7.5</v>
      </c>
      <c r="BB34" s="281"/>
      <c r="BC34" s="77"/>
      <c r="BD34" s="310">
        <f>(BA34/G21)*100</f>
        <v>65.217391304347828</v>
      </c>
      <c r="BE34" s="311"/>
      <c r="BF34" s="312"/>
      <c r="BG34" s="78"/>
      <c r="BH34" s="54" t="str">
        <f>IF(BD34&gt;=80,"ATINGEM CONCEITO 5","NAO")</f>
        <v>NAO</v>
      </c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60"/>
    </row>
    <row r="36" spans="51:74" ht="15.75" thickBot="1"/>
    <row r="37" spans="51:74" ht="15.75" thickBot="1">
      <c r="AY37" s="292" t="s">
        <v>67</v>
      </c>
      <c r="AZ37" s="282"/>
      <c r="BA37" s="282"/>
      <c r="BB37" s="282"/>
      <c r="BC37" s="282"/>
      <c r="BD37" s="282"/>
      <c r="BE37" s="282"/>
      <c r="BF37" s="282"/>
      <c r="BG37" s="282"/>
      <c r="BH37" s="282"/>
      <c r="BI37" s="282"/>
      <c r="BJ37" s="282"/>
      <c r="BK37" s="282"/>
      <c r="BL37" s="282"/>
      <c r="BM37" s="282"/>
      <c r="BN37" s="282"/>
      <c r="BO37" s="282"/>
      <c r="BP37" s="282"/>
      <c r="BQ37" s="282"/>
      <c r="BR37" s="282"/>
      <c r="BS37" s="282"/>
      <c r="BT37" s="282"/>
      <c r="BU37" s="282"/>
      <c r="BV37" s="283"/>
    </row>
    <row r="38" spans="51:74" ht="15.75" thickBot="1">
      <c r="AY38" t="s">
        <v>43</v>
      </c>
      <c r="AZ38">
        <f>G21</f>
        <v>11.5</v>
      </c>
      <c r="BA38" s="79" t="s">
        <v>8</v>
      </c>
      <c r="BB38" s="80" t="s">
        <v>9</v>
      </c>
      <c r="BC38" s="80"/>
      <c r="BD38" s="80" t="s">
        <v>10</v>
      </c>
      <c r="BE38" s="80"/>
      <c r="BF38" s="80" t="s">
        <v>11</v>
      </c>
      <c r="BG38" s="80"/>
      <c r="BH38" s="80" t="s">
        <v>12</v>
      </c>
      <c r="BI38" s="80" t="s">
        <v>13</v>
      </c>
      <c r="BJ38" s="80" t="s">
        <v>14</v>
      </c>
      <c r="BK38" s="80" t="s">
        <v>15</v>
      </c>
      <c r="BL38" s="80" t="s">
        <v>16</v>
      </c>
      <c r="BM38" s="80"/>
      <c r="BN38" s="80" t="s">
        <v>17</v>
      </c>
      <c r="BO38" s="80"/>
      <c r="BP38" s="80" t="s">
        <v>27</v>
      </c>
      <c r="BQ38" s="80" t="s">
        <v>19</v>
      </c>
      <c r="BR38" s="80" t="s">
        <v>20</v>
      </c>
      <c r="BS38" s="80"/>
      <c r="BT38" s="80" t="s">
        <v>21</v>
      </c>
      <c r="BU38" s="80"/>
      <c r="BV38" s="81" t="s">
        <v>22</v>
      </c>
    </row>
    <row r="39" spans="51:74">
      <c r="AY39" t="s">
        <v>68</v>
      </c>
      <c r="BA39">
        <f>COUNTIF(BA3:BA14,"&gt;0")</f>
        <v>8</v>
      </c>
      <c r="BB39">
        <f>COUNTIF(BB3:BB14,"&gt;0")</f>
        <v>10</v>
      </c>
      <c r="BD39">
        <f>COUNTIF(BD3:BD14,"&gt;0")</f>
        <v>4</v>
      </c>
      <c r="BF39">
        <f>COUNTIF(BF3:BF14,"&gt;0")</f>
        <v>2</v>
      </c>
      <c r="BH39">
        <f t="shared" ref="BH39:BV39" si="57">COUNTIF(BH3:BH14,"&gt;0")</f>
        <v>1</v>
      </c>
      <c r="BI39">
        <f t="shared" si="57"/>
        <v>2</v>
      </c>
      <c r="BJ39">
        <f t="shared" si="57"/>
        <v>0</v>
      </c>
      <c r="BK39">
        <f t="shared" si="57"/>
        <v>0</v>
      </c>
      <c r="BL39">
        <f t="shared" si="57"/>
        <v>0</v>
      </c>
      <c r="BM39">
        <f t="shared" si="57"/>
        <v>0</v>
      </c>
      <c r="BN39">
        <f t="shared" si="57"/>
        <v>0</v>
      </c>
      <c r="BO39">
        <f t="shared" si="57"/>
        <v>0</v>
      </c>
      <c r="BP39">
        <f t="shared" si="57"/>
        <v>0</v>
      </c>
      <c r="BQ39">
        <f t="shared" si="57"/>
        <v>0</v>
      </c>
      <c r="BR39">
        <f t="shared" si="57"/>
        <v>0</v>
      </c>
      <c r="BS39">
        <f t="shared" si="57"/>
        <v>0</v>
      </c>
      <c r="BT39">
        <f t="shared" si="57"/>
        <v>0</v>
      </c>
      <c r="BU39">
        <f t="shared" si="57"/>
        <v>0</v>
      </c>
      <c r="BV39">
        <f t="shared" si="57"/>
        <v>0</v>
      </c>
    </row>
    <row r="40" spans="51:74">
      <c r="AY40" t="s">
        <v>69</v>
      </c>
      <c r="BA40" s="82">
        <f>BA39/$AZ$38*100</f>
        <v>69.565217391304344</v>
      </c>
      <c r="BB40" s="82">
        <f t="shared" ref="BB40:BV40" si="58">BB39/$AZ$38*100</f>
        <v>86.956521739130437</v>
      </c>
      <c r="BC40" s="82"/>
      <c r="BD40" s="82">
        <f t="shared" si="58"/>
        <v>34.782608695652172</v>
      </c>
      <c r="BE40" s="82"/>
      <c r="BF40" s="82">
        <f t="shared" si="58"/>
        <v>17.391304347826086</v>
      </c>
      <c r="BG40" s="82"/>
      <c r="BH40" s="82">
        <f t="shared" si="58"/>
        <v>8.695652173913043</v>
      </c>
      <c r="BI40" s="82">
        <f t="shared" si="58"/>
        <v>17.391304347826086</v>
      </c>
      <c r="BJ40" s="82">
        <f t="shared" si="58"/>
        <v>0</v>
      </c>
      <c r="BK40" s="82">
        <f t="shared" si="58"/>
        <v>0</v>
      </c>
      <c r="BL40" s="82">
        <f t="shared" si="58"/>
        <v>0</v>
      </c>
      <c r="BM40" s="82">
        <f t="shared" si="58"/>
        <v>0</v>
      </c>
      <c r="BN40" s="82">
        <f t="shared" si="58"/>
        <v>0</v>
      </c>
      <c r="BO40" s="82">
        <f t="shared" si="58"/>
        <v>0</v>
      </c>
      <c r="BP40" s="82">
        <f t="shared" si="58"/>
        <v>0</v>
      </c>
      <c r="BQ40" s="82">
        <f t="shared" si="58"/>
        <v>0</v>
      </c>
      <c r="BR40" s="82">
        <f t="shared" si="58"/>
        <v>0</v>
      </c>
      <c r="BS40" s="82">
        <f t="shared" si="58"/>
        <v>0</v>
      </c>
      <c r="BT40" s="82">
        <f t="shared" si="58"/>
        <v>0</v>
      </c>
      <c r="BU40" s="82">
        <f t="shared" si="58"/>
        <v>0</v>
      </c>
      <c r="BV40" s="82">
        <f t="shared" si="58"/>
        <v>0</v>
      </c>
    </row>
    <row r="41" spans="51:74" ht="15.75" thickBot="1">
      <c r="BA41" t="s">
        <v>29</v>
      </c>
      <c r="BK41" t="s">
        <v>50</v>
      </c>
      <c r="BQ41" t="s">
        <v>53</v>
      </c>
    </row>
    <row r="42" spans="51:74" ht="15.75" thickBot="1">
      <c r="AY42" t="s">
        <v>23</v>
      </c>
      <c r="BA42" s="288">
        <f>COUNTIF(BC3:BC14,"&gt;0")/$AZ$38*100</f>
        <v>95.652173913043484</v>
      </c>
      <c r="BB42" s="289"/>
      <c r="BC42" s="83"/>
      <c r="BJ42" t="s">
        <v>26</v>
      </c>
      <c r="BK42" s="288">
        <f>COUNTIF(BM3:BM14,"&gt;0")/$AZ$38*100</f>
        <v>0</v>
      </c>
      <c r="BL42" s="289"/>
      <c r="BM42" s="83"/>
      <c r="BP42" t="s">
        <v>28</v>
      </c>
      <c r="BQ42" s="288">
        <f>COUNTIF(BS3:BS14,"&gt;0")/$AZ$38*100</f>
        <v>0</v>
      </c>
      <c r="BR42" s="289"/>
      <c r="BS42" s="83"/>
    </row>
    <row r="43" spans="51:74" ht="15.75" thickBot="1">
      <c r="AY43" t="s">
        <v>24</v>
      </c>
      <c r="BA43" s="305">
        <f>COUNTIF(BE3:BE106,"&gt;0")/$AZ$38*100</f>
        <v>95.652173913043484</v>
      </c>
      <c r="BB43" s="306"/>
      <c r="BC43" s="306"/>
      <c r="BD43" s="307"/>
      <c r="BE43" s="83"/>
    </row>
    <row r="44" spans="51:74" ht="15.75" thickBot="1">
      <c r="AY44" t="s">
        <v>70</v>
      </c>
      <c r="BA44" s="288">
        <f>COUNTIF(BG3:BG14,"&gt;0")/$AZ$38*100</f>
        <v>95.652173913043484</v>
      </c>
      <c r="BB44" s="308"/>
      <c r="BC44" s="308"/>
      <c r="BD44" s="308"/>
      <c r="BE44" s="308"/>
      <c r="BF44" s="289"/>
      <c r="BG44" s="57"/>
    </row>
    <row r="45" spans="51:74" ht="15.75" thickBot="1"/>
    <row r="46" spans="51:74" ht="15.75" thickBot="1">
      <c r="AY46" t="s">
        <v>23</v>
      </c>
      <c r="BA46" s="288">
        <f>COUNTIF(BC3:BC14,"&gt;1")/$AZ$38*100</f>
        <v>69.565217391304344</v>
      </c>
      <c r="BB46" s="289"/>
    </row>
    <row r="67" spans="2:2">
      <c r="B67">
        <v>1</v>
      </c>
    </row>
    <row r="68" spans="2:2">
      <c r="B68">
        <v>2</v>
      </c>
    </row>
    <row r="69" spans="2:2">
      <c r="B69">
        <v>3</v>
      </c>
    </row>
    <row r="70" spans="2:2">
      <c r="B70">
        <v>4</v>
      </c>
    </row>
    <row r="71" spans="2:2">
      <c r="B71">
        <v>5</v>
      </c>
    </row>
    <row r="72" spans="2:2">
      <c r="B72">
        <v>6</v>
      </c>
    </row>
    <row r="73" spans="2:2">
      <c r="B73">
        <v>7</v>
      </c>
    </row>
    <row r="74" spans="2:2">
      <c r="B74">
        <v>8</v>
      </c>
    </row>
    <row r="75" spans="2:2">
      <c r="B75">
        <v>9</v>
      </c>
    </row>
    <row r="76" spans="2:2">
      <c r="B76">
        <v>10</v>
      </c>
    </row>
    <row r="77" spans="2:2">
      <c r="B77">
        <v>11</v>
      </c>
    </row>
    <row r="78" spans="2:2">
      <c r="B78">
        <v>12</v>
      </c>
    </row>
    <row r="79" spans="2:2">
      <c r="B79">
        <v>13</v>
      </c>
    </row>
    <row r="80" spans="2:2">
      <c r="B80">
        <v>14</v>
      </c>
    </row>
    <row r="81" spans="2:2">
      <c r="B81">
        <v>15</v>
      </c>
    </row>
    <row r="82" spans="2:2">
      <c r="B82">
        <v>16</v>
      </c>
    </row>
    <row r="83" spans="2:2">
      <c r="B83">
        <v>17</v>
      </c>
    </row>
    <row r="84" spans="2:2">
      <c r="B84">
        <v>19</v>
      </c>
    </row>
    <row r="85" spans="2:2">
      <c r="B85">
        <v>20</v>
      </c>
    </row>
    <row r="86" spans="2:2">
      <c r="B86">
        <v>21</v>
      </c>
    </row>
    <row r="87" spans="2:2">
      <c r="B87">
        <v>21</v>
      </c>
    </row>
    <row r="90" spans="2:2">
      <c r="B90">
        <v>1</v>
      </c>
    </row>
    <row r="91" spans="2:2">
      <c r="B91">
        <v>2</v>
      </c>
    </row>
    <row r="92" spans="2:2">
      <c r="B92">
        <v>3</v>
      </c>
    </row>
    <row r="93" spans="2:2">
      <c r="B93">
        <v>4</v>
      </c>
    </row>
    <row r="94" spans="2:2">
      <c r="B94">
        <v>5</v>
      </c>
    </row>
    <row r="95" spans="2:2">
      <c r="B95">
        <v>6</v>
      </c>
    </row>
    <row r="96" spans="2:2">
      <c r="B96">
        <v>7</v>
      </c>
    </row>
    <row r="97" spans="2:2">
      <c r="B97">
        <v>8</v>
      </c>
    </row>
  </sheetData>
  <protectedRanges>
    <protectedRange password="E804" sqref="T95:AI95" name="Dados da produção"/>
  </protectedRanges>
  <mergeCells count="30">
    <mergeCell ref="AY34:AZ34"/>
    <mergeCell ref="BA34:BB34"/>
    <mergeCell ref="BD34:BF34"/>
    <mergeCell ref="AY37:BV37"/>
    <mergeCell ref="BA42:BB42"/>
    <mergeCell ref="BK42:BL42"/>
    <mergeCell ref="BQ42:BR42"/>
    <mergeCell ref="BA43:BD43"/>
    <mergeCell ref="BA44:BF44"/>
    <mergeCell ref="AY30:BV30"/>
    <mergeCell ref="BA32:BB32"/>
    <mergeCell ref="BD32:BF32"/>
    <mergeCell ref="BA33:BB33"/>
    <mergeCell ref="BD33:BF33"/>
    <mergeCell ref="BA46:BB46"/>
    <mergeCell ref="CB19:CC19"/>
    <mergeCell ref="AY20:BV20"/>
    <mergeCell ref="BW20:BX20"/>
    <mergeCell ref="BW19:CA19"/>
    <mergeCell ref="BW21:BX21"/>
    <mergeCell ref="BW22:BX22"/>
    <mergeCell ref="BW23:BX23"/>
    <mergeCell ref="BW24:BW28"/>
    <mergeCell ref="BB25:BH25"/>
    <mergeCell ref="BB26:BH26"/>
    <mergeCell ref="BB27:BH27"/>
    <mergeCell ref="E1:S1"/>
    <mergeCell ref="U1:AI1"/>
    <mergeCell ref="AK1:AY1"/>
    <mergeCell ref="BA1:BV1"/>
  </mergeCells>
  <phoneticPr fontId="0" type="noConversion"/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DS48"/>
  <sheetViews>
    <sheetView topLeftCell="AQ19" zoomScale="120" zoomScaleNormal="120" workbookViewId="0">
      <selection activeCell="BA48" sqref="BA48:BB48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5.75" thickBot="1">
      <c r="A3" s="24" t="s">
        <v>339</v>
      </c>
      <c r="B3" s="25">
        <v>1</v>
      </c>
      <c r="C3" s="97" t="s">
        <v>508</v>
      </c>
      <c r="D3" s="85" t="s">
        <v>36</v>
      </c>
      <c r="E3" s="86">
        <v>1</v>
      </c>
      <c r="F3" s="86">
        <v>1</v>
      </c>
      <c r="G3" s="86">
        <v>1</v>
      </c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50" t="s">
        <v>36</v>
      </c>
      <c r="U3" s="86">
        <v>1</v>
      </c>
      <c r="V3" s="86"/>
      <c r="W3" s="86">
        <v>3</v>
      </c>
      <c r="X3" s="86"/>
      <c r="Y3" s="86"/>
      <c r="Z3" s="86"/>
      <c r="AA3" s="86"/>
      <c r="AB3" s="86"/>
      <c r="AC3" s="86"/>
      <c r="AD3" s="86"/>
      <c r="AE3" s="86"/>
      <c r="AF3" s="86"/>
      <c r="AG3" s="133"/>
      <c r="AH3" s="133"/>
      <c r="AI3" s="134"/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 t="shared" ref="AZ3:AZ12" si="0">COUNTIF(D3:AY3,"P")</f>
        <v>2</v>
      </c>
      <c r="BA3" s="30">
        <f t="shared" ref="BA3:BA12" si="1">SUM(E3,U3,AK3)</f>
        <v>2</v>
      </c>
      <c r="BB3" s="31">
        <f t="shared" ref="BB3:BB12" si="2">SUM(F3,V3,AL3)</f>
        <v>1</v>
      </c>
      <c r="BC3" s="31">
        <f>SUM(BA3:BB3)</f>
        <v>3</v>
      </c>
      <c r="BD3" s="31">
        <f t="shared" ref="BD3:BD12" si="3">SUM(G3,W3,AM3)</f>
        <v>4</v>
      </c>
      <c r="BE3" s="31">
        <f>SUM(BC3:BD3)</f>
        <v>7</v>
      </c>
      <c r="BF3" s="31">
        <f t="shared" ref="BF3:BF12" si="4">SUM(H3,X3,AN3)</f>
        <v>0</v>
      </c>
      <c r="BG3" s="31">
        <f>BA3+BB3+BD3+BF3</f>
        <v>7</v>
      </c>
      <c r="BH3" s="31">
        <f t="shared" ref="BH3:BH12" si="5">SUM(I3,Y3,AO3)</f>
        <v>0</v>
      </c>
      <c r="BI3" s="31">
        <f t="shared" ref="BI3:BI12" si="6">SUM(J3,Z3,AP3)</f>
        <v>0</v>
      </c>
      <c r="BJ3" s="31">
        <f t="shared" ref="BJ3:BJ12" si="7">SUM(K3,AA3,AQ3)</f>
        <v>0</v>
      </c>
      <c r="BK3" s="31">
        <f t="shared" ref="BK3:BK12" si="8">SUM(AR3,AB3,L3)</f>
        <v>0</v>
      </c>
      <c r="BL3" s="31">
        <f t="shared" ref="BL3:BL12" si="9">SUM(AS3,AC3,M3)</f>
        <v>0</v>
      </c>
      <c r="BM3" s="31">
        <f>SUM(BK3:BL3)</f>
        <v>0</v>
      </c>
      <c r="BN3" s="31">
        <f t="shared" ref="BN3:BN12" si="10">SUM(AT3,AD3,N3)</f>
        <v>0</v>
      </c>
      <c r="BO3" s="31">
        <f t="shared" ref="BO3:BO12" si="11">SUM(AU3,AE3,O3)</f>
        <v>0</v>
      </c>
      <c r="BP3" s="31">
        <f>IF(BO3&gt;=3,3,BO3)</f>
        <v>0</v>
      </c>
      <c r="BQ3" s="31">
        <f t="shared" ref="BQ3:BQ12" si="12">SUM(AV3,AF3,P3)</f>
        <v>0</v>
      </c>
      <c r="BR3" s="31">
        <f t="shared" ref="BR3:BR12" si="13">SUM(AW3,AG3,Q3)</f>
        <v>0</v>
      </c>
      <c r="BS3" s="31">
        <f>SUM(BQ3:BR3)</f>
        <v>0</v>
      </c>
      <c r="BT3" s="31">
        <f t="shared" ref="BT3:BT12" si="14">SUM(AX3,AH3,R3)</f>
        <v>0</v>
      </c>
      <c r="BU3" s="32">
        <f t="shared" ref="BU3:BU12" si="15">SUM(AY3,AI3,S3)</f>
        <v>0</v>
      </c>
      <c r="BV3" s="32">
        <f>IF(BU3&gt;=3,3,BU3)</f>
        <v>0</v>
      </c>
      <c r="BX3" s="30">
        <f>(BA3*100)+(BB3*80)+(BD3*60)+(BF3*40)+(BH3*20)</f>
        <v>520</v>
      </c>
      <c r="BY3" s="31">
        <f>IF(BI3&gt;3,30,BI3*10)</f>
        <v>0</v>
      </c>
      <c r="BZ3" s="31">
        <f>IF(BJ3&gt;3,15,BJ3*5)</f>
        <v>0</v>
      </c>
      <c r="CA3" s="31">
        <f>(BK3*200)+(BL3*100)+(BN3*50)+(BP3*20)</f>
        <v>0</v>
      </c>
      <c r="CB3" s="31">
        <f>(BQ3*100)+(BR3*50)+(BT3*25)+(BV3*10)</f>
        <v>0</v>
      </c>
      <c r="CC3" s="32">
        <f>IF(AZ3&gt;0,SUM(BX3:CB3),"")</f>
        <v>520</v>
      </c>
      <c r="CD3" s="176">
        <f t="shared" ref="CD3:CD16" si="16">$CC3-(($CE$2/3)*$AZ3)</f>
        <v>373.33333333333337</v>
      </c>
      <c r="CE3" s="24">
        <f>IF(AZ3=0," ",IF(CD3&gt;=0,3,"NAO"))</f>
        <v>3</v>
      </c>
      <c r="CF3" s="176">
        <f t="shared" ref="CF3:CF16" si="17">$CC3-(($CG$2/3)*$AZ3)</f>
        <v>333.33333333333337</v>
      </c>
      <c r="CG3" s="24">
        <f>IF(AZ3=0," ",IF(CF3&gt;=0,4,"NAO"))</f>
        <v>4</v>
      </c>
      <c r="CH3" s="176">
        <f t="shared" ref="CH3:CH16" si="18">$CC3-(($CI$2/3)*$AZ3)</f>
        <v>280</v>
      </c>
      <c r="CI3" s="24">
        <f>IF(AZ3=0," ",IF(CH3&gt;=0,5,"NAO"))</f>
        <v>5</v>
      </c>
      <c r="CK3" s="24">
        <f t="shared" ref="CK3:CK16" si="19">(CC3/(SUM($CC$3:$CC$16))*100)</f>
        <v>13.131313131313133</v>
      </c>
      <c r="CM3" s="24">
        <f t="shared" ref="CM3:CM16" si="20">BA3/(SUM(BA$3:BA$16)/100)</f>
        <v>14.285714285714285</v>
      </c>
      <c r="CN3" s="24">
        <f t="shared" ref="CN3:CN16" si="21">BB3/(SUM(BB$3:BB$16)/100)</f>
        <v>11.111111111111111</v>
      </c>
      <c r="CO3" s="24">
        <f t="shared" ref="CO3:CO16" si="22">BD3/(SUM(BD$3:BD$16)/100)</f>
        <v>16</v>
      </c>
      <c r="CP3" s="24">
        <f t="shared" ref="CP3:CP16" si="23">BF3/(SUM(BF$3:BF$16)/100)</f>
        <v>0</v>
      </c>
      <c r="CQ3" s="24">
        <f t="shared" ref="CQ3:CQ16" si="24">BH3/(SUM(BH$3:BH$16)/100)</f>
        <v>0</v>
      </c>
      <c r="CR3" s="24">
        <f t="shared" ref="CR3:CR16" si="25">BI3/(SUM(BI$3:BI$16)/100)</f>
        <v>0</v>
      </c>
      <c r="CS3" s="24" t="e">
        <f t="shared" ref="CS3:CS16" si="26">BJ3/(SUM(BJ$3:BJ$16)/100)</f>
        <v>#DIV/0!</v>
      </c>
      <c r="CT3" s="24" t="e">
        <f t="shared" ref="CT3:CT16" si="27">BK3/(SUM(BK$3:BK$16)/100)</f>
        <v>#DIV/0!</v>
      </c>
      <c r="CU3" s="24" t="e">
        <f t="shared" ref="CU3:CU16" si="28">BL3/(SUM(BL$3:BL$16)/100)</f>
        <v>#DIV/0!</v>
      </c>
      <c r="CV3" s="24" t="e">
        <f t="shared" ref="CV3:CV16" si="29">BN3/(SUM(BN$3:BN$16)/100)</f>
        <v>#DIV/0!</v>
      </c>
      <c r="CW3" s="24">
        <f t="shared" ref="CW3:CW16" si="30">BO3/(SUM(BO$3:BO$16)/100)</f>
        <v>0</v>
      </c>
      <c r="CX3" s="24">
        <f t="shared" ref="CX3:CX16" si="31">BP3/(SUM(BP$3:BP$16)/100)</f>
        <v>0</v>
      </c>
      <c r="CY3" s="24" t="e">
        <f t="shared" ref="CY3:CY16" si="32">BQ3/(SUM(BQ$3:BQ$16)/100)</f>
        <v>#DIV/0!</v>
      </c>
      <c r="CZ3" s="24" t="e">
        <f t="shared" ref="CZ3:CZ16" si="33">BR3/(SUM(BR$3:BR$16)/100)</f>
        <v>#DIV/0!</v>
      </c>
      <c r="DA3" s="24" t="e">
        <f t="shared" ref="DA3:DA16" si="34">BT3/(SUM(BT$3:BT$16)/100)</f>
        <v>#DIV/0!</v>
      </c>
      <c r="DB3" s="24" t="e">
        <f t="shared" ref="DB3:DB16" si="35">BU3/(SUM(BU$3:BU$16)/100)</f>
        <v>#DIV/0!</v>
      </c>
      <c r="DC3" s="24" t="e">
        <f t="shared" ref="DC3:DC16" si="36">BV3/(SUM(BV$3:BV$16)/100)</f>
        <v>#DIV/0!</v>
      </c>
      <c r="DE3" s="24">
        <f>COUNTIF(BA3,"&lt;&gt;0")</f>
        <v>1</v>
      </c>
      <c r="DF3" s="24">
        <f>COUNTIF(BB3,"&lt;&gt;0")</f>
        <v>1</v>
      </c>
      <c r="DG3" s="24">
        <f>COUNTIF(BD3,"&lt;&gt;0")</f>
        <v>1</v>
      </c>
      <c r="DH3" s="24">
        <f>COUNTIF(BF3,"&lt;&gt;0")</f>
        <v>0</v>
      </c>
      <c r="DI3" s="24">
        <f t="shared" ref="DI3:DM16" si="37">COUNTIF(BH3,"&lt;&gt;0")</f>
        <v>0</v>
      </c>
      <c r="DJ3" s="24">
        <f t="shared" si="37"/>
        <v>0</v>
      </c>
      <c r="DK3" s="24">
        <f t="shared" si="37"/>
        <v>0</v>
      </c>
      <c r="DL3" s="24">
        <f t="shared" si="37"/>
        <v>0</v>
      </c>
      <c r="DM3" s="24">
        <f t="shared" si="37"/>
        <v>0</v>
      </c>
      <c r="DN3" s="24">
        <f t="shared" ref="DN3:DN16" si="38">COUNTIF(BN3,"&lt;&gt;0")</f>
        <v>0</v>
      </c>
      <c r="DO3" s="24">
        <f>COUNTIF(BP3,"&lt;&gt;0")</f>
        <v>0</v>
      </c>
      <c r="DP3" s="24">
        <f>COUNTIF(BQ3,"&lt;&gt;0")</f>
        <v>0</v>
      </c>
      <c r="DQ3" s="24">
        <f>COUNTIF(BR3,"&lt;&gt;0")</f>
        <v>0</v>
      </c>
      <c r="DR3" s="24">
        <f>COUNTIF(BT3,"&lt;&gt;0")</f>
        <v>0</v>
      </c>
      <c r="DS3" s="24">
        <f>COUNTIF(BV3,"&lt;&gt;0")</f>
        <v>0</v>
      </c>
    </row>
    <row r="4" spans="1:123" s="24" customFormat="1" ht="15.75" thickBot="1">
      <c r="A4" s="24" t="s">
        <v>339</v>
      </c>
      <c r="B4" s="25">
        <v>2</v>
      </c>
      <c r="C4" s="25" t="s">
        <v>509</v>
      </c>
      <c r="D4" s="85" t="s">
        <v>36</v>
      </c>
      <c r="E4" s="33">
        <v>1</v>
      </c>
      <c r="F4" s="33">
        <v>1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50" t="s">
        <v>36</v>
      </c>
      <c r="U4" s="33"/>
      <c r="V4" s="33">
        <v>1</v>
      </c>
      <c r="W4" s="33">
        <v>3</v>
      </c>
      <c r="X4" s="33"/>
      <c r="Y4" s="33"/>
      <c r="Z4" s="33"/>
      <c r="AA4" s="33"/>
      <c r="AB4" s="33"/>
      <c r="AC4" s="33"/>
      <c r="AD4" s="33"/>
      <c r="AE4" s="33"/>
      <c r="AF4" s="33"/>
      <c r="AG4" s="105"/>
      <c r="AH4" s="139"/>
      <c r="AI4" s="143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si="0"/>
        <v>2</v>
      </c>
      <c r="BA4" s="30">
        <f t="shared" si="1"/>
        <v>1</v>
      </c>
      <c r="BB4" s="31">
        <f t="shared" si="2"/>
        <v>2</v>
      </c>
      <c r="BC4" s="31">
        <f t="shared" ref="BC4:BC16" si="39">SUM(BA4:BB4)</f>
        <v>3</v>
      </c>
      <c r="BD4" s="31">
        <f t="shared" si="3"/>
        <v>3</v>
      </c>
      <c r="BE4" s="31">
        <f t="shared" ref="BE4:BE16" si="40">SUM(BC4:BD4)</f>
        <v>6</v>
      </c>
      <c r="BF4" s="31">
        <f t="shared" si="4"/>
        <v>0</v>
      </c>
      <c r="BG4" s="31">
        <f t="shared" ref="BG4:BG16" si="41">BA4+BB4+BD4+BF4</f>
        <v>6</v>
      </c>
      <c r="BH4" s="31">
        <f t="shared" si="5"/>
        <v>0</v>
      </c>
      <c r="BI4" s="31">
        <f t="shared" si="6"/>
        <v>0</v>
      </c>
      <c r="BJ4" s="31">
        <f t="shared" si="7"/>
        <v>0</v>
      </c>
      <c r="BK4" s="31">
        <f t="shared" si="8"/>
        <v>0</v>
      </c>
      <c r="BL4" s="31">
        <f t="shared" si="9"/>
        <v>0</v>
      </c>
      <c r="BM4" s="31">
        <f t="shared" ref="BM4:BM16" si="42">SUM(BK4:BL4)</f>
        <v>0</v>
      </c>
      <c r="BN4" s="31">
        <f t="shared" si="10"/>
        <v>0</v>
      </c>
      <c r="BO4" s="31">
        <f t="shared" si="11"/>
        <v>0</v>
      </c>
      <c r="BP4" s="31">
        <f t="shared" ref="BP4:BP16" si="43">IF(BO4&gt;=3,3,BO4)</f>
        <v>0</v>
      </c>
      <c r="BQ4" s="31">
        <f t="shared" si="12"/>
        <v>0</v>
      </c>
      <c r="BR4" s="31">
        <f t="shared" si="13"/>
        <v>0</v>
      </c>
      <c r="BS4" s="31">
        <f t="shared" ref="BS4:BS16" si="44">SUM(BQ4:BR4)</f>
        <v>0</v>
      </c>
      <c r="BT4" s="31">
        <f t="shared" si="14"/>
        <v>0</v>
      </c>
      <c r="BU4" s="32">
        <f t="shared" si="15"/>
        <v>0</v>
      </c>
      <c r="BV4" s="32">
        <f t="shared" ref="BV4:BV16" si="45">IF(BU4&gt;=3,3,BU4)</f>
        <v>0</v>
      </c>
      <c r="BX4" s="30">
        <f t="shared" ref="BX4:BX16" si="46">(BA4*100)+(BB4*80)+(BD4*60)+(BF4*40)+(BH4*20)</f>
        <v>440</v>
      </c>
      <c r="BY4" s="31">
        <f t="shared" ref="BY4:BY16" si="47">IF(BI4&gt;3,30,BI4*10)</f>
        <v>0</v>
      </c>
      <c r="BZ4" s="31">
        <f t="shared" ref="BZ4:BZ16" si="48">IF(BJ4&gt;3,15,BJ4*5)</f>
        <v>0</v>
      </c>
      <c r="CA4" s="31">
        <f t="shared" ref="CA4:CA16" si="49">(BK4*200)+(BL4*100)+(BN4*50)+(BP4*20)</f>
        <v>0</v>
      </c>
      <c r="CB4" s="31">
        <f t="shared" ref="CB4:CB16" si="50">(BQ4*100)+(BR4*50)+(BT4*25)+(BV4*10)</f>
        <v>0</v>
      </c>
      <c r="CC4" s="32">
        <f t="shared" ref="CC4:CC16" si="51">IF(AZ4&gt;0,SUM(BX4:CB4),"")</f>
        <v>440</v>
      </c>
      <c r="CD4" s="176">
        <f t="shared" si="16"/>
        <v>293.33333333333337</v>
      </c>
      <c r="CE4" s="24">
        <f t="shared" ref="CE4:CE16" si="52">IF(AZ4=0," ",IF(CD4&gt;=0,3,"NAO"))</f>
        <v>3</v>
      </c>
      <c r="CF4" s="176">
        <f t="shared" si="17"/>
        <v>253.33333333333334</v>
      </c>
      <c r="CG4" s="24">
        <f t="shared" ref="CG4:CG16" si="53">IF(AZ4=0," ",IF(CF4&gt;=0,4,"NAO"))</f>
        <v>4</v>
      </c>
      <c r="CH4" s="176">
        <f t="shared" si="18"/>
        <v>200</v>
      </c>
      <c r="CI4" s="24">
        <f t="shared" ref="CI4:CI16" si="54">IF(AZ4=0," ",IF(CH4&gt;=0,5,"NAO"))</f>
        <v>5</v>
      </c>
      <c r="CK4" s="24">
        <f t="shared" si="19"/>
        <v>11.111111111111111</v>
      </c>
      <c r="CM4" s="24">
        <f t="shared" si="20"/>
        <v>7.1428571428571423</v>
      </c>
      <c r="CN4" s="24">
        <f t="shared" si="21"/>
        <v>22.222222222222221</v>
      </c>
      <c r="CO4" s="24">
        <f t="shared" si="22"/>
        <v>12</v>
      </c>
      <c r="CP4" s="24">
        <f t="shared" si="23"/>
        <v>0</v>
      </c>
      <c r="CQ4" s="24">
        <f t="shared" si="24"/>
        <v>0</v>
      </c>
      <c r="CR4" s="24">
        <f t="shared" si="25"/>
        <v>0</v>
      </c>
      <c r="CS4" s="24" t="e">
        <f t="shared" si="26"/>
        <v>#DIV/0!</v>
      </c>
      <c r="CT4" s="24" t="e">
        <f t="shared" si="27"/>
        <v>#DIV/0!</v>
      </c>
      <c r="CU4" s="24" t="e">
        <f t="shared" si="28"/>
        <v>#DIV/0!</v>
      </c>
      <c r="CV4" s="24" t="e">
        <f t="shared" si="29"/>
        <v>#DIV/0!</v>
      </c>
      <c r="CW4" s="24">
        <f t="shared" si="30"/>
        <v>0</v>
      </c>
      <c r="CX4" s="24">
        <f t="shared" si="31"/>
        <v>0</v>
      </c>
      <c r="CY4" s="24" t="e">
        <f t="shared" si="32"/>
        <v>#DIV/0!</v>
      </c>
      <c r="CZ4" s="24" t="e">
        <f t="shared" si="33"/>
        <v>#DIV/0!</v>
      </c>
      <c r="DA4" s="24" t="e">
        <f t="shared" si="34"/>
        <v>#DIV/0!</v>
      </c>
      <c r="DB4" s="24" t="e">
        <f t="shared" si="35"/>
        <v>#DIV/0!</v>
      </c>
      <c r="DC4" s="24" t="e">
        <f t="shared" si="36"/>
        <v>#DIV/0!</v>
      </c>
      <c r="DE4" s="24">
        <f t="shared" ref="DE4:DF16" si="55">COUNTIF(BA4,"&lt;&gt;0")</f>
        <v>1</v>
      </c>
      <c r="DF4" s="24">
        <f t="shared" si="55"/>
        <v>1</v>
      </c>
      <c r="DG4" s="24">
        <f t="shared" ref="DG4:DG16" si="56">COUNTIF(BD4,"&lt;&gt;0")</f>
        <v>1</v>
      </c>
      <c r="DH4" s="24">
        <f t="shared" ref="DH4:DH16" si="57">COUNTIF(BF4,"&lt;&gt;0")</f>
        <v>0</v>
      </c>
      <c r="DI4" s="24">
        <f t="shared" si="37"/>
        <v>0</v>
      </c>
      <c r="DJ4" s="24">
        <f t="shared" si="37"/>
        <v>0</v>
      </c>
      <c r="DK4" s="24">
        <f t="shared" si="37"/>
        <v>0</v>
      </c>
      <c r="DL4" s="24">
        <f t="shared" si="37"/>
        <v>0</v>
      </c>
      <c r="DM4" s="24">
        <f t="shared" si="37"/>
        <v>0</v>
      </c>
      <c r="DN4" s="24">
        <f t="shared" si="38"/>
        <v>0</v>
      </c>
      <c r="DO4" s="24">
        <f t="shared" ref="DO4:DQ16" si="58">COUNTIF(BP4,"&lt;&gt;0")</f>
        <v>0</v>
      </c>
      <c r="DP4" s="24">
        <f t="shared" si="58"/>
        <v>0</v>
      </c>
      <c r="DQ4" s="24">
        <f t="shared" si="58"/>
        <v>0</v>
      </c>
      <c r="DR4" s="24">
        <f t="shared" ref="DR4:DR16" si="59">COUNTIF(BT4,"&lt;&gt;0")</f>
        <v>0</v>
      </c>
      <c r="DS4" s="24">
        <f t="shared" ref="DS4:DS16" si="60">COUNTIF(BV4,"&lt;&gt;0")</f>
        <v>0</v>
      </c>
    </row>
    <row r="5" spans="1:123" s="24" customFormat="1" ht="15.75" thickBot="1">
      <c r="A5" s="24" t="s">
        <v>339</v>
      </c>
      <c r="B5" s="25">
        <v>4</v>
      </c>
      <c r="C5" s="25" t="s">
        <v>510</v>
      </c>
      <c r="D5" s="85" t="s">
        <v>36</v>
      </c>
      <c r="E5" s="33">
        <v>2</v>
      </c>
      <c r="F5" s="33"/>
      <c r="G5" s="33">
        <v>3</v>
      </c>
      <c r="H5" s="33"/>
      <c r="I5" s="33">
        <v>1</v>
      </c>
      <c r="J5" s="33">
        <v>6</v>
      </c>
      <c r="K5" s="33"/>
      <c r="L5" s="33"/>
      <c r="M5" s="33"/>
      <c r="N5" s="33"/>
      <c r="O5" s="33"/>
      <c r="P5" s="33"/>
      <c r="Q5" s="33"/>
      <c r="R5" s="33"/>
      <c r="S5" s="33"/>
      <c r="T5" s="50" t="s">
        <v>36</v>
      </c>
      <c r="U5" s="33">
        <v>3</v>
      </c>
      <c r="V5" s="33">
        <v>1</v>
      </c>
      <c r="W5" s="33">
        <v>6</v>
      </c>
      <c r="X5" s="33"/>
      <c r="Y5" s="33"/>
      <c r="Z5" s="33">
        <v>2</v>
      </c>
      <c r="AA5" s="33"/>
      <c r="AB5" s="33"/>
      <c r="AC5" s="33"/>
      <c r="AD5" s="33"/>
      <c r="AE5" s="33"/>
      <c r="AF5" s="33"/>
      <c r="AG5" s="127"/>
      <c r="AH5" s="127"/>
      <c r="AI5" s="151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0"/>
        <v>2</v>
      </c>
      <c r="BA5" s="30">
        <f t="shared" si="1"/>
        <v>5</v>
      </c>
      <c r="BB5" s="31">
        <f t="shared" si="2"/>
        <v>1</v>
      </c>
      <c r="BC5" s="31">
        <f t="shared" si="39"/>
        <v>6</v>
      </c>
      <c r="BD5" s="31">
        <f t="shared" si="3"/>
        <v>9</v>
      </c>
      <c r="BE5" s="31">
        <f t="shared" si="40"/>
        <v>15</v>
      </c>
      <c r="BF5" s="31">
        <f t="shared" si="4"/>
        <v>0</v>
      </c>
      <c r="BG5" s="31">
        <f t="shared" si="41"/>
        <v>15</v>
      </c>
      <c r="BH5" s="31">
        <f t="shared" si="5"/>
        <v>1</v>
      </c>
      <c r="BI5" s="31">
        <f t="shared" si="6"/>
        <v>8</v>
      </c>
      <c r="BJ5" s="31">
        <f t="shared" si="7"/>
        <v>0</v>
      </c>
      <c r="BK5" s="31">
        <f t="shared" si="8"/>
        <v>0</v>
      </c>
      <c r="BL5" s="31">
        <f t="shared" si="9"/>
        <v>0</v>
      </c>
      <c r="BM5" s="31">
        <f t="shared" si="42"/>
        <v>0</v>
      </c>
      <c r="BN5" s="31">
        <f t="shared" si="10"/>
        <v>0</v>
      </c>
      <c r="BO5" s="31">
        <f t="shared" si="11"/>
        <v>0</v>
      </c>
      <c r="BP5" s="31">
        <f t="shared" si="43"/>
        <v>0</v>
      </c>
      <c r="BQ5" s="31">
        <f t="shared" si="12"/>
        <v>0</v>
      </c>
      <c r="BR5" s="31">
        <f t="shared" si="13"/>
        <v>0</v>
      </c>
      <c r="BS5" s="31">
        <f t="shared" si="44"/>
        <v>0</v>
      </c>
      <c r="BT5" s="31">
        <f t="shared" si="14"/>
        <v>0</v>
      </c>
      <c r="BU5" s="32">
        <f t="shared" si="15"/>
        <v>0</v>
      </c>
      <c r="BV5" s="32">
        <f t="shared" si="45"/>
        <v>0</v>
      </c>
      <c r="BX5" s="30">
        <f t="shared" si="46"/>
        <v>1140</v>
      </c>
      <c r="BY5" s="31">
        <f t="shared" si="47"/>
        <v>30</v>
      </c>
      <c r="BZ5" s="31">
        <f t="shared" si="48"/>
        <v>0</v>
      </c>
      <c r="CA5" s="31">
        <f t="shared" si="49"/>
        <v>0</v>
      </c>
      <c r="CB5" s="31">
        <f t="shared" si="50"/>
        <v>0</v>
      </c>
      <c r="CC5" s="32">
        <f t="shared" si="51"/>
        <v>1170</v>
      </c>
      <c r="CD5" s="176">
        <f t="shared" si="16"/>
        <v>1023.3333333333334</v>
      </c>
      <c r="CE5" s="24">
        <f t="shared" si="52"/>
        <v>3</v>
      </c>
      <c r="CF5" s="176">
        <f t="shared" si="17"/>
        <v>983.33333333333337</v>
      </c>
      <c r="CG5" s="24">
        <f t="shared" si="53"/>
        <v>4</v>
      </c>
      <c r="CH5" s="176">
        <f t="shared" si="18"/>
        <v>930</v>
      </c>
      <c r="CI5" s="24">
        <f t="shared" si="54"/>
        <v>5</v>
      </c>
      <c r="CK5" s="24">
        <f t="shared" si="19"/>
        <v>29.545454545454547</v>
      </c>
      <c r="CM5" s="24">
        <f t="shared" si="20"/>
        <v>35.714285714285708</v>
      </c>
      <c r="CN5" s="24">
        <f t="shared" si="21"/>
        <v>11.111111111111111</v>
      </c>
      <c r="CO5" s="24">
        <f t="shared" si="22"/>
        <v>36</v>
      </c>
      <c r="CP5" s="24">
        <f t="shared" si="23"/>
        <v>0</v>
      </c>
      <c r="CQ5" s="24">
        <f t="shared" si="24"/>
        <v>33.333333333333336</v>
      </c>
      <c r="CR5" s="24">
        <f t="shared" si="25"/>
        <v>88.888888888888886</v>
      </c>
      <c r="CS5" s="24" t="e">
        <f t="shared" si="26"/>
        <v>#DIV/0!</v>
      </c>
      <c r="CT5" s="24" t="e">
        <f t="shared" si="27"/>
        <v>#DIV/0!</v>
      </c>
      <c r="CU5" s="24" t="e">
        <f t="shared" si="28"/>
        <v>#DIV/0!</v>
      </c>
      <c r="CV5" s="24" t="e">
        <f t="shared" si="29"/>
        <v>#DIV/0!</v>
      </c>
      <c r="CW5" s="24">
        <f t="shared" si="30"/>
        <v>0</v>
      </c>
      <c r="CX5" s="24">
        <f t="shared" si="31"/>
        <v>0</v>
      </c>
      <c r="CY5" s="24" t="e">
        <f t="shared" si="32"/>
        <v>#DIV/0!</v>
      </c>
      <c r="CZ5" s="24" t="e">
        <f t="shared" si="33"/>
        <v>#DIV/0!</v>
      </c>
      <c r="DA5" s="24" t="e">
        <f t="shared" si="34"/>
        <v>#DIV/0!</v>
      </c>
      <c r="DB5" s="24" t="e">
        <f t="shared" si="35"/>
        <v>#DIV/0!</v>
      </c>
      <c r="DC5" s="24" t="e">
        <f t="shared" si="36"/>
        <v>#DIV/0!</v>
      </c>
      <c r="DE5" s="24">
        <f t="shared" si="55"/>
        <v>1</v>
      </c>
      <c r="DF5" s="24">
        <f t="shared" si="55"/>
        <v>1</v>
      </c>
      <c r="DG5" s="24">
        <f t="shared" si="56"/>
        <v>1</v>
      </c>
      <c r="DH5" s="24">
        <f t="shared" si="57"/>
        <v>0</v>
      </c>
      <c r="DI5" s="24">
        <f t="shared" si="37"/>
        <v>1</v>
      </c>
      <c r="DJ5" s="24">
        <f t="shared" si="37"/>
        <v>1</v>
      </c>
      <c r="DK5" s="24">
        <f t="shared" si="37"/>
        <v>0</v>
      </c>
      <c r="DL5" s="24">
        <f t="shared" si="37"/>
        <v>0</v>
      </c>
      <c r="DM5" s="24">
        <f t="shared" si="37"/>
        <v>0</v>
      </c>
      <c r="DN5" s="24">
        <f t="shared" si="38"/>
        <v>0</v>
      </c>
      <c r="DO5" s="24">
        <f t="shared" si="58"/>
        <v>0</v>
      </c>
      <c r="DP5" s="24">
        <f t="shared" si="58"/>
        <v>0</v>
      </c>
      <c r="DQ5" s="24">
        <f t="shared" si="58"/>
        <v>0</v>
      </c>
      <c r="DR5" s="24">
        <f t="shared" si="59"/>
        <v>0</v>
      </c>
      <c r="DS5" s="24">
        <f t="shared" si="60"/>
        <v>0</v>
      </c>
    </row>
    <row r="6" spans="1:123" s="24" customFormat="1" ht="15.75" thickBot="1">
      <c r="A6" s="24" t="s">
        <v>339</v>
      </c>
      <c r="B6" s="25">
        <v>6</v>
      </c>
      <c r="C6" s="25" t="s">
        <v>511</v>
      </c>
      <c r="D6" s="85" t="s">
        <v>36</v>
      </c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50" t="s">
        <v>36</v>
      </c>
      <c r="U6" s="33"/>
      <c r="V6" s="33"/>
      <c r="W6" s="33"/>
      <c r="X6" s="33"/>
      <c r="Y6" s="33">
        <v>1</v>
      </c>
      <c r="Z6" s="33"/>
      <c r="AA6" s="33"/>
      <c r="AB6" s="33"/>
      <c r="AC6" s="33"/>
      <c r="AD6" s="33"/>
      <c r="AE6" s="33"/>
      <c r="AF6" s="33"/>
      <c r="AG6" s="105"/>
      <c r="AH6" s="105"/>
      <c r="AI6" s="143"/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0"/>
        <v>2</v>
      </c>
      <c r="BA6" s="30">
        <f t="shared" si="1"/>
        <v>0</v>
      </c>
      <c r="BB6" s="31">
        <f t="shared" si="2"/>
        <v>0</v>
      </c>
      <c r="BC6" s="31">
        <f t="shared" si="39"/>
        <v>0</v>
      </c>
      <c r="BD6" s="31">
        <f t="shared" si="3"/>
        <v>0</v>
      </c>
      <c r="BE6" s="31">
        <f t="shared" si="40"/>
        <v>0</v>
      </c>
      <c r="BF6" s="31">
        <f t="shared" si="4"/>
        <v>0</v>
      </c>
      <c r="BG6" s="31">
        <f t="shared" si="41"/>
        <v>0</v>
      </c>
      <c r="BH6" s="31">
        <f t="shared" si="5"/>
        <v>1</v>
      </c>
      <c r="BI6" s="31">
        <f t="shared" si="6"/>
        <v>0</v>
      </c>
      <c r="BJ6" s="31">
        <f t="shared" si="7"/>
        <v>0</v>
      </c>
      <c r="BK6" s="31">
        <f t="shared" si="8"/>
        <v>0</v>
      </c>
      <c r="BL6" s="31">
        <f t="shared" si="9"/>
        <v>0</v>
      </c>
      <c r="BM6" s="31">
        <f t="shared" si="42"/>
        <v>0</v>
      </c>
      <c r="BN6" s="31">
        <f t="shared" si="10"/>
        <v>0</v>
      </c>
      <c r="BO6" s="31">
        <f t="shared" si="11"/>
        <v>0</v>
      </c>
      <c r="BP6" s="31">
        <f t="shared" si="43"/>
        <v>0</v>
      </c>
      <c r="BQ6" s="31">
        <f t="shared" si="12"/>
        <v>0</v>
      </c>
      <c r="BR6" s="31">
        <f t="shared" si="13"/>
        <v>0</v>
      </c>
      <c r="BS6" s="31">
        <f t="shared" si="44"/>
        <v>0</v>
      </c>
      <c r="BT6" s="31">
        <f t="shared" si="14"/>
        <v>0</v>
      </c>
      <c r="BU6" s="32">
        <f t="shared" si="15"/>
        <v>0</v>
      </c>
      <c r="BV6" s="32">
        <f t="shared" si="45"/>
        <v>0</v>
      </c>
      <c r="BX6" s="30">
        <f t="shared" si="46"/>
        <v>20</v>
      </c>
      <c r="BY6" s="31">
        <f t="shared" si="47"/>
        <v>0</v>
      </c>
      <c r="BZ6" s="31">
        <f t="shared" si="48"/>
        <v>0</v>
      </c>
      <c r="CA6" s="31">
        <f t="shared" si="49"/>
        <v>0</v>
      </c>
      <c r="CB6" s="31">
        <f t="shared" si="50"/>
        <v>0</v>
      </c>
      <c r="CC6" s="32">
        <f t="shared" si="51"/>
        <v>20</v>
      </c>
      <c r="CD6" s="176">
        <f t="shared" si="16"/>
        <v>-126.66666666666666</v>
      </c>
      <c r="CE6" s="24" t="str">
        <f t="shared" si="52"/>
        <v>NAO</v>
      </c>
      <c r="CF6" s="176">
        <f t="shared" si="17"/>
        <v>-166.66666666666666</v>
      </c>
      <c r="CG6" s="24" t="str">
        <f t="shared" si="53"/>
        <v>NAO</v>
      </c>
      <c r="CH6" s="176">
        <f t="shared" si="18"/>
        <v>-220</v>
      </c>
      <c r="CI6" s="24" t="str">
        <f t="shared" si="54"/>
        <v>NAO</v>
      </c>
      <c r="CK6" s="24">
        <f t="shared" si="19"/>
        <v>0.50505050505050508</v>
      </c>
      <c r="CM6" s="24">
        <f t="shared" si="20"/>
        <v>0</v>
      </c>
      <c r="CN6" s="24">
        <f t="shared" si="21"/>
        <v>0</v>
      </c>
      <c r="CO6" s="24">
        <f t="shared" si="22"/>
        <v>0</v>
      </c>
      <c r="CP6" s="24">
        <f t="shared" si="23"/>
        <v>0</v>
      </c>
      <c r="CQ6" s="24">
        <f t="shared" si="24"/>
        <v>33.333333333333336</v>
      </c>
      <c r="CR6" s="24">
        <f t="shared" si="25"/>
        <v>0</v>
      </c>
      <c r="CS6" s="24" t="e">
        <f t="shared" si="26"/>
        <v>#DIV/0!</v>
      </c>
      <c r="CT6" s="24" t="e">
        <f t="shared" si="27"/>
        <v>#DIV/0!</v>
      </c>
      <c r="CU6" s="24" t="e">
        <f t="shared" si="28"/>
        <v>#DIV/0!</v>
      </c>
      <c r="CV6" s="24" t="e">
        <f t="shared" si="29"/>
        <v>#DIV/0!</v>
      </c>
      <c r="CW6" s="24">
        <f t="shared" si="30"/>
        <v>0</v>
      </c>
      <c r="CX6" s="24">
        <f t="shared" si="31"/>
        <v>0</v>
      </c>
      <c r="CY6" s="24" t="e">
        <f t="shared" si="32"/>
        <v>#DIV/0!</v>
      </c>
      <c r="CZ6" s="24" t="e">
        <f t="shared" si="33"/>
        <v>#DIV/0!</v>
      </c>
      <c r="DA6" s="24" t="e">
        <f t="shared" si="34"/>
        <v>#DIV/0!</v>
      </c>
      <c r="DB6" s="24" t="e">
        <f t="shared" si="35"/>
        <v>#DIV/0!</v>
      </c>
      <c r="DC6" s="24" t="e">
        <f t="shared" si="36"/>
        <v>#DIV/0!</v>
      </c>
      <c r="DE6" s="24">
        <f t="shared" si="55"/>
        <v>0</v>
      </c>
      <c r="DF6" s="24">
        <f t="shared" si="55"/>
        <v>0</v>
      </c>
      <c r="DG6" s="24">
        <f t="shared" si="56"/>
        <v>0</v>
      </c>
      <c r="DH6" s="24">
        <f t="shared" si="57"/>
        <v>0</v>
      </c>
      <c r="DI6" s="24">
        <f t="shared" si="37"/>
        <v>1</v>
      </c>
      <c r="DJ6" s="24">
        <f t="shared" si="37"/>
        <v>0</v>
      </c>
      <c r="DK6" s="24">
        <f t="shared" si="37"/>
        <v>0</v>
      </c>
      <c r="DL6" s="24">
        <f t="shared" si="37"/>
        <v>0</v>
      </c>
      <c r="DM6" s="24">
        <f t="shared" si="37"/>
        <v>0</v>
      </c>
      <c r="DN6" s="24">
        <f t="shared" si="38"/>
        <v>0</v>
      </c>
      <c r="DO6" s="24">
        <f t="shared" si="58"/>
        <v>0</v>
      </c>
      <c r="DP6" s="24">
        <f t="shared" si="58"/>
        <v>0</v>
      </c>
      <c r="DQ6" s="24">
        <f t="shared" si="58"/>
        <v>0</v>
      </c>
      <c r="DR6" s="24">
        <f t="shared" si="59"/>
        <v>0</v>
      </c>
      <c r="DS6" s="24">
        <f t="shared" si="60"/>
        <v>0</v>
      </c>
    </row>
    <row r="7" spans="1:123" s="24" customFormat="1" ht="15.75" thickBot="1">
      <c r="A7" s="24" t="s">
        <v>339</v>
      </c>
      <c r="B7" s="25">
        <v>7</v>
      </c>
      <c r="C7" s="237" t="s">
        <v>512</v>
      </c>
      <c r="D7" s="85" t="s">
        <v>76</v>
      </c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50" t="s">
        <v>36</v>
      </c>
      <c r="U7" s="33"/>
      <c r="V7" s="33">
        <v>1</v>
      </c>
      <c r="W7" s="33">
        <v>4</v>
      </c>
      <c r="X7" s="33">
        <v>1</v>
      </c>
      <c r="Y7" s="33"/>
      <c r="Z7" s="33">
        <v>1</v>
      </c>
      <c r="AA7" s="33"/>
      <c r="AB7" s="33"/>
      <c r="AC7" s="33"/>
      <c r="AD7" s="33"/>
      <c r="AE7" s="33"/>
      <c r="AF7" s="33"/>
      <c r="AG7" s="105"/>
      <c r="AH7" s="105"/>
      <c r="AI7" s="143"/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0"/>
        <v>1</v>
      </c>
      <c r="BA7" s="30">
        <f t="shared" si="1"/>
        <v>0</v>
      </c>
      <c r="BB7" s="31">
        <f t="shared" si="2"/>
        <v>1</v>
      </c>
      <c r="BC7" s="31">
        <f t="shared" si="39"/>
        <v>1</v>
      </c>
      <c r="BD7" s="31">
        <f t="shared" si="3"/>
        <v>4</v>
      </c>
      <c r="BE7" s="31">
        <f t="shared" si="40"/>
        <v>5</v>
      </c>
      <c r="BF7" s="31">
        <f t="shared" si="4"/>
        <v>1</v>
      </c>
      <c r="BG7" s="31">
        <f t="shared" si="41"/>
        <v>6</v>
      </c>
      <c r="BH7" s="31">
        <f t="shared" si="5"/>
        <v>0</v>
      </c>
      <c r="BI7" s="31">
        <f t="shared" si="6"/>
        <v>1</v>
      </c>
      <c r="BJ7" s="31">
        <f t="shared" si="7"/>
        <v>0</v>
      </c>
      <c r="BK7" s="31">
        <f t="shared" si="8"/>
        <v>0</v>
      </c>
      <c r="BL7" s="31">
        <f t="shared" si="9"/>
        <v>0</v>
      </c>
      <c r="BM7" s="31">
        <f t="shared" si="42"/>
        <v>0</v>
      </c>
      <c r="BN7" s="31">
        <f t="shared" si="10"/>
        <v>0</v>
      </c>
      <c r="BO7" s="31">
        <f t="shared" si="11"/>
        <v>0</v>
      </c>
      <c r="BP7" s="31">
        <f t="shared" si="43"/>
        <v>0</v>
      </c>
      <c r="BQ7" s="31">
        <f t="shared" si="12"/>
        <v>0</v>
      </c>
      <c r="BR7" s="31">
        <f t="shared" si="13"/>
        <v>0</v>
      </c>
      <c r="BS7" s="31">
        <f t="shared" si="44"/>
        <v>0</v>
      </c>
      <c r="BT7" s="31">
        <f t="shared" si="14"/>
        <v>0</v>
      </c>
      <c r="BU7" s="32">
        <f t="shared" si="15"/>
        <v>0</v>
      </c>
      <c r="BV7" s="32">
        <f t="shared" si="45"/>
        <v>0</v>
      </c>
      <c r="BX7" s="30">
        <f t="shared" si="46"/>
        <v>360</v>
      </c>
      <c r="BY7" s="31">
        <f t="shared" si="47"/>
        <v>10</v>
      </c>
      <c r="BZ7" s="31">
        <f t="shared" si="48"/>
        <v>0</v>
      </c>
      <c r="CA7" s="31">
        <f t="shared" si="49"/>
        <v>0</v>
      </c>
      <c r="CB7" s="31">
        <f t="shared" si="50"/>
        <v>0</v>
      </c>
      <c r="CC7" s="32">
        <f t="shared" si="51"/>
        <v>370</v>
      </c>
      <c r="CD7" s="176">
        <f t="shared" si="16"/>
        <v>296.66666666666669</v>
      </c>
      <c r="CE7" s="24">
        <f t="shared" si="52"/>
        <v>3</v>
      </c>
      <c r="CF7" s="176">
        <f t="shared" si="17"/>
        <v>276.66666666666669</v>
      </c>
      <c r="CG7" s="24">
        <f t="shared" si="53"/>
        <v>4</v>
      </c>
      <c r="CH7" s="176">
        <f t="shared" si="18"/>
        <v>250</v>
      </c>
      <c r="CI7" s="24">
        <f t="shared" si="54"/>
        <v>5</v>
      </c>
      <c r="CK7" s="24">
        <f t="shared" si="19"/>
        <v>9.3434343434343443</v>
      </c>
      <c r="CM7" s="24">
        <f t="shared" si="20"/>
        <v>0</v>
      </c>
      <c r="CN7" s="24">
        <f t="shared" si="21"/>
        <v>11.111111111111111</v>
      </c>
      <c r="CO7" s="24">
        <f t="shared" si="22"/>
        <v>16</v>
      </c>
      <c r="CP7" s="24">
        <f t="shared" si="23"/>
        <v>20</v>
      </c>
      <c r="CQ7" s="24">
        <f t="shared" si="24"/>
        <v>0</v>
      </c>
      <c r="CR7" s="24">
        <f t="shared" si="25"/>
        <v>11.111111111111111</v>
      </c>
      <c r="CS7" s="24" t="e">
        <f t="shared" si="26"/>
        <v>#DIV/0!</v>
      </c>
      <c r="CT7" s="24" t="e">
        <f t="shared" si="27"/>
        <v>#DIV/0!</v>
      </c>
      <c r="CU7" s="24" t="e">
        <f t="shared" si="28"/>
        <v>#DIV/0!</v>
      </c>
      <c r="CV7" s="24" t="e">
        <f t="shared" si="29"/>
        <v>#DIV/0!</v>
      </c>
      <c r="CW7" s="24">
        <f t="shared" si="30"/>
        <v>0</v>
      </c>
      <c r="CX7" s="24">
        <f t="shared" si="31"/>
        <v>0</v>
      </c>
      <c r="CY7" s="24" t="e">
        <f t="shared" si="32"/>
        <v>#DIV/0!</v>
      </c>
      <c r="CZ7" s="24" t="e">
        <f t="shared" si="33"/>
        <v>#DIV/0!</v>
      </c>
      <c r="DA7" s="24" t="e">
        <f t="shared" si="34"/>
        <v>#DIV/0!</v>
      </c>
      <c r="DB7" s="24" t="e">
        <f t="shared" si="35"/>
        <v>#DIV/0!</v>
      </c>
      <c r="DC7" s="24" t="e">
        <f t="shared" si="36"/>
        <v>#DIV/0!</v>
      </c>
      <c r="DE7" s="24">
        <f t="shared" si="55"/>
        <v>0</v>
      </c>
      <c r="DF7" s="24">
        <f t="shared" si="55"/>
        <v>1</v>
      </c>
      <c r="DG7" s="24">
        <f t="shared" si="56"/>
        <v>1</v>
      </c>
      <c r="DH7" s="24">
        <f t="shared" si="57"/>
        <v>1</v>
      </c>
      <c r="DI7" s="24">
        <f t="shared" si="37"/>
        <v>0</v>
      </c>
      <c r="DJ7" s="24">
        <f t="shared" si="37"/>
        <v>1</v>
      </c>
      <c r="DK7" s="24">
        <f t="shared" si="37"/>
        <v>0</v>
      </c>
      <c r="DL7" s="24">
        <f t="shared" si="37"/>
        <v>0</v>
      </c>
      <c r="DM7" s="24">
        <f t="shared" si="37"/>
        <v>0</v>
      </c>
      <c r="DN7" s="24">
        <f t="shared" si="38"/>
        <v>0</v>
      </c>
      <c r="DO7" s="24">
        <f t="shared" si="58"/>
        <v>0</v>
      </c>
      <c r="DP7" s="24">
        <f t="shared" si="58"/>
        <v>0</v>
      </c>
      <c r="DQ7" s="24">
        <f t="shared" si="58"/>
        <v>0</v>
      </c>
      <c r="DR7" s="24">
        <f t="shared" si="59"/>
        <v>0</v>
      </c>
      <c r="DS7" s="24">
        <f t="shared" si="60"/>
        <v>0</v>
      </c>
    </row>
    <row r="8" spans="1:123" s="24" customFormat="1" ht="15.75" thickBot="1">
      <c r="A8" s="24" t="s">
        <v>339</v>
      </c>
      <c r="B8" s="25">
        <v>9</v>
      </c>
      <c r="C8" s="237" t="s">
        <v>513</v>
      </c>
      <c r="D8" s="85" t="s">
        <v>36</v>
      </c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50" t="s">
        <v>36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105"/>
      <c r="AH8" s="105"/>
      <c r="AI8" s="143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0"/>
        <v>2</v>
      </c>
      <c r="BA8" s="30">
        <f t="shared" si="1"/>
        <v>0</v>
      </c>
      <c r="BB8" s="31">
        <f t="shared" si="2"/>
        <v>0</v>
      </c>
      <c r="BC8" s="31">
        <f t="shared" si="39"/>
        <v>0</v>
      </c>
      <c r="BD8" s="31">
        <f t="shared" si="3"/>
        <v>0</v>
      </c>
      <c r="BE8" s="31">
        <f t="shared" si="40"/>
        <v>0</v>
      </c>
      <c r="BF8" s="31">
        <f t="shared" si="4"/>
        <v>0</v>
      </c>
      <c r="BG8" s="31">
        <f t="shared" si="41"/>
        <v>0</v>
      </c>
      <c r="BH8" s="31">
        <f t="shared" si="5"/>
        <v>0</v>
      </c>
      <c r="BI8" s="31">
        <f t="shared" si="6"/>
        <v>0</v>
      </c>
      <c r="BJ8" s="31">
        <f t="shared" si="7"/>
        <v>0</v>
      </c>
      <c r="BK8" s="31">
        <f t="shared" si="8"/>
        <v>0</v>
      </c>
      <c r="BL8" s="31">
        <f t="shared" si="9"/>
        <v>0</v>
      </c>
      <c r="BM8" s="31">
        <f t="shared" si="42"/>
        <v>0</v>
      </c>
      <c r="BN8" s="31">
        <f t="shared" si="10"/>
        <v>0</v>
      </c>
      <c r="BO8" s="31">
        <f t="shared" si="11"/>
        <v>0</v>
      </c>
      <c r="BP8" s="31">
        <f t="shared" si="43"/>
        <v>0</v>
      </c>
      <c r="BQ8" s="31">
        <f t="shared" si="12"/>
        <v>0</v>
      </c>
      <c r="BR8" s="31">
        <f t="shared" si="13"/>
        <v>0</v>
      </c>
      <c r="BS8" s="31">
        <f t="shared" si="44"/>
        <v>0</v>
      </c>
      <c r="BT8" s="31">
        <f t="shared" si="14"/>
        <v>0</v>
      </c>
      <c r="BU8" s="32">
        <f t="shared" si="15"/>
        <v>0</v>
      </c>
      <c r="BV8" s="32">
        <f t="shared" si="45"/>
        <v>0</v>
      </c>
      <c r="BX8" s="30">
        <f t="shared" si="46"/>
        <v>0</v>
      </c>
      <c r="BY8" s="31">
        <f t="shared" si="47"/>
        <v>0</v>
      </c>
      <c r="BZ8" s="31">
        <f t="shared" si="48"/>
        <v>0</v>
      </c>
      <c r="CA8" s="31">
        <f t="shared" si="49"/>
        <v>0</v>
      </c>
      <c r="CB8" s="31">
        <f t="shared" si="50"/>
        <v>0</v>
      </c>
      <c r="CC8" s="32">
        <f t="shared" si="51"/>
        <v>0</v>
      </c>
      <c r="CD8" s="176">
        <f t="shared" si="16"/>
        <v>-146.66666666666666</v>
      </c>
      <c r="CE8" s="24" t="str">
        <f t="shared" si="52"/>
        <v>NAO</v>
      </c>
      <c r="CF8" s="176">
        <f t="shared" si="17"/>
        <v>-186.66666666666666</v>
      </c>
      <c r="CG8" s="24" t="str">
        <f t="shared" si="53"/>
        <v>NAO</v>
      </c>
      <c r="CH8" s="176">
        <f t="shared" si="18"/>
        <v>-240</v>
      </c>
      <c r="CI8" s="24" t="str">
        <f t="shared" si="54"/>
        <v>NAO</v>
      </c>
      <c r="CK8" s="24">
        <f t="shared" si="19"/>
        <v>0</v>
      </c>
      <c r="CM8" s="24">
        <f t="shared" si="20"/>
        <v>0</v>
      </c>
      <c r="CN8" s="24">
        <f t="shared" si="21"/>
        <v>0</v>
      </c>
      <c r="CO8" s="24">
        <f t="shared" si="22"/>
        <v>0</v>
      </c>
      <c r="CP8" s="24">
        <f t="shared" si="23"/>
        <v>0</v>
      </c>
      <c r="CQ8" s="24">
        <f t="shared" si="24"/>
        <v>0</v>
      </c>
      <c r="CR8" s="24">
        <f t="shared" si="25"/>
        <v>0</v>
      </c>
      <c r="CS8" s="24" t="e">
        <f t="shared" si="26"/>
        <v>#DIV/0!</v>
      </c>
      <c r="CT8" s="24" t="e">
        <f t="shared" si="27"/>
        <v>#DIV/0!</v>
      </c>
      <c r="CU8" s="24" t="e">
        <f t="shared" si="28"/>
        <v>#DIV/0!</v>
      </c>
      <c r="CV8" s="24" t="e">
        <f t="shared" si="29"/>
        <v>#DIV/0!</v>
      </c>
      <c r="CW8" s="24">
        <f t="shared" si="30"/>
        <v>0</v>
      </c>
      <c r="CX8" s="24">
        <f t="shared" si="31"/>
        <v>0</v>
      </c>
      <c r="CY8" s="24" t="e">
        <f t="shared" si="32"/>
        <v>#DIV/0!</v>
      </c>
      <c r="CZ8" s="24" t="e">
        <f t="shared" si="33"/>
        <v>#DIV/0!</v>
      </c>
      <c r="DA8" s="24" t="e">
        <f t="shared" si="34"/>
        <v>#DIV/0!</v>
      </c>
      <c r="DB8" s="24" t="e">
        <f t="shared" si="35"/>
        <v>#DIV/0!</v>
      </c>
      <c r="DC8" s="24" t="e">
        <f t="shared" si="36"/>
        <v>#DIV/0!</v>
      </c>
      <c r="DE8" s="24">
        <f t="shared" si="55"/>
        <v>0</v>
      </c>
      <c r="DF8" s="24">
        <f t="shared" si="55"/>
        <v>0</v>
      </c>
      <c r="DG8" s="24">
        <f t="shared" si="56"/>
        <v>0</v>
      </c>
      <c r="DH8" s="24">
        <f t="shared" si="57"/>
        <v>0</v>
      </c>
      <c r="DI8" s="24">
        <f t="shared" si="37"/>
        <v>0</v>
      </c>
      <c r="DJ8" s="24">
        <f t="shared" si="37"/>
        <v>0</v>
      </c>
      <c r="DK8" s="24">
        <f t="shared" si="37"/>
        <v>0</v>
      </c>
      <c r="DL8" s="24">
        <f t="shared" si="37"/>
        <v>0</v>
      </c>
      <c r="DM8" s="24">
        <f t="shared" si="37"/>
        <v>0</v>
      </c>
      <c r="DN8" s="24">
        <f t="shared" si="38"/>
        <v>0</v>
      </c>
      <c r="DO8" s="24">
        <f t="shared" si="58"/>
        <v>0</v>
      </c>
      <c r="DP8" s="24">
        <f t="shared" si="58"/>
        <v>0</v>
      </c>
      <c r="DQ8" s="24">
        <f t="shared" si="58"/>
        <v>0</v>
      </c>
      <c r="DR8" s="24">
        <f t="shared" si="59"/>
        <v>0</v>
      </c>
      <c r="DS8" s="24">
        <f t="shared" si="60"/>
        <v>0</v>
      </c>
    </row>
    <row r="9" spans="1:123" s="24" customFormat="1" ht="15.75" thickBot="1">
      <c r="A9" s="24" t="s">
        <v>339</v>
      </c>
      <c r="B9" s="25">
        <v>10</v>
      </c>
      <c r="C9" s="237" t="s">
        <v>514</v>
      </c>
      <c r="D9" s="85" t="s">
        <v>36</v>
      </c>
      <c r="E9" s="43"/>
      <c r="F9" s="43"/>
      <c r="G9" s="43">
        <v>1</v>
      </c>
      <c r="H9" s="43"/>
      <c r="I9" s="43"/>
      <c r="J9" s="43"/>
      <c r="K9" s="43"/>
      <c r="L9" s="33"/>
      <c r="M9" s="33"/>
      <c r="N9" s="33"/>
      <c r="O9" s="227"/>
      <c r="P9" s="33"/>
      <c r="Q9" s="33"/>
      <c r="R9" s="33"/>
      <c r="S9" s="33"/>
      <c r="T9" s="50" t="s">
        <v>36</v>
      </c>
      <c r="U9" s="33"/>
      <c r="V9" s="33"/>
      <c r="W9" s="33">
        <v>1</v>
      </c>
      <c r="X9" s="33"/>
      <c r="Y9" s="33"/>
      <c r="Z9" s="33"/>
      <c r="AA9" s="33"/>
      <c r="AB9" s="33"/>
      <c r="AC9" s="33"/>
      <c r="AD9" s="33"/>
      <c r="AE9" s="33"/>
      <c r="AF9" s="33"/>
      <c r="AG9" s="105"/>
      <c r="AH9" s="105"/>
      <c r="AI9" s="143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0"/>
        <v>2</v>
      </c>
      <c r="BA9" s="30">
        <f t="shared" si="1"/>
        <v>0</v>
      </c>
      <c r="BB9" s="31">
        <f t="shared" si="2"/>
        <v>0</v>
      </c>
      <c r="BC9" s="31">
        <f t="shared" si="39"/>
        <v>0</v>
      </c>
      <c r="BD9" s="31">
        <f t="shared" si="3"/>
        <v>2</v>
      </c>
      <c r="BE9" s="31">
        <f t="shared" si="40"/>
        <v>2</v>
      </c>
      <c r="BF9" s="31">
        <f t="shared" si="4"/>
        <v>0</v>
      </c>
      <c r="BG9" s="31">
        <f t="shared" si="41"/>
        <v>2</v>
      </c>
      <c r="BH9" s="31">
        <f t="shared" si="5"/>
        <v>0</v>
      </c>
      <c r="BI9" s="31">
        <f t="shared" si="6"/>
        <v>0</v>
      </c>
      <c r="BJ9" s="31">
        <f t="shared" si="7"/>
        <v>0</v>
      </c>
      <c r="BK9" s="31">
        <f t="shared" si="8"/>
        <v>0</v>
      </c>
      <c r="BL9" s="31">
        <f t="shared" si="9"/>
        <v>0</v>
      </c>
      <c r="BM9" s="31">
        <f t="shared" si="42"/>
        <v>0</v>
      </c>
      <c r="BN9" s="31">
        <f t="shared" si="10"/>
        <v>0</v>
      </c>
      <c r="BO9" s="31">
        <f t="shared" si="11"/>
        <v>0</v>
      </c>
      <c r="BP9" s="31">
        <f t="shared" si="43"/>
        <v>0</v>
      </c>
      <c r="BQ9" s="31">
        <f t="shared" si="12"/>
        <v>0</v>
      </c>
      <c r="BR9" s="31">
        <f t="shared" si="13"/>
        <v>0</v>
      </c>
      <c r="BS9" s="31">
        <f t="shared" si="44"/>
        <v>0</v>
      </c>
      <c r="BT9" s="31">
        <f t="shared" si="14"/>
        <v>0</v>
      </c>
      <c r="BU9" s="32">
        <f t="shared" si="15"/>
        <v>0</v>
      </c>
      <c r="BV9" s="32">
        <f t="shared" si="45"/>
        <v>0</v>
      </c>
      <c r="BX9" s="30">
        <f t="shared" si="46"/>
        <v>120</v>
      </c>
      <c r="BY9" s="31">
        <f t="shared" si="47"/>
        <v>0</v>
      </c>
      <c r="BZ9" s="31">
        <f t="shared" si="48"/>
        <v>0</v>
      </c>
      <c r="CA9" s="31">
        <f t="shared" si="49"/>
        <v>0</v>
      </c>
      <c r="CB9" s="31">
        <f t="shared" si="50"/>
        <v>0</v>
      </c>
      <c r="CC9" s="32">
        <f t="shared" si="51"/>
        <v>120</v>
      </c>
      <c r="CD9" s="176">
        <f t="shared" si="16"/>
        <v>-26.666666666666657</v>
      </c>
      <c r="CE9" s="24" t="str">
        <f t="shared" si="52"/>
        <v>NAO</v>
      </c>
      <c r="CF9" s="176">
        <f t="shared" si="17"/>
        <v>-66.666666666666657</v>
      </c>
      <c r="CG9" s="24" t="str">
        <f t="shared" si="53"/>
        <v>NAO</v>
      </c>
      <c r="CH9" s="176">
        <f t="shared" si="18"/>
        <v>-120</v>
      </c>
      <c r="CI9" s="24" t="str">
        <f t="shared" si="54"/>
        <v>NAO</v>
      </c>
      <c r="CK9" s="24">
        <f t="shared" si="19"/>
        <v>3.0303030303030303</v>
      </c>
      <c r="CM9" s="24">
        <f t="shared" si="20"/>
        <v>0</v>
      </c>
      <c r="CN9" s="24">
        <f t="shared" si="21"/>
        <v>0</v>
      </c>
      <c r="CO9" s="24">
        <f t="shared" si="22"/>
        <v>8</v>
      </c>
      <c r="CP9" s="24">
        <f t="shared" si="23"/>
        <v>0</v>
      </c>
      <c r="CQ9" s="24">
        <f t="shared" si="24"/>
        <v>0</v>
      </c>
      <c r="CR9" s="24">
        <f t="shared" si="25"/>
        <v>0</v>
      </c>
      <c r="CS9" s="24" t="e">
        <f t="shared" si="26"/>
        <v>#DIV/0!</v>
      </c>
      <c r="CT9" s="24" t="e">
        <f t="shared" si="27"/>
        <v>#DIV/0!</v>
      </c>
      <c r="CU9" s="24" t="e">
        <f t="shared" si="28"/>
        <v>#DIV/0!</v>
      </c>
      <c r="CV9" s="24" t="e">
        <f t="shared" si="29"/>
        <v>#DIV/0!</v>
      </c>
      <c r="CW9" s="24">
        <f t="shared" si="30"/>
        <v>0</v>
      </c>
      <c r="CX9" s="24">
        <f t="shared" si="31"/>
        <v>0</v>
      </c>
      <c r="CY9" s="24" t="e">
        <f t="shared" si="32"/>
        <v>#DIV/0!</v>
      </c>
      <c r="CZ9" s="24" t="e">
        <f t="shared" si="33"/>
        <v>#DIV/0!</v>
      </c>
      <c r="DA9" s="24" t="e">
        <f t="shared" si="34"/>
        <v>#DIV/0!</v>
      </c>
      <c r="DB9" s="24" t="e">
        <f t="shared" si="35"/>
        <v>#DIV/0!</v>
      </c>
      <c r="DC9" s="24" t="e">
        <f t="shared" si="36"/>
        <v>#DIV/0!</v>
      </c>
      <c r="DE9" s="24">
        <f t="shared" si="55"/>
        <v>0</v>
      </c>
      <c r="DF9" s="24">
        <f t="shared" si="55"/>
        <v>0</v>
      </c>
      <c r="DG9" s="24">
        <f t="shared" si="56"/>
        <v>1</v>
      </c>
      <c r="DH9" s="24">
        <f t="shared" si="57"/>
        <v>0</v>
      </c>
      <c r="DI9" s="24">
        <f t="shared" si="37"/>
        <v>0</v>
      </c>
      <c r="DJ9" s="24">
        <f t="shared" si="37"/>
        <v>0</v>
      </c>
      <c r="DK9" s="24">
        <f t="shared" si="37"/>
        <v>0</v>
      </c>
      <c r="DL9" s="24">
        <f t="shared" si="37"/>
        <v>0</v>
      </c>
      <c r="DM9" s="24">
        <f t="shared" si="37"/>
        <v>0</v>
      </c>
      <c r="DN9" s="24">
        <f t="shared" si="38"/>
        <v>0</v>
      </c>
      <c r="DO9" s="24">
        <f t="shared" si="58"/>
        <v>0</v>
      </c>
      <c r="DP9" s="24">
        <f t="shared" si="58"/>
        <v>0</v>
      </c>
      <c r="DQ9" s="24">
        <f t="shared" si="58"/>
        <v>0</v>
      </c>
      <c r="DR9" s="24">
        <f t="shared" si="59"/>
        <v>0</v>
      </c>
      <c r="DS9" s="24">
        <f t="shared" si="60"/>
        <v>0</v>
      </c>
    </row>
    <row r="10" spans="1:123" s="24" customFormat="1" ht="15.75" thickBot="1">
      <c r="A10" s="24" t="s">
        <v>339</v>
      </c>
      <c r="B10" s="25">
        <v>11</v>
      </c>
      <c r="C10" s="237" t="s">
        <v>515</v>
      </c>
      <c r="D10" s="85" t="s">
        <v>36</v>
      </c>
      <c r="E10" s="33"/>
      <c r="F10" s="33">
        <v>1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50" t="s">
        <v>36</v>
      </c>
      <c r="U10" s="33">
        <v>1</v>
      </c>
      <c r="V10" s="33"/>
      <c r="W10" s="33">
        <v>1</v>
      </c>
      <c r="X10" s="33">
        <v>1</v>
      </c>
      <c r="Y10" s="33"/>
      <c r="Z10" s="33"/>
      <c r="AA10" s="33"/>
      <c r="AB10" s="33"/>
      <c r="AC10" s="33"/>
      <c r="AD10" s="33"/>
      <c r="AE10" s="33"/>
      <c r="AF10" s="33"/>
      <c r="AG10" s="105"/>
      <c r="AH10" s="105"/>
      <c r="AI10" s="143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0"/>
        <v>2</v>
      </c>
      <c r="BA10" s="30">
        <f t="shared" si="1"/>
        <v>1</v>
      </c>
      <c r="BB10" s="31">
        <f t="shared" si="2"/>
        <v>1</v>
      </c>
      <c r="BC10" s="31">
        <f t="shared" si="39"/>
        <v>2</v>
      </c>
      <c r="BD10" s="31">
        <f t="shared" si="3"/>
        <v>1</v>
      </c>
      <c r="BE10" s="31">
        <f t="shared" si="40"/>
        <v>3</v>
      </c>
      <c r="BF10" s="31">
        <f t="shared" si="4"/>
        <v>1</v>
      </c>
      <c r="BG10" s="31">
        <f t="shared" si="41"/>
        <v>4</v>
      </c>
      <c r="BH10" s="31">
        <f t="shared" si="5"/>
        <v>0</v>
      </c>
      <c r="BI10" s="31">
        <f t="shared" si="6"/>
        <v>0</v>
      </c>
      <c r="BJ10" s="31">
        <f t="shared" si="7"/>
        <v>0</v>
      </c>
      <c r="BK10" s="31">
        <f t="shared" si="8"/>
        <v>0</v>
      </c>
      <c r="BL10" s="31">
        <f t="shared" si="9"/>
        <v>0</v>
      </c>
      <c r="BM10" s="31">
        <f t="shared" si="42"/>
        <v>0</v>
      </c>
      <c r="BN10" s="31">
        <f t="shared" si="10"/>
        <v>0</v>
      </c>
      <c r="BO10" s="31">
        <f t="shared" si="11"/>
        <v>0</v>
      </c>
      <c r="BP10" s="31">
        <f t="shared" si="43"/>
        <v>0</v>
      </c>
      <c r="BQ10" s="31">
        <f t="shared" si="12"/>
        <v>0</v>
      </c>
      <c r="BR10" s="31">
        <f t="shared" si="13"/>
        <v>0</v>
      </c>
      <c r="BS10" s="31">
        <f t="shared" si="44"/>
        <v>0</v>
      </c>
      <c r="BT10" s="31">
        <f t="shared" si="14"/>
        <v>0</v>
      </c>
      <c r="BU10" s="32">
        <f t="shared" si="15"/>
        <v>0</v>
      </c>
      <c r="BV10" s="32">
        <f t="shared" si="45"/>
        <v>0</v>
      </c>
      <c r="BX10" s="30">
        <f t="shared" si="46"/>
        <v>280</v>
      </c>
      <c r="BY10" s="31">
        <f t="shared" si="47"/>
        <v>0</v>
      </c>
      <c r="BZ10" s="31">
        <f t="shared" si="48"/>
        <v>0</v>
      </c>
      <c r="CA10" s="31">
        <f t="shared" si="49"/>
        <v>0</v>
      </c>
      <c r="CB10" s="31">
        <f t="shared" si="50"/>
        <v>0</v>
      </c>
      <c r="CC10" s="32">
        <f t="shared" si="51"/>
        <v>280</v>
      </c>
      <c r="CD10" s="176">
        <f t="shared" si="16"/>
        <v>133.33333333333334</v>
      </c>
      <c r="CE10" s="24">
        <f t="shared" si="52"/>
        <v>3</v>
      </c>
      <c r="CF10" s="176">
        <f t="shared" si="17"/>
        <v>93.333333333333343</v>
      </c>
      <c r="CG10" s="24">
        <f t="shared" si="53"/>
        <v>4</v>
      </c>
      <c r="CH10" s="176">
        <f t="shared" si="18"/>
        <v>40</v>
      </c>
      <c r="CI10" s="24">
        <f t="shared" si="54"/>
        <v>5</v>
      </c>
      <c r="CK10" s="24">
        <f t="shared" si="19"/>
        <v>7.0707070707070701</v>
      </c>
      <c r="CM10" s="24">
        <f t="shared" si="20"/>
        <v>7.1428571428571423</v>
      </c>
      <c r="CN10" s="24">
        <f t="shared" si="21"/>
        <v>11.111111111111111</v>
      </c>
      <c r="CO10" s="24">
        <f t="shared" si="22"/>
        <v>4</v>
      </c>
      <c r="CP10" s="24">
        <f t="shared" si="23"/>
        <v>20</v>
      </c>
      <c r="CQ10" s="24">
        <f t="shared" si="24"/>
        <v>0</v>
      </c>
      <c r="CR10" s="24">
        <f t="shared" si="25"/>
        <v>0</v>
      </c>
      <c r="CS10" s="24" t="e">
        <f t="shared" si="26"/>
        <v>#DIV/0!</v>
      </c>
      <c r="CT10" s="24" t="e">
        <f t="shared" si="27"/>
        <v>#DIV/0!</v>
      </c>
      <c r="CU10" s="24" t="e">
        <f t="shared" si="28"/>
        <v>#DIV/0!</v>
      </c>
      <c r="CV10" s="24" t="e">
        <f t="shared" si="29"/>
        <v>#DIV/0!</v>
      </c>
      <c r="CW10" s="24">
        <f t="shared" si="30"/>
        <v>0</v>
      </c>
      <c r="CX10" s="24">
        <f t="shared" si="31"/>
        <v>0</v>
      </c>
      <c r="CY10" s="24" t="e">
        <f t="shared" si="32"/>
        <v>#DIV/0!</v>
      </c>
      <c r="CZ10" s="24" t="e">
        <f t="shared" si="33"/>
        <v>#DIV/0!</v>
      </c>
      <c r="DA10" s="24" t="e">
        <f t="shared" si="34"/>
        <v>#DIV/0!</v>
      </c>
      <c r="DB10" s="24" t="e">
        <f t="shared" si="35"/>
        <v>#DIV/0!</v>
      </c>
      <c r="DC10" s="24" t="e">
        <f t="shared" si="36"/>
        <v>#DIV/0!</v>
      </c>
      <c r="DE10" s="24">
        <f t="shared" si="55"/>
        <v>1</v>
      </c>
      <c r="DF10" s="24">
        <f t="shared" si="55"/>
        <v>1</v>
      </c>
      <c r="DG10" s="24">
        <f t="shared" si="56"/>
        <v>1</v>
      </c>
      <c r="DH10" s="24">
        <f t="shared" si="57"/>
        <v>1</v>
      </c>
      <c r="DI10" s="24">
        <f t="shared" si="37"/>
        <v>0</v>
      </c>
      <c r="DJ10" s="24">
        <f t="shared" si="37"/>
        <v>0</v>
      </c>
      <c r="DK10" s="24">
        <f t="shared" si="37"/>
        <v>0</v>
      </c>
      <c r="DL10" s="24">
        <f t="shared" si="37"/>
        <v>0</v>
      </c>
      <c r="DM10" s="24">
        <f t="shared" si="37"/>
        <v>0</v>
      </c>
      <c r="DN10" s="24">
        <f t="shared" si="38"/>
        <v>0</v>
      </c>
      <c r="DO10" s="24">
        <f t="shared" si="58"/>
        <v>0</v>
      </c>
      <c r="DP10" s="24">
        <f t="shared" si="58"/>
        <v>0</v>
      </c>
      <c r="DQ10" s="24">
        <f t="shared" si="58"/>
        <v>0</v>
      </c>
      <c r="DR10" s="24">
        <f t="shared" si="59"/>
        <v>0</v>
      </c>
      <c r="DS10" s="24">
        <f t="shared" si="60"/>
        <v>0</v>
      </c>
    </row>
    <row r="11" spans="1:123" s="24" customFormat="1" ht="15.75" thickBot="1">
      <c r="A11" s="24" t="s">
        <v>339</v>
      </c>
      <c r="B11" s="25">
        <v>12</v>
      </c>
      <c r="C11" s="237" t="s">
        <v>516</v>
      </c>
      <c r="D11" s="85" t="s">
        <v>36</v>
      </c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50" t="s">
        <v>76</v>
      </c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105"/>
      <c r="AH11" s="105"/>
      <c r="AI11" s="143"/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0"/>
        <v>1</v>
      </c>
      <c r="BA11" s="30">
        <f t="shared" si="1"/>
        <v>0</v>
      </c>
      <c r="BB11" s="31">
        <f t="shared" si="2"/>
        <v>0</v>
      </c>
      <c r="BC11" s="31">
        <f t="shared" si="39"/>
        <v>0</v>
      </c>
      <c r="BD11" s="31">
        <f t="shared" si="3"/>
        <v>0</v>
      </c>
      <c r="BE11" s="31">
        <f t="shared" si="40"/>
        <v>0</v>
      </c>
      <c r="BF11" s="31">
        <f t="shared" si="4"/>
        <v>0</v>
      </c>
      <c r="BG11" s="31">
        <f t="shared" si="41"/>
        <v>0</v>
      </c>
      <c r="BH11" s="31">
        <f t="shared" si="5"/>
        <v>0</v>
      </c>
      <c r="BI11" s="31">
        <f t="shared" si="6"/>
        <v>0</v>
      </c>
      <c r="BJ11" s="31">
        <f t="shared" si="7"/>
        <v>0</v>
      </c>
      <c r="BK11" s="31">
        <f t="shared" si="8"/>
        <v>0</v>
      </c>
      <c r="BL11" s="31">
        <f t="shared" si="9"/>
        <v>0</v>
      </c>
      <c r="BM11" s="31">
        <f t="shared" si="42"/>
        <v>0</v>
      </c>
      <c r="BN11" s="31">
        <f t="shared" si="10"/>
        <v>0</v>
      </c>
      <c r="BO11" s="31">
        <f t="shared" si="11"/>
        <v>0</v>
      </c>
      <c r="BP11" s="31">
        <f t="shared" si="43"/>
        <v>0</v>
      </c>
      <c r="BQ11" s="31">
        <f t="shared" si="12"/>
        <v>0</v>
      </c>
      <c r="BR11" s="31">
        <f t="shared" si="13"/>
        <v>0</v>
      </c>
      <c r="BS11" s="31">
        <f t="shared" si="44"/>
        <v>0</v>
      </c>
      <c r="BT11" s="31">
        <f t="shared" si="14"/>
        <v>0</v>
      </c>
      <c r="BU11" s="32">
        <f t="shared" si="15"/>
        <v>0</v>
      </c>
      <c r="BV11" s="32">
        <f t="shared" si="45"/>
        <v>0</v>
      </c>
      <c r="BX11" s="30">
        <f t="shared" si="46"/>
        <v>0</v>
      </c>
      <c r="BY11" s="31">
        <f t="shared" si="47"/>
        <v>0</v>
      </c>
      <c r="BZ11" s="31">
        <f t="shared" si="48"/>
        <v>0</v>
      </c>
      <c r="CA11" s="31">
        <f t="shared" si="49"/>
        <v>0</v>
      </c>
      <c r="CB11" s="31">
        <f t="shared" si="50"/>
        <v>0</v>
      </c>
      <c r="CC11" s="32">
        <f t="shared" si="51"/>
        <v>0</v>
      </c>
      <c r="CD11" s="176">
        <f t="shared" si="16"/>
        <v>-73.333333333333329</v>
      </c>
      <c r="CE11" s="24" t="str">
        <f t="shared" si="52"/>
        <v>NAO</v>
      </c>
      <c r="CF11" s="176">
        <f t="shared" si="17"/>
        <v>-93.333333333333329</v>
      </c>
      <c r="CG11" s="24" t="str">
        <f t="shared" si="53"/>
        <v>NAO</v>
      </c>
      <c r="CH11" s="176">
        <f t="shared" si="18"/>
        <v>-120</v>
      </c>
      <c r="CI11" s="24" t="str">
        <f t="shared" si="54"/>
        <v>NAO</v>
      </c>
      <c r="CK11" s="24">
        <f t="shared" si="19"/>
        <v>0</v>
      </c>
      <c r="CM11" s="24">
        <f t="shared" si="20"/>
        <v>0</v>
      </c>
      <c r="CN11" s="24">
        <f t="shared" si="21"/>
        <v>0</v>
      </c>
      <c r="CO11" s="24">
        <f t="shared" si="22"/>
        <v>0</v>
      </c>
      <c r="CP11" s="24">
        <f t="shared" si="23"/>
        <v>0</v>
      </c>
      <c r="CQ11" s="24">
        <f t="shared" si="24"/>
        <v>0</v>
      </c>
      <c r="CR11" s="24">
        <f t="shared" si="25"/>
        <v>0</v>
      </c>
      <c r="CS11" s="24" t="e">
        <f t="shared" si="26"/>
        <v>#DIV/0!</v>
      </c>
      <c r="CT11" s="24" t="e">
        <f t="shared" si="27"/>
        <v>#DIV/0!</v>
      </c>
      <c r="CU11" s="24" t="e">
        <f t="shared" si="28"/>
        <v>#DIV/0!</v>
      </c>
      <c r="CV11" s="24" t="e">
        <f t="shared" si="29"/>
        <v>#DIV/0!</v>
      </c>
      <c r="CW11" s="24">
        <f t="shared" si="30"/>
        <v>0</v>
      </c>
      <c r="CX11" s="24">
        <f t="shared" si="31"/>
        <v>0</v>
      </c>
      <c r="CY11" s="24" t="e">
        <f t="shared" si="32"/>
        <v>#DIV/0!</v>
      </c>
      <c r="CZ11" s="24" t="e">
        <f t="shared" si="33"/>
        <v>#DIV/0!</v>
      </c>
      <c r="DA11" s="24" t="e">
        <f t="shared" si="34"/>
        <v>#DIV/0!</v>
      </c>
      <c r="DB11" s="24" t="e">
        <f t="shared" si="35"/>
        <v>#DIV/0!</v>
      </c>
      <c r="DC11" s="24" t="e">
        <f t="shared" si="36"/>
        <v>#DIV/0!</v>
      </c>
      <c r="DE11" s="24">
        <f t="shared" si="55"/>
        <v>0</v>
      </c>
      <c r="DF11" s="24">
        <f t="shared" si="55"/>
        <v>0</v>
      </c>
      <c r="DG11" s="24">
        <f t="shared" si="56"/>
        <v>0</v>
      </c>
      <c r="DH11" s="24">
        <f t="shared" si="57"/>
        <v>0</v>
      </c>
      <c r="DI11" s="24">
        <f t="shared" si="37"/>
        <v>0</v>
      </c>
      <c r="DJ11" s="24">
        <f t="shared" si="37"/>
        <v>0</v>
      </c>
      <c r="DK11" s="24">
        <f t="shared" si="37"/>
        <v>0</v>
      </c>
      <c r="DL11" s="24">
        <f t="shared" si="37"/>
        <v>0</v>
      </c>
      <c r="DM11" s="24">
        <f t="shared" si="37"/>
        <v>0</v>
      </c>
      <c r="DN11" s="24">
        <f t="shared" si="38"/>
        <v>0</v>
      </c>
      <c r="DO11" s="24">
        <f t="shared" si="58"/>
        <v>0</v>
      </c>
      <c r="DP11" s="24">
        <f t="shared" si="58"/>
        <v>0</v>
      </c>
      <c r="DQ11" s="24">
        <f t="shared" si="58"/>
        <v>0</v>
      </c>
      <c r="DR11" s="24">
        <f t="shared" si="59"/>
        <v>0</v>
      </c>
      <c r="DS11" s="24">
        <f t="shared" si="60"/>
        <v>0</v>
      </c>
    </row>
    <row r="12" spans="1:123" s="24" customFormat="1" ht="15.75" thickBot="1">
      <c r="A12" s="24" t="s">
        <v>339</v>
      </c>
      <c r="B12" s="25">
        <v>13</v>
      </c>
      <c r="C12" s="237" t="s">
        <v>517</v>
      </c>
      <c r="D12" s="50" t="s">
        <v>36</v>
      </c>
      <c r="E12" s="33"/>
      <c r="F12" s="33">
        <v>2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50" t="s">
        <v>36</v>
      </c>
      <c r="U12" s="33">
        <v>2</v>
      </c>
      <c r="V12" s="33"/>
      <c r="W12" s="33">
        <v>1</v>
      </c>
      <c r="X12" s="33"/>
      <c r="Y12" s="33"/>
      <c r="Z12" s="33"/>
      <c r="AA12" s="33"/>
      <c r="AB12" s="33"/>
      <c r="AC12" s="33"/>
      <c r="AD12" s="33"/>
      <c r="AE12" s="33"/>
      <c r="AF12" s="33"/>
      <c r="AG12" s="127"/>
      <c r="AH12" s="127"/>
      <c r="AI12" s="151"/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0"/>
        <v>2</v>
      </c>
      <c r="BA12" s="30">
        <f t="shared" si="1"/>
        <v>2</v>
      </c>
      <c r="BB12" s="31">
        <f t="shared" si="2"/>
        <v>2</v>
      </c>
      <c r="BC12" s="31">
        <f t="shared" si="39"/>
        <v>4</v>
      </c>
      <c r="BD12" s="31">
        <f t="shared" si="3"/>
        <v>1</v>
      </c>
      <c r="BE12" s="31">
        <f t="shared" si="40"/>
        <v>5</v>
      </c>
      <c r="BF12" s="31">
        <f t="shared" si="4"/>
        <v>0</v>
      </c>
      <c r="BG12" s="31">
        <f t="shared" si="41"/>
        <v>5</v>
      </c>
      <c r="BH12" s="31">
        <f t="shared" si="5"/>
        <v>0</v>
      </c>
      <c r="BI12" s="31">
        <f t="shared" si="6"/>
        <v>0</v>
      </c>
      <c r="BJ12" s="31">
        <f t="shared" si="7"/>
        <v>0</v>
      </c>
      <c r="BK12" s="31">
        <f t="shared" si="8"/>
        <v>0</v>
      </c>
      <c r="BL12" s="31">
        <f t="shared" si="9"/>
        <v>0</v>
      </c>
      <c r="BM12" s="31">
        <f t="shared" si="42"/>
        <v>0</v>
      </c>
      <c r="BN12" s="31">
        <f t="shared" si="10"/>
        <v>0</v>
      </c>
      <c r="BO12" s="31">
        <f t="shared" si="11"/>
        <v>0</v>
      </c>
      <c r="BP12" s="31">
        <f t="shared" si="43"/>
        <v>0</v>
      </c>
      <c r="BQ12" s="31">
        <f t="shared" si="12"/>
        <v>0</v>
      </c>
      <c r="BR12" s="31">
        <f t="shared" si="13"/>
        <v>0</v>
      </c>
      <c r="BS12" s="31">
        <f t="shared" si="44"/>
        <v>0</v>
      </c>
      <c r="BT12" s="31">
        <f t="shared" si="14"/>
        <v>0</v>
      </c>
      <c r="BU12" s="32">
        <f t="shared" si="15"/>
        <v>0</v>
      </c>
      <c r="BV12" s="32">
        <f t="shared" si="45"/>
        <v>0</v>
      </c>
      <c r="BX12" s="30">
        <f t="shared" si="46"/>
        <v>420</v>
      </c>
      <c r="BY12" s="31">
        <f t="shared" si="47"/>
        <v>0</v>
      </c>
      <c r="BZ12" s="31">
        <f t="shared" si="48"/>
        <v>0</v>
      </c>
      <c r="CA12" s="31">
        <f t="shared" si="49"/>
        <v>0</v>
      </c>
      <c r="CB12" s="31">
        <f t="shared" si="50"/>
        <v>0</v>
      </c>
      <c r="CC12" s="32">
        <f t="shared" si="51"/>
        <v>420</v>
      </c>
      <c r="CD12" s="176">
        <f t="shared" si="16"/>
        <v>273.33333333333337</v>
      </c>
      <c r="CE12" s="24">
        <f t="shared" si="52"/>
        <v>3</v>
      </c>
      <c r="CF12" s="176">
        <f t="shared" si="17"/>
        <v>233.33333333333334</v>
      </c>
      <c r="CG12" s="24">
        <f t="shared" si="53"/>
        <v>4</v>
      </c>
      <c r="CH12" s="176">
        <f t="shared" si="18"/>
        <v>180</v>
      </c>
      <c r="CI12" s="24">
        <f t="shared" si="54"/>
        <v>5</v>
      </c>
      <c r="CK12" s="24">
        <f t="shared" si="19"/>
        <v>10.606060606060606</v>
      </c>
      <c r="CM12" s="24">
        <f t="shared" si="20"/>
        <v>14.285714285714285</v>
      </c>
      <c r="CN12" s="24">
        <f t="shared" si="21"/>
        <v>22.222222222222221</v>
      </c>
      <c r="CO12" s="24">
        <f t="shared" si="22"/>
        <v>4</v>
      </c>
      <c r="CP12" s="24">
        <f t="shared" si="23"/>
        <v>0</v>
      </c>
      <c r="CQ12" s="24">
        <f t="shared" si="24"/>
        <v>0</v>
      </c>
      <c r="CR12" s="24">
        <f t="shared" si="25"/>
        <v>0</v>
      </c>
      <c r="CS12" s="24" t="e">
        <f t="shared" si="26"/>
        <v>#DIV/0!</v>
      </c>
      <c r="CT12" s="24" t="e">
        <f t="shared" si="27"/>
        <v>#DIV/0!</v>
      </c>
      <c r="CU12" s="24" t="e">
        <f t="shared" si="28"/>
        <v>#DIV/0!</v>
      </c>
      <c r="CV12" s="24" t="e">
        <f t="shared" si="29"/>
        <v>#DIV/0!</v>
      </c>
      <c r="CW12" s="24">
        <f t="shared" si="30"/>
        <v>0</v>
      </c>
      <c r="CX12" s="24">
        <f t="shared" si="31"/>
        <v>0</v>
      </c>
      <c r="CY12" s="24" t="e">
        <f t="shared" si="32"/>
        <v>#DIV/0!</v>
      </c>
      <c r="CZ12" s="24" t="e">
        <f t="shared" si="33"/>
        <v>#DIV/0!</v>
      </c>
      <c r="DA12" s="24" t="e">
        <f t="shared" si="34"/>
        <v>#DIV/0!</v>
      </c>
      <c r="DB12" s="24" t="e">
        <f t="shared" si="35"/>
        <v>#DIV/0!</v>
      </c>
      <c r="DC12" s="24" t="e">
        <f t="shared" si="36"/>
        <v>#DIV/0!</v>
      </c>
      <c r="DE12" s="24">
        <f t="shared" si="55"/>
        <v>1</v>
      </c>
      <c r="DF12" s="24">
        <f t="shared" si="55"/>
        <v>1</v>
      </c>
      <c r="DG12" s="24">
        <f t="shared" si="56"/>
        <v>1</v>
      </c>
      <c r="DH12" s="24">
        <f t="shared" si="57"/>
        <v>0</v>
      </c>
      <c r="DI12" s="24">
        <f t="shared" si="37"/>
        <v>0</v>
      </c>
      <c r="DJ12" s="24">
        <f t="shared" si="37"/>
        <v>0</v>
      </c>
      <c r="DK12" s="24">
        <f t="shared" si="37"/>
        <v>0</v>
      </c>
      <c r="DL12" s="24">
        <f t="shared" si="37"/>
        <v>0</v>
      </c>
      <c r="DM12" s="24">
        <f t="shared" si="37"/>
        <v>0</v>
      </c>
      <c r="DN12" s="24">
        <f t="shared" si="38"/>
        <v>0</v>
      </c>
      <c r="DO12" s="24">
        <f t="shared" si="58"/>
        <v>0</v>
      </c>
      <c r="DP12" s="24">
        <f t="shared" si="58"/>
        <v>0</v>
      </c>
      <c r="DQ12" s="24">
        <f t="shared" si="58"/>
        <v>0</v>
      </c>
      <c r="DR12" s="24">
        <f t="shared" si="59"/>
        <v>0</v>
      </c>
      <c r="DS12" s="24">
        <f t="shared" si="60"/>
        <v>0</v>
      </c>
    </row>
    <row r="13" spans="1:123" s="24" customFormat="1" ht="15.75" thickBot="1">
      <c r="A13" s="24" t="s">
        <v>339</v>
      </c>
      <c r="B13" s="25">
        <v>14</v>
      </c>
      <c r="C13" s="237" t="s">
        <v>518</v>
      </c>
      <c r="D13" s="50" t="s">
        <v>36</v>
      </c>
      <c r="E13" s="33"/>
      <c r="F13" s="33"/>
      <c r="G13" s="33">
        <v>1</v>
      </c>
      <c r="H13" s="33">
        <v>1</v>
      </c>
      <c r="I13" s="33"/>
      <c r="J13" s="33"/>
      <c r="K13" s="33"/>
      <c r="L13" s="33"/>
      <c r="M13" s="33"/>
      <c r="N13" s="33"/>
      <c r="O13" s="227"/>
      <c r="P13" s="33"/>
      <c r="Q13" s="33"/>
      <c r="R13" s="33"/>
      <c r="S13" s="33"/>
      <c r="T13" s="50" t="s">
        <v>36</v>
      </c>
      <c r="U13" s="33"/>
      <c r="V13" s="33">
        <v>1</v>
      </c>
      <c r="W13" s="33"/>
      <c r="X13" s="33">
        <v>1</v>
      </c>
      <c r="Y13" s="33"/>
      <c r="Z13" s="33"/>
      <c r="AA13" s="33"/>
      <c r="AB13" s="33"/>
      <c r="AC13" s="33"/>
      <c r="AD13" s="33"/>
      <c r="AE13" s="238">
        <v>2</v>
      </c>
      <c r="AF13" s="33"/>
      <c r="AG13" s="127"/>
      <c r="AH13" s="127"/>
      <c r="AI13" s="151"/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>COUNTIF(D13:AY13,"P")</f>
        <v>2</v>
      </c>
      <c r="BA13" s="30">
        <f t="shared" ref="BA13:BB16" si="61">SUM(E13,U13,AK13)</f>
        <v>0</v>
      </c>
      <c r="BB13" s="31">
        <f t="shared" si="61"/>
        <v>1</v>
      </c>
      <c r="BC13" s="31">
        <f t="shared" si="39"/>
        <v>1</v>
      </c>
      <c r="BD13" s="31">
        <f>SUM(G13,W13,AM13)</f>
        <v>1</v>
      </c>
      <c r="BE13" s="31">
        <f t="shared" si="40"/>
        <v>2</v>
      </c>
      <c r="BF13" s="31">
        <f>SUM(H13,X13,AN13)</f>
        <v>2</v>
      </c>
      <c r="BG13" s="31">
        <f t="shared" si="41"/>
        <v>4</v>
      </c>
      <c r="BH13" s="31">
        <f t="shared" ref="BH13:BJ16" si="62">SUM(I13,Y13,AO13)</f>
        <v>0</v>
      </c>
      <c r="BI13" s="31">
        <f t="shared" si="62"/>
        <v>0</v>
      </c>
      <c r="BJ13" s="31">
        <f t="shared" si="62"/>
        <v>0</v>
      </c>
      <c r="BK13" s="31">
        <f t="shared" ref="BK13:BL16" si="63">SUM(AR13,AB13,L13)</f>
        <v>0</v>
      </c>
      <c r="BL13" s="31">
        <f t="shared" si="63"/>
        <v>0</v>
      </c>
      <c r="BM13" s="31">
        <f t="shared" si="42"/>
        <v>0</v>
      </c>
      <c r="BN13" s="31">
        <f t="shared" ref="BN13:BO16" si="64">SUM(AT13,AD13,N13)</f>
        <v>0</v>
      </c>
      <c r="BO13" s="31">
        <f t="shared" si="64"/>
        <v>2</v>
      </c>
      <c r="BP13" s="31">
        <f t="shared" si="43"/>
        <v>2</v>
      </c>
      <c r="BQ13" s="31">
        <f t="shared" ref="BQ13:BR16" si="65">SUM(AV13,AF13,P13)</f>
        <v>0</v>
      </c>
      <c r="BR13" s="31">
        <f t="shared" si="65"/>
        <v>0</v>
      </c>
      <c r="BS13" s="31">
        <f t="shared" si="44"/>
        <v>0</v>
      </c>
      <c r="BT13" s="31">
        <f t="shared" ref="BT13:BU16" si="66">SUM(AX13,AH13,R13)</f>
        <v>0</v>
      </c>
      <c r="BU13" s="32">
        <f t="shared" si="66"/>
        <v>0</v>
      </c>
      <c r="BV13" s="32">
        <f t="shared" si="45"/>
        <v>0</v>
      </c>
      <c r="BX13" s="30">
        <f t="shared" si="46"/>
        <v>220</v>
      </c>
      <c r="BY13" s="31">
        <f t="shared" si="47"/>
        <v>0</v>
      </c>
      <c r="BZ13" s="31">
        <f t="shared" si="48"/>
        <v>0</v>
      </c>
      <c r="CA13" s="31">
        <f t="shared" si="49"/>
        <v>40</v>
      </c>
      <c r="CB13" s="31">
        <f t="shared" si="50"/>
        <v>0</v>
      </c>
      <c r="CC13" s="32">
        <f t="shared" si="51"/>
        <v>260</v>
      </c>
      <c r="CD13" s="176">
        <f t="shared" si="16"/>
        <v>113.33333333333334</v>
      </c>
      <c r="CE13" s="24">
        <f t="shared" si="52"/>
        <v>3</v>
      </c>
      <c r="CF13" s="176">
        <f t="shared" si="17"/>
        <v>73.333333333333343</v>
      </c>
      <c r="CG13" s="24">
        <f t="shared" si="53"/>
        <v>4</v>
      </c>
      <c r="CH13" s="176">
        <f t="shared" si="18"/>
        <v>20</v>
      </c>
      <c r="CI13" s="24">
        <f t="shared" si="54"/>
        <v>5</v>
      </c>
      <c r="CK13" s="24">
        <f t="shared" si="19"/>
        <v>6.5656565656565666</v>
      </c>
      <c r="CM13" s="24">
        <f t="shared" si="20"/>
        <v>0</v>
      </c>
      <c r="CN13" s="24">
        <f t="shared" si="21"/>
        <v>11.111111111111111</v>
      </c>
      <c r="CO13" s="24">
        <f t="shared" si="22"/>
        <v>4</v>
      </c>
      <c r="CP13" s="24">
        <f t="shared" si="23"/>
        <v>40</v>
      </c>
      <c r="CQ13" s="24">
        <f t="shared" si="24"/>
        <v>0</v>
      </c>
      <c r="CR13" s="24">
        <f t="shared" si="25"/>
        <v>0</v>
      </c>
      <c r="CS13" s="24" t="e">
        <f t="shared" si="26"/>
        <v>#DIV/0!</v>
      </c>
      <c r="CT13" s="24" t="e">
        <f t="shared" si="27"/>
        <v>#DIV/0!</v>
      </c>
      <c r="CU13" s="24" t="e">
        <f t="shared" si="28"/>
        <v>#DIV/0!</v>
      </c>
      <c r="CV13" s="24" t="e">
        <f t="shared" si="29"/>
        <v>#DIV/0!</v>
      </c>
      <c r="CW13" s="24">
        <f t="shared" si="30"/>
        <v>100</v>
      </c>
      <c r="CX13" s="24">
        <f t="shared" si="31"/>
        <v>100</v>
      </c>
      <c r="CY13" s="24" t="e">
        <f t="shared" si="32"/>
        <v>#DIV/0!</v>
      </c>
      <c r="CZ13" s="24" t="e">
        <f t="shared" si="33"/>
        <v>#DIV/0!</v>
      </c>
      <c r="DA13" s="24" t="e">
        <f t="shared" si="34"/>
        <v>#DIV/0!</v>
      </c>
      <c r="DB13" s="24" t="e">
        <f t="shared" si="35"/>
        <v>#DIV/0!</v>
      </c>
      <c r="DC13" s="24" t="e">
        <f t="shared" si="36"/>
        <v>#DIV/0!</v>
      </c>
      <c r="DE13" s="24">
        <f t="shared" si="55"/>
        <v>0</v>
      </c>
      <c r="DF13" s="24">
        <f t="shared" si="55"/>
        <v>1</v>
      </c>
      <c r="DG13" s="24">
        <f t="shared" si="56"/>
        <v>1</v>
      </c>
      <c r="DH13" s="24">
        <f t="shared" si="57"/>
        <v>1</v>
      </c>
      <c r="DI13" s="24">
        <f t="shared" si="37"/>
        <v>0</v>
      </c>
      <c r="DJ13" s="24">
        <f t="shared" si="37"/>
        <v>0</v>
      </c>
      <c r="DK13" s="24">
        <f t="shared" si="37"/>
        <v>0</v>
      </c>
      <c r="DL13" s="24">
        <f t="shared" si="37"/>
        <v>0</v>
      </c>
      <c r="DM13" s="24">
        <f t="shared" si="37"/>
        <v>0</v>
      </c>
      <c r="DN13" s="24">
        <f t="shared" si="38"/>
        <v>0</v>
      </c>
      <c r="DO13" s="24">
        <f t="shared" si="58"/>
        <v>1</v>
      </c>
      <c r="DP13" s="24">
        <f t="shared" si="58"/>
        <v>0</v>
      </c>
      <c r="DQ13" s="24">
        <f t="shared" si="58"/>
        <v>0</v>
      </c>
      <c r="DR13" s="24">
        <f t="shared" si="59"/>
        <v>0</v>
      </c>
      <c r="DS13" s="24">
        <f t="shared" si="60"/>
        <v>0</v>
      </c>
    </row>
    <row r="14" spans="1:123" s="24" customFormat="1" ht="15.75" thickBot="1">
      <c r="A14" s="24" t="s">
        <v>339</v>
      </c>
      <c r="B14" s="25">
        <v>15</v>
      </c>
      <c r="C14" s="237" t="s">
        <v>519</v>
      </c>
      <c r="D14" s="50" t="s">
        <v>36</v>
      </c>
      <c r="E14" s="33"/>
      <c r="F14" s="33"/>
      <c r="G14" s="33"/>
      <c r="H14" s="33"/>
      <c r="I14" s="33">
        <v>1</v>
      </c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50" t="s">
        <v>36</v>
      </c>
      <c r="U14" s="33">
        <v>3</v>
      </c>
      <c r="V14" s="33"/>
      <c r="W14" s="33"/>
      <c r="X14" s="33">
        <v>1</v>
      </c>
      <c r="Y14" s="33"/>
      <c r="Z14" s="33"/>
      <c r="AA14" s="33"/>
      <c r="AB14" s="33"/>
      <c r="AC14" s="33"/>
      <c r="AD14" s="33"/>
      <c r="AE14" s="33"/>
      <c r="AF14" s="33"/>
      <c r="AG14" s="105"/>
      <c r="AH14" s="105"/>
      <c r="AI14" s="143"/>
      <c r="AJ14" s="50"/>
      <c r="AK14" s="9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>COUNTIF(D14:AY14,"P")</f>
        <v>2</v>
      </c>
      <c r="BA14" s="30">
        <f t="shared" si="61"/>
        <v>3</v>
      </c>
      <c r="BB14" s="31">
        <f t="shared" si="61"/>
        <v>0</v>
      </c>
      <c r="BC14" s="31">
        <f t="shared" si="39"/>
        <v>3</v>
      </c>
      <c r="BD14" s="31">
        <f>SUM(G14,W14,AM14)</f>
        <v>0</v>
      </c>
      <c r="BE14" s="31">
        <f t="shared" si="40"/>
        <v>3</v>
      </c>
      <c r="BF14" s="31">
        <f>SUM(H14,X14,AN14)</f>
        <v>1</v>
      </c>
      <c r="BG14" s="31">
        <f t="shared" si="41"/>
        <v>4</v>
      </c>
      <c r="BH14" s="31">
        <f t="shared" si="62"/>
        <v>1</v>
      </c>
      <c r="BI14" s="31">
        <f t="shared" si="62"/>
        <v>0</v>
      </c>
      <c r="BJ14" s="31">
        <f t="shared" si="62"/>
        <v>0</v>
      </c>
      <c r="BK14" s="31">
        <f t="shared" si="63"/>
        <v>0</v>
      </c>
      <c r="BL14" s="31">
        <f t="shared" si="63"/>
        <v>0</v>
      </c>
      <c r="BM14" s="31">
        <f t="shared" si="42"/>
        <v>0</v>
      </c>
      <c r="BN14" s="31">
        <f t="shared" si="64"/>
        <v>0</v>
      </c>
      <c r="BO14" s="31">
        <f t="shared" si="64"/>
        <v>0</v>
      </c>
      <c r="BP14" s="31">
        <f t="shared" si="43"/>
        <v>0</v>
      </c>
      <c r="BQ14" s="31">
        <f t="shared" si="65"/>
        <v>0</v>
      </c>
      <c r="BR14" s="31">
        <f t="shared" si="65"/>
        <v>0</v>
      </c>
      <c r="BS14" s="31">
        <f t="shared" si="44"/>
        <v>0</v>
      </c>
      <c r="BT14" s="31">
        <f t="shared" si="66"/>
        <v>0</v>
      </c>
      <c r="BU14" s="32">
        <f t="shared" si="66"/>
        <v>0</v>
      </c>
      <c r="BV14" s="32">
        <f t="shared" si="45"/>
        <v>0</v>
      </c>
      <c r="BX14" s="30">
        <f t="shared" si="46"/>
        <v>360</v>
      </c>
      <c r="BY14" s="31">
        <f t="shared" si="47"/>
        <v>0</v>
      </c>
      <c r="BZ14" s="31">
        <f t="shared" si="48"/>
        <v>0</v>
      </c>
      <c r="CA14" s="31">
        <f t="shared" si="49"/>
        <v>0</v>
      </c>
      <c r="CB14" s="31">
        <f t="shared" si="50"/>
        <v>0</v>
      </c>
      <c r="CC14" s="32">
        <f t="shared" si="51"/>
        <v>360</v>
      </c>
      <c r="CD14" s="176">
        <f t="shared" si="16"/>
        <v>213.33333333333334</v>
      </c>
      <c r="CE14" s="24">
        <f t="shared" si="52"/>
        <v>3</v>
      </c>
      <c r="CF14" s="176">
        <f t="shared" si="17"/>
        <v>173.33333333333334</v>
      </c>
      <c r="CG14" s="24">
        <f t="shared" si="53"/>
        <v>4</v>
      </c>
      <c r="CH14" s="176">
        <f t="shared" si="18"/>
        <v>120</v>
      </c>
      <c r="CI14" s="24">
        <f t="shared" si="54"/>
        <v>5</v>
      </c>
      <c r="CK14" s="24">
        <f t="shared" si="19"/>
        <v>9.0909090909090917</v>
      </c>
      <c r="CM14" s="24">
        <f t="shared" si="20"/>
        <v>21.428571428571427</v>
      </c>
      <c r="CN14" s="24">
        <f t="shared" si="21"/>
        <v>0</v>
      </c>
      <c r="CO14" s="24">
        <f t="shared" si="22"/>
        <v>0</v>
      </c>
      <c r="CP14" s="24">
        <f t="shared" si="23"/>
        <v>20</v>
      </c>
      <c r="CQ14" s="24">
        <f t="shared" si="24"/>
        <v>33.333333333333336</v>
      </c>
      <c r="CR14" s="24">
        <f t="shared" si="25"/>
        <v>0</v>
      </c>
      <c r="CS14" s="24" t="e">
        <f t="shared" si="26"/>
        <v>#DIV/0!</v>
      </c>
      <c r="CT14" s="24" t="e">
        <f t="shared" si="27"/>
        <v>#DIV/0!</v>
      </c>
      <c r="CU14" s="24" t="e">
        <f t="shared" si="28"/>
        <v>#DIV/0!</v>
      </c>
      <c r="CV14" s="24" t="e">
        <f t="shared" si="29"/>
        <v>#DIV/0!</v>
      </c>
      <c r="CW14" s="24">
        <f t="shared" si="30"/>
        <v>0</v>
      </c>
      <c r="CX14" s="24">
        <f t="shared" si="31"/>
        <v>0</v>
      </c>
      <c r="CY14" s="24" t="e">
        <f t="shared" si="32"/>
        <v>#DIV/0!</v>
      </c>
      <c r="CZ14" s="24" t="e">
        <f t="shared" si="33"/>
        <v>#DIV/0!</v>
      </c>
      <c r="DA14" s="24" t="e">
        <f t="shared" si="34"/>
        <v>#DIV/0!</v>
      </c>
      <c r="DB14" s="24" t="e">
        <f t="shared" si="35"/>
        <v>#DIV/0!</v>
      </c>
      <c r="DC14" s="24" t="e">
        <f t="shared" si="36"/>
        <v>#DIV/0!</v>
      </c>
      <c r="DE14" s="24">
        <f t="shared" si="55"/>
        <v>1</v>
      </c>
      <c r="DF14" s="24">
        <f t="shared" si="55"/>
        <v>0</v>
      </c>
      <c r="DG14" s="24">
        <f t="shared" si="56"/>
        <v>0</v>
      </c>
      <c r="DH14" s="24">
        <f t="shared" si="57"/>
        <v>1</v>
      </c>
      <c r="DI14" s="24">
        <f t="shared" si="37"/>
        <v>1</v>
      </c>
      <c r="DJ14" s="24">
        <f t="shared" si="37"/>
        <v>0</v>
      </c>
      <c r="DK14" s="24">
        <f t="shared" si="37"/>
        <v>0</v>
      </c>
      <c r="DL14" s="24">
        <f t="shared" si="37"/>
        <v>0</v>
      </c>
      <c r="DM14" s="24">
        <f t="shared" si="37"/>
        <v>0</v>
      </c>
      <c r="DN14" s="24">
        <f t="shared" si="38"/>
        <v>0</v>
      </c>
      <c r="DO14" s="24">
        <f t="shared" si="58"/>
        <v>0</v>
      </c>
      <c r="DP14" s="24">
        <f t="shared" si="58"/>
        <v>0</v>
      </c>
      <c r="DQ14" s="24">
        <f t="shared" si="58"/>
        <v>0</v>
      </c>
      <c r="DR14" s="24">
        <f t="shared" si="59"/>
        <v>0</v>
      </c>
      <c r="DS14" s="24">
        <f t="shared" si="60"/>
        <v>0</v>
      </c>
    </row>
    <row r="15" spans="1:123" s="24" customFormat="1" ht="15.75" thickBot="1">
      <c r="A15" s="24" t="s">
        <v>340</v>
      </c>
      <c r="B15" s="25">
        <v>16</v>
      </c>
      <c r="C15" s="237" t="s">
        <v>520</v>
      </c>
      <c r="D15" s="50" t="s">
        <v>76</v>
      </c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50" t="s">
        <v>76</v>
      </c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105"/>
      <c r="AH15" s="105"/>
      <c r="AI15" s="143"/>
      <c r="AJ15" s="50"/>
      <c r="AK15" s="93"/>
      <c r="AL15" s="33"/>
      <c r="AM15" s="33"/>
      <c r="AN15" s="27"/>
      <c r="AO15" s="27"/>
      <c r="AP15" s="27"/>
      <c r="AQ15" s="27"/>
      <c r="AR15" s="28"/>
      <c r="AS15" s="26"/>
      <c r="AT15" s="26"/>
      <c r="AU15" s="26"/>
      <c r="AV15" s="26"/>
      <c r="AW15" s="26"/>
      <c r="AX15" s="26"/>
      <c r="AY15" s="26"/>
      <c r="AZ15" s="29">
        <f>COUNTIF(D15:AY15,"P")</f>
        <v>0</v>
      </c>
      <c r="BA15" s="30">
        <f t="shared" si="61"/>
        <v>0</v>
      </c>
      <c r="BB15" s="31">
        <f t="shared" si="61"/>
        <v>0</v>
      </c>
      <c r="BC15" s="31">
        <f t="shared" si="39"/>
        <v>0</v>
      </c>
      <c r="BD15" s="31">
        <f>SUM(G15,W15,AM15)</f>
        <v>0</v>
      </c>
      <c r="BE15" s="31">
        <f t="shared" si="40"/>
        <v>0</v>
      </c>
      <c r="BF15" s="31">
        <f>SUM(H15,X15,AN15)</f>
        <v>0</v>
      </c>
      <c r="BG15" s="31">
        <f t="shared" si="41"/>
        <v>0</v>
      </c>
      <c r="BH15" s="31">
        <f t="shared" si="62"/>
        <v>0</v>
      </c>
      <c r="BI15" s="31">
        <f t="shared" si="62"/>
        <v>0</v>
      </c>
      <c r="BJ15" s="31">
        <f t="shared" si="62"/>
        <v>0</v>
      </c>
      <c r="BK15" s="31">
        <f t="shared" si="63"/>
        <v>0</v>
      </c>
      <c r="BL15" s="31">
        <f t="shared" si="63"/>
        <v>0</v>
      </c>
      <c r="BM15" s="31">
        <f t="shared" si="42"/>
        <v>0</v>
      </c>
      <c r="BN15" s="31">
        <f t="shared" si="64"/>
        <v>0</v>
      </c>
      <c r="BO15" s="31">
        <f t="shared" si="64"/>
        <v>0</v>
      </c>
      <c r="BP15" s="31">
        <f t="shared" si="43"/>
        <v>0</v>
      </c>
      <c r="BQ15" s="31">
        <f t="shared" si="65"/>
        <v>0</v>
      </c>
      <c r="BR15" s="31">
        <f t="shared" si="65"/>
        <v>0</v>
      </c>
      <c r="BS15" s="31">
        <f t="shared" si="44"/>
        <v>0</v>
      </c>
      <c r="BT15" s="31">
        <f t="shared" si="66"/>
        <v>0</v>
      </c>
      <c r="BU15" s="32">
        <f t="shared" si="66"/>
        <v>0</v>
      </c>
      <c r="BV15" s="32">
        <f t="shared" si="45"/>
        <v>0</v>
      </c>
      <c r="BX15" s="30">
        <f t="shared" si="46"/>
        <v>0</v>
      </c>
      <c r="BY15" s="31">
        <f t="shared" si="47"/>
        <v>0</v>
      </c>
      <c r="BZ15" s="31">
        <f t="shared" si="48"/>
        <v>0</v>
      </c>
      <c r="CA15" s="31">
        <f t="shared" si="49"/>
        <v>0</v>
      </c>
      <c r="CB15" s="31">
        <f t="shared" si="50"/>
        <v>0</v>
      </c>
      <c r="CC15" s="32" t="str">
        <f t="shared" si="51"/>
        <v/>
      </c>
      <c r="CD15" s="176" t="e">
        <f t="shared" si="16"/>
        <v>#VALUE!</v>
      </c>
      <c r="CE15" s="24" t="str">
        <f t="shared" si="52"/>
        <v xml:space="preserve"> </v>
      </c>
      <c r="CF15" s="176" t="e">
        <f t="shared" si="17"/>
        <v>#VALUE!</v>
      </c>
      <c r="CG15" s="24" t="str">
        <f t="shared" si="53"/>
        <v xml:space="preserve"> </v>
      </c>
      <c r="CH15" s="176" t="e">
        <f t="shared" si="18"/>
        <v>#VALUE!</v>
      </c>
      <c r="CI15" s="24" t="str">
        <f t="shared" si="54"/>
        <v xml:space="preserve"> </v>
      </c>
      <c r="CK15" s="24" t="e">
        <f t="shared" si="19"/>
        <v>#VALUE!</v>
      </c>
      <c r="CM15" s="24">
        <f t="shared" si="20"/>
        <v>0</v>
      </c>
      <c r="CN15" s="24">
        <f t="shared" si="21"/>
        <v>0</v>
      </c>
      <c r="CO15" s="24">
        <f t="shared" si="22"/>
        <v>0</v>
      </c>
      <c r="CP15" s="24">
        <f t="shared" si="23"/>
        <v>0</v>
      </c>
      <c r="CQ15" s="24">
        <f t="shared" si="24"/>
        <v>0</v>
      </c>
      <c r="CR15" s="24">
        <f t="shared" si="25"/>
        <v>0</v>
      </c>
      <c r="CS15" s="24" t="e">
        <f t="shared" si="26"/>
        <v>#DIV/0!</v>
      </c>
      <c r="CT15" s="24" t="e">
        <f t="shared" si="27"/>
        <v>#DIV/0!</v>
      </c>
      <c r="CU15" s="24" t="e">
        <f t="shared" si="28"/>
        <v>#DIV/0!</v>
      </c>
      <c r="CV15" s="24" t="e">
        <f t="shared" si="29"/>
        <v>#DIV/0!</v>
      </c>
      <c r="CW15" s="24">
        <f t="shared" si="30"/>
        <v>0</v>
      </c>
      <c r="CX15" s="24">
        <f t="shared" si="31"/>
        <v>0</v>
      </c>
      <c r="CY15" s="24" t="e">
        <f t="shared" si="32"/>
        <v>#DIV/0!</v>
      </c>
      <c r="CZ15" s="24" t="e">
        <f t="shared" si="33"/>
        <v>#DIV/0!</v>
      </c>
      <c r="DA15" s="24" t="e">
        <f t="shared" si="34"/>
        <v>#DIV/0!</v>
      </c>
      <c r="DB15" s="24" t="e">
        <f t="shared" si="35"/>
        <v>#DIV/0!</v>
      </c>
      <c r="DC15" s="24" t="e">
        <f t="shared" si="36"/>
        <v>#DIV/0!</v>
      </c>
      <c r="DE15" s="24">
        <f t="shared" si="55"/>
        <v>0</v>
      </c>
      <c r="DF15" s="24">
        <f t="shared" si="55"/>
        <v>0</v>
      </c>
      <c r="DG15" s="24">
        <f t="shared" si="56"/>
        <v>0</v>
      </c>
      <c r="DH15" s="24">
        <f t="shared" si="57"/>
        <v>0</v>
      </c>
      <c r="DI15" s="24">
        <f t="shared" si="37"/>
        <v>0</v>
      </c>
      <c r="DJ15" s="24">
        <f t="shared" si="37"/>
        <v>0</v>
      </c>
      <c r="DK15" s="24">
        <f t="shared" si="37"/>
        <v>0</v>
      </c>
      <c r="DL15" s="24">
        <f t="shared" si="37"/>
        <v>0</v>
      </c>
      <c r="DM15" s="24">
        <f t="shared" si="37"/>
        <v>0</v>
      </c>
      <c r="DN15" s="24">
        <f t="shared" si="38"/>
        <v>0</v>
      </c>
      <c r="DO15" s="24">
        <f t="shared" si="58"/>
        <v>0</v>
      </c>
      <c r="DP15" s="24">
        <f t="shared" si="58"/>
        <v>0</v>
      </c>
      <c r="DQ15" s="24">
        <f t="shared" si="58"/>
        <v>0</v>
      </c>
      <c r="DR15" s="24">
        <f t="shared" si="59"/>
        <v>0</v>
      </c>
      <c r="DS15" s="24">
        <f t="shared" si="60"/>
        <v>0</v>
      </c>
    </row>
    <row r="16" spans="1:123" s="24" customFormat="1" ht="15.75" thickBot="1">
      <c r="A16" s="24" t="s">
        <v>521</v>
      </c>
      <c r="B16" s="25">
        <v>17</v>
      </c>
      <c r="C16" s="237" t="s">
        <v>522</v>
      </c>
      <c r="D16" s="50" t="s">
        <v>76</v>
      </c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50" t="s">
        <v>76</v>
      </c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105"/>
      <c r="AH16" s="105"/>
      <c r="AI16" s="143"/>
      <c r="AJ16" s="50"/>
      <c r="AK16" s="93"/>
      <c r="AL16" s="33"/>
      <c r="AM16" s="33"/>
      <c r="AN16" s="27"/>
      <c r="AO16" s="27"/>
      <c r="AP16" s="27"/>
      <c r="AQ16" s="27"/>
      <c r="AR16" s="28"/>
      <c r="AS16" s="26"/>
      <c r="AT16" s="26"/>
      <c r="AU16" s="26"/>
      <c r="AV16" s="26"/>
      <c r="AW16" s="26"/>
      <c r="AX16" s="26"/>
      <c r="AY16" s="26"/>
      <c r="AZ16" s="29">
        <f>COUNTIF(D16:AY16,"P")</f>
        <v>0</v>
      </c>
      <c r="BA16" s="30">
        <f t="shared" si="61"/>
        <v>0</v>
      </c>
      <c r="BB16" s="31">
        <f t="shared" si="61"/>
        <v>0</v>
      </c>
      <c r="BC16" s="31">
        <f t="shared" si="39"/>
        <v>0</v>
      </c>
      <c r="BD16" s="31">
        <f>SUM(G16,W16,AM16)</f>
        <v>0</v>
      </c>
      <c r="BE16" s="31">
        <f t="shared" si="40"/>
        <v>0</v>
      </c>
      <c r="BF16" s="31">
        <f>SUM(H16,X16,AN16)</f>
        <v>0</v>
      </c>
      <c r="BG16" s="31">
        <f t="shared" si="41"/>
        <v>0</v>
      </c>
      <c r="BH16" s="31">
        <f t="shared" si="62"/>
        <v>0</v>
      </c>
      <c r="BI16" s="31">
        <f t="shared" si="62"/>
        <v>0</v>
      </c>
      <c r="BJ16" s="31">
        <f t="shared" si="62"/>
        <v>0</v>
      </c>
      <c r="BK16" s="31">
        <f t="shared" si="63"/>
        <v>0</v>
      </c>
      <c r="BL16" s="31">
        <f t="shared" si="63"/>
        <v>0</v>
      </c>
      <c r="BM16" s="31">
        <f t="shared" si="42"/>
        <v>0</v>
      </c>
      <c r="BN16" s="31">
        <f t="shared" si="64"/>
        <v>0</v>
      </c>
      <c r="BO16" s="31">
        <f t="shared" si="64"/>
        <v>0</v>
      </c>
      <c r="BP16" s="31">
        <f t="shared" si="43"/>
        <v>0</v>
      </c>
      <c r="BQ16" s="31">
        <f t="shared" si="65"/>
        <v>0</v>
      </c>
      <c r="BR16" s="31">
        <f t="shared" si="65"/>
        <v>0</v>
      </c>
      <c r="BS16" s="31">
        <f t="shared" si="44"/>
        <v>0</v>
      </c>
      <c r="BT16" s="31">
        <f t="shared" si="66"/>
        <v>0</v>
      </c>
      <c r="BU16" s="32">
        <f t="shared" si="66"/>
        <v>0</v>
      </c>
      <c r="BV16" s="32">
        <f t="shared" si="45"/>
        <v>0</v>
      </c>
      <c r="BX16" s="30">
        <f t="shared" si="46"/>
        <v>0</v>
      </c>
      <c r="BY16" s="31">
        <f t="shared" si="47"/>
        <v>0</v>
      </c>
      <c r="BZ16" s="31">
        <f t="shared" si="48"/>
        <v>0</v>
      </c>
      <c r="CA16" s="31">
        <f t="shared" si="49"/>
        <v>0</v>
      </c>
      <c r="CB16" s="31">
        <f t="shared" si="50"/>
        <v>0</v>
      </c>
      <c r="CC16" s="32" t="str">
        <f t="shared" si="51"/>
        <v/>
      </c>
      <c r="CD16" s="176" t="e">
        <f t="shared" si="16"/>
        <v>#VALUE!</v>
      </c>
      <c r="CE16" s="24" t="str">
        <f t="shared" si="52"/>
        <v xml:space="preserve"> </v>
      </c>
      <c r="CF16" s="176" t="e">
        <f t="shared" si="17"/>
        <v>#VALUE!</v>
      </c>
      <c r="CG16" s="24" t="str">
        <f t="shared" si="53"/>
        <v xml:space="preserve"> </v>
      </c>
      <c r="CH16" s="176" t="e">
        <f t="shared" si="18"/>
        <v>#VALUE!</v>
      </c>
      <c r="CI16" s="24" t="str">
        <f t="shared" si="54"/>
        <v xml:space="preserve"> </v>
      </c>
      <c r="CK16" s="24" t="e">
        <f t="shared" si="19"/>
        <v>#VALUE!</v>
      </c>
      <c r="CM16" s="24">
        <f t="shared" si="20"/>
        <v>0</v>
      </c>
      <c r="CN16" s="24">
        <f t="shared" si="21"/>
        <v>0</v>
      </c>
      <c r="CO16" s="24">
        <f t="shared" si="22"/>
        <v>0</v>
      </c>
      <c r="CP16" s="24">
        <f t="shared" si="23"/>
        <v>0</v>
      </c>
      <c r="CQ16" s="24">
        <f t="shared" si="24"/>
        <v>0</v>
      </c>
      <c r="CR16" s="24">
        <f t="shared" si="25"/>
        <v>0</v>
      </c>
      <c r="CS16" s="24" t="e">
        <f t="shared" si="26"/>
        <v>#DIV/0!</v>
      </c>
      <c r="CT16" s="24" t="e">
        <f t="shared" si="27"/>
        <v>#DIV/0!</v>
      </c>
      <c r="CU16" s="24" t="e">
        <f t="shared" si="28"/>
        <v>#DIV/0!</v>
      </c>
      <c r="CV16" s="24" t="e">
        <f t="shared" si="29"/>
        <v>#DIV/0!</v>
      </c>
      <c r="CW16" s="24">
        <f t="shared" si="30"/>
        <v>0</v>
      </c>
      <c r="CX16" s="24">
        <f t="shared" si="31"/>
        <v>0</v>
      </c>
      <c r="CY16" s="24" t="e">
        <f t="shared" si="32"/>
        <v>#DIV/0!</v>
      </c>
      <c r="CZ16" s="24" t="e">
        <f t="shared" si="33"/>
        <v>#DIV/0!</v>
      </c>
      <c r="DA16" s="24" t="e">
        <f t="shared" si="34"/>
        <v>#DIV/0!</v>
      </c>
      <c r="DB16" s="24" t="e">
        <f t="shared" si="35"/>
        <v>#DIV/0!</v>
      </c>
      <c r="DC16" s="24" t="e">
        <f t="shared" si="36"/>
        <v>#DIV/0!</v>
      </c>
      <c r="DE16" s="24">
        <f t="shared" si="55"/>
        <v>0</v>
      </c>
      <c r="DF16" s="24">
        <f t="shared" si="55"/>
        <v>0</v>
      </c>
      <c r="DG16" s="24">
        <f t="shared" si="56"/>
        <v>0</v>
      </c>
      <c r="DH16" s="24">
        <f t="shared" si="57"/>
        <v>0</v>
      </c>
      <c r="DI16" s="24">
        <f t="shared" si="37"/>
        <v>0</v>
      </c>
      <c r="DJ16" s="24">
        <f t="shared" si="37"/>
        <v>0</v>
      </c>
      <c r="DK16" s="24">
        <f t="shared" si="37"/>
        <v>0</v>
      </c>
      <c r="DL16" s="24">
        <f t="shared" si="37"/>
        <v>0</v>
      </c>
      <c r="DM16" s="24">
        <f t="shared" si="37"/>
        <v>0</v>
      </c>
      <c r="DN16" s="24">
        <f t="shared" si="38"/>
        <v>0</v>
      </c>
      <c r="DO16" s="24">
        <f t="shared" si="58"/>
        <v>0</v>
      </c>
      <c r="DP16" s="24">
        <f t="shared" si="58"/>
        <v>0</v>
      </c>
      <c r="DQ16" s="24">
        <f t="shared" si="58"/>
        <v>0</v>
      </c>
      <c r="DR16" s="24">
        <f t="shared" si="59"/>
        <v>0</v>
      </c>
      <c r="DS16" s="24">
        <f t="shared" si="60"/>
        <v>0</v>
      </c>
    </row>
    <row r="17" spans="1:107" ht="15.75" thickBot="1">
      <c r="A17" s="44"/>
      <c r="B17" s="45"/>
      <c r="C17" s="46"/>
      <c r="D17" s="47"/>
      <c r="E17" s="48"/>
      <c r="F17" s="49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50"/>
      <c r="U17" s="49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50"/>
      <c r="AK17" s="49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50">
        <f>SUM(AZ3:AZ16)</f>
        <v>22</v>
      </c>
      <c r="BA17" s="51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52"/>
      <c r="BW17" s="44"/>
      <c r="BX17" s="45"/>
      <c r="BY17" s="45"/>
      <c r="BZ17" s="45"/>
      <c r="CA17" s="45"/>
      <c r="CB17" s="45"/>
      <c r="CC17" s="45"/>
      <c r="CD17" s="44"/>
      <c r="CE17" s="44"/>
      <c r="CF17" s="44"/>
      <c r="CG17" s="44"/>
      <c r="CH17" s="44"/>
      <c r="CI17" s="44"/>
    </row>
    <row r="18" spans="1:107" ht="15.75" thickBot="1">
      <c r="C18" s="8" t="s">
        <v>38</v>
      </c>
      <c r="D18" s="8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>
        <v>1</v>
      </c>
      <c r="V18" s="53"/>
      <c r="W18" s="113"/>
      <c r="X18" s="53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8">
        <f>AZ17/2</f>
        <v>11</v>
      </c>
      <c r="BA18" s="1">
        <f>SUM(E18,U18,AK18)</f>
        <v>1</v>
      </c>
      <c r="BB18" s="54">
        <f>SUM(F18,V18,AL18)</f>
        <v>0</v>
      </c>
      <c r="BC18" s="54"/>
      <c r="BD18" s="54">
        <f>SUM(G18,W18,AM18)</f>
        <v>0</v>
      </c>
      <c r="BE18" s="54"/>
      <c r="BF18" s="54">
        <f>SUM(H18,X18,AN18)</f>
        <v>0</v>
      </c>
      <c r="BG18" s="54"/>
      <c r="BH18" s="54">
        <f>SUM(I18,Y18,AO18)</f>
        <v>0</v>
      </c>
      <c r="BI18" s="54">
        <f>SUM(J18,Z18,AP18)</f>
        <v>0</v>
      </c>
      <c r="BJ18" s="54">
        <f>SUM(K18,AA18,AQ18)</f>
        <v>0</v>
      </c>
      <c r="BK18" s="55">
        <f>SUM(AR18,AB18,L18)</f>
        <v>0</v>
      </c>
      <c r="BL18" s="55">
        <f>SUM(AS18,AC18,M18)</f>
        <v>0</v>
      </c>
      <c r="BM18" s="55"/>
      <c r="BN18" s="55">
        <f>SUM(AT18,AD18,N18)</f>
        <v>0</v>
      </c>
      <c r="BO18" s="55"/>
      <c r="BP18" s="55">
        <f>SUM(AU18,AE18,O18)</f>
        <v>0</v>
      </c>
      <c r="BQ18" s="55">
        <f>SUM(AV18,AF18,P18)</f>
        <v>0</v>
      </c>
      <c r="BR18" s="55">
        <f>SUM(AW18,AG18,Q18)</f>
        <v>0</v>
      </c>
      <c r="BS18" s="55"/>
      <c r="BT18" s="55">
        <f>SUM(AX18,AH18,R18)</f>
        <v>0</v>
      </c>
      <c r="BU18" s="55"/>
      <c r="BV18" s="56">
        <f>SUM(AY18,AI18,S18)</f>
        <v>0</v>
      </c>
      <c r="CA18" s="57"/>
      <c r="CB18" s="57"/>
      <c r="CC18">
        <f>SUM(CC3:CC16)</f>
        <v>3960</v>
      </c>
    </row>
    <row r="19" spans="1:107">
      <c r="BI19" s="22"/>
      <c r="BY19" s="22"/>
      <c r="CJ19">
        <f>SUM(CJ3:CJ16)</f>
        <v>0</v>
      </c>
      <c r="CK19" t="e">
        <f>SUM(CK3:CK16)</f>
        <v>#VALUE!</v>
      </c>
      <c r="CM19">
        <f t="shared" ref="CM19:DC19" si="67">SUM(CM3:CM16)</f>
        <v>99.999999999999986</v>
      </c>
      <c r="CN19">
        <f t="shared" si="67"/>
        <v>100</v>
      </c>
      <c r="CO19">
        <f t="shared" si="67"/>
        <v>100</v>
      </c>
      <c r="CP19">
        <f t="shared" si="67"/>
        <v>100</v>
      </c>
      <c r="CQ19">
        <f t="shared" si="67"/>
        <v>100</v>
      </c>
      <c r="CR19">
        <f t="shared" si="67"/>
        <v>100</v>
      </c>
      <c r="CS19" t="e">
        <f t="shared" si="67"/>
        <v>#DIV/0!</v>
      </c>
      <c r="CT19" t="e">
        <f t="shared" si="67"/>
        <v>#DIV/0!</v>
      </c>
      <c r="CU19" t="e">
        <f t="shared" si="67"/>
        <v>#DIV/0!</v>
      </c>
      <c r="CV19" t="e">
        <f t="shared" si="67"/>
        <v>#DIV/0!</v>
      </c>
      <c r="CW19">
        <f t="shared" si="67"/>
        <v>100</v>
      </c>
      <c r="CX19">
        <f t="shared" si="67"/>
        <v>100</v>
      </c>
      <c r="CY19" t="e">
        <f t="shared" si="67"/>
        <v>#DIV/0!</v>
      </c>
      <c r="CZ19" t="e">
        <f t="shared" si="67"/>
        <v>#DIV/0!</v>
      </c>
      <c r="DA19" t="e">
        <f t="shared" si="67"/>
        <v>#DIV/0!</v>
      </c>
      <c r="DB19" t="e">
        <f t="shared" si="67"/>
        <v>#DIV/0!</v>
      </c>
      <c r="DC19" t="e">
        <f t="shared" si="67"/>
        <v>#DIV/0!</v>
      </c>
    </row>
    <row r="20" spans="1:107" ht="15.75" thickBot="1"/>
    <row r="21" spans="1:107" ht="15.75" thickBot="1">
      <c r="D21" t="s">
        <v>39</v>
      </c>
      <c r="E21" t="s">
        <v>40</v>
      </c>
      <c r="F21" t="s">
        <v>41</v>
      </c>
      <c r="U21" s="57"/>
      <c r="BA21" s="18" t="s">
        <v>8</v>
      </c>
      <c r="BB21" s="19" t="s">
        <v>9</v>
      </c>
      <c r="BC21" s="19"/>
      <c r="BD21" s="19" t="s">
        <v>10</v>
      </c>
      <c r="BE21" s="19"/>
      <c r="BF21" s="19" t="s">
        <v>11</v>
      </c>
      <c r="BG21" s="19"/>
      <c r="BH21" s="19" t="s">
        <v>12</v>
      </c>
      <c r="BI21" s="19" t="s">
        <v>13</v>
      </c>
      <c r="BJ21" s="19" t="s">
        <v>14</v>
      </c>
      <c r="BK21" s="19" t="s">
        <v>15</v>
      </c>
      <c r="BL21" s="19" t="s">
        <v>16</v>
      </c>
      <c r="BM21" s="19"/>
      <c r="BN21" s="19" t="s">
        <v>17</v>
      </c>
      <c r="BO21" s="19"/>
      <c r="BP21" s="19" t="s">
        <v>27</v>
      </c>
      <c r="BQ21" s="19" t="s">
        <v>19</v>
      </c>
      <c r="BR21" s="19" t="s">
        <v>20</v>
      </c>
      <c r="BS21" s="19"/>
      <c r="BT21" s="19" t="s">
        <v>21</v>
      </c>
      <c r="BU21" s="19"/>
      <c r="BV21" s="21" t="s">
        <v>22</v>
      </c>
      <c r="BW21" s="295" t="s">
        <v>42</v>
      </c>
      <c r="BX21" s="296"/>
      <c r="BY21" s="296"/>
      <c r="BZ21" s="296"/>
      <c r="CA21" s="297"/>
      <c r="CB21" s="290" t="s">
        <v>483</v>
      </c>
      <c r="CC21" s="291"/>
    </row>
    <row r="22" spans="1:107" ht="15.75" thickBot="1">
      <c r="D22">
        <v>2007</v>
      </c>
      <c r="E22">
        <v>2008</v>
      </c>
      <c r="F22">
        <v>2009</v>
      </c>
      <c r="G22" t="s">
        <v>43</v>
      </c>
      <c r="AY22" s="292" t="s">
        <v>44</v>
      </c>
      <c r="AZ22" s="282"/>
      <c r="BA22" s="282"/>
      <c r="BB22" s="282"/>
      <c r="BC22" s="282"/>
      <c r="BD22" s="282"/>
      <c r="BE22" s="282"/>
      <c r="BF22" s="282"/>
      <c r="BG22" s="282"/>
      <c r="BH22" s="282"/>
      <c r="BI22" s="282"/>
      <c r="BJ22" s="282"/>
      <c r="BK22" s="282"/>
      <c r="BL22" s="282"/>
      <c r="BM22" s="282"/>
      <c r="BN22" s="282"/>
      <c r="BO22" s="282"/>
      <c r="BP22" s="282"/>
      <c r="BQ22" s="282"/>
      <c r="BR22" s="282"/>
      <c r="BS22" s="282"/>
      <c r="BT22" s="282"/>
      <c r="BU22" s="282"/>
      <c r="BV22" s="282"/>
      <c r="BW22" s="293" t="s">
        <v>45</v>
      </c>
      <c r="BX22" s="294"/>
      <c r="BY22" s="58"/>
      <c r="BZ22" s="58"/>
      <c r="CA22" s="59">
        <f>SUM(BA24:BV24)</f>
        <v>66</v>
      </c>
      <c r="CB22" s="221">
        <v>0.8</v>
      </c>
      <c r="CC22" s="62">
        <f>PERCENTILE($CC$1:$CC16,0.8)</f>
        <v>436</v>
      </c>
    </row>
    <row r="23" spans="1:107" ht="15.75" thickBot="1">
      <c r="C23" t="s">
        <v>46</v>
      </c>
      <c r="D23">
        <f>COUNTIF(D3:D16,"P")</f>
        <v>11</v>
      </c>
      <c r="E23">
        <f>COUNTIF(T3:T16,"P")</f>
        <v>11</v>
      </c>
      <c r="G23">
        <f>AVERAGE(D23:F23)</f>
        <v>11</v>
      </c>
      <c r="AP23" s="57"/>
      <c r="AQ23" s="57"/>
      <c r="AR23" s="57"/>
      <c r="AS23" s="57"/>
      <c r="AT23" s="57"/>
      <c r="AU23" s="57"/>
      <c r="AV23" s="57"/>
      <c r="AW23" s="57"/>
      <c r="AX23" s="57"/>
      <c r="AY23" s="1" t="s">
        <v>47</v>
      </c>
      <c r="AZ23" s="60"/>
      <c r="BA23" s="61">
        <f>SUM(BA3:BA16)</f>
        <v>14</v>
      </c>
      <c r="BB23" s="61">
        <f>SUM(BB3:BB16)</f>
        <v>9</v>
      </c>
      <c r="BC23" s="61"/>
      <c r="BD23" s="61">
        <f>SUM(BD3:BD16)</f>
        <v>25</v>
      </c>
      <c r="BE23" s="61"/>
      <c r="BF23" s="61">
        <f>SUM(BF3:BF16)</f>
        <v>5</v>
      </c>
      <c r="BG23" s="61"/>
      <c r="BH23" s="61">
        <f>SUM(BH3:BH16)</f>
        <v>3</v>
      </c>
      <c r="BI23" s="61">
        <f>SUM(BI3:BI16)</f>
        <v>9</v>
      </c>
      <c r="BJ23" s="61">
        <f>SUM(BJ3:BJ16)</f>
        <v>0</v>
      </c>
      <c r="BK23" s="61">
        <f>SUM(BK3:BK16)</f>
        <v>0</v>
      </c>
      <c r="BL23" s="61">
        <f>SUM(BL3:BL16)</f>
        <v>0</v>
      </c>
      <c r="BM23" s="61"/>
      <c r="BN23" s="61">
        <f>SUM(BN3:BN16)</f>
        <v>0</v>
      </c>
      <c r="BO23" s="61">
        <f>SUM(BO3:BO16)</f>
        <v>2</v>
      </c>
      <c r="BP23" s="61">
        <f>SUM(BP3:BP16)</f>
        <v>2</v>
      </c>
      <c r="BQ23" s="61">
        <f>SUM(BQ3:BQ16)</f>
        <v>0</v>
      </c>
      <c r="BR23" s="61">
        <f>SUM(BR3:BR16)</f>
        <v>0</v>
      </c>
      <c r="BS23" s="61"/>
      <c r="BT23" s="61">
        <f>SUM(BT3:BT16)</f>
        <v>0</v>
      </c>
      <c r="BU23" s="61">
        <f>SUM(BU3:BU16)</f>
        <v>0</v>
      </c>
      <c r="BV23" s="61">
        <f>SUM(BV3:BV16)</f>
        <v>0</v>
      </c>
      <c r="BW23" s="298" t="s">
        <v>29</v>
      </c>
      <c r="BX23" s="299"/>
      <c r="BY23" s="62"/>
      <c r="BZ23" s="62"/>
      <c r="CA23" s="63">
        <f>SUM(BA24:BJ24)</f>
        <v>64</v>
      </c>
      <c r="CB23" s="221">
        <v>0.75</v>
      </c>
      <c r="CC23" s="62">
        <f>PERCENTILE($CC$1:$CC17,0.75)</f>
        <v>425</v>
      </c>
    </row>
    <row r="24" spans="1:107" ht="15.75" thickBot="1">
      <c r="C24" t="s">
        <v>48</v>
      </c>
      <c r="D24">
        <f>COUNTIF(D3:D16,"C")</f>
        <v>3</v>
      </c>
      <c r="E24">
        <f>COUNTIF(T3:T16,"C")</f>
        <v>3</v>
      </c>
      <c r="G24">
        <f>AVERAGE(D24:F24)</f>
        <v>3</v>
      </c>
      <c r="AP24" s="57"/>
      <c r="AQ24" s="57"/>
      <c r="AR24" s="57"/>
      <c r="AS24" s="57"/>
      <c r="AT24" s="57"/>
      <c r="AU24" s="57"/>
      <c r="AV24" s="57"/>
      <c r="AW24" s="57"/>
      <c r="AX24" s="57"/>
      <c r="AY24" s="1" t="s">
        <v>49</v>
      </c>
      <c r="AZ24" s="60"/>
      <c r="BA24" s="54">
        <f>BA23-BA18</f>
        <v>13</v>
      </c>
      <c r="BB24" s="54">
        <f t="shared" ref="BB24:BV24" si="68">BB23-BB18</f>
        <v>9</v>
      </c>
      <c r="BC24" s="54"/>
      <c r="BD24" s="54">
        <f t="shared" si="68"/>
        <v>25</v>
      </c>
      <c r="BE24" s="54"/>
      <c r="BF24" s="54">
        <f t="shared" si="68"/>
        <v>5</v>
      </c>
      <c r="BG24" s="54"/>
      <c r="BH24" s="54">
        <f t="shared" si="68"/>
        <v>3</v>
      </c>
      <c r="BI24" s="54">
        <f t="shared" si="68"/>
        <v>9</v>
      </c>
      <c r="BJ24" s="54">
        <f t="shared" si="68"/>
        <v>0</v>
      </c>
      <c r="BK24" s="54">
        <f t="shared" si="68"/>
        <v>0</v>
      </c>
      <c r="BL24" s="54">
        <f t="shared" si="68"/>
        <v>0</v>
      </c>
      <c r="BM24" s="54"/>
      <c r="BN24" s="54">
        <f t="shared" si="68"/>
        <v>0</v>
      </c>
      <c r="BO24" s="54"/>
      <c r="BP24" s="54">
        <f t="shared" si="68"/>
        <v>2</v>
      </c>
      <c r="BQ24" s="54">
        <f t="shared" si="68"/>
        <v>0</v>
      </c>
      <c r="BR24" s="54">
        <f t="shared" si="68"/>
        <v>0</v>
      </c>
      <c r="BS24" s="54"/>
      <c r="BT24" s="54">
        <f t="shared" si="68"/>
        <v>0</v>
      </c>
      <c r="BU24" s="54"/>
      <c r="BV24" s="54">
        <f t="shared" si="68"/>
        <v>0</v>
      </c>
      <c r="BW24" s="298" t="s">
        <v>50</v>
      </c>
      <c r="BX24" s="299"/>
      <c r="BY24" s="62"/>
      <c r="BZ24" s="62"/>
      <c r="CA24" s="63">
        <f>SUM(BK24:BP24)</f>
        <v>2</v>
      </c>
      <c r="CB24" s="221">
        <v>0.7</v>
      </c>
      <c r="CC24" s="62">
        <f>PERCENTILE($CC$1:$CC16,0.7)</f>
        <v>404.99999999999994</v>
      </c>
    </row>
    <row r="25" spans="1:107" ht="15.75" thickBot="1">
      <c r="C25" t="s">
        <v>51</v>
      </c>
      <c r="D25">
        <f>COUNTIF(D3:D16,"V")</f>
        <v>0</v>
      </c>
      <c r="E25">
        <f>COUNTIF(T3:T16,"V")</f>
        <v>0</v>
      </c>
      <c r="G25">
        <f>AVERAGE(D25:F25)</f>
        <v>0</v>
      </c>
      <c r="AP25" s="57"/>
      <c r="AQ25" s="57"/>
      <c r="AR25" s="57"/>
      <c r="AS25" s="57"/>
      <c r="AT25" s="57"/>
      <c r="AU25" s="57"/>
      <c r="AV25" s="57"/>
      <c r="AW25" s="57"/>
      <c r="AX25" s="57"/>
      <c r="AY25" s="1" t="s">
        <v>52</v>
      </c>
      <c r="AZ25" s="60"/>
      <c r="BA25" s="60">
        <f>BA24*100</f>
        <v>1300</v>
      </c>
      <c r="BB25" s="6">
        <f>BB24*80</f>
        <v>720</v>
      </c>
      <c r="BC25" s="6"/>
      <c r="BD25" s="6">
        <f>BD24*60</f>
        <v>1500</v>
      </c>
      <c r="BE25" s="6"/>
      <c r="BF25" s="6">
        <f>BF24*40</f>
        <v>200</v>
      </c>
      <c r="BG25" s="6"/>
      <c r="BH25" s="6">
        <f>BH24*20</f>
        <v>60</v>
      </c>
      <c r="BI25" s="6">
        <f>BI24*10</f>
        <v>90</v>
      </c>
      <c r="BJ25" s="6">
        <f>BJ24*5</f>
        <v>0</v>
      </c>
      <c r="BK25" s="6">
        <f>BK24*200</f>
        <v>0</v>
      </c>
      <c r="BL25" s="6">
        <f>BL24*100</f>
        <v>0</v>
      </c>
      <c r="BM25" s="6"/>
      <c r="BN25" s="6">
        <f>BN24*50</f>
        <v>0</v>
      </c>
      <c r="BO25" s="6"/>
      <c r="BP25" s="6">
        <f>BP24*25</f>
        <v>50</v>
      </c>
      <c r="BQ25" s="6">
        <f>BQ24*100</f>
        <v>0</v>
      </c>
      <c r="BR25" s="6">
        <f>BR24*50</f>
        <v>0</v>
      </c>
      <c r="BS25" s="6"/>
      <c r="BT25" s="6">
        <f>BT24*25</f>
        <v>0</v>
      </c>
      <c r="BU25" s="6"/>
      <c r="BV25" s="1">
        <f>BV24*10</f>
        <v>0</v>
      </c>
      <c r="BW25" s="300" t="s">
        <v>53</v>
      </c>
      <c r="BX25" s="301"/>
      <c r="BY25" s="64"/>
      <c r="BZ25" s="64"/>
      <c r="CA25" s="65">
        <f>SUM(BQ24:BV24)</f>
        <v>0</v>
      </c>
      <c r="CB25" s="221">
        <v>0.6</v>
      </c>
      <c r="CC25" s="62">
        <f>PERCENTILE($CC$1:$CC16,0.6)</f>
        <v>366</v>
      </c>
    </row>
    <row r="26" spans="1:107" ht="15.75" thickBot="1">
      <c r="C26" t="s">
        <v>34</v>
      </c>
      <c r="D26">
        <f>SUM(D23:D25)</f>
        <v>14</v>
      </c>
      <c r="E26">
        <f>SUM(E23:E25)</f>
        <v>14</v>
      </c>
      <c r="G26">
        <f>AVERAGE(D26:F26)</f>
        <v>14</v>
      </c>
      <c r="AY26" s="66" t="s">
        <v>54</v>
      </c>
      <c r="AZ26" s="67"/>
      <c r="BA26" s="60">
        <f>SUM(BA25:BV25)</f>
        <v>3920</v>
      </c>
      <c r="BB26" s="68">
        <f>BA26/AZ18</f>
        <v>356.36363636363637</v>
      </c>
      <c r="BC26" s="34"/>
      <c r="BW26" s="302" t="s">
        <v>52</v>
      </c>
      <c r="BX26" s="69" t="s">
        <v>55</v>
      </c>
      <c r="BY26" s="58"/>
      <c r="BZ26" s="58"/>
      <c r="CA26" s="70">
        <f>AVERAGE(CC3:CC16)</f>
        <v>330</v>
      </c>
      <c r="CB26" s="221">
        <v>0.5</v>
      </c>
      <c r="CC26" s="62">
        <f>PERCENTILE($CC$1:$CC16,0.5)</f>
        <v>320</v>
      </c>
    </row>
    <row r="27" spans="1:107" ht="15.75" thickBot="1">
      <c r="AY27" s="7"/>
      <c r="AZ27" s="9"/>
      <c r="BA27" s="6">
        <f>(SUM($AZ$3:$AZ$16))*($CE$2/3)</f>
        <v>1613.3333333333333</v>
      </c>
      <c r="BB27" s="278" t="str">
        <f>IF(BA26&gt;BA27,"ATINGE CONCEITO 3","NAO")</f>
        <v>ATINGE CONCEITO 3</v>
      </c>
      <c r="BC27" s="279"/>
      <c r="BD27" s="279"/>
      <c r="BE27" s="279"/>
      <c r="BF27" s="279"/>
      <c r="BG27" s="279"/>
      <c r="BH27" s="279"/>
      <c r="BW27" s="303"/>
      <c r="BX27" s="71" t="s">
        <v>56</v>
      </c>
      <c r="BY27" s="62"/>
      <c r="BZ27" s="62"/>
      <c r="CA27" s="63">
        <f>QUARTILE(CC3:CC16,1)</f>
        <v>95</v>
      </c>
      <c r="CB27" s="221">
        <v>0.4</v>
      </c>
      <c r="CC27" s="62">
        <f>PERCENTILE($CC$1:$CC16,0.4)</f>
        <v>268</v>
      </c>
    </row>
    <row r="28" spans="1:107" ht="15.75" thickBot="1">
      <c r="AY28" s="72" t="s">
        <v>57</v>
      </c>
      <c r="AZ28" s="73"/>
      <c r="BA28" s="6">
        <f>(SUM($AZ$3:$AZ$16))*($CG$2/3)</f>
        <v>2053.333333333333</v>
      </c>
      <c r="BB28" s="278" t="str">
        <f>IF(BA26&gt;=BA28,"ATINGE CONCEITO 4","NAO")</f>
        <v>ATINGE CONCEITO 4</v>
      </c>
      <c r="BC28" s="279"/>
      <c r="BD28" s="279"/>
      <c r="BE28" s="279"/>
      <c r="BF28" s="279"/>
      <c r="BG28" s="279"/>
      <c r="BH28" s="279"/>
      <c r="BW28" s="303"/>
      <c r="BX28" s="71" t="s">
        <v>58</v>
      </c>
      <c r="BY28" s="62"/>
      <c r="BZ28" s="62"/>
      <c r="CA28" s="74">
        <f>MEDIAN(CC3:CC16)</f>
        <v>320</v>
      </c>
      <c r="CB28" s="221">
        <v>0.35</v>
      </c>
      <c r="CC28" s="62">
        <f>PERCENTILE($CC$1:$CC15,0.35)</f>
        <v>238.99999999999994</v>
      </c>
    </row>
    <row r="29" spans="1:107" ht="15.75" thickBot="1">
      <c r="AY29" s="66"/>
      <c r="AZ29" s="67"/>
      <c r="BA29" s="6">
        <f>(SUM($AZ$3:$AZ$16))*($CI$2/3)</f>
        <v>2640</v>
      </c>
      <c r="BB29" s="278" t="str">
        <f>IF(BA26&gt;=BA29,"ATINGE CONCEITO 5","NAO")</f>
        <v>ATINGE CONCEITO 5</v>
      </c>
      <c r="BC29" s="279"/>
      <c r="BD29" s="279"/>
      <c r="BE29" s="279"/>
      <c r="BF29" s="279"/>
      <c r="BG29" s="279"/>
      <c r="BH29" s="279"/>
      <c r="BW29" s="303"/>
      <c r="BX29" s="71" t="s">
        <v>59</v>
      </c>
      <c r="BY29" s="62"/>
      <c r="BZ29" s="62"/>
      <c r="CA29" s="63">
        <f>QUARTILE(CC3:CC16,3)</f>
        <v>425</v>
      </c>
      <c r="CB29" s="221">
        <v>0.3</v>
      </c>
      <c r="CC29" s="62">
        <f>PERCENTILE($CC$1:$CC16,0.3)</f>
        <v>161.99999999999997</v>
      </c>
    </row>
    <row r="30" spans="1:107" ht="15.75" thickBot="1">
      <c r="BW30" s="304"/>
      <c r="BX30" s="75" t="s">
        <v>60</v>
      </c>
      <c r="BY30" s="64"/>
      <c r="BZ30" s="64"/>
      <c r="CA30" s="65">
        <f>QUARTILE(CC3:CC16,4)</f>
        <v>1170</v>
      </c>
    </row>
    <row r="31" spans="1:107" ht="15.75" thickBot="1"/>
    <row r="32" spans="1:107" ht="15.75" thickBot="1">
      <c r="AY32" s="292" t="s">
        <v>61</v>
      </c>
      <c r="AZ32" s="282"/>
      <c r="BA32" s="282"/>
      <c r="BB32" s="282"/>
      <c r="BC32" s="282"/>
      <c r="BD32" s="282"/>
      <c r="BE32" s="282"/>
      <c r="BF32" s="282"/>
      <c r="BG32" s="282"/>
      <c r="BH32" s="282"/>
      <c r="BI32" s="282"/>
      <c r="BJ32" s="282"/>
      <c r="BK32" s="282"/>
      <c r="BL32" s="282"/>
      <c r="BM32" s="282"/>
      <c r="BN32" s="282"/>
      <c r="BO32" s="282"/>
      <c r="BP32" s="282"/>
      <c r="BQ32" s="282"/>
      <c r="BR32" s="282"/>
      <c r="BS32" s="282"/>
      <c r="BT32" s="282"/>
      <c r="BU32" s="282"/>
      <c r="BV32" s="283"/>
    </row>
    <row r="33" spans="51:74" ht="15.75" thickBot="1">
      <c r="AY33" s="76"/>
      <c r="AZ33" s="60"/>
      <c r="BA33" s="1" t="s">
        <v>62</v>
      </c>
      <c r="BB33" s="54"/>
      <c r="BC33" s="54"/>
      <c r="BD33" s="54" t="s">
        <v>63</v>
      </c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60"/>
    </row>
    <row r="34" spans="51:74" ht="15.75" thickBot="1">
      <c r="AY34" s="1" t="s">
        <v>64</v>
      </c>
      <c r="AZ34" s="60"/>
      <c r="BA34" s="309">
        <f>AZ18-COUNTIF(CE3:CE16,"=NAO")</f>
        <v>7</v>
      </c>
      <c r="BB34" s="281"/>
      <c r="BC34" s="77"/>
      <c r="BD34" s="310">
        <f>(BA34/G23)*100</f>
        <v>63.636363636363633</v>
      </c>
      <c r="BE34" s="311"/>
      <c r="BF34" s="312"/>
      <c r="BG34" s="78"/>
      <c r="BH34" s="54" t="str">
        <f>IF(BD34&gt;=80,"ATINGEM CONCEITO 3","NAO")</f>
        <v>NAO</v>
      </c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60"/>
    </row>
    <row r="35" spans="51:74" ht="15.75" thickBot="1">
      <c r="AY35" s="1" t="s">
        <v>65</v>
      </c>
      <c r="AZ35" s="60"/>
      <c r="BA35" s="309">
        <f>AZ18-COUNTIF(CG3:CG16,"=NAO")</f>
        <v>7</v>
      </c>
      <c r="BB35" s="281"/>
      <c r="BC35" s="77"/>
      <c r="BD35" s="310">
        <f>(BA35/G23)*100</f>
        <v>63.636363636363633</v>
      </c>
      <c r="BE35" s="311"/>
      <c r="BF35" s="312"/>
      <c r="BG35" s="78"/>
      <c r="BH35" s="54" t="str">
        <f>IF(BD35&gt;=80," ATINGEM CONCEITO 4","NAO")</f>
        <v>NAO</v>
      </c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60"/>
    </row>
    <row r="36" spans="51:74" ht="15.75" thickBot="1">
      <c r="AY36" s="313" t="s">
        <v>66</v>
      </c>
      <c r="AZ36" s="314"/>
      <c r="BA36" s="309">
        <f>AZ18-COUNTIF(CI3:CI16,"=NAO")</f>
        <v>7</v>
      </c>
      <c r="BB36" s="281"/>
      <c r="BC36" s="77"/>
      <c r="BD36" s="310">
        <f>(BA36/G23)*100</f>
        <v>63.636363636363633</v>
      </c>
      <c r="BE36" s="311"/>
      <c r="BF36" s="312"/>
      <c r="BG36" s="78"/>
      <c r="BH36" s="54" t="str">
        <f>IF(BD36&gt;=80,"ATINGEM CONCEITO 5","NAO")</f>
        <v>NAO</v>
      </c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60"/>
    </row>
    <row r="38" spans="51:74" ht="15.75" thickBot="1"/>
    <row r="39" spans="51:74" ht="15.75" thickBot="1">
      <c r="AY39" s="292" t="s">
        <v>67</v>
      </c>
      <c r="AZ39" s="282"/>
      <c r="BA39" s="282"/>
      <c r="BB39" s="282"/>
      <c r="BC39" s="282"/>
      <c r="BD39" s="282"/>
      <c r="BE39" s="282"/>
      <c r="BF39" s="282"/>
      <c r="BG39" s="282"/>
      <c r="BH39" s="282"/>
      <c r="BI39" s="282"/>
      <c r="BJ39" s="282"/>
      <c r="BK39" s="282"/>
      <c r="BL39" s="282"/>
      <c r="BM39" s="282"/>
      <c r="BN39" s="282"/>
      <c r="BO39" s="282"/>
      <c r="BP39" s="282"/>
      <c r="BQ39" s="282"/>
      <c r="BR39" s="282"/>
      <c r="BS39" s="282"/>
      <c r="BT39" s="282"/>
      <c r="BU39" s="282"/>
      <c r="BV39" s="283"/>
    </row>
    <row r="40" spans="51:74" ht="15.75" thickBot="1">
      <c r="AY40" t="s">
        <v>43</v>
      </c>
      <c r="AZ40">
        <f>G23</f>
        <v>11</v>
      </c>
      <c r="BA40" s="79" t="s">
        <v>8</v>
      </c>
      <c r="BB40" s="80" t="s">
        <v>9</v>
      </c>
      <c r="BC40" s="80"/>
      <c r="BD40" s="80" t="s">
        <v>10</v>
      </c>
      <c r="BE40" s="80"/>
      <c r="BF40" s="80" t="s">
        <v>11</v>
      </c>
      <c r="BG40" s="80"/>
      <c r="BH40" s="80" t="s">
        <v>12</v>
      </c>
      <c r="BI40" s="80" t="s">
        <v>13</v>
      </c>
      <c r="BJ40" s="80" t="s">
        <v>14</v>
      </c>
      <c r="BK40" s="80" t="s">
        <v>15</v>
      </c>
      <c r="BL40" s="80" t="s">
        <v>16</v>
      </c>
      <c r="BM40" s="80"/>
      <c r="BN40" s="80" t="s">
        <v>17</v>
      </c>
      <c r="BO40" s="80"/>
      <c r="BP40" s="80" t="s">
        <v>27</v>
      </c>
      <c r="BQ40" s="80" t="s">
        <v>19</v>
      </c>
      <c r="BR40" s="80" t="s">
        <v>20</v>
      </c>
      <c r="BS40" s="80"/>
      <c r="BT40" s="80" t="s">
        <v>21</v>
      </c>
      <c r="BU40" s="80"/>
      <c r="BV40" s="81" t="s">
        <v>22</v>
      </c>
    </row>
    <row r="41" spans="51:74">
      <c r="AY41" t="s">
        <v>68</v>
      </c>
      <c r="BA41">
        <f>COUNTIF(BA3:BA16,"&gt;0")</f>
        <v>6</v>
      </c>
      <c r="BB41">
        <f>COUNTIF(BB3:BB16,"&gt;0")</f>
        <v>7</v>
      </c>
      <c r="BD41">
        <f>COUNTIF(BD3:BD16,"&gt;0")</f>
        <v>8</v>
      </c>
      <c r="BF41">
        <f>COUNTIF(BF3:BF16,"&gt;0")</f>
        <v>4</v>
      </c>
      <c r="BH41">
        <f t="shared" ref="BH41:BV41" si="69">COUNTIF(BH3:BH16,"&gt;0")</f>
        <v>3</v>
      </c>
      <c r="BI41">
        <f t="shared" si="69"/>
        <v>2</v>
      </c>
      <c r="BJ41">
        <f t="shared" si="69"/>
        <v>0</v>
      </c>
      <c r="BK41">
        <f t="shared" si="69"/>
        <v>0</v>
      </c>
      <c r="BL41">
        <f t="shared" si="69"/>
        <v>0</v>
      </c>
      <c r="BM41">
        <f t="shared" si="69"/>
        <v>0</v>
      </c>
      <c r="BN41">
        <f t="shared" si="69"/>
        <v>0</v>
      </c>
      <c r="BO41">
        <f t="shared" si="69"/>
        <v>1</v>
      </c>
      <c r="BP41">
        <f t="shared" si="69"/>
        <v>1</v>
      </c>
      <c r="BQ41">
        <f t="shared" si="69"/>
        <v>0</v>
      </c>
      <c r="BR41">
        <f t="shared" si="69"/>
        <v>0</v>
      </c>
      <c r="BS41">
        <f t="shared" si="69"/>
        <v>0</v>
      </c>
      <c r="BT41">
        <f t="shared" si="69"/>
        <v>0</v>
      </c>
      <c r="BU41">
        <f t="shared" si="69"/>
        <v>0</v>
      </c>
      <c r="BV41">
        <f t="shared" si="69"/>
        <v>0</v>
      </c>
    </row>
    <row r="42" spans="51:74">
      <c r="AY42" t="s">
        <v>69</v>
      </c>
      <c r="BA42" s="82">
        <f>BA41/$AZ$40*100</f>
        <v>54.54545454545454</v>
      </c>
      <c r="BB42" s="82">
        <f t="shared" ref="BB42:BV42" si="70">BB41/$AZ$40*100</f>
        <v>63.636363636363633</v>
      </c>
      <c r="BC42" s="82"/>
      <c r="BD42" s="82">
        <f t="shared" si="70"/>
        <v>72.727272727272734</v>
      </c>
      <c r="BE42" s="82"/>
      <c r="BF42" s="82">
        <f t="shared" si="70"/>
        <v>36.363636363636367</v>
      </c>
      <c r="BG42" s="82"/>
      <c r="BH42" s="82">
        <f t="shared" si="70"/>
        <v>27.27272727272727</v>
      </c>
      <c r="BI42" s="82">
        <f t="shared" si="70"/>
        <v>18.181818181818183</v>
      </c>
      <c r="BJ42" s="82">
        <f t="shared" si="70"/>
        <v>0</v>
      </c>
      <c r="BK42" s="82">
        <f t="shared" si="70"/>
        <v>0</v>
      </c>
      <c r="BL42" s="82">
        <f t="shared" si="70"/>
        <v>0</v>
      </c>
      <c r="BM42" s="82">
        <f t="shared" si="70"/>
        <v>0</v>
      </c>
      <c r="BN42" s="82">
        <f t="shared" si="70"/>
        <v>0</v>
      </c>
      <c r="BO42" s="82">
        <f t="shared" si="70"/>
        <v>9.0909090909090917</v>
      </c>
      <c r="BP42" s="82">
        <f t="shared" si="70"/>
        <v>9.0909090909090917</v>
      </c>
      <c r="BQ42" s="82">
        <f t="shared" si="70"/>
        <v>0</v>
      </c>
      <c r="BR42" s="82">
        <f t="shared" si="70"/>
        <v>0</v>
      </c>
      <c r="BS42" s="82">
        <f t="shared" si="70"/>
        <v>0</v>
      </c>
      <c r="BT42" s="82">
        <f t="shared" si="70"/>
        <v>0</v>
      </c>
      <c r="BU42" s="82">
        <f t="shared" si="70"/>
        <v>0</v>
      </c>
      <c r="BV42" s="82">
        <f t="shared" si="70"/>
        <v>0</v>
      </c>
    </row>
    <row r="43" spans="51:74" ht="15.75" thickBot="1">
      <c r="BA43" t="s">
        <v>29</v>
      </c>
      <c r="BK43" t="s">
        <v>50</v>
      </c>
      <c r="BQ43" t="s">
        <v>53</v>
      </c>
    </row>
    <row r="44" spans="51:74" ht="15.75" thickBot="1">
      <c r="AY44" t="s">
        <v>23</v>
      </c>
      <c r="BA44" s="288">
        <f>COUNTIF(BC3:BC16,"&gt;0")/$AZ$40*100</f>
        <v>72.727272727272734</v>
      </c>
      <c r="BB44" s="289"/>
      <c r="BC44" s="83"/>
      <c r="BJ44" t="s">
        <v>26</v>
      </c>
      <c r="BK44" s="288">
        <f>COUNTIF(BM3:BM16,"&gt;0")/$AZ$40*100</f>
        <v>0</v>
      </c>
      <c r="BL44" s="289"/>
      <c r="BM44" s="83"/>
      <c r="BP44" t="s">
        <v>28</v>
      </c>
      <c r="BQ44" s="288">
        <f>COUNTIF(BS3:BS16,"&gt;0")/$AZ$40*100</f>
        <v>0</v>
      </c>
      <c r="BR44" s="289"/>
      <c r="BS44" s="83"/>
    </row>
    <row r="45" spans="51:74" ht="15.75" thickBot="1">
      <c r="AY45" t="s">
        <v>24</v>
      </c>
      <c r="BA45" s="305">
        <f>COUNTIF(BE3:BE108,"&gt;0")/$AZ$40*100</f>
        <v>81.818181818181827</v>
      </c>
      <c r="BB45" s="306"/>
      <c r="BC45" s="306"/>
      <c r="BD45" s="307"/>
      <c r="BE45" s="83"/>
    </row>
    <row r="46" spans="51:74" ht="15.75" thickBot="1">
      <c r="AY46" t="s">
        <v>70</v>
      </c>
      <c r="BA46" s="288">
        <f>COUNTIF(BG3:BG16,"&gt;0")/$AZ$40*100</f>
        <v>81.818181818181827</v>
      </c>
      <c r="BB46" s="308"/>
      <c r="BC46" s="308"/>
      <c r="BD46" s="308"/>
      <c r="BE46" s="308"/>
      <c r="BF46" s="289"/>
      <c r="BG46" s="57"/>
    </row>
    <row r="47" spans="51:74" ht="15.75" thickBot="1"/>
    <row r="48" spans="51:74" ht="15.75" thickBot="1">
      <c r="AY48" t="s">
        <v>23</v>
      </c>
      <c r="BA48" s="288">
        <f>COUNTIF(BC3:BC16,"&gt;1")/$AZ$40*100</f>
        <v>54.54545454545454</v>
      </c>
      <c r="BB48" s="289"/>
    </row>
  </sheetData>
  <protectedRanges>
    <protectedRange password="E804" sqref="T97:AI97" name="Dados da produção_1"/>
  </protectedRanges>
  <mergeCells count="30">
    <mergeCell ref="AY36:AZ36"/>
    <mergeCell ref="BA36:BB36"/>
    <mergeCell ref="BD36:BF36"/>
    <mergeCell ref="AY39:BV39"/>
    <mergeCell ref="BA44:BB44"/>
    <mergeCell ref="BK44:BL44"/>
    <mergeCell ref="BQ44:BR44"/>
    <mergeCell ref="BA45:BD45"/>
    <mergeCell ref="BA46:BF46"/>
    <mergeCell ref="AY32:BV32"/>
    <mergeCell ref="BA34:BB34"/>
    <mergeCell ref="BD34:BF34"/>
    <mergeCell ref="BA35:BB35"/>
    <mergeCell ref="BD35:BF35"/>
    <mergeCell ref="BA48:BB48"/>
    <mergeCell ref="CB21:CC21"/>
    <mergeCell ref="AY22:BV22"/>
    <mergeCell ref="BW22:BX22"/>
    <mergeCell ref="BW21:CA21"/>
    <mergeCell ref="BW23:BX23"/>
    <mergeCell ref="BW24:BX24"/>
    <mergeCell ref="BW25:BX25"/>
    <mergeCell ref="BW26:BW30"/>
    <mergeCell ref="BB27:BH27"/>
    <mergeCell ref="BB28:BH28"/>
    <mergeCell ref="BB29:BH29"/>
    <mergeCell ref="E1:S1"/>
    <mergeCell ref="U1:AI1"/>
    <mergeCell ref="AK1:AY1"/>
    <mergeCell ref="BA1:BV1"/>
  </mergeCells>
  <phoneticPr fontId="0" type="noConversion"/>
  <pageMargins left="0.511811024" right="0.511811024" top="0.78740157499999996" bottom="0.78740157499999996" header="0.31496062000000002" footer="0.31496062000000002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DS45"/>
  <sheetViews>
    <sheetView topLeftCell="V19" workbookViewId="0">
      <selection activeCell="BA46" sqref="BA46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5.75" thickBot="1">
      <c r="A3" s="24" t="s">
        <v>341</v>
      </c>
      <c r="B3" s="25">
        <v>1</v>
      </c>
      <c r="C3" s="239" t="s">
        <v>524</v>
      </c>
      <c r="D3" s="85" t="s">
        <v>36</v>
      </c>
      <c r="E3" s="86">
        <v>6</v>
      </c>
      <c r="F3" s="86">
        <v>3</v>
      </c>
      <c r="G3" s="86">
        <v>1</v>
      </c>
      <c r="H3" s="86"/>
      <c r="I3" s="86">
        <v>1</v>
      </c>
      <c r="J3" s="86"/>
      <c r="K3" s="86"/>
      <c r="L3" s="86"/>
      <c r="M3" s="86"/>
      <c r="N3" s="86"/>
      <c r="O3" s="86"/>
      <c r="P3" s="228"/>
      <c r="Q3" s="86"/>
      <c r="R3" s="232">
        <v>1.1000000000000001</v>
      </c>
      <c r="S3" s="86"/>
      <c r="T3" s="50" t="s">
        <v>36</v>
      </c>
      <c r="U3" s="86">
        <v>3</v>
      </c>
      <c r="V3" s="86">
        <v>2</v>
      </c>
      <c r="W3" s="86">
        <v>4</v>
      </c>
      <c r="X3" s="86"/>
      <c r="Y3" s="86"/>
      <c r="Z3" s="86">
        <v>2</v>
      </c>
      <c r="AA3" s="86"/>
      <c r="AB3" s="86"/>
      <c r="AC3" s="86"/>
      <c r="AD3" s="86"/>
      <c r="AE3" s="86"/>
      <c r="AF3" s="86"/>
      <c r="AG3" s="86"/>
      <c r="AH3" s="86"/>
      <c r="AI3" s="86"/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2</v>
      </c>
      <c r="BA3" s="30">
        <f t="shared" ref="BA3:BB13" si="0">SUM(E3,U3,AK3)</f>
        <v>9</v>
      </c>
      <c r="BB3" s="31">
        <f t="shared" si="0"/>
        <v>5</v>
      </c>
      <c r="BC3" s="31">
        <f>SUM(BA3:BB3)</f>
        <v>14</v>
      </c>
      <c r="BD3" s="31">
        <f t="shared" ref="BD3:BD13" si="1">SUM(G3,W3,AM3)</f>
        <v>5</v>
      </c>
      <c r="BE3" s="31">
        <f>SUM(BC3:BD3)</f>
        <v>19</v>
      </c>
      <c r="BF3" s="31">
        <f t="shared" ref="BF3:BF13" si="2">SUM(H3,X3,AN3)</f>
        <v>0</v>
      </c>
      <c r="BG3" s="31">
        <f>BA3+BB3+BD3+BF3</f>
        <v>19</v>
      </c>
      <c r="BH3" s="31">
        <f t="shared" ref="BH3:BJ13" si="3">SUM(I3,Y3,AO3)</f>
        <v>1</v>
      </c>
      <c r="BI3" s="31">
        <f t="shared" si="3"/>
        <v>2</v>
      </c>
      <c r="BJ3" s="31">
        <f t="shared" si="3"/>
        <v>0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13" si="4">SUM(AT3,AD3,N3)</f>
        <v>0</v>
      </c>
      <c r="BO3" s="31">
        <f t="shared" si="4"/>
        <v>0</v>
      </c>
      <c r="BP3" s="31">
        <f>IF(BO3&gt;=3,3,BO3)</f>
        <v>0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13" si="5">SUM(AX3,AH3,R3)</f>
        <v>1.1000000000000001</v>
      </c>
      <c r="BU3" s="32">
        <f t="shared" si="5"/>
        <v>0</v>
      </c>
      <c r="BV3" s="32">
        <f>IF(BU3&gt;=3,3,BU3)</f>
        <v>0</v>
      </c>
      <c r="BX3" s="30">
        <f>(BA3*100)+(BB3*80)+(BD3*60)+(BF3*40)+(BH3*20)</f>
        <v>1620</v>
      </c>
      <c r="BY3" s="31">
        <f>IF(BI3&gt;3,30,BI3*10)</f>
        <v>20</v>
      </c>
      <c r="BZ3" s="31">
        <f>IF(BJ3&gt;3,15,BJ3*5)</f>
        <v>0</v>
      </c>
      <c r="CA3" s="31">
        <f>(BK3*200)+(BL3*100)+(BN3*50)+(BP3*20)</f>
        <v>0</v>
      </c>
      <c r="CB3" s="31">
        <f>(BQ3*100)+(BR3*50)+(BT3*25)+(BV3*10)</f>
        <v>27.500000000000004</v>
      </c>
      <c r="CC3" s="32">
        <f>IF(AZ3&gt;0,SUM(BX3:CB3),"")</f>
        <v>1667.5</v>
      </c>
      <c r="CD3" s="176">
        <f t="shared" ref="CD3:CD13" si="6">$CC3-(($CE$2/3)*$AZ3)</f>
        <v>1520.8333333333333</v>
      </c>
      <c r="CE3" s="24">
        <f>IF(AZ3=0," ",IF(CD3&gt;=0,3,"NAO"))</f>
        <v>3</v>
      </c>
      <c r="CF3" s="176">
        <f t="shared" ref="CF3:CF13" si="7">$CC3-(($CG$2/3)*$AZ3)</f>
        <v>1480.8333333333333</v>
      </c>
      <c r="CG3" s="24">
        <f>IF(AZ3=0," ",IF(CF3&gt;=0,4,"NAO"))</f>
        <v>4</v>
      </c>
      <c r="CH3" s="176">
        <f t="shared" ref="CH3:CH13" si="8">$CC3-(($CI$2/3)*$AZ3)</f>
        <v>1427.5</v>
      </c>
      <c r="CI3" s="24">
        <f>IF(AZ3=0," ",IF(CH3&gt;=0,5,"NAO"))</f>
        <v>5</v>
      </c>
      <c r="CJ3" s="24">
        <f t="shared" ref="CJ3:CJ13" si="9">(CC3)/(SUM($CC$3:$CC$13))*100</f>
        <v>36.749311294765839</v>
      </c>
      <c r="CK3" s="24">
        <f t="shared" ref="CK3:CK13" si="10">(CC3/(SUM($CC$3:$CC$13))*100)</f>
        <v>36.749311294765839</v>
      </c>
      <c r="CM3" s="24">
        <f t="shared" ref="CM3:CM13" si="11">BA3/(SUM(BA$3:BA$13)/100)</f>
        <v>60</v>
      </c>
      <c r="CN3" s="24">
        <f t="shared" ref="CN3:CN13" si="12">BB3/(SUM(BB$3:BB$13)/100)</f>
        <v>33.333333333333336</v>
      </c>
      <c r="CO3" s="24">
        <f t="shared" ref="CO3:CO13" si="13">BD3/(SUM(BD$3:BD$13)/100)</f>
        <v>33.333333333333336</v>
      </c>
      <c r="CP3" s="24">
        <f t="shared" ref="CP3:CP13" si="14">BF3/(SUM(BF$3:BF$13)/100)</f>
        <v>0</v>
      </c>
      <c r="CQ3" s="24">
        <f t="shared" ref="CQ3:CQ13" si="15">BH3/(SUM(BH$3:BH$13)/100)</f>
        <v>50</v>
      </c>
      <c r="CR3" s="24">
        <f t="shared" ref="CR3:CR13" si="16">BI3/(SUM(BI$3:BI$13)/100)</f>
        <v>40</v>
      </c>
      <c r="CS3" s="24">
        <f t="shared" ref="CS3:CS13" si="17">BJ3/(SUM(BJ$3:BJ$13)/100)</f>
        <v>0</v>
      </c>
      <c r="CT3" s="24" t="e">
        <f t="shared" ref="CT3:CT13" si="18">BK3/(SUM(BK$3:BK$13)/100)</f>
        <v>#DIV/0!</v>
      </c>
      <c r="CU3" s="24" t="e">
        <f t="shared" ref="CU3:CU13" si="19">BL3/(SUM(BL$3:BL$13)/100)</f>
        <v>#DIV/0!</v>
      </c>
      <c r="CV3" s="24">
        <f t="shared" ref="CV3:CV13" si="20">BN3/(SUM(BN$3:BN$13)/100)</f>
        <v>0</v>
      </c>
      <c r="CW3" s="24">
        <f t="shared" ref="CW3:CW13" si="21">BO3/(SUM(BO$3:BO$13)/100)</f>
        <v>0</v>
      </c>
      <c r="CX3" s="24">
        <f t="shared" ref="CX3:CX13" si="22">BP3/(SUM(BP$3:BP$13)/100)</f>
        <v>0</v>
      </c>
      <c r="CY3" s="24">
        <f t="shared" ref="CY3:CY13" si="23">BQ3/(SUM(BQ$3:BQ$13)/100)</f>
        <v>0</v>
      </c>
      <c r="CZ3" s="24" t="e">
        <f t="shared" ref="CZ3:CZ13" si="24">BR3/(SUM(BR$3:BR$13)/100)</f>
        <v>#DIV/0!</v>
      </c>
      <c r="DA3" s="24">
        <f t="shared" ref="DA3:DA13" si="25">BT3/(SUM(BT$3:BT$13)/100)</f>
        <v>21.568627450980394</v>
      </c>
      <c r="DB3" s="24">
        <f t="shared" ref="DB3:DB13" si="26">BU3/(SUM(BU$3:BU$13)/100)</f>
        <v>0</v>
      </c>
      <c r="DC3" s="24">
        <f t="shared" ref="DC3:DC13" si="27">BV3/(SUM(BV$3:BV$13)/100)</f>
        <v>0</v>
      </c>
      <c r="DE3" s="24">
        <f>COUNTIF(BA3,"&lt;&gt;0")</f>
        <v>1</v>
      </c>
      <c r="DF3" s="24">
        <f>COUNTIF(BB3,"&lt;&gt;0")</f>
        <v>1</v>
      </c>
      <c r="DG3" s="24">
        <f>COUNTIF(BD3,"&lt;&gt;0")</f>
        <v>1</v>
      </c>
      <c r="DH3" s="24">
        <f>COUNTIF(BF3,"&lt;&gt;0")</f>
        <v>0</v>
      </c>
      <c r="DI3" s="24">
        <f t="shared" ref="DI3:DM13" si="28">COUNTIF(BH3,"&lt;&gt;0")</f>
        <v>1</v>
      </c>
      <c r="DJ3" s="24">
        <f t="shared" si="28"/>
        <v>1</v>
      </c>
      <c r="DK3" s="24">
        <f t="shared" si="28"/>
        <v>0</v>
      </c>
      <c r="DL3" s="24">
        <f t="shared" si="28"/>
        <v>0</v>
      </c>
      <c r="DM3" s="24">
        <f t="shared" si="28"/>
        <v>0</v>
      </c>
      <c r="DN3" s="24">
        <f t="shared" ref="DN3:DN13" si="29">COUNTIF(BN3,"&lt;&gt;0")</f>
        <v>0</v>
      </c>
      <c r="DO3" s="24">
        <f>COUNTIF(BP3,"&lt;&gt;0")</f>
        <v>0</v>
      </c>
      <c r="DP3" s="24">
        <f>COUNTIF(BQ3,"&lt;&gt;0")</f>
        <v>0</v>
      </c>
      <c r="DQ3" s="24">
        <f>COUNTIF(BR3,"&lt;&gt;0")</f>
        <v>0</v>
      </c>
      <c r="DR3" s="24">
        <f>COUNTIF(BT3,"&lt;&gt;0")</f>
        <v>1</v>
      </c>
      <c r="DS3" s="24">
        <f>COUNTIF(BV3,"&lt;&gt;0")</f>
        <v>0</v>
      </c>
    </row>
    <row r="4" spans="1:123" s="24" customFormat="1" ht="15.75" thickBot="1">
      <c r="A4" s="24" t="s">
        <v>341</v>
      </c>
      <c r="B4" s="25">
        <v>2</v>
      </c>
      <c r="C4" s="239" t="s">
        <v>525</v>
      </c>
      <c r="D4" s="85" t="s">
        <v>36</v>
      </c>
      <c r="E4" s="33">
        <v>3</v>
      </c>
      <c r="F4" s="33"/>
      <c r="G4" s="33">
        <v>1</v>
      </c>
      <c r="H4" s="33"/>
      <c r="I4" s="33"/>
      <c r="J4" s="33"/>
      <c r="K4" s="33"/>
      <c r="L4" s="33"/>
      <c r="M4" s="33"/>
      <c r="N4" s="33"/>
      <c r="O4" s="33"/>
      <c r="P4" s="227"/>
      <c r="Q4" s="33"/>
      <c r="R4" s="226">
        <v>1</v>
      </c>
      <c r="S4" s="33"/>
      <c r="T4" s="50" t="s">
        <v>36</v>
      </c>
      <c r="U4" s="33">
        <v>1</v>
      </c>
      <c r="V4" s="33">
        <v>1</v>
      </c>
      <c r="W4" s="33">
        <v>1</v>
      </c>
      <c r="X4" s="33"/>
      <c r="Y4" s="33"/>
      <c r="Z4" s="33"/>
      <c r="AA4" s="33"/>
      <c r="AB4" s="33"/>
      <c r="AC4" s="33"/>
      <c r="AD4" s="33"/>
      <c r="AE4" s="33"/>
      <c r="AF4" s="33">
        <v>1</v>
      </c>
      <c r="AG4" s="33"/>
      <c r="AH4" s="33"/>
      <c r="AI4" s="33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13" si="30">COUNTIF(D4:AY4,"P")</f>
        <v>2</v>
      </c>
      <c r="BA4" s="30">
        <f t="shared" si="0"/>
        <v>4</v>
      </c>
      <c r="BB4" s="31">
        <f t="shared" si="0"/>
        <v>1</v>
      </c>
      <c r="BC4" s="31">
        <f t="shared" ref="BC4:BC13" si="31">SUM(BA4:BB4)</f>
        <v>5</v>
      </c>
      <c r="BD4" s="31">
        <f t="shared" si="1"/>
        <v>2</v>
      </c>
      <c r="BE4" s="31">
        <f t="shared" ref="BE4:BE13" si="32">SUM(BC4:BD4)</f>
        <v>7</v>
      </c>
      <c r="BF4" s="31">
        <f t="shared" si="2"/>
        <v>0</v>
      </c>
      <c r="BG4" s="31">
        <f t="shared" ref="BG4:BG13" si="33">BA4+BB4+BD4+BF4</f>
        <v>7</v>
      </c>
      <c r="BH4" s="31">
        <f t="shared" si="3"/>
        <v>0</v>
      </c>
      <c r="BI4" s="31">
        <f t="shared" si="3"/>
        <v>0</v>
      </c>
      <c r="BJ4" s="31">
        <f t="shared" si="3"/>
        <v>0</v>
      </c>
      <c r="BK4" s="31">
        <f t="shared" ref="BK4:BL13" si="34">SUM(AR4,AB4,L4)</f>
        <v>0</v>
      </c>
      <c r="BL4" s="31">
        <f t="shared" si="34"/>
        <v>0</v>
      </c>
      <c r="BM4" s="31">
        <f t="shared" ref="BM4:BM13" si="35">SUM(BK4:BL4)</f>
        <v>0</v>
      </c>
      <c r="BN4" s="31">
        <f t="shared" si="4"/>
        <v>0</v>
      </c>
      <c r="BO4" s="31">
        <f t="shared" si="4"/>
        <v>0</v>
      </c>
      <c r="BP4" s="31">
        <f t="shared" ref="BP4:BP13" si="36">IF(BO4&gt;=3,3,BO4)</f>
        <v>0</v>
      </c>
      <c r="BQ4" s="31">
        <f t="shared" ref="BQ4:BR13" si="37">SUM(AV4,AF4,P4)</f>
        <v>1</v>
      </c>
      <c r="BR4" s="31">
        <f t="shared" si="37"/>
        <v>0</v>
      </c>
      <c r="BS4" s="31">
        <f t="shared" ref="BS4:BS13" si="38">SUM(BQ4:BR4)</f>
        <v>1</v>
      </c>
      <c r="BT4" s="31">
        <f t="shared" si="5"/>
        <v>1</v>
      </c>
      <c r="BU4" s="32">
        <f t="shared" si="5"/>
        <v>0</v>
      </c>
      <c r="BV4" s="32">
        <f t="shared" ref="BV4:BV13" si="39">IF(BU4&gt;=3,3,BU4)</f>
        <v>0</v>
      </c>
      <c r="BX4" s="30">
        <f t="shared" ref="BX4:BX13" si="40">(BA4*100)+(BB4*80)+(BD4*60)+(BF4*40)+(BH4*20)</f>
        <v>600</v>
      </c>
      <c r="BY4" s="31">
        <f t="shared" ref="BY4:BY13" si="41">IF(BI4&gt;3,30,BI4*10)</f>
        <v>0</v>
      </c>
      <c r="BZ4" s="31">
        <f t="shared" ref="BZ4:BZ13" si="42">IF(BJ4&gt;3,15,BJ4*5)</f>
        <v>0</v>
      </c>
      <c r="CA4" s="31">
        <f t="shared" ref="CA4:CA13" si="43">(BK4*200)+(BL4*100)+(BN4*50)+(BP4*20)</f>
        <v>0</v>
      </c>
      <c r="CB4" s="31">
        <f t="shared" ref="CB4:CB13" si="44">(BQ4*100)+(BR4*50)+(BT4*25)+(BV4*10)</f>
        <v>125</v>
      </c>
      <c r="CC4" s="32">
        <f t="shared" ref="CC4:CC13" si="45">IF(AZ4&gt;0,SUM(BX4:CB4),"")</f>
        <v>725</v>
      </c>
      <c r="CD4" s="176">
        <f t="shared" si="6"/>
        <v>578.33333333333337</v>
      </c>
      <c r="CE4" s="24">
        <f t="shared" ref="CE4:CE13" si="46">IF(AZ4=0," ",IF(CD4&gt;=0,3,"NAO"))</f>
        <v>3</v>
      </c>
      <c r="CF4" s="176">
        <f t="shared" si="7"/>
        <v>538.33333333333337</v>
      </c>
      <c r="CG4" s="24">
        <f t="shared" ref="CG4:CG13" si="47">IF(AZ4=0," ",IF(CF4&gt;=0,4,"NAO"))</f>
        <v>4</v>
      </c>
      <c r="CH4" s="176">
        <f t="shared" si="8"/>
        <v>485</v>
      </c>
      <c r="CI4" s="24">
        <f t="shared" ref="CI4:CI13" si="48">IF(AZ4=0," ",IF(CH4&gt;=0,5,"NAO"))</f>
        <v>5</v>
      </c>
      <c r="CJ4" s="24">
        <f t="shared" si="9"/>
        <v>15.977961432506888</v>
      </c>
      <c r="CK4" s="24">
        <f t="shared" si="10"/>
        <v>15.977961432506888</v>
      </c>
      <c r="CM4" s="24">
        <f t="shared" si="11"/>
        <v>26.666666666666668</v>
      </c>
      <c r="CN4" s="24">
        <f t="shared" si="12"/>
        <v>6.666666666666667</v>
      </c>
      <c r="CO4" s="24">
        <f t="shared" si="13"/>
        <v>13.333333333333334</v>
      </c>
      <c r="CP4" s="24">
        <f t="shared" si="14"/>
        <v>0</v>
      </c>
      <c r="CQ4" s="24">
        <f t="shared" si="15"/>
        <v>0</v>
      </c>
      <c r="CR4" s="24">
        <f t="shared" si="16"/>
        <v>0</v>
      </c>
      <c r="CS4" s="24">
        <f t="shared" si="17"/>
        <v>0</v>
      </c>
      <c r="CT4" s="24" t="e">
        <f t="shared" si="18"/>
        <v>#DIV/0!</v>
      </c>
      <c r="CU4" s="24" t="e">
        <f t="shared" si="19"/>
        <v>#DIV/0!</v>
      </c>
      <c r="CV4" s="24">
        <f t="shared" si="20"/>
        <v>0</v>
      </c>
      <c r="CW4" s="24">
        <f t="shared" si="21"/>
        <v>0</v>
      </c>
      <c r="CX4" s="24">
        <f t="shared" si="22"/>
        <v>0</v>
      </c>
      <c r="CY4" s="24">
        <f t="shared" si="23"/>
        <v>20</v>
      </c>
      <c r="CZ4" s="24" t="e">
        <f t="shared" si="24"/>
        <v>#DIV/0!</v>
      </c>
      <c r="DA4" s="24">
        <f t="shared" si="25"/>
        <v>19.607843137254903</v>
      </c>
      <c r="DB4" s="24">
        <f t="shared" si="26"/>
        <v>0</v>
      </c>
      <c r="DC4" s="24">
        <f t="shared" si="27"/>
        <v>0</v>
      </c>
      <c r="DE4" s="24">
        <f t="shared" ref="DE4:DF13" si="49">COUNTIF(BA4,"&lt;&gt;0")</f>
        <v>1</v>
      </c>
      <c r="DF4" s="24">
        <f t="shared" si="49"/>
        <v>1</v>
      </c>
      <c r="DG4" s="24">
        <f t="shared" ref="DG4:DG13" si="50">COUNTIF(BD4,"&lt;&gt;0")</f>
        <v>1</v>
      </c>
      <c r="DH4" s="24">
        <f t="shared" ref="DH4:DH13" si="51">COUNTIF(BF4,"&lt;&gt;0")</f>
        <v>0</v>
      </c>
      <c r="DI4" s="24">
        <f t="shared" si="28"/>
        <v>0</v>
      </c>
      <c r="DJ4" s="24">
        <f t="shared" si="28"/>
        <v>0</v>
      </c>
      <c r="DK4" s="24">
        <f t="shared" si="28"/>
        <v>0</v>
      </c>
      <c r="DL4" s="24">
        <f t="shared" si="28"/>
        <v>0</v>
      </c>
      <c r="DM4" s="24">
        <f t="shared" si="28"/>
        <v>0</v>
      </c>
      <c r="DN4" s="24">
        <f t="shared" si="29"/>
        <v>0</v>
      </c>
      <c r="DO4" s="24">
        <f t="shared" ref="DO4:DQ13" si="52">COUNTIF(BP4,"&lt;&gt;0")</f>
        <v>0</v>
      </c>
      <c r="DP4" s="24">
        <f t="shared" si="52"/>
        <v>1</v>
      </c>
      <c r="DQ4" s="24">
        <f t="shared" si="52"/>
        <v>0</v>
      </c>
      <c r="DR4" s="24">
        <f t="shared" ref="DR4:DR13" si="53">COUNTIF(BT4,"&lt;&gt;0")</f>
        <v>1</v>
      </c>
      <c r="DS4" s="24">
        <f t="shared" ref="DS4:DS13" si="54">COUNTIF(BV4,"&lt;&gt;0")</f>
        <v>0</v>
      </c>
    </row>
    <row r="5" spans="1:123" s="24" customFormat="1" ht="15.75" thickBot="1">
      <c r="A5" s="24" t="s">
        <v>341</v>
      </c>
      <c r="B5" s="25">
        <v>3</v>
      </c>
      <c r="C5" s="239" t="s">
        <v>526</v>
      </c>
      <c r="D5" s="85" t="s">
        <v>36</v>
      </c>
      <c r="E5" s="33"/>
      <c r="F5" s="33"/>
      <c r="G5" s="33">
        <v>2</v>
      </c>
      <c r="H5" s="33"/>
      <c r="I5" s="33"/>
      <c r="J5" s="33">
        <v>1</v>
      </c>
      <c r="K5" s="33"/>
      <c r="L5" s="33"/>
      <c r="M5" s="33"/>
      <c r="N5" s="33"/>
      <c r="O5" s="33"/>
      <c r="P5" s="227"/>
      <c r="Q5" s="33"/>
      <c r="R5" s="226">
        <v>1</v>
      </c>
      <c r="S5" s="33"/>
      <c r="T5" s="50" t="s">
        <v>36</v>
      </c>
      <c r="U5" s="33">
        <v>1</v>
      </c>
      <c r="V5" s="33">
        <v>1</v>
      </c>
      <c r="W5" s="33">
        <v>1</v>
      </c>
      <c r="X5" s="33"/>
      <c r="Y5" s="33">
        <v>1</v>
      </c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30"/>
        <v>2</v>
      </c>
      <c r="BA5" s="30">
        <f t="shared" si="0"/>
        <v>1</v>
      </c>
      <c r="BB5" s="31">
        <f t="shared" si="0"/>
        <v>1</v>
      </c>
      <c r="BC5" s="31">
        <f t="shared" si="31"/>
        <v>2</v>
      </c>
      <c r="BD5" s="31">
        <f t="shared" si="1"/>
        <v>3</v>
      </c>
      <c r="BE5" s="31">
        <f t="shared" si="32"/>
        <v>5</v>
      </c>
      <c r="BF5" s="31">
        <f t="shared" si="2"/>
        <v>0</v>
      </c>
      <c r="BG5" s="31">
        <f t="shared" si="33"/>
        <v>5</v>
      </c>
      <c r="BH5" s="31">
        <f t="shared" si="3"/>
        <v>1</v>
      </c>
      <c r="BI5" s="31">
        <f t="shared" si="3"/>
        <v>1</v>
      </c>
      <c r="BJ5" s="31">
        <f t="shared" si="3"/>
        <v>0</v>
      </c>
      <c r="BK5" s="31">
        <f t="shared" si="34"/>
        <v>0</v>
      </c>
      <c r="BL5" s="31">
        <f t="shared" si="34"/>
        <v>0</v>
      </c>
      <c r="BM5" s="31">
        <f t="shared" si="35"/>
        <v>0</v>
      </c>
      <c r="BN5" s="31">
        <f t="shared" si="4"/>
        <v>0</v>
      </c>
      <c r="BO5" s="31">
        <f t="shared" si="4"/>
        <v>0</v>
      </c>
      <c r="BP5" s="31">
        <f t="shared" si="36"/>
        <v>0</v>
      </c>
      <c r="BQ5" s="31">
        <f t="shared" si="37"/>
        <v>0</v>
      </c>
      <c r="BR5" s="31">
        <f t="shared" si="37"/>
        <v>0</v>
      </c>
      <c r="BS5" s="31">
        <f t="shared" si="38"/>
        <v>0</v>
      </c>
      <c r="BT5" s="31">
        <f t="shared" si="5"/>
        <v>1</v>
      </c>
      <c r="BU5" s="32">
        <f t="shared" si="5"/>
        <v>0</v>
      </c>
      <c r="BV5" s="32">
        <f t="shared" si="39"/>
        <v>0</v>
      </c>
      <c r="BX5" s="30">
        <f t="shared" si="40"/>
        <v>380</v>
      </c>
      <c r="BY5" s="31">
        <f t="shared" si="41"/>
        <v>10</v>
      </c>
      <c r="BZ5" s="31">
        <f t="shared" si="42"/>
        <v>0</v>
      </c>
      <c r="CA5" s="31">
        <f t="shared" si="43"/>
        <v>0</v>
      </c>
      <c r="CB5" s="31">
        <f t="shared" si="44"/>
        <v>25</v>
      </c>
      <c r="CC5" s="32">
        <f t="shared" si="45"/>
        <v>415</v>
      </c>
      <c r="CD5" s="176">
        <f t="shared" si="6"/>
        <v>268.33333333333337</v>
      </c>
      <c r="CE5" s="24">
        <f t="shared" si="46"/>
        <v>3</v>
      </c>
      <c r="CF5" s="176">
        <f t="shared" si="7"/>
        <v>228.33333333333334</v>
      </c>
      <c r="CG5" s="24">
        <f t="shared" si="47"/>
        <v>4</v>
      </c>
      <c r="CH5" s="176">
        <f t="shared" si="8"/>
        <v>175</v>
      </c>
      <c r="CI5" s="24">
        <f t="shared" si="48"/>
        <v>5</v>
      </c>
      <c r="CJ5" s="24">
        <f t="shared" si="9"/>
        <v>9.1460055096418724</v>
      </c>
      <c r="CK5" s="24">
        <f t="shared" si="10"/>
        <v>9.1460055096418724</v>
      </c>
      <c r="CM5" s="24">
        <f t="shared" si="11"/>
        <v>6.666666666666667</v>
      </c>
      <c r="CN5" s="24">
        <f t="shared" si="12"/>
        <v>6.666666666666667</v>
      </c>
      <c r="CO5" s="24">
        <f t="shared" si="13"/>
        <v>20</v>
      </c>
      <c r="CP5" s="24">
        <f t="shared" si="14"/>
        <v>0</v>
      </c>
      <c r="CQ5" s="24">
        <f t="shared" si="15"/>
        <v>50</v>
      </c>
      <c r="CR5" s="24">
        <f t="shared" si="16"/>
        <v>20</v>
      </c>
      <c r="CS5" s="24">
        <f t="shared" si="17"/>
        <v>0</v>
      </c>
      <c r="CT5" s="24" t="e">
        <f t="shared" si="18"/>
        <v>#DIV/0!</v>
      </c>
      <c r="CU5" s="24" t="e">
        <f t="shared" si="19"/>
        <v>#DIV/0!</v>
      </c>
      <c r="CV5" s="24">
        <f t="shared" si="20"/>
        <v>0</v>
      </c>
      <c r="CW5" s="24">
        <f t="shared" si="21"/>
        <v>0</v>
      </c>
      <c r="CX5" s="24">
        <f t="shared" si="22"/>
        <v>0</v>
      </c>
      <c r="CY5" s="24">
        <f t="shared" si="23"/>
        <v>0</v>
      </c>
      <c r="CZ5" s="24" t="e">
        <f t="shared" si="24"/>
        <v>#DIV/0!</v>
      </c>
      <c r="DA5" s="24">
        <f t="shared" si="25"/>
        <v>19.607843137254903</v>
      </c>
      <c r="DB5" s="24">
        <f t="shared" si="26"/>
        <v>0</v>
      </c>
      <c r="DC5" s="24">
        <f t="shared" si="27"/>
        <v>0</v>
      </c>
      <c r="DE5" s="24">
        <f t="shared" si="49"/>
        <v>1</v>
      </c>
      <c r="DF5" s="24">
        <f t="shared" si="49"/>
        <v>1</v>
      </c>
      <c r="DG5" s="24">
        <f t="shared" si="50"/>
        <v>1</v>
      </c>
      <c r="DH5" s="24">
        <f t="shared" si="51"/>
        <v>0</v>
      </c>
      <c r="DI5" s="24">
        <f t="shared" si="28"/>
        <v>1</v>
      </c>
      <c r="DJ5" s="24">
        <f t="shared" si="28"/>
        <v>1</v>
      </c>
      <c r="DK5" s="24">
        <f t="shared" si="28"/>
        <v>0</v>
      </c>
      <c r="DL5" s="24">
        <f t="shared" si="28"/>
        <v>0</v>
      </c>
      <c r="DM5" s="24">
        <f t="shared" si="28"/>
        <v>0</v>
      </c>
      <c r="DN5" s="24">
        <f t="shared" si="29"/>
        <v>0</v>
      </c>
      <c r="DO5" s="24">
        <f t="shared" si="52"/>
        <v>0</v>
      </c>
      <c r="DP5" s="24">
        <f t="shared" si="52"/>
        <v>0</v>
      </c>
      <c r="DQ5" s="24">
        <f t="shared" si="52"/>
        <v>0</v>
      </c>
      <c r="DR5" s="24">
        <f t="shared" si="53"/>
        <v>1</v>
      </c>
      <c r="DS5" s="24">
        <f t="shared" si="54"/>
        <v>0</v>
      </c>
    </row>
    <row r="6" spans="1:123" s="24" customFormat="1" ht="15.75" thickBot="1">
      <c r="A6" s="24" t="s">
        <v>341</v>
      </c>
      <c r="B6" s="25">
        <v>4</v>
      </c>
      <c r="C6" s="239" t="s">
        <v>527</v>
      </c>
      <c r="D6" s="85" t="s">
        <v>36</v>
      </c>
      <c r="E6" s="33">
        <v>1</v>
      </c>
      <c r="F6" s="33"/>
      <c r="G6" s="33"/>
      <c r="H6" s="33"/>
      <c r="I6" s="33"/>
      <c r="J6" s="33"/>
      <c r="K6" s="33"/>
      <c r="L6" s="33"/>
      <c r="M6" s="33"/>
      <c r="N6" s="33"/>
      <c r="O6" s="33"/>
      <c r="P6" s="227"/>
      <c r="Q6" s="33"/>
      <c r="R6" s="33"/>
      <c r="S6" s="33"/>
      <c r="T6" s="50" t="s">
        <v>36</v>
      </c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30"/>
        <v>2</v>
      </c>
      <c r="BA6" s="30">
        <f t="shared" si="0"/>
        <v>1</v>
      </c>
      <c r="BB6" s="31">
        <f t="shared" si="0"/>
        <v>0</v>
      </c>
      <c r="BC6" s="31">
        <f t="shared" si="31"/>
        <v>1</v>
      </c>
      <c r="BD6" s="31">
        <f t="shared" si="1"/>
        <v>0</v>
      </c>
      <c r="BE6" s="31">
        <f t="shared" si="32"/>
        <v>1</v>
      </c>
      <c r="BF6" s="31">
        <f t="shared" si="2"/>
        <v>0</v>
      </c>
      <c r="BG6" s="31">
        <f t="shared" si="33"/>
        <v>1</v>
      </c>
      <c r="BH6" s="31">
        <f t="shared" si="3"/>
        <v>0</v>
      </c>
      <c r="BI6" s="31">
        <f t="shared" si="3"/>
        <v>0</v>
      </c>
      <c r="BJ6" s="31">
        <f t="shared" si="3"/>
        <v>0</v>
      </c>
      <c r="BK6" s="31">
        <f t="shared" si="34"/>
        <v>0</v>
      </c>
      <c r="BL6" s="31">
        <f t="shared" si="34"/>
        <v>0</v>
      </c>
      <c r="BM6" s="31">
        <f t="shared" si="35"/>
        <v>0</v>
      </c>
      <c r="BN6" s="31">
        <f t="shared" si="4"/>
        <v>0</v>
      </c>
      <c r="BO6" s="31">
        <f t="shared" si="4"/>
        <v>0</v>
      </c>
      <c r="BP6" s="31">
        <f t="shared" si="36"/>
        <v>0</v>
      </c>
      <c r="BQ6" s="31">
        <f t="shared" si="37"/>
        <v>0</v>
      </c>
      <c r="BR6" s="31">
        <f t="shared" si="37"/>
        <v>0</v>
      </c>
      <c r="BS6" s="31">
        <f t="shared" si="38"/>
        <v>0</v>
      </c>
      <c r="BT6" s="31">
        <f t="shared" si="5"/>
        <v>0</v>
      </c>
      <c r="BU6" s="32">
        <f t="shared" si="5"/>
        <v>0</v>
      </c>
      <c r="BV6" s="32">
        <f t="shared" si="39"/>
        <v>0</v>
      </c>
      <c r="BX6" s="30">
        <f t="shared" si="40"/>
        <v>100</v>
      </c>
      <c r="BY6" s="31">
        <f t="shared" si="41"/>
        <v>0</v>
      </c>
      <c r="BZ6" s="31">
        <f t="shared" si="42"/>
        <v>0</v>
      </c>
      <c r="CA6" s="31">
        <f t="shared" si="43"/>
        <v>0</v>
      </c>
      <c r="CB6" s="31">
        <f t="shared" si="44"/>
        <v>0</v>
      </c>
      <c r="CC6" s="32">
        <f t="shared" si="45"/>
        <v>100</v>
      </c>
      <c r="CD6" s="176">
        <f t="shared" si="6"/>
        <v>-46.666666666666657</v>
      </c>
      <c r="CE6" s="24" t="str">
        <f t="shared" si="46"/>
        <v>NAO</v>
      </c>
      <c r="CF6" s="176">
        <f t="shared" si="7"/>
        <v>-86.666666666666657</v>
      </c>
      <c r="CG6" s="24" t="str">
        <f t="shared" si="47"/>
        <v>NAO</v>
      </c>
      <c r="CH6" s="176">
        <f t="shared" si="8"/>
        <v>-140</v>
      </c>
      <c r="CI6" s="24" t="str">
        <f t="shared" si="48"/>
        <v>NAO</v>
      </c>
      <c r="CJ6" s="24">
        <f t="shared" si="9"/>
        <v>2.2038567493112948</v>
      </c>
      <c r="CK6" s="24">
        <f t="shared" si="10"/>
        <v>2.2038567493112948</v>
      </c>
      <c r="CM6" s="24">
        <f t="shared" si="11"/>
        <v>6.666666666666667</v>
      </c>
      <c r="CN6" s="24">
        <f t="shared" si="12"/>
        <v>0</v>
      </c>
      <c r="CO6" s="24">
        <f t="shared" si="13"/>
        <v>0</v>
      </c>
      <c r="CP6" s="24">
        <f t="shared" si="14"/>
        <v>0</v>
      </c>
      <c r="CQ6" s="24">
        <f t="shared" si="15"/>
        <v>0</v>
      </c>
      <c r="CR6" s="24">
        <f t="shared" si="16"/>
        <v>0</v>
      </c>
      <c r="CS6" s="24">
        <f t="shared" si="17"/>
        <v>0</v>
      </c>
      <c r="CT6" s="24" t="e">
        <f t="shared" si="18"/>
        <v>#DIV/0!</v>
      </c>
      <c r="CU6" s="24" t="e">
        <f t="shared" si="19"/>
        <v>#DIV/0!</v>
      </c>
      <c r="CV6" s="24">
        <f t="shared" si="20"/>
        <v>0</v>
      </c>
      <c r="CW6" s="24">
        <f t="shared" si="21"/>
        <v>0</v>
      </c>
      <c r="CX6" s="24">
        <f t="shared" si="22"/>
        <v>0</v>
      </c>
      <c r="CY6" s="24">
        <f t="shared" si="23"/>
        <v>0</v>
      </c>
      <c r="CZ6" s="24" t="e">
        <f t="shared" si="24"/>
        <v>#DIV/0!</v>
      </c>
      <c r="DA6" s="24">
        <f t="shared" si="25"/>
        <v>0</v>
      </c>
      <c r="DB6" s="24">
        <f t="shared" si="26"/>
        <v>0</v>
      </c>
      <c r="DC6" s="24">
        <f t="shared" si="27"/>
        <v>0</v>
      </c>
      <c r="DE6" s="24">
        <f t="shared" si="49"/>
        <v>1</v>
      </c>
      <c r="DF6" s="24">
        <f t="shared" si="49"/>
        <v>0</v>
      </c>
      <c r="DG6" s="24">
        <f t="shared" si="50"/>
        <v>0</v>
      </c>
      <c r="DH6" s="24">
        <f t="shared" si="51"/>
        <v>0</v>
      </c>
      <c r="DI6" s="24">
        <f t="shared" si="28"/>
        <v>0</v>
      </c>
      <c r="DJ6" s="24">
        <f t="shared" si="28"/>
        <v>0</v>
      </c>
      <c r="DK6" s="24">
        <f t="shared" si="28"/>
        <v>0</v>
      </c>
      <c r="DL6" s="24">
        <f t="shared" si="28"/>
        <v>0</v>
      </c>
      <c r="DM6" s="24">
        <f t="shared" si="28"/>
        <v>0</v>
      </c>
      <c r="DN6" s="24">
        <f t="shared" si="29"/>
        <v>0</v>
      </c>
      <c r="DO6" s="24">
        <f t="shared" si="52"/>
        <v>0</v>
      </c>
      <c r="DP6" s="24">
        <f t="shared" si="52"/>
        <v>0</v>
      </c>
      <c r="DQ6" s="24">
        <f t="shared" si="52"/>
        <v>0</v>
      </c>
      <c r="DR6" s="24">
        <f t="shared" si="53"/>
        <v>0</v>
      </c>
      <c r="DS6" s="24">
        <f t="shared" si="54"/>
        <v>0</v>
      </c>
    </row>
    <row r="7" spans="1:123" s="24" customFormat="1" ht="15.75" thickBot="1">
      <c r="A7" s="24" t="s">
        <v>341</v>
      </c>
      <c r="B7" s="25">
        <v>5</v>
      </c>
      <c r="C7" s="239" t="s">
        <v>528</v>
      </c>
      <c r="D7" s="85" t="s">
        <v>36</v>
      </c>
      <c r="E7" s="33"/>
      <c r="F7" s="33">
        <v>2</v>
      </c>
      <c r="G7" s="33"/>
      <c r="H7" s="33"/>
      <c r="I7" s="33"/>
      <c r="J7" s="33"/>
      <c r="K7" s="33">
        <v>1</v>
      </c>
      <c r="L7" s="33"/>
      <c r="M7" s="33"/>
      <c r="N7" s="33"/>
      <c r="O7" s="33"/>
      <c r="P7" s="227"/>
      <c r="Q7" s="33"/>
      <c r="R7" s="33"/>
      <c r="S7" s="33"/>
      <c r="T7" s="50" t="s">
        <v>36</v>
      </c>
      <c r="U7" s="33"/>
      <c r="V7" s="33"/>
      <c r="W7" s="33">
        <v>2</v>
      </c>
      <c r="X7" s="33">
        <v>1</v>
      </c>
      <c r="Y7" s="33"/>
      <c r="Z7" s="33"/>
      <c r="AA7" s="33"/>
      <c r="AB7" s="33"/>
      <c r="AC7" s="33"/>
      <c r="AD7" s="33">
        <v>1</v>
      </c>
      <c r="AE7" s="33"/>
      <c r="AF7" s="33">
        <v>2</v>
      </c>
      <c r="AG7" s="33"/>
      <c r="AH7" s="33"/>
      <c r="AI7" s="33"/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30"/>
        <v>2</v>
      </c>
      <c r="BA7" s="30">
        <f t="shared" si="0"/>
        <v>0</v>
      </c>
      <c r="BB7" s="31">
        <f t="shared" si="0"/>
        <v>2</v>
      </c>
      <c r="BC7" s="31">
        <f t="shared" si="31"/>
        <v>2</v>
      </c>
      <c r="BD7" s="31">
        <f t="shared" si="1"/>
        <v>2</v>
      </c>
      <c r="BE7" s="31">
        <f t="shared" si="32"/>
        <v>4</v>
      </c>
      <c r="BF7" s="31">
        <f t="shared" si="2"/>
        <v>1</v>
      </c>
      <c r="BG7" s="31">
        <f t="shared" si="33"/>
        <v>5</v>
      </c>
      <c r="BH7" s="31">
        <f t="shared" si="3"/>
        <v>0</v>
      </c>
      <c r="BI7" s="31">
        <f t="shared" si="3"/>
        <v>0</v>
      </c>
      <c r="BJ7" s="31">
        <f t="shared" si="3"/>
        <v>1</v>
      </c>
      <c r="BK7" s="31">
        <f t="shared" si="34"/>
        <v>0</v>
      </c>
      <c r="BL7" s="31">
        <f t="shared" si="34"/>
        <v>0</v>
      </c>
      <c r="BM7" s="31">
        <f t="shared" si="35"/>
        <v>0</v>
      </c>
      <c r="BN7" s="31">
        <f t="shared" si="4"/>
        <v>1</v>
      </c>
      <c r="BO7" s="31">
        <f t="shared" si="4"/>
        <v>0</v>
      </c>
      <c r="BP7" s="31">
        <f t="shared" si="36"/>
        <v>0</v>
      </c>
      <c r="BQ7" s="31">
        <f t="shared" si="37"/>
        <v>2</v>
      </c>
      <c r="BR7" s="31">
        <f t="shared" si="37"/>
        <v>0</v>
      </c>
      <c r="BS7" s="31">
        <f t="shared" si="38"/>
        <v>2</v>
      </c>
      <c r="BT7" s="31">
        <f t="shared" si="5"/>
        <v>0</v>
      </c>
      <c r="BU7" s="32">
        <f t="shared" si="5"/>
        <v>0</v>
      </c>
      <c r="BV7" s="32">
        <f t="shared" si="39"/>
        <v>0</v>
      </c>
      <c r="BX7" s="30">
        <f t="shared" si="40"/>
        <v>320</v>
      </c>
      <c r="BY7" s="31">
        <f t="shared" si="41"/>
        <v>0</v>
      </c>
      <c r="BZ7" s="31">
        <f t="shared" si="42"/>
        <v>5</v>
      </c>
      <c r="CA7" s="31">
        <f t="shared" si="43"/>
        <v>50</v>
      </c>
      <c r="CB7" s="31">
        <f t="shared" si="44"/>
        <v>200</v>
      </c>
      <c r="CC7" s="32">
        <f t="shared" si="45"/>
        <v>575</v>
      </c>
      <c r="CD7" s="176">
        <f t="shared" si="6"/>
        <v>428.33333333333337</v>
      </c>
      <c r="CE7" s="24">
        <f t="shared" si="46"/>
        <v>3</v>
      </c>
      <c r="CF7" s="176">
        <f t="shared" si="7"/>
        <v>388.33333333333337</v>
      </c>
      <c r="CG7" s="24">
        <f t="shared" si="47"/>
        <v>4</v>
      </c>
      <c r="CH7" s="176">
        <f t="shared" si="8"/>
        <v>335</v>
      </c>
      <c r="CI7" s="24">
        <f t="shared" si="48"/>
        <v>5</v>
      </c>
      <c r="CJ7" s="24">
        <f t="shared" si="9"/>
        <v>12.672176308539946</v>
      </c>
      <c r="CK7" s="24">
        <f t="shared" si="10"/>
        <v>12.672176308539946</v>
      </c>
      <c r="CM7" s="24">
        <f t="shared" si="11"/>
        <v>0</v>
      </c>
      <c r="CN7" s="24">
        <f t="shared" si="12"/>
        <v>13.333333333333334</v>
      </c>
      <c r="CO7" s="24">
        <f t="shared" si="13"/>
        <v>13.333333333333334</v>
      </c>
      <c r="CP7" s="24">
        <f t="shared" si="14"/>
        <v>50</v>
      </c>
      <c r="CQ7" s="24">
        <f t="shared" si="15"/>
        <v>0</v>
      </c>
      <c r="CR7" s="24">
        <f t="shared" si="16"/>
        <v>0</v>
      </c>
      <c r="CS7" s="24">
        <f t="shared" si="17"/>
        <v>50</v>
      </c>
      <c r="CT7" s="24" t="e">
        <f t="shared" si="18"/>
        <v>#DIV/0!</v>
      </c>
      <c r="CU7" s="24" t="e">
        <f t="shared" si="19"/>
        <v>#DIV/0!</v>
      </c>
      <c r="CV7" s="24">
        <f t="shared" si="20"/>
        <v>50</v>
      </c>
      <c r="CW7" s="24">
        <f t="shared" si="21"/>
        <v>0</v>
      </c>
      <c r="CX7" s="24">
        <f t="shared" si="22"/>
        <v>0</v>
      </c>
      <c r="CY7" s="24">
        <f t="shared" si="23"/>
        <v>40</v>
      </c>
      <c r="CZ7" s="24" t="e">
        <f t="shared" si="24"/>
        <v>#DIV/0!</v>
      </c>
      <c r="DA7" s="24">
        <f t="shared" si="25"/>
        <v>0</v>
      </c>
      <c r="DB7" s="24">
        <f t="shared" si="26"/>
        <v>0</v>
      </c>
      <c r="DC7" s="24">
        <f t="shared" si="27"/>
        <v>0</v>
      </c>
      <c r="DE7" s="24">
        <f t="shared" si="49"/>
        <v>0</v>
      </c>
      <c r="DF7" s="24">
        <f t="shared" si="49"/>
        <v>1</v>
      </c>
      <c r="DG7" s="24">
        <f t="shared" si="50"/>
        <v>1</v>
      </c>
      <c r="DH7" s="24">
        <f t="shared" si="51"/>
        <v>1</v>
      </c>
      <c r="DI7" s="24">
        <f t="shared" si="28"/>
        <v>0</v>
      </c>
      <c r="DJ7" s="24">
        <f t="shared" si="28"/>
        <v>0</v>
      </c>
      <c r="DK7" s="24">
        <f t="shared" si="28"/>
        <v>1</v>
      </c>
      <c r="DL7" s="24">
        <f t="shared" si="28"/>
        <v>0</v>
      </c>
      <c r="DM7" s="24">
        <f t="shared" si="28"/>
        <v>0</v>
      </c>
      <c r="DN7" s="24">
        <f t="shared" si="29"/>
        <v>1</v>
      </c>
      <c r="DO7" s="24">
        <f t="shared" si="52"/>
        <v>0</v>
      </c>
      <c r="DP7" s="24">
        <f t="shared" si="52"/>
        <v>1</v>
      </c>
      <c r="DQ7" s="24">
        <f t="shared" si="52"/>
        <v>0</v>
      </c>
      <c r="DR7" s="24">
        <f t="shared" si="53"/>
        <v>0</v>
      </c>
      <c r="DS7" s="24">
        <f t="shared" si="54"/>
        <v>0</v>
      </c>
    </row>
    <row r="8" spans="1:123" s="24" customFormat="1" ht="15.75" thickBot="1">
      <c r="A8" s="24" t="s">
        <v>341</v>
      </c>
      <c r="B8" s="25">
        <v>6</v>
      </c>
      <c r="C8" s="239" t="s">
        <v>529</v>
      </c>
      <c r="D8" s="85" t="s">
        <v>36</v>
      </c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227"/>
      <c r="Q8" s="33"/>
      <c r="R8" s="33"/>
      <c r="S8" s="226">
        <v>1</v>
      </c>
      <c r="T8" s="50" t="s">
        <v>36</v>
      </c>
      <c r="U8" s="33"/>
      <c r="V8" s="33">
        <v>1</v>
      </c>
      <c r="W8" s="33"/>
      <c r="X8" s="33"/>
      <c r="Y8" s="33"/>
      <c r="Z8" s="33"/>
      <c r="AA8" s="33"/>
      <c r="AB8" s="33"/>
      <c r="AC8" s="33"/>
      <c r="AD8" s="33"/>
      <c r="AE8" s="33"/>
      <c r="AF8" s="33">
        <v>1</v>
      </c>
      <c r="AG8" s="33"/>
      <c r="AH8" s="33"/>
      <c r="AI8" s="33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30"/>
        <v>2</v>
      </c>
      <c r="BA8" s="30">
        <f t="shared" si="0"/>
        <v>0</v>
      </c>
      <c r="BB8" s="31">
        <f t="shared" si="0"/>
        <v>1</v>
      </c>
      <c r="BC8" s="31">
        <f t="shared" si="31"/>
        <v>1</v>
      </c>
      <c r="BD8" s="31">
        <f t="shared" si="1"/>
        <v>0</v>
      </c>
      <c r="BE8" s="31">
        <f t="shared" si="32"/>
        <v>1</v>
      </c>
      <c r="BF8" s="31">
        <f t="shared" si="2"/>
        <v>0</v>
      </c>
      <c r="BG8" s="31">
        <f t="shared" si="33"/>
        <v>1</v>
      </c>
      <c r="BH8" s="31">
        <f t="shared" si="3"/>
        <v>0</v>
      </c>
      <c r="BI8" s="31">
        <f t="shared" si="3"/>
        <v>0</v>
      </c>
      <c r="BJ8" s="31">
        <f t="shared" si="3"/>
        <v>0</v>
      </c>
      <c r="BK8" s="31">
        <f t="shared" si="34"/>
        <v>0</v>
      </c>
      <c r="BL8" s="31">
        <f t="shared" si="34"/>
        <v>0</v>
      </c>
      <c r="BM8" s="31">
        <f t="shared" si="35"/>
        <v>0</v>
      </c>
      <c r="BN8" s="31">
        <f t="shared" si="4"/>
        <v>0</v>
      </c>
      <c r="BO8" s="31">
        <f t="shared" si="4"/>
        <v>0</v>
      </c>
      <c r="BP8" s="31">
        <f t="shared" si="36"/>
        <v>0</v>
      </c>
      <c r="BQ8" s="31">
        <f t="shared" si="37"/>
        <v>1</v>
      </c>
      <c r="BR8" s="31">
        <f t="shared" si="37"/>
        <v>0</v>
      </c>
      <c r="BS8" s="31">
        <f t="shared" si="38"/>
        <v>1</v>
      </c>
      <c r="BT8" s="31">
        <f t="shared" si="5"/>
        <v>0</v>
      </c>
      <c r="BU8" s="32">
        <f t="shared" si="5"/>
        <v>1</v>
      </c>
      <c r="BV8" s="32">
        <f t="shared" si="39"/>
        <v>1</v>
      </c>
      <c r="BX8" s="30">
        <f t="shared" si="40"/>
        <v>80</v>
      </c>
      <c r="BY8" s="31">
        <f t="shared" si="41"/>
        <v>0</v>
      </c>
      <c r="BZ8" s="31">
        <f t="shared" si="42"/>
        <v>0</v>
      </c>
      <c r="CA8" s="31">
        <f t="shared" si="43"/>
        <v>0</v>
      </c>
      <c r="CB8" s="31">
        <f t="shared" si="44"/>
        <v>110</v>
      </c>
      <c r="CC8" s="32">
        <f t="shared" si="45"/>
        <v>190</v>
      </c>
      <c r="CD8" s="176">
        <f t="shared" si="6"/>
        <v>43.333333333333343</v>
      </c>
      <c r="CE8" s="24">
        <f t="shared" si="46"/>
        <v>3</v>
      </c>
      <c r="CF8" s="176">
        <f t="shared" si="7"/>
        <v>3.3333333333333428</v>
      </c>
      <c r="CG8" s="24">
        <f t="shared" si="47"/>
        <v>4</v>
      </c>
      <c r="CH8" s="176">
        <f t="shared" si="8"/>
        <v>-50</v>
      </c>
      <c r="CI8" s="24" t="str">
        <f t="shared" si="48"/>
        <v>NAO</v>
      </c>
      <c r="CJ8" s="24">
        <f t="shared" si="9"/>
        <v>4.1873278236914597</v>
      </c>
      <c r="CK8" s="24">
        <f t="shared" si="10"/>
        <v>4.1873278236914597</v>
      </c>
      <c r="CM8" s="24">
        <f t="shared" si="11"/>
        <v>0</v>
      </c>
      <c r="CN8" s="24">
        <f t="shared" si="12"/>
        <v>6.666666666666667</v>
      </c>
      <c r="CO8" s="24">
        <f t="shared" si="13"/>
        <v>0</v>
      </c>
      <c r="CP8" s="24">
        <f t="shared" si="14"/>
        <v>0</v>
      </c>
      <c r="CQ8" s="24">
        <f t="shared" si="15"/>
        <v>0</v>
      </c>
      <c r="CR8" s="24">
        <f t="shared" si="16"/>
        <v>0</v>
      </c>
      <c r="CS8" s="24">
        <f t="shared" si="17"/>
        <v>0</v>
      </c>
      <c r="CT8" s="24" t="e">
        <f t="shared" si="18"/>
        <v>#DIV/0!</v>
      </c>
      <c r="CU8" s="24" t="e">
        <f t="shared" si="19"/>
        <v>#DIV/0!</v>
      </c>
      <c r="CV8" s="24">
        <f t="shared" si="20"/>
        <v>0</v>
      </c>
      <c r="CW8" s="24">
        <f t="shared" si="21"/>
        <v>0</v>
      </c>
      <c r="CX8" s="24">
        <f t="shared" si="22"/>
        <v>0</v>
      </c>
      <c r="CY8" s="24">
        <f t="shared" si="23"/>
        <v>20</v>
      </c>
      <c r="CZ8" s="24" t="e">
        <f t="shared" si="24"/>
        <v>#DIV/0!</v>
      </c>
      <c r="DA8" s="24">
        <f t="shared" si="25"/>
        <v>0</v>
      </c>
      <c r="DB8" s="24">
        <f t="shared" si="26"/>
        <v>100</v>
      </c>
      <c r="DC8" s="24">
        <f t="shared" si="27"/>
        <v>100</v>
      </c>
      <c r="DE8" s="24">
        <f t="shared" si="49"/>
        <v>0</v>
      </c>
      <c r="DF8" s="24">
        <f t="shared" si="49"/>
        <v>1</v>
      </c>
      <c r="DG8" s="24">
        <f t="shared" si="50"/>
        <v>0</v>
      </c>
      <c r="DH8" s="24">
        <f t="shared" si="51"/>
        <v>0</v>
      </c>
      <c r="DI8" s="24">
        <f t="shared" si="28"/>
        <v>0</v>
      </c>
      <c r="DJ8" s="24">
        <f t="shared" si="28"/>
        <v>0</v>
      </c>
      <c r="DK8" s="24">
        <f t="shared" si="28"/>
        <v>0</v>
      </c>
      <c r="DL8" s="24">
        <f t="shared" si="28"/>
        <v>0</v>
      </c>
      <c r="DM8" s="24">
        <f t="shared" si="28"/>
        <v>0</v>
      </c>
      <c r="DN8" s="24">
        <f t="shared" si="29"/>
        <v>0</v>
      </c>
      <c r="DO8" s="24">
        <f t="shared" si="52"/>
        <v>0</v>
      </c>
      <c r="DP8" s="24">
        <f t="shared" si="52"/>
        <v>1</v>
      </c>
      <c r="DQ8" s="24">
        <f t="shared" si="52"/>
        <v>0</v>
      </c>
      <c r="DR8" s="24">
        <f t="shared" si="53"/>
        <v>0</v>
      </c>
      <c r="DS8" s="24">
        <f t="shared" si="54"/>
        <v>1</v>
      </c>
    </row>
    <row r="9" spans="1:123" s="24" customFormat="1" ht="15.75" thickBot="1">
      <c r="A9" s="24" t="s">
        <v>341</v>
      </c>
      <c r="B9" s="25">
        <v>7</v>
      </c>
      <c r="C9" s="239" t="s">
        <v>530</v>
      </c>
      <c r="D9" s="85" t="s">
        <v>36</v>
      </c>
      <c r="E9" s="33"/>
      <c r="F9" s="33">
        <v>1</v>
      </c>
      <c r="G9" s="33"/>
      <c r="H9" s="33"/>
      <c r="I9" s="33"/>
      <c r="J9" s="33"/>
      <c r="K9" s="33"/>
      <c r="L9" s="33"/>
      <c r="M9" s="33"/>
      <c r="N9" s="33"/>
      <c r="O9" s="33"/>
      <c r="P9" s="227"/>
      <c r="Q9" s="33"/>
      <c r="R9" s="33"/>
      <c r="S9" s="33"/>
      <c r="T9" s="50" t="s">
        <v>36</v>
      </c>
      <c r="U9" s="33"/>
      <c r="V9" s="33"/>
      <c r="W9" s="33">
        <v>1</v>
      </c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30"/>
        <v>2</v>
      </c>
      <c r="BA9" s="30">
        <f t="shared" si="0"/>
        <v>0</v>
      </c>
      <c r="BB9" s="31">
        <f t="shared" si="0"/>
        <v>1</v>
      </c>
      <c r="BC9" s="31">
        <f t="shared" si="31"/>
        <v>1</v>
      </c>
      <c r="BD9" s="31">
        <f t="shared" si="1"/>
        <v>1</v>
      </c>
      <c r="BE9" s="31">
        <f t="shared" si="32"/>
        <v>2</v>
      </c>
      <c r="BF9" s="31">
        <f t="shared" si="2"/>
        <v>0</v>
      </c>
      <c r="BG9" s="31">
        <f t="shared" si="33"/>
        <v>2</v>
      </c>
      <c r="BH9" s="31">
        <f t="shared" si="3"/>
        <v>0</v>
      </c>
      <c r="BI9" s="31">
        <f t="shared" si="3"/>
        <v>0</v>
      </c>
      <c r="BJ9" s="31">
        <f t="shared" si="3"/>
        <v>0</v>
      </c>
      <c r="BK9" s="31">
        <f t="shared" si="34"/>
        <v>0</v>
      </c>
      <c r="BL9" s="31">
        <f t="shared" si="34"/>
        <v>0</v>
      </c>
      <c r="BM9" s="31">
        <f t="shared" si="35"/>
        <v>0</v>
      </c>
      <c r="BN9" s="31">
        <f t="shared" si="4"/>
        <v>0</v>
      </c>
      <c r="BO9" s="31">
        <f t="shared" si="4"/>
        <v>0</v>
      </c>
      <c r="BP9" s="31">
        <f t="shared" si="36"/>
        <v>0</v>
      </c>
      <c r="BQ9" s="31">
        <f t="shared" si="37"/>
        <v>0</v>
      </c>
      <c r="BR9" s="31">
        <f t="shared" si="37"/>
        <v>0</v>
      </c>
      <c r="BS9" s="31">
        <f t="shared" si="38"/>
        <v>0</v>
      </c>
      <c r="BT9" s="31">
        <f t="shared" si="5"/>
        <v>0</v>
      </c>
      <c r="BU9" s="32">
        <f t="shared" si="5"/>
        <v>0</v>
      </c>
      <c r="BV9" s="32">
        <f t="shared" si="39"/>
        <v>0</v>
      </c>
      <c r="BX9" s="30">
        <f t="shared" si="40"/>
        <v>140</v>
      </c>
      <c r="BY9" s="31">
        <f t="shared" si="41"/>
        <v>0</v>
      </c>
      <c r="BZ9" s="31">
        <f t="shared" si="42"/>
        <v>0</v>
      </c>
      <c r="CA9" s="31">
        <f t="shared" si="43"/>
        <v>0</v>
      </c>
      <c r="CB9" s="31">
        <f t="shared" si="44"/>
        <v>0</v>
      </c>
      <c r="CC9" s="32">
        <f t="shared" si="45"/>
        <v>140</v>
      </c>
      <c r="CD9" s="176">
        <f t="shared" si="6"/>
        <v>-6.6666666666666572</v>
      </c>
      <c r="CE9" s="24" t="str">
        <f t="shared" si="46"/>
        <v>NAO</v>
      </c>
      <c r="CF9" s="176">
        <f t="shared" si="7"/>
        <v>-46.666666666666657</v>
      </c>
      <c r="CG9" s="24" t="str">
        <f t="shared" si="47"/>
        <v>NAO</v>
      </c>
      <c r="CH9" s="176">
        <f t="shared" si="8"/>
        <v>-100</v>
      </c>
      <c r="CI9" s="24" t="str">
        <f t="shared" si="48"/>
        <v>NAO</v>
      </c>
      <c r="CJ9" s="24">
        <f t="shared" si="9"/>
        <v>3.0853994490358128</v>
      </c>
      <c r="CK9" s="24">
        <f t="shared" si="10"/>
        <v>3.0853994490358128</v>
      </c>
      <c r="CM9" s="24">
        <f t="shared" si="11"/>
        <v>0</v>
      </c>
      <c r="CN9" s="24">
        <f t="shared" si="12"/>
        <v>6.666666666666667</v>
      </c>
      <c r="CO9" s="24">
        <f t="shared" si="13"/>
        <v>6.666666666666667</v>
      </c>
      <c r="CP9" s="24">
        <f t="shared" si="14"/>
        <v>0</v>
      </c>
      <c r="CQ9" s="24">
        <f t="shared" si="15"/>
        <v>0</v>
      </c>
      <c r="CR9" s="24">
        <f t="shared" si="16"/>
        <v>0</v>
      </c>
      <c r="CS9" s="24">
        <f t="shared" si="17"/>
        <v>0</v>
      </c>
      <c r="CT9" s="24" t="e">
        <f t="shared" si="18"/>
        <v>#DIV/0!</v>
      </c>
      <c r="CU9" s="24" t="e">
        <f t="shared" si="19"/>
        <v>#DIV/0!</v>
      </c>
      <c r="CV9" s="24">
        <f t="shared" si="20"/>
        <v>0</v>
      </c>
      <c r="CW9" s="24">
        <f t="shared" si="21"/>
        <v>0</v>
      </c>
      <c r="CX9" s="24">
        <f t="shared" si="22"/>
        <v>0</v>
      </c>
      <c r="CY9" s="24">
        <f t="shared" si="23"/>
        <v>0</v>
      </c>
      <c r="CZ9" s="24" t="e">
        <f t="shared" si="24"/>
        <v>#DIV/0!</v>
      </c>
      <c r="DA9" s="24">
        <f t="shared" si="25"/>
        <v>0</v>
      </c>
      <c r="DB9" s="24">
        <f t="shared" si="26"/>
        <v>0</v>
      </c>
      <c r="DC9" s="24">
        <f t="shared" si="27"/>
        <v>0</v>
      </c>
      <c r="DE9" s="24">
        <f t="shared" si="49"/>
        <v>0</v>
      </c>
      <c r="DF9" s="24">
        <f t="shared" si="49"/>
        <v>1</v>
      </c>
      <c r="DG9" s="24">
        <f t="shared" si="50"/>
        <v>1</v>
      </c>
      <c r="DH9" s="24">
        <f t="shared" si="51"/>
        <v>0</v>
      </c>
      <c r="DI9" s="24">
        <f t="shared" si="28"/>
        <v>0</v>
      </c>
      <c r="DJ9" s="24">
        <f t="shared" si="28"/>
        <v>0</v>
      </c>
      <c r="DK9" s="24">
        <f t="shared" si="28"/>
        <v>0</v>
      </c>
      <c r="DL9" s="24">
        <f t="shared" si="28"/>
        <v>0</v>
      </c>
      <c r="DM9" s="24">
        <f t="shared" si="28"/>
        <v>0</v>
      </c>
      <c r="DN9" s="24">
        <f t="shared" si="29"/>
        <v>0</v>
      </c>
      <c r="DO9" s="24">
        <f t="shared" si="52"/>
        <v>0</v>
      </c>
      <c r="DP9" s="24">
        <f t="shared" si="52"/>
        <v>0</v>
      </c>
      <c r="DQ9" s="24">
        <f t="shared" si="52"/>
        <v>0</v>
      </c>
      <c r="DR9" s="24">
        <f t="shared" si="53"/>
        <v>0</v>
      </c>
      <c r="DS9" s="24">
        <f t="shared" si="54"/>
        <v>0</v>
      </c>
    </row>
    <row r="10" spans="1:123" s="24" customFormat="1" ht="15.75" thickBot="1">
      <c r="A10" s="24" t="s">
        <v>341</v>
      </c>
      <c r="B10" s="25">
        <v>8</v>
      </c>
      <c r="C10" s="239" t="s">
        <v>531</v>
      </c>
      <c r="D10" s="85" t="s">
        <v>36</v>
      </c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227"/>
      <c r="Q10" s="33"/>
      <c r="R10" s="33"/>
      <c r="S10" s="33"/>
      <c r="T10" s="50" t="s">
        <v>36</v>
      </c>
      <c r="U10" s="33"/>
      <c r="V10" s="33">
        <v>1</v>
      </c>
      <c r="W10" s="33">
        <v>1</v>
      </c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30"/>
        <v>2</v>
      </c>
      <c r="BA10" s="30">
        <f t="shared" si="0"/>
        <v>0</v>
      </c>
      <c r="BB10" s="31">
        <f t="shared" si="0"/>
        <v>1</v>
      </c>
      <c r="BC10" s="31">
        <f t="shared" si="31"/>
        <v>1</v>
      </c>
      <c r="BD10" s="31">
        <f t="shared" si="1"/>
        <v>1</v>
      </c>
      <c r="BE10" s="31">
        <f t="shared" si="32"/>
        <v>2</v>
      </c>
      <c r="BF10" s="31">
        <f t="shared" si="2"/>
        <v>0</v>
      </c>
      <c r="BG10" s="31">
        <f t="shared" si="33"/>
        <v>2</v>
      </c>
      <c r="BH10" s="31">
        <f t="shared" si="3"/>
        <v>0</v>
      </c>
      <c r="BI10" s="31">
        <f t="shared" si="3"/>
        <v>0</v>
      </c>
      <c r="BJ10" s="31">
        <f t="shared" si="3"/>
        <v>0</v>
      </c>
      <c r="BK10" s="31">
        <f t="shared" si="34"/>
        <v>0</v>
      </c>
      <c r="BL10" s="31">
        <f t="shared" si="34"/>
        <v>0</v>
      </c>
      <c r="BM10" s="31">
        <f t="shared" si="35"/>
        <v>0</v>
      </c>
      <c r="BN10" s="31">
        <f t="shared" si="4"/>
        <v>0</v>
      </c>
      <c r="BO10" s="31">
        <f t="shared" si="4"/>
        <v>0</v>
      </c>
      <c r="BP10" s="31">
        <f t="shared" si="36"/>
        <v>0</v>
      </c>
      <c r="BQ10" s="31">
        <f t="shared" si="37"/>
        <v>0</v>
      </c>
      <c r="BR10" s="31">
        <f t="shared" si="37"/>
        <v>0</v>
      </c>
      <c r="BS10" s="31">
        <f t="shared" si="38"/>
        <v>0</v>
      </c>
      <c r="BT10" s="31">
        <f t="shared" si="5"/>
        <v>0</v>
      </c>
      <c r="BU10" s="32">
        <f t="shared" si="5"/>
        <v>0</v>
      </c>
      <c r="BV10" s="32">
        <f t="shared" si="39"/>
        <v>0</v>
      </c>
      <c r="BX10" s="30">
        <f t="shared" si="40"/>
        <v>140</v>
      </c>
      <c r="BY10" s="31">
        <f t="shared" si="41"/>
        <v>0</v>
      </c>
      <c r="BZ10" s="31">
        <f t="shared" si="42"/>
        <v>0</v>
      </c>
      <c r="CA10" s="31">
        <f t="shared" si="43"/>
        <v>0</v>
      </c>
      <c r="CB10" s="31">
        <f t="shared" si="44"/>
        <v>0</v>
      </c>
      <c r="CC10" s="32">
        <f t="shared" si="45"/>
        <v>140</v>
      </c>
      <c r="CD10" s="176">
        <f t="shared" si="6"/>
        <v>-6.6666666666666572</v>
      </c>
      <c r="CE10" s="24" t="str">
        <f t="shared" si="46"/>
        <v>NAO</v>
      </c>
      <c r="CF10" s="176">
        <f t="shared" si="7"/>
        <v>-46.666666666666657</v>
      </c>
      <c r="CG10" s="24" t="str">
        <f t="shared" si="47"/>
        <v>NAO</v>
      </c>
      <c r="CH10" s="176">
        <f t="shared" si="8"/>
        <v>-100</v>
      </c>
      <c r="CI10" s="24" t="str">
        <f t="shared" si="48"/>
        <v>NAO</v>
      </c>
      <c r="CJ10" s="24">
        <f t="shared" si="9"/>
        <v>3.0853994490358128</v>
      </c>
      <c r="CK10" s="24">
        <f t="shared" si="10"/>
        <v>3.0853994490358128</v>
      </c>
      <c r="CM10" s="24">
        <f t="shared" si="11"/>
        <v>0</v>
      </c>
      <c r="CN10" s="24">
        <f t="shared" si="12"/>
        <v>6.666666666666667</v>
      </c>
      <c r="CO10" s="24">
        <f t="shared" si="13"/>
        <v>6.666666666666667</v>
      </c>
      <c r="CP10" s="24">
        <f t="shared" si="14"/>
        <v>0</v>
      </c>
      <c r="CQ10" s="24">
        <f t="shared" si="15"/>
        <v>0</v>
      </c>
      <c r="CR10" s="24">
        <f t="shared" si="16"/>
        <v>0</v>
      </c>
      <c r="CS10" s="24">
        <f t="shared" si="17"/>
        <v>0</v>
      </c>
      <c r="CT10" s="24" t="e">
        <f t="shared" si="18"/>
        <v>#DIV/0!</v>
      </c>
      <c r="CU10" s="24" t="e">
        <f t="shared" si="19"/>
        <v>#DIV/0!</v>
      </c>
      <c r="CV10" s="24">
        <f t="shared" si="20"/>
        <v>0</v>
      </c>
      <c r="CW10" s="24">
        <f t="shared" si="21"/>
        <v>0</v>
      </c>
      <c r="CX10" s="24">
        <f t="shared" si="22"/>
        <v>0</v>
      </c>
      <c r="CY10" s="24">
        <f t="shared" si="23"/>
        <v>0</v>
      </c>
      <c r="CZ10" s="24" t="e">
        <f t="shared" si="24"/>
        <v>#DIV/0!</v>
      </c>
      <c r="DA10" s="24">
        <f t="shared" si="25"/>
        <v>0</v>
      </c>
      <c r="DB10" s="24">
        <f t="shared" si="26"/>
        <v>0</v>
      </c>
      <c r="DC10" s="24">
        <f t="shared" si="27"/>
        <v>0</v>
      </c>
      <c r="DE10" s="24">
        <f t="shared" si="49"/>
        <v>0</v>
      </c>
      <c r="DF10" s="24">
        <f t="shared" si="49"/>
        <v>1</v>
      </c>
      <c r="DG10" s="24">
        <f t="shared" si="50"/>
        <v>1</v>
      </c>
      <c r="DH10" s="24">
        <f t="shared" si="51"/>
        <v>0</v>
      </c>
      <c r="DI10" s="24">
        <f t="shared" si="28"/>
        <v>0</v>
      </c>
      <c r="DJ10" s="24">
        <f t="shared" si="28"/>
        <v>0</v>
      </c>
      <c r="DK10" s="24">
        <f t="shared" si="28"/>
        <v>0</v>
      </c>
      <c r="DL10" s="24">
        <f t="shared" si="28"/>
        <v>0</v>
      </c>
      <c r="DM10" s="24">
        <f t="shared" si="28"/>
        <v>0</v>
      </c>
      <c r="DN10" s="24">
        <f t="shared" si="29"/>
        <v>0</v>
      </c>
      <c r="DO10" s="24">
        <f t="shared" si="52"/>
        <v>0</v>
      </c>
      <c r="DP10" s="24">
        <f t="shared" si="52"/>
        <v>0</v>
      </c>
      <c r="DQ10" s="24">
        <f t="shared" si="52"/>
        <v>0</v>
      </c>
      <c r="DR10" s="24">
        <f t="shared" si="53"/>
        <v>0</v>
      </c>
      <c r="DS10" s="24">
        <f t="shared" si="54"/>
        <v>0</v>
      </c>
    </row>
    <row r="11" spans="1:123" s="24" customFormat="1" ht="15.75" thickBot="1">
      <c r="A11" s="24" t="s">
        <v>341</v>
      </c>
      <c r="B11" s="25">
        <v>9</v>
      </c>
      <c r="C11" s="239" t="s">
        <v>532</v>
      </c>
      <c r="D11" s="85" t="s">
        <v>36</v>
      </c>
      <c r="E11" s="33"/>
      <c r="F11" s="33"/>
      <c r="G11" s="33"/>
      <c r="H11" s="33"/>
      <c r="I11" s="33"/>
      <c r="J11" s="33">
        <v>1</v>
      </c>
      <c r="K11" s="33"/>
      <c r="L11" s="33"/>
      <c r="M11" s="33"/>
      <c r="N11" s="227"/>
      <c r="O11" s="226">
        <v>1</v>
      </c>
      <c r="P11" s="227"/>
      <c r="Q11" s="33"/>
      <c r="R11" s="33"/>
      <c r="S11" s="33"/>
      <c r="T11" s="50" t="s">
        <v>36</v>
      </c>
      <c r="U11" s="33"/>
      <c r="V11" s="33"/>
      <c r="W11" s="33"/>
      <c r="X11" s="33"/>
      <c r="Y11" s="33"/>
      <c r="Z11" s="33"/>
      <c r="AA11" s="33">
        <v>1</v>
      </c>
      <c r="AB11" s="33"/>
      <c r="AC11" s="33"/>
      <c r="AD11" s="33">
        <v>1</v>
      </c>
      <c r="AE11" s="33"/>
      <c r="AF11" s="33"/>
      <c r="AG11" s="33"/>
      <c r="AH11" s="33">
        <v>2</v>
      </c>
      <c r="AI11" s="33"/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30"/>
        <v>2</v>
      </c>
      <c r="BA11" s="30">
        <f t="shared" si="0"/>
        <v>0</v>
      </c>
      <c r="BB11" s="31">
        <f t="shared" si="0"/>
        <v>0</v>
      </c>
      <c r="BC11" s="31">
        <f t="shared" si="31"/>
        <v>0</v>
      </c>
      <c r="BD11" s="31">
        <f t="shared" si="1"/>
        <v>0</v>
      </c>
      <c r="BE11" s="31">
        <f t="shared" si="32"/>
        <v>0</v>
      </c>
      <c r="BF11" s="31">
        <f t="shared" si="2"/>
        <v>0</v>
      </c>
      <c r="BG11" s="31">
        <f t="shared" si="33"/>
        <v>0</v>
      </c>
      <c r="BH11" s="31">
        <f t="shared" si="3"/>
        <v>0</v>
      </c>
      <c r="BI11" s="31">
        <f t="shared" si="3"/>
        <v>1</v>
      </c>
      <c r="BJ11" s="31">
        <f t="shared" si="3"/>
        <v>1</v>
      </c>
      <c r="BK11" s="31">
        <f t="shared" si="34"/>
        <v>0</v>
      </c>
      <c r="BL11" s="31">
        <f t="shared" si="34"/>
        <v>0</v>
      </c>
      <c r="BM11" s="31">
        <f t="shared" si="35"/>
        <v>0</v>
      </c>
      <c r="BN11" s="31">
        <f t="shared" si="4"/>
        <v>1</v>
      </c>
      <c r="BO11" s="31">
        <f t="shared" si="4"/>
        <v>1</v>
      </c>
      <c r="BP11" s="31">
        <f t="shared" si="36"/>
        <v>1</v>
      </c>
      <c r="BQ11" s="31">
        <f t="shared" si="37"/>
        <v>0</v>
      </c>
      <c r="BR11" s="31">
        <f t="shared" si="37"/>
        <v>0</v>
      </c>
      <c r="BS11" s="31">
        <f t="shared" si="38"/>
        <v>0</v>
      </c>
      <c r="BT11" s="31">
        <f t="shared" si="5"/>
        <v>2</v>
      </c>
      <c r="BU11" s="32">
        <f t="shared" si="5"/>
        <v>0</v>
      </c>
      <c r="BV11" s="32">
        <f t="shared" si="39"/>
        <v>0</v>
      </c>
      <c r="BX11" s="30">
        <f t="shared" si="40"/>
        <v>0</v>
      </c>
      <c r="BY11" s="31">
        <f t="shared" si="41"/>
        <v>10</v>
      </c>
      <c r="BZ11" s="31">
        <f t="shared" si="42"/>
        <v>5</v>
      </c>
      <c r="CA11" s="31">
        <f t="shared" si="43"/>
        <v>70</v>
      </c>
      <c r="CB11" s="31">
        <f t="shared" si="44"/>
        <v>50</v>
      </c>
      <c r="CC11" s="32">
        <f t="shared" si="45"/>
        <v>135</v>
      </c>
      <c r="CD11" s="176">
        <f t="shared" si="6"/>
        <v>-11.666666666666657</v>
      </c>
      <c r="CE11" s="24" t="str">
        <f t="shared" si="46"/>
        <v>NAO</v>
      </c>
      <c r="CF11" s="176">
        <f t="shared" si="7"/>
        <v>-51.666666666666657</v>
      </c>
      <c r="CG11" s="24" t="str">
        <f t="shared" si="47"/>
        <v>NAO</v>
      </c>
      <c r="CH11" s="176">
        <f t="shared" si="8"/>
        <v>-105</v>
      </c>
      <c r="CI11" s="24" t="str">
        <f t="shared" si="48"/>
        <v>NAO</v>
      </c>
      <c r="CJ11" s="24">
        <f t="shared" si="9"/>
        <v>2.9752066115702478</v>
      </c>
      <c r="CK11" s="24">
        <f t="shared" si="10"/>
        <v>2.9752066115702478</v>
      </c>
      <c r="CM11" s="24">
        <f t="shared" si="11"/>
        <v>0</v>
      </c>
      <c r="CN11" s="24">
        <f t="shared" si="12"/>
        <v>0</v>
      </c>
      <c r="CO11" s="24">
        <f t="shared" si="13"/>
        <v>0</v>
      </c>
      <c r="CP11" s="24">
        <f t="shared" si="14"/>
        <v>0</v>
      </c>
      <c r="CQ11" s="24">
        <f t="shared" si="15"/>
        <v>0</v>
      </c>
      <c r="CR11" s="24">
        <f t="shared" si="16"/>
        <v>20</v>
      </c>
      <c r="CS11" s="24">
        <f t="shared" si="17"/>
        <v>50</v>
      </c>
      <c r="CT11" s="24" t="e">
        <f t="shared" si="18"/>
        <v>#DIV/0!</v>
      </c>
      <c r="CU11" s="24" t="e">
        <f t="shared" si="19"/>
        <v>#DIV/0!</v>
      </c>
      <c r="CV11" s="24">
        <f t="shared" si="20"/>
        <v>50</v>
      </c>
      <c r="CW11" s="24">
        <f t="shared" si="21"/>
        <v>100</v>
      </c>
      <c r="CX11" s="24">
        <f t="shared" si="22"/>
        <v>100</v>
      </c>
      <c r="CY11" s="24">
        <f t="shared" si="23"/>
        <v>0</v>
      </c>
      <c r="CZ11" s="24" t="e">
        <f t="shared" si="24"/>
        <v>#DIV/0!</v>
      </c>
      <c r="DA11" s="24">
        <f t="shared" si="25"/>
        <v>39.215686274509807</v>
      </c>
      <c r="DB11" s="24">
        <f t="shared" si="26"/>
        <v>0</v>
      </c>
      <c r="DC11" s="24">
        <f t="shared" si="27"/>
        <v>0</v>
      </c>
      <c r="DE11" s="24">
        <f t="shared" si="49"/>
        <v>0</v>
      </c>
      <c r="DF11" s="24">
        <f t="shared" si="49"/>
        <v>0</v>
      </c>
      <c r="DG11" s="24">
        <f t="shared" si="50"/>
        <v>0</v>
      </c>
      <c r="DH11" s="24">
        <f t="shared" si="51"/>
        <v>0</v>
      </c>
      <c r="DI11" s="24">
        <f t="shared" si="28"/>
        <v>0</v>
      </c>
      <c r="DJ11" s="24">
        <f t="shared" si="28"/>
        <v>1</v>
      </c>
      <c r="DK11" s="24">
        <f t="shared" si="28"/>
        <v>1</v>
      </c>
      <c r="DL11" s="24">
        <f t="shared" si="28"/>
        <v>0</v>
      </c>
      <c r="DM11" s="24">
        <f t="shared" si="28"/>
        <v>0</v>
      </c>
      <c r="DN11" s="24">
        <f t="shared" si="29"/>
        <v>1</v>
      </c>
      <c r="DO11" s="24">
        <f t="shared" si="52"/>
        <v>1</v>
      </c>
      <c r="DP11" s="24">
        <f t="shared" si="52"/>
        <v>0</v>
      </c>
      <c r="DQ11" s="24">
        <f t="shared" si="52"/>
        <v>0</v>
      </c>
      <c r="DR11" s="24">
        <f t="shared" si="53"/>
        <v>1</v>
      </c>
      <c r="DS11" s="24">
        <f t="shared" si="54"/>
        <v>0</v>
      </c>
    </row>
    <row r="12" spans="1:123" s="24" customFormat="1" ht="15.75" thickBot="1">
      <c r="A12" s="24" t="s">
        <v>341</v>
      </c>
      <c r="B12" s="25">
        <v>10</v>
      </c>
      <c r="C12" s="239" t="s">
        <v>533</v>
      </c>
      <c r="D12" s="85" t="s">
        <v>36</v>
      </c>
      <c r="E12" s="43"/>
      <c r="F12" s="43">
        <v>1</v>
      </c>
      <c r="G12" s="43"/>
      <c r="H12" s="43"/>
      <c r="I12" s="43"/>
      <c r="J12" s="43">
        <v>1</v>
      </c>
      <c r="K12" s="43"/>
      <c r="L12" s="33"/>
      <c r="M12" s="33"/>
      <c r="N12" s="33"/>
      <c r="O12" s="33"/>
      <c r="P12" s="227"/>
      <c r="Q12" s="33"/>
      <c r="R12" s="33"/>
      <c r="S12" s="33"/>
      <c r="T12" s="50" t="s">
        <v>36</v>
      </c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30"/>
        <v>2</v>
      </c>
      <c r="BA12" s="30">
        <f t="shared" si="0"/>
        <v>0</v>
      </c>
      <c r="BB12" s="31">
        <f t="shared" si="0"/>
        <v>1</v>
      </c>
      <c r="BC12" s="31">
        <f t="shared" si="31"/>
        <v>1</v>
      </c>
      <c r="BD12" s="31">
        <f t="shared" si="1"/>
        <v>0</v>
      </c>
      <c r="BE12" s="31">
        <f t="shared" si="32"/>
        <v>1</v>
      </c>
      <c r="BF12" s="31">
        <f t="shared" si="2"/>
        <v>0</v>
      </c>
      <c r="BG12" s="31">
        <f t="shared" si="33"/>
        <v>1</v>
      </c>
      <c r="BH12" s="31">
        <f t="shared" si="3"/>
        <v>0</v>
      </c>
      <c r="BI12" s="31">
        <f t="shared" si="3"/>
        <v>1</v>
      </c>
      <c r="BJ12" s="31">
        <f t="shared" si="3"/>
        <v>0</v>
      </c>
      <c r="BK12" s="31">
        <f t="shared" si="34"/>
        <v>0</v>
      </c>
      <c r="BL12" s="31">
        <f t="shared" si="34"/>
        <v>0</v>
      </c>
      <c r="BM12" s="31">
        <f t="shared" si="35"/>
        <v>0</v>
      </c>
      <c r="BN12" s="31">
        <f t="shared" si="4"/>
        <v>0</v>
      </c>
      <c r="BO12" s="31">
        <f t="shared" si="4"/>
        <v>0</v>
      </c>
      <c r="BP12" s="31">
        <f t="shared" si="36"/>
        <v>0</v>
      </c>
      <c r="BQ12" s="31">
        <f t="shared" si="37"/>
        <v>0</v>
      </c>
      <c r="BR12" s="31">
        <f t="shared" si="37"/>
        <v>0</v>
      </c>
      <c r="BS12" s="31">
        <f t="shared" si="38"/>
        <v>0</v>
      </c>
      <c r="BT12" s="31">
        <f t="shared" si="5"/>
        <v>0</v>
      </c>
      <c r="BU12" s="32">
        <f t="shared" si="5"/>
        <v>0</v>
      </c>
      <c r="BV12" s="32">
        <f t="shared" si="39"/>
        <v>0</v>
      </c>
      <c r="BX12" s="30">
        <f t="shared" si="40"/>
        <v>80</v>
      </c>
      <c r="BY12" s="31">
        <f t="shared" si="41"/>
        <v>10</v>
      </c>
      <c r="BZ12" s="31">
        <f t="shared" si="42"/>
        <v>0</v>
      </c>
      <c r="CA12" s="31">
        <f t="shared" si="43"/>
        <v>0</v>
      </c>
      <c r="CB12" s="31">
        <f t="shared" si="44"/>
        <v>0</v>
      </c>
      <c r="CC12" s="32">
        <f t="shared" si="45"/>
        <v>90</v>
      </c>
      <c r="CD12" s="176">
        <f t="shared" si="6"/>
        <v>-56.666666666666657</v>
      </c>
      <c r="CE12" s="24" t="str">
        <f t="shared" si="46"/>
        <v>NAO</v>
      </c>
      <c r="CF12" s="176">
        <f t="shared" si="7"/>
        <v>-96.666666666666657</v>
      </c>
      <c r="CG12" s="24" t="str">
        <f t="shared" si="47"/>
        <v>NAO</v>
      </c>
      <c r="CH12" s="176">
        <f t="shared" si="8"/>
        <v>-150</v>
      </c>
      <c r="CI12" s="24" t="str">
        <f t="shared" si="48"/>
        <v>NAO</v>
      </c>
      <c r="CJ12" s="24">
        <f t="shared" si="9"/>
        <v>1.9834710743801653</v>
      </c>
      <c r="CK12" s="24">
        <f t="shared" si="10"/>
        <v>1.9834710743801653</v>
      </c>
      <c r="CM12" s="24">
        <f t="shared" si="11"/>
        <v>0</v>
      </c>
      <c r="CN12" s="24">
        <f t="shared" si="12"/>
        <v>6.666666666666667</v>
      </c>
      <c r="CO12" s="24">
        <f t="shared" si="13"/>
        <v>0</v>
      </c>
      <c r="CP12" s="24">
        <f t="shared" si="14"/>
        <v>0</v>
      </c>
      <c r="CQ12" s="24">
        <f t="shared" si="15"/>
        <v>0</v>
      </c>
      <c r="CR12" s="24">
        <f t="shared" si="16"/>
        <v>20</v>
      </c>
      <c r="CS12" s="24">
        <f t="shared" si="17"/>
        <v>0</v>
      </c>
      <c r="CT12" s="24" t="e">
        <f t="shared" si="18"/>
        <v>#DIV/0!</v>
      </c>
      <c r="CU12" s="24" t="e">
        <f t="shared" si="19"/>
        <v>#DIV/0!</v>
      </c>
      <c r="CV12" s="24">
        <f t="shared" si="20"/>
        <v>0</v>
      </c>
      <c r="CW12" s="24">
        <f t="shared" si="21"/>
        <v>0</v>
      </c>
      <c r="CX12" s="24">
        <f t="shared" si="22"/>
        <v>0</v>
      </c>
      <c r="CY12" s="24">
        <f t="shared" si="23"/>
        <v>0</v>
      </c>
      <c r="CZ12" s="24" t="e">
        <f t="shared" si="24"/>
        <v>#DIV/0!</v>
      </c>
      <c r="DA12" s="24">
        <f t="shared" si="25"/>
        <v>0</v>
      </c>
      <c r="DB12" s="24">
        <f t="shared" si="26"/>
        <v>0</v>
      </c>
      <c r="DC12" s="24">
        <f t="shared" si="27"/>
        <v>0</v>
      </c>
      <c r="DE12" s="24">
        <f t="shared" si="49"/>
        <v>0</v>
      </c>
      <c r="DF12" s="24">
        <f t="shared" si="49"/>
        <v>1</v>
      </c>
      <c r="DG12" s="24">
        <f t="shared" si="50"/>
        <v>0</v>
      </c>
      <c r="DH12" s="24">
        <f t="shared" si="51"/>
        <v>0</v>
      </c>
      <c r="DI12" s="24">
        <f t="shared" si="28"/>
        <v>0</v>
      </c>
      <c r="DJ12" s="24">
        <f t="shared" si="28"/>
        <v>1</v>
      </c>
      <c r="DK12" s="24">
        <f t="shared" si="28"/>
        <v>0</v>
      </c>
      <c r="DL12" s="24">
        <f t="shared" si="28"/>
        <v>0</v>
      </c>
      <c r="DM12" s="24">
        <f t="shared" si="28"/>
        <v>0</v>
      </c>
      <c r="DN12" s="24">
        <f t="shared" si="29"/>
        <v>0</v>
      </c>
      <c r="DO12" s="24">
        <f t="shared" si="52"/>
        <v>0</v>
      </c>
      <c r="DP12" s="24">
        <f t="shared" si="52"/>
        <v>0</v>
      </c>
      <c r="DQ12" s="24">
        <f t="shared" si="52"/>
        <v>0</v>
      </c>
      <c r="DR12" s="24">
        <f t="shared" si="53"/>
        <v>0</v>
      </c>
      <c r="DS12" s="24">
        <f t="shared" si="54"/>
        <v>0</v>
      </c>
    </row>
    <row r="13" spans="1:123" s="24" customFormat="1" ht="15.75" thickBot="1">
      <c r="A13" s="24" t="s">
        <v>341</v>
      </c>
      <c r="B13" s="25">
        <v>11</v>
      </c>
      <c r="C13" s="239" t="s">
        <v>534</v>
      </c>
      <c r="D13" s="85" t="s">
        <v>36</v>
      </c>
      <c r="E13" s="33"/>
      <c r="F13" s="33">
        <v>1</v>
      </c>
      <c r="G13" s="33"/>
      <c r="H13" s="33"/>
      <c r="I13" s="33"/>
      <c r="J13" s="33"/>
      <c r="K13" s="33"/>
      <c r="L13" s="33"/>
      <c r="M13" s="33"/>
      <c r="N13" s="33"/>
      <c r="O13" s="33"/>
      <c r="P13" s="227"/>
      <c r="Q13" s="33"/>
      <c r="R13" s="33"/>
      <c r="S13" s="33"/>
      <c r="T13" s="50" t="s">
        <v>36</v>
      </c>
      <c r="U13" s="33"/>
      <c r="V13" s="33">
        <v>1</v>
      </c>
      <c r="W13" s="33">
        <v>1</v>
      </c>
      <c r="X13" s="33">
        <v>1</v>
      </c>
      <c r="Y13" s="33"/>
      <c r="Z13" s="33"/>
      <c r="AA13" s="33"/>
      <c r="AB13" s="33"/>
      <c r="AC13" s="33"/>
      <c r="AD13" s="33"/>
      <c r="AE13" s="33"/>
      <c r="AF13" s="33">
        <v>1</v>
      </c>
      <c r="AG13" s="33"/>
      <c r="AH13" s="33"/>
      <c r="AI13" s="33"/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30"/>
        <v>2</v>
      </c>
      <c r="BA13" s="30">
        <f t="shared" si="0"/>
        <v>0</v>
      </c>
      <c r="BB13" s="31">
        <f t="shared" si="0"/>
        <v>2</v>
      </c>
      <c r="BC13" s="31">
        <f t="shared" si="31"/>
        <v>2</v>
      </c>
      <c r="BD13" s="31">
        <f t="shared" si="1"/>
        <v>1</v>
      </c>
      <c r="BE13" s="31">
        <f t="shared" si="32"/>
        <v>3</v>
      </c>
      <c r="BF13" s="31">
        <f t="shared" si="2"/>
        <v>1</v>
      </c>
      <c r="BG13" s="31">
        <f t="shared" si="33"/>
        <v>4</v>
      </c>
      <c r="BH13" s="31">
        <f t="shared" si="3"/>
        <v>0</v>
      </c>
      <c r="BI13" s="31">
        <f t="shared" si="3"/>
        <v>0</v>
      </c>
      <c r="BJ13" s="31">
        <f t="shared" si="3"/>
        <v>0</v>
      </c>
      <c r="BK13" s="31">
        <f t="shared" si="34"/>
        <v>0</v>
      </c>
      <c r="BL13" s="31">
        <f t="shared" si="34"/>
        <v>0</v>
      </c>
      <c r="BM13" s="31">
        <f t="shared" si="35"/>
        <v>0</v>
      </c>
      <c r="BN13" s="31">
        <f t="shared" si="4"/>
        <v>0</v>
      </c>
      <c r="BO13" s="31">
        <f t="shared" si="4"/>
        <v>0</v>
      </c>
      <c r="BP13" s="31">
        <f t="shared" si="36"/>
        <v>0</v>
      </c>
      <c r="BQ13" s="31">
        <f t="shared" si="37"/>
        <v>1</v>
      </c>
      <c r="BR13" s="31">
        <f t="shared" si="37"/>
        <v>0</v>
      </c>
      <c r="BS13" s="31">
        <f t="shared" si="38"/>
        <v>1</v>
      </c>
      <c r="BT13" s="31">
        <f t="shared" si="5"/>
        <v>0</v>
      </c>
      <c r="BU13" s="32">
        <f t="shared" si="5"/>
        <v>0</v>
      </c>
      <c r="BV13" s="32">
        <f t="shared" si="39"/>
        <v>0</v>
      </c>
      <c r="BX13" s="30">
        <f t="shared" si="40"/>
        <v>260</v>
      </c>
      <c r="BY13" s="31">
        <f t="shared" si="41"/>
        <v>0</v>
      </c>
      <c r="BZ13" s="31">
        <f t="shared" si="42"/>
        <v>0</v>
      </c>
      <c r="CA13" s="31">
        <f t="shared" si="43"/>
        <v>0</v>
      </c>
      <c r="CB13" s="31">
        <f t="shared" si="44"/>
        <v>100</v>
      </c>
      <c r="CC13" s="32">
        <f t="shared" si="45"/>
        <v>360</v>
      </c>
      <c r="CD13" s="176">
        <f t="shared" si="6"/>
        <v>213.33333333333334</v>
      </c>
      <c r="CE13" s="24">
        <f t="shared" si="46"/>
        <v>3</v>
      </c>
      <c r="CF13" s="176">
        <f t="shared" si="7"/>
        <v>173.33333333333334</v>
      </c>
      <c r="CG13" s="24">
        <f t="shared" si="47"/>
        <v>4</v>
      </c>
      <c r="CH13" s="176">
        <f t="shared" si="8"/>
        <v>120</v>
      </c>
      <c r="CI13" s="24">
        <f t="shared" si="48"/>
        <v>5</v>
      </c>
      <c r="CJ13" s="24">
        <f t="shared" si="9"/>
        <v>7.9338842975206614</v>
      </c>
      <c r="CK13" s="24">
        <f t="shared" si="10"/>
        <v>7.9338842975206614</v>
      </c>
      <c r="CM13" s="24">
        <f t="shared" si="11"/>
        <v>0</v>
      </c>
      <c r="CN13" s="24">
        <f t="shared" si="12"/>
        <v>13.333333333333334</v>
      </c>
      <c r="CO13" s="24">
        <f t="shared" si="13"/>
        <v>6.666666666666667</v>
      </c>
      <c r="CP13" s="24">
        <f t="shared" si="14"/>
        <v>50</v>
      </c>
      <c r="CQ13" s="24">
        <f t="shared" si="15"/>
        <v>0</v>
      </c>
      <c r="CR13" s="24">
        <f t="shared" si="16"/>
        <v>0</v>
      </c>
      <c r="CS13" s="24">
        <f t="shared" si="17"/>
        <v>0</v>
      </c>
      <c r="CT13" s="24" t="e">
        <f t="shared" si="18"/>
        <v>#DIV/0!</v>
      </c>
      <c r="CU13" s="24" t="e">
        <f t="shared" si="19"/>
        <v>#DIV/0!</v>
      </c>
      <c r="CV13" s="24">
        <f t="shared" si="20"/>
        <v>0</v>
      </c>
      <c r="CW13" s="24">
        <f t="shared" si="21"/>
        <v>0</v>
      </c>
      <c r="CX13" s="24">
        <f t="shared" si="22"/>
        <v>0</v>
      </c>
      <c r="CY13" s="24">
        <f t="shared" si="23"/>
        <v>20</v>
      </c>
      <c r="CZ13" s="24" t="e">
        <f t="shared" si="24"/>
        <v>#DIV/0!</v>
      </c>
      <c r="DA13" s="24">
        <f t="shared" si="25"/>
        <v>0</v>
      </c>
      <c r="DB13" s="24">
        <f t="shared" si="26"/>
        <v>0</v>
      </c>
      <c r="DC13" s="24">
        <f t="shared" si="27"/>
        <v>0</v>
      </c>
      <c r="DE13" s="24">
        <f t="shared" si="49"/>
        <v>0</v>
      </c>
      <c r="DF13" s="24">
        <f t="shared" si="49"/>
        <v>1</v>
      </c>
      <c r="DG13" s="24">
        <f t="shared" si="50"/>
        <v>1</v>
      </c>
      <c r="DH13" s="24">
        <f t="shared" si="51"/>
        <v>1</v>
      </c>
      <c r="DI13" s="24">
        <f t="shared" si="28"/>
        <v>0</v>
      </c>
      <c r="DJ13" s="24">
        <f t="shared" si="28"/>
        <v>0</v>
      </c>
      <c r="DK13" s="24">
        <f t="shared" si="28"/>
        <v>0</v>
      </c>
      <c r="DL13" s="24">
        <f t="shared" si="28"/>
        <v>0</v>
      </c>
      <c r="DM13" s="24">
        <f t="shared" si="28"/>
        <v>0</v>
      </c>
      <c r="DN13" s="24">
        <f t="shared" si="29"/>
        <v>0</v>
      </c>
      <c r="DO13" s="24">
        <f t="shared" si="52"/>
        <v>0</v>
      </c>
      <c r="DP13" s="24">
        <f t="shared" si="52"/>
        <v>1</v>
      </c>
      <c r="DQ13" s="24">
        <f t="shared" si="52"/>
        <v>0</v>
      </c>
      <c r="DR13" s="24">
        <f t="shared" si="53"/>
        <v>0</v>
      </c>
      <c r="DS13" s="24">
        <f t="shared" si="54"/>
        <v>0</v>
      </c>
    </row>
    <row r="14" spans="1:123" ht="15.75" thickBot="1">
      <c r="A14" s="44"/>
      <c r="B14" s="45"/>
      <c r="C14" s="46"/>
      <c r="D14" s="47"/>
      <c r="E14" s="48"/>
      <c r="F14" s="49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50"/>
      <c r="U14" s="49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50"/>
      <c r="AK14" s="49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50">
        <f>SUM(AZ3:AZ13)</f>
        <v>22</v>
      </c>
      <c r="BA14" s="51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52"/>
      <c r="BW14" s="44"/>
      <c r="BX14" s="45"/>
      <c r="BY14" s="45"/>
      <c r="BZ14" s="45"/>
      <c r="CA14" s="45"/>
      <c r="CB14" s="45"/>
      <c r="CC14" s="45"/>
      <c r="CD14" s="44"/>
      <c r="CE14" s="44"/>
      <c r="CF14" s="44"/>
      <c r="CG14" s="44"/>
      <c r="CH14" s="44"/>
      <c r="CI14" s="44"/>
    </row>
    <row r="15" spans="1:123" ht="15.75" thickBot="1">
      <c r="C15" s="8" t="s">
        <v>38</v>
      </c>
      <c r="D15" s="8"/>
      <c r="E15" s="53">
        <v>4</v>
      </c>
      <c r="F15" s="53">
        <v>1</v>
      </c>
      <c r="G15" s="53"/>
      <c r="H15" s="53"/>
      <c r="I15" s="53"/>
      <c r="J15" s="53">
        <v>1</v>
      </c>
      <c r="K15" s="53"/>
      <c r="L15" s="53"/>
      <c r="M15" s="53"/>
      <c r="N15" s="53"/>
      <c r="O15" s="53"/>
      <c r="P15" s="230"/>
      <c r="Q15" s="53"/>
      <c r="R15" s="229">
        <v>2</v>
      </c>
      <c r="S15" s="53"/>
      <c r="T15" s="53"/>
      <c r="U15" s="53">
        <v>2</v>
      </c>
      <c r="V15" s="53">
        <v>3</v>
      </c>
      <c r="W15" s="53">
        <v>5</v>
      </c>
      <c r="X15" s="53">
        <v>1</v>
      </c>
      <c r="Y15" s="53"/>
      <c r="Z15" s="53"/>
      <c r="AA15" s="53"/>
      <c r="AB15" s="53"/>
      <c r="AC15" s="53"/>
      <c r="AD15" s="53"/>
      <c r="AE15" s="53"/>
      <c r="AF15" s="53">
        <v>1</v>
      </c>
      <c r="AG15" s="53"/>
      <c r="AH15" s="53"/>
      <c r="AI15" s="92"/>
      <c r="AJ15" s="92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8">
        <f>AZ14/2</f>
        <v>11</v>
      </c>
      <c r="BA15" s="1">
        <f>SUM(E15,U15,AK15)</f>
        <v>6</v>
      </c>
      <c r="BB15" s="54">
        <f>SUM(F15,V15,AL15)</f>
        <v>4</v>
      </c>
      <c r="BC15" s="54"/>
      <c r="BD15" s="54">
        <f>SUM(G15,W15,AM15)</f>
        <v>5</v>
      </c>
      <c r="BE15" s="54"/>
      <c r="BF15" s="54">
        <f>SUM(H15,X15,AN15)</f>
        <v>1</v>
      </c>
      <c r="BG15" s="54"/>
      <c r="BH15" s="54">
        <f>SUM(I15,Y15,AO15)</f>
        <v>0</v>
      </c>
      <c r="BI15" s="54">
        <f>SUM(J15,Z15,AP15)</f>
        <v>1</v>
      </c>
      <c r="BJ15" s="54">
        <f>SUM(K15,AA15,AQ15)</f>
        <v>0</v>
      </c>
      <c r="BK15" s="55">
        <f>SUM(AR15,AB15,L15)</f>
        <v>0</v>
      </c>
      <c r="BL15" s="55">
        <f>SUM(AS15,AC15,M15)</f>
        <v>0</v>
      </c>
      <c r="BM15" s="55"/>
      <c r="BN15" s="55">
        <f>SUM(AT15,AD15,N15)</f>
        <v>0</v>
      </c>
      <c r="BO15" s="55"/>
      <c r="BP15" s="55">
        <f>SUM(AU15,AE15,O15)</f>
        <v>0</v>
      </c>
      <c r="BQ15" s="55">
        <f>SUM(AV15,AF15,P15)</f>
        <v>1</v>
      </c>
      <c r="BR15" s="55">
        <f>SUM(AW15,AG15,Q15)</f>
        <v>0</v>
      </c>
      <c r="BS15" s="55"/>
      <c r="BT15" s="55">
        <f>SUM(AX15,AH15,R15)</f>
        <v>2</v>
      </c>
      <c r="BU15" s="55"/>
      <c r="BV15" s="56">
        <f>SUM(AY15,AI15,S15)</f>
        <v>0</v>
      </c>
      <c r="CA15" s="57"/>
      <c r="CB15" s="57"/>
      <c r="CC15">
        <f>SUM(CC3:CC13)</f>
        <v>4537.5</v>
      </c>
    </row>
    <row r="16" spans="1:123">
      <c r="BI16" s="22"/>
      <c r="BY16" s="22"/>
      <c r="CJ16">
        <f>SUM(CJ3:CJ13)</f>
        <v>100.00000000000001</v>
      </c>
      <c r="CK16">
        <f>SUM(CK3:CK13)</f>
        <v>100.00000000000001</v>
      </c>
      <c r="CM16">
        <f t="shared" ref="CM16:DC16" si="55">SUM(CM3:CM13)</f>
        <v>100.00000000000001</v>
      </c>
      <c r="CN16">
        <f t="shared" si="55"/>
        <v>100.00000000000001</v>
      </c>
      <c r="CO16">
        <f t="shared" si="55"/>
        <v>100.00000000000001</v>
      </c>
      <c r="CP16">
        <f t="shared" si="55"/>
        <v>100</v>
      </c>
      <c r="CQ16">
        <f t="shared" si="55"/>
        <v>100</v>
      </c>
      <c r="CR16">
        <f t="shared" si="55"/>
        <v>100</v>
      </c>
      <c r="CS16">
        <f t="shared" si="55"/>
        <v>100</v>
      </c>
      <c r="CT16" t="e">
        <f t="shared" si="55"/>
        <v>#DIV/0!</v>
      </c>
      <c r="CU16" t="e">
        <f t="shared" si="55"/>
        <v>#DIV/0!</v>
      </c>
      <c r="CV16">
        <f t="shared" si="55"/>
        <v>100</v>
      </c>
      <c r="CW16">
        <f t="shared" si="55"/>
        <v>100</v>
      </c>
      <c r="CX16">
        <f t="shared" si="55"/>
        <v>100</v>
      </c>
      <c r="CY16">
        <f t="shared" si="55"/>
        <v>100</v>
      </c>
      <c r="CZ16" t="e">
        <f t="shared" si="55"/>
        <v>#DIV/0!</v>
      </c>
      <c r="DA16">
        <f t="shared" si="55"/>
        <v>100</v>
      </c>
      <c r="DB16">
        <f t="shared" si="55"/>
        <v>100</v>
      </c>
      <c r="DC16">
        <f t="shared" si="55"/>
        <v>100</v>
      </c>
    </row>
    <row r="17" spans="3:81" ht="15.75" thickBot="1"/>
    <row r="18" spans="3:81" ht="15.75" thickBot="1">
      <c r="D18" t="s">
        <v>39</v>
      </c>
      <c r="E18" t="s">
        <v>40</v>
      </c>
      <c r="F18" t="s">
        <v>41</v>
      </c>
      <c r="U18" s="57"/>
      <c r="BA18" s="18" t="s">
        <v>8</v>
      </c>
      <c r="BB18" s="19" t="s">
        <v>9</v>
      </c>
      <c r="BC18" s="19"/>
      <c r="BD18" s="19" t="s">
        <v>10</v>
      </c>
      <c r="BE18" s="19"/>
      <c r="BF18" s="19" t="s">
        <v>11</v>
      </c>
      <c r="BG18" s="19"/>
      <c r="BH18" s="19" t="s">
        <v>12</v>
      </c>
      <c r="BI18" s="19" t="s">
        <v>13</v>
      </c>
      <c r="BJ18" s="19" t="s">
        <v>14</v>
      </c>
      <c r="BK18" s="19" t="s">
        <v>15</v>
      </c>
      <c r="BL18" s="19" t="s">
        <v>16</v>
      </c>
      <c r="BM18" s="19"/>
      <c r="BN18" s="19" t="s">
        <v>17</v>
      </c>
      <c r="BO18" s="19"/>
      <c r="BP18" s="19" t="s">
        <v>27</v>
      </c>
      <c r="BQ18" s="19" t="s">
        <v>19</v>
      </c>
      <c r="BR18" s="19" t="s">
        <v>20</v>
      </c>
      <c r="BS18" s="19"/>
      <c r="BT18" s="19" t="s">
        <v>21</v>
      </c>
      <c r="BU18" s="19"/>
      <c r="BV18" s="21" t="s">
        <v>22</v>
      </c>
      <c r="BW18" s="295" t="s">
        <v>42</v>
      </c>
      <c r="BX18" s="296"/>
      <c r="BY18" s="296"/>
      <c r="BZ18" s="296"/>
      <c r="CA18" s="297"/>
      <c r="CB18" s="290" t="s">
        <v>483</v>
      </c>
      <c r="CC18" s="291"/>
    </row>
    <row r="19" spans="3:81" ht="15.75" thickBot="1">
      <c r="D19">
        <v>2007</v>
      </c>
      <c r="E19">
        <v>2008</v>
      </c>
      <c r="F19">
        <v>2009</v>
      </c>
      <c r="G19" t="s">
        <v>43</v>
      </c>
      <c r="AY19" s="292" t="s">
        <v>44</v>
      </c>
      <c r="AZ19" s="282"/>
      <c r="BA19" s="282"/>
      <c r="BB19" s="282"/>
      <c r="BC19" s="282"/>
      <c r="BD19" s="282"/>
      <c r="BE19" s="282"/>
      <c r="BF19" s="282"/>
      <c r="BG19" s="282"/>
      <c r="BH19" s="282"/>
      <c r="BI19" s="282"/>
      <c r="BJ19" s="282"/>
      <c r="BK19" s="282"/>
      <c r="BL19" s="282"/>
      <c r="BM19" s="282"/>
      <c r="BN19" s="282"/>
      <c r="BO19" s="282"/>
      <c r="BP19" s="282"/>
      <c r="BQ19" s="282"/>
      <c r="BR19" s="282"/>
      <c r="BS19" s="282"/>
      <c r="BT19" s="282"/>
      <c r="BU19" s="282"/>
      <c r="BV19" s="282"/>
      <c r="BW19" s="293" t="s">
        <v>45</v>
      </c>
      <c r="BX19" s="294"/>
      <c r="BY19" s="58"/>
      <c r="BZ19" s="58"/>
      <c r="CA19" s="59">
        <f>SUM(BA21:BV21)</f>
        <v>50.1</v>
      </c>
      <c r="CB19" s="221">
        <v>0.8</v>
      </c>
      <c r="CC19" s="62">
        <f>PERCENTILE($CC$1:$CC13,0.8)</f>
        <v>575</v>
      </c>
    </row>
    <row r="20" spans="3:81" ht="15.75" thickBot="1">
      <c r="C20" t="s">
        <v>46</v>
      </c>
      <c r="D20">
        <f>COUNTIF(D3:D13,"P")</f>
        <v>11</v>
      </c>
      <c r="E20">
        <f>COUNTIF(T3:T13,"P")</f>
        <v>11</v>
      </c>
      <c r="G20">
        <f>AVERAGE(D20:F20)</f>
        <v>11</v>
      </c>
      <c r="AP20" s="57"/>
      <c r="AQ20" s="57"/>
      <c r="AR20" s="57"/>
      <c r="AS20" s="57"/>
      <c r="AT20" s="57"/>
      <c r="AU20" s="57"/>
      <c r="AV20" s="57"/>
      <c r="AW20" s="57"/>
      <c r="AX20" s="57"/>
      <c r="AY20" s="1" t="s">
        <v>47</v>
      </c>
      <c r="AZ20" s="60"/>
      <c r="BA20" s="61">
        <f>SUM(BA3:BA13)</f>
        <v>15</v>
      </c>
      <c r="BB20" s="61">
        <f>SUM(BB3:BB13)</f>
        <v>15</v>
      </c>
      <c r="BC20" s="61"/>
      <c r="BD20" s="61">
        <f>SUM(BD3:BD13)</f>
        <v>15</v>
      </c>
      <c r="BE20" s="61"/>
      <c r="BF20" s="61">
        <f>SUM(BF3:BF13)</f>
        <v>2</v>
      </c>
      <c r="BG20" s="61"/>
      <c r="BH20" s="61">
        <f>SUM(BH3:BH13)</f>
        <v>2</v>
      </c>
      <c r="BI20" s="61">
        <f>SUM(BI3:BI13)</f>
        <v>5</v>
      </c>
      <c r="BJ20" s="61">
        <f>SUM(BJ3:BJ13)</f>
        <v>2</v>
      </c>
      <c r="BK20" s="61">
        <f>SUM(BK3:BK13)</f>
        <v>0</v>
      </c>
      <c r="BL20" s="61">
        <f>SUM(BL3:BL13)</f>
        <v>0</v>
      </c>
      <c r="BM20" s="61"/>
      <c r="BN20" s="61">
        <f>SUM(BN3:BN13)</f>
        <v>2</v>
      </c>
      <c r="BO20" s="61">
        <f>SUM(BO3:BO13)</f>
        <v>1</v>
      </c>
      <c r="BP20" s="61">
        <f>SUM(BP3:BP13)</f>
        <v>1</v>
      </c>
      <c r="BQ20" s="61">
        <f>SUM(BQ3:BQ13)</f>
        <v>5</v>
      </c>
      <c r="BR20" s="61">
        <f>SUM(BR3:BR13)</f>
        <v>0</v>
      </c>
      <c r="BS20" s="61"/>
      <c r="BT20" s="61">
        <f>SUM(BT3:BT13)</f>
        <v>5.0999999999999996</v>
      </c>
      <c r="BU20" s="61">
        <f>SUM(BU3:BU13)</f>
        <v>1</v>
      </c>
      <c r="BV20" s="61">
        <f>SUM(BV3:BV13)</f>
        <v>1</v>
      </c>
      <c r="BW20" s="298" t="s">
        <v>29</v>
      </c>
      <c r="BX20" s="299"/>
      <c r="BY20" s="62"/>
      <c r="BZ20" s="62"/>
      <c r="CA20" s="63">
        <f>SUM(BA21:BJ21)</f>
        <v>39</v>
      </c>
      <c r="CB20" s="221">
        <v>0.75</v>
      </c>
      <c r="CC20" s="62">
        <f>PERCENTILE($CC$1:$CC14,0.75)</f>
        <v>495</v>
      </c>
    </row>
    <row r="21" spans="3:81" ht="15.75" thickBot="1">
      <c r="C21" t="s">
        <v>48</v>
      </c>
      <c r="D21">
        <f>COUNTIF(D3:D13,"C")</f>
        <v>0</v>
      </c>
      <c r="E21">
        <f>COUNTIF(T3:T13,"C")</f>
        <v>0</v>
      </c>
      <c r="F21">
        <f>COUNTIF(A3:AJ13,"C")</f>
        <v>0</v>
      </c>
      <c r="G21">
        <f>AVERAGE(D21:F21)</f>
        <v>0</v>
      </c>
      <c r="AP21" s="57"/>
      <c r="AQ21" s="57"/>
      <c r="AR21" s="57"/>
      <c r="AS21" s="57"/>
      <c r="AT21" s="57"/>
      <c r="AU21" s="57"/>
      <c r="AV21" s="57"/>
      <c r="AW21" s="57"/>
      <c r="AX21" s="57"/>
      <c r="AY21" s="1" t="s">
        <v>49</v>
      </c>
      <c r="AZ21" s="60"/>
      <c r="BA21" s="54">
        <f>BA20-BA15</f>
        <v>9</v>
      </c>
      <c r="BB21" s="54">
        <f t="shared" ref="BB21:BV21" si="56">BB20-BB15</f>
        <v>11</v>
      </c>
      <c r="BC21" s="54"/>
      <c r="BD21" s="54">
        <f t="shared" si="56"/>
        <v>10</v>
      </c>
      <c r="BE21" s="54"/>
      <c r="BF21" s="54">
        <f t="shared" si="56"/>
        <v>1</v>
      </c>
      <c r="BG21" s="54"/>
      <c r="BH21" s="54">
        <f t="shared" si="56"/>
        <v>2</v>
      </c>
      <c r="BI21" s="54">
        <f t="shared" si="56"/>
        <v>4</v>
      </c>
      <c r="BJ21" s="54">
        <f t="shared" si="56"/>
        <v>2</v>
      </c>
      <c r="BK21" s="54">
        <f t="shared" si="56"/>
        <v>0</v>
      </c>
      <c r="BL21" s="54">
        <f t="shared" si="56"/>
        <v>0</v>
      </c>
      <c r="BM21" s="54"/>
      <c r="BN21" s="54">
        <f t="shared" si="56"/>
        <v>2</v>
      </c>
      <c r="BO21" s="54"/>
      <c r="BP21" s="54">
        <f t="shared" si="56"/>
        <v>1</v>
      </c>
      <c r="BQ21" s="54">
        <f t="shared" si="56"/>
        <v>4</v>
      </c>
      <c r="BR21" s="54">
        <f t="shared" si="56"/>
        <v>0</v>
      </c>
      <c r="BS21" s="54"/>
      <c r="BT21" s="54">
        <f t="shared" si="56"/>
        <v>3.0999999999999996</v>
      </c>
      <c r="BU21" s="54"/>
      <c r="BV21" s="54">
        <f t="shared" si="56"/>
        <v>1</v>
      </c>
      <c r="BW21" s="298" t="s">
        <v>50</v>
      </c>
      <c r="BX21" s="299"/>
      <c r="BY21" s="62"/>
      <c r="BZ21" s="62"/>
      <c r="CA21" s="63">
        <f>SUM(BK21:BP21)</f>
        <v>3</v>
      </c>
      <c r="CB21" s="221">
        <v>0.7</v>
      </c>
      <c r="CC21" s="62">
        <f>PERCENTILE($CC$1:$CC13,0.7)</f>
        <v>415</v>
      </c>
    </row>
    <row r="22" spans="3:81" ht="15.75" thickBot="1">
      <c r="C22" t="s">
        <v>51</v>
      </c>
      <c r="D22">
        <f>COUNTIF(D3:D13,"V")</f>
        <v>0</v>
      </c>
      <c r="E22">
        <f>COUNTIF(T3:T13,"V")</f>
        <v>0</v>
      </c>
      <c r="F22">
        <f>COUNTIF(AJ3:AJ13,"V")</f>
        <v>0</v>
      </c>
      <c r="G22">
        <f>AVERAGE(D22:F22)</f>
        <v>0</v>
      </c>
      <c r="AP22" s="57"/>
      <c r="AQ22" s="57"/>
      <c r="AR22" s="57"/>
      <c r="AS22" s="57"/>
      <c r="AT22" s="57"/>
      <c r="AU22" s="57"/>
      <c r="AV22" s="57"/>
      <c r="AW22" s="57"/>
      <c r="AX22" s="57"/>
      <c r="AY22" s="1" t="s">
        <v>52</v>
      </c>
      <c r="AZ22" s="60"/>
      <c r="BA22" s="60">
        <f>BA21*100</f>
        <v>900</v>
      </c>
      <c r="BB22" s="6">
        <f>BB21*80</f>
        <v>880</v>
      </c>
      <c r="BC22" s="6"/>
      <c r="BD22" s="6">
        <f>BD21*60</f>
        <v>600</v>
      </c>
      <c r="BE22" s="6"/>
      <c r="BF22" s="6">
        <f>BF21*40</f>
        <v>40</v>
      </c>
      <c r="BG22" s="6"/>
      <c r="BH22" s="6">
        <f>BH21*20</f>
        <v>40</v>
      </c>
      <c r="BI22" s="6">
        <f>BI21*10</f>
        <v>40</v>
      </c>
      <c r="BJ22" s="6">
        <f>BJ21*5</f>
        <v>10</v>
      </c>
      <c r="BK22" s="6">
        <f>BK21*200</f>
        <v>0</v>
      </c>
      <c r="BL22" s="6">
        <f>BL21*100</f>
        <v>0</v>
      </c>
      <c r="BM22" s="6"/>
      <c r="BN22" s="6">
        <f>BN21*50</f>
        <v>100</v>
      </c>
      <c r="BO22" s="6"/>
      <c r="BP22" s="6">
        <f>BP21*25</f>
        <v>25</v>
      </c>
      <c r="BQ22" s="6">
        <f>BQ21*100</f>
        <v>400</v>
      </c>
      <c r="BR22" s="6">
        <f>BR21*50</f>
        <v>0</v>
      </c>
      <c r="BS22" s="6"/>
      <c r="BT22" s="6">
        <f>BT21*25</f>
        <v>77.499999999999986</v>
      </c>
      <c r="BU22" s="6"/>
      <c r="BV22" s="1">
        <f>BV21*10</f>
        <v>10</v>
      </c>
      <c r="BW22" s="300" t="s">
        <v>53</v>
      </c>
      <c r="BX22" s="301"/>
      <c r="BY22" s="64"/>
      <c r="BZ22" s="64"/>
      <c r="CA22" s="65">
        <f>SUM(BQ21:BV21)</f>
        <v>8.1</v>
      </c>
      <c r="CB22" s="221">
        <v>0.6</v>
      </c>
      <c r="CC22" s="62">
        <f>PERCENTILE($CC$1:$CC13,0.6)</f>
        <v>360</v>
      </c>
    </row>
    <row r="23" spans="3:81" ht="15.75" thickBot="1">
      <c r="C23" t="s">
        <v>34</v>
      </c>
      <c r="D23">
        <f>SUM(D20:D22)</f>
        <v>11</v>
      </c>
      <c r="E23">
        <f>SUM(E20:E22)</f>
        <v>11</v>
      </c>
      <c r="G23">
        <f>AVERAGE(D23:F23)</f>
        <v>11</v>
      </c>
      <c r="AY23" s="66" t="s">
        <v>54</v>
      </c>
      <c r="AZ23" s="67"/>
      <c r="BA23" s="60">
        <f>SUM(BA22:BV22)</f>
        <v>3122.5</v>
      </c>
      <c r="BB23" s="68">
        <f>BA23/AZ15</f>
        <v>283.86363636363637</v>
      </c>
      <c r="BC23" s="34"/>
      <c r="BW23" s="302" t="s">
        <v>52</v>
      </c>
      <c r="BX23" s="69" t="s">
        <v>55</v>
      </c>
      <c r="BY23" s="58"/>
      <c r="BZ23" s="58"/>
      <c r="CA23" s="70">
        <f>AVERAGE(CC3:CC13)</f>
        <v>412.5</v>
      </c>
      <c r="CB23" s="221">
        <v>0.5</v>
      </c>
      <c r="CC23" s="62">
        <f>PERCENTILE($CC$1:$CC13,0.5)</f>
        <v>190</v>
      </c>
    </row>
    <row r="24" spans="3:81" ht="15.75" thickBot="1">
      <c r="AY24" s="7"/>
      <c r="AZ24" s="9"/>
      <c r="BA24" s="6">
        <f>(SUM($AZ$3:$AZ$13))*($CE$2/3)</f>
        <v>1613.3333333333333</v>
      </c>
      <c r="BB24" s="278" t="str">
        <f>IF(BA23&gt;BA24,"ATINGE CONCEITO 3","NAO")</f>
        <v>ATINGE CONCEITO 3</v>
      </c>
      <c r="BC24" s="279"/>
      <c r="BD24" s="279"/>
      <c r="BE24" s="279"/>
      <c r="BF24" s="279"/>
      <c r="BG24" s="279"/>
      <c r="BH24" s="279"/>
      <c r="BW24" s="303"/>
      <c r="BX24" s="71" t="s">
        <v>56</v>
      </c>
      <c r="BY24" s="62"/>
      <c r="BZ24" s="62"/>
      <c r="CA24" s="63">
        <f>QUARTILE(CC3:CC13,1)</f>
        <v>137.5</v>
      </c>
      <c r="CB24" s="221">
        <v>0.4</v>
      </c>
      <c r="CC24" s="62">
        <f>PERCENTILE($CC$1:$CC13,0.4)</f>
        <v>140</v>
      </c>
    </row>
    <row r="25" spans="3:81" ht="15.75" thickBot="1">
      <c r="AY25" s="72" t="s">
        <v>57</v>
      </c>
      <c r="AZ25" s="73"/>
      <c r="BA25" s="6">
        <f>(SUM($AZ$3:$AZ$13))*($CG$2/3)</f>
        <v>2053.333333333333</v>
      </c>
      <c r="BB25" s="278" t="str">
        <f>IF(BA23&gt;=BA25,"ATINGE CONCEITO 4","NAO")</f>
        <v>ATINGE CONCEITO 4</v>
      </c>
      <c r="BC25" s="279"/>
      <c r="BD25" s="279"/>
      <c r="BE25" s="279"/>
      <c r="BF25" s="279"/>
      <c r="BG25" s="279"/>
      <c r="BH25" s="279"/>
      <c r="BW25" s="303"/>
      <c r="BX25" s="71" t="s">
        <v>58</v>
      </c>
      <c r="BY25" s="62"/>
      <c r="BZ25" s="62"/>
      <c r="CA25" s="74">
        <f>MEDIAN(CC3:CC13)</f>
        <v>190</v>
      </c>
      <c r="CB25" s="221">
        <v>0.35</v>
      </c>
      <c r="CC25" s="62">
        <f>PERCENTILE($CC$1:$CC12,0.35)</f>
        <v>140</v>
      </c>
    </row>
    <row r="26" spans="3:81" ht="15.75" thickBot="1">
      <c r="AY26" s="66"/>
      <c r="AZ26" s="67"/>
      <c r="BA26" s="6">
        <f>(SUM($AZ$3:$AZ$13))*($CI$2/3)</f>
        <v>2640</v>
      </c>
      <c r="BB26" s="278" t="str">
        <f>IF(BA23&gt;=BA26,"ATINGE CONCEITO 5","NAO")</f>
        <v>ATINGE CONCEITO 5</v>
      </c>
      <c r="BC26" s="279"/>
      <c r="BD26" s="279"/>
      <c r="BE26" s="279"/>
      <c r="BF26" s="279"/>
      <c r="BG26" s="279"/>
      <c r="BH26" s="279"/>
      <c r="BW26" s="303"/>
      <c r="BX26" s="71" t="s">
        <v>59</v>
      </c>
      <c r="BY26" s="62"/>
      <c r="BZ26" s="62"/>
      <c r="CA26" s="63">
        <f>QUARTILE(CC3:CC13,3)</f>
        <v>495</v>
      </c>
      <c r="CB26" s="221">
        <v>0.3</v>
      </c>
      <c r="CC26" s="62">
        <f>PERCENTILE($CC$1:$CC13,0.3)</f>
        <v>140</v>
      </c>
    </row>
    <row r="27" spans="3:81" ht="15.75" thickBot="1">
      <c r="BW27" s="304"/>
      <c r="BX27" s="75" t="s">
        <v>60</v>
      </c>
      <c r="BY27" s="64"/>
      <c r="BZ27" s="64"/>
      <c r="CA27" s="65">
        <f>QUARTILE(CC3:CC13,4)</f>
        <v>1667.5</v>
      </c>
    </row>
    <row r="28" spans="3:81" ht="15.75" thickBot="1"/>
    <row r="29" spans="3:81" ht="15.75" thickBot="1">
      <c r="AY29" s="292" t="s">
        <v>61</v>
      </c>
      <c r="AZ29" s="282"/>
      <c r="BA29" s="282"/>
      <c r="BB29" s="282"/>
      <c r="BC29" s="282"/>
      <c r="BD29" s="282"/>
      <c r="BE29" s="282"/>
      <c r="BF29" s="282"/>
      <c r="BG29" s="282"/>
      <c r="BH29" s="282"/>
      <c r="BI29" s="282"/>
      <c r="BJ29" s="282"/>
      <c r="BK29" s="282"/>
      <c r="BL29" s="282"/>
      <c r="BM29" s="282"/>
      <c r="BN29" s="282"/>
      <c r="BO29" s="282"/>
      <c r="BP29" s="282"/>
      <c r="BQ29" s="282"/>
      <c r="BR29" s="282"/>
      <c r="BS29" s="282"/>
      <c r="BT29" s="282"/>
      <c r="BU29" s="282"/>
      <c r="BV29" s="283"/>
    </row>
    <row r="30" spans="3:81" ht="15.75" thickBot="1">
      <c r="AY30" s="76"/>
      <c r="AZ30" s="60"/>
      <c r="BA30" s="1" t="s">
        <v>62</v>
      </c>
      <c r="BB30" s="54"/>
      <c r="BC30" s="54"/>
      <c r="BD30" s="54" t="s">
        <v>63</v>
      </c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60"/>
    </row>
    <row r="31" spans="3:81" ht="15.75" thickBot="1">
      <c r="AY31" s="1" t="s">
        <v>64</v>
      </c>
      <c r="AZ31" s="60"/>
      <c r="BA31" s="309">
        <f>AZ15-COUNTIF(CE3:CE13,"=NAO")</f>
        <v>6</v>
      </c>
      <c r="BB31" s="281"/>
      <c r="BC31" s="77"/>
      <c r="BD31" s="310">
        <f>(BA31/G20)*100</f>
        <v>54.54545454545454</v>
      </c>
      <c r="BE31" s="311"/>
      <c r="BF31" s="312"/>
      <c r="BG31" s="78"/>
      <c r="BH31" s="54" t="str">
        <f>IF(BD31&gt;=80,"ATINGEM CONCEITO 3","NAO")</f>
        <v>NAO</v>
      </c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60"/>
    </row>
    <row r="32" spans="3:81" ht="15.75" thickBot="1">
      <c r="AY32" s="1" t="s">
        <v>65</v>
      </c>
      <c r="AZ32" s="60"/>
      <c r="BA32" s="309">
        <f>AZ15-COUNTIF(CG3:CG13,"=NAO")</f>
        <v>6</v>
      </c>
      <c r="BB32" s="281"/>
      <c r="BC32" s="77"/>
      <c r="BD32" s="310">
        <f>(BA32/G20)*100</f>
        <v>54.54545454545454</v>
      </c>
      <c r="BE32" s="311"/>
      <c r="BF32" s="312"/>
      <c r="BG32" s="78"/>
      <c r="BH32" s="54" t="str">
        <f>IF(BD32&gt;=80," ATINGEM CONCEITO 4","NAO")</f>
        <v>NAO</v>
      </c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60"/>
    </row>
    <row r="33" spans="51:74" ht="15.75" thickBot="1">
      <c r="AY33" s="313" t="s">
        <v>66</v>
      </c>
      <c r="AZ33" s="314"/>
      <c r="BA33" s="309">
        <f>AZ15-COUNTIF(CI3:CI13,"=NAO")</f>
        <v>5</v>
      </c>
      <c r="BB33" s="281"/>
      <c r="BC33" s="77"/>
      <c r="BD33" s="310">
        <f>(BA33/G20)*100</f>
        <v>45.454545454545453</v>
      </c>
      <c r="BE33" s="311"/>
      <c r="BF33" s="312"/>
      <c r="BG33" s="78"/>
      <c r="BH33" s="54" t="str">
        <f>IF(BD33&gt;=80,"ATINGEM CONCEITO 5","NAO")</f>
        <v>NAO</v>
      </c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60"/>
    </row>
    <row r="35" spans="51:74" ht="15.75" thickBot="1"/>
    <row r="36" spans="51:74" ht="15.75" thickBot="1">
      <c r="AY36" s="292" t="s">
        <v>67</v>
      </c>
      <c r="AZ36" s="282"/>
      <c r="BA36" s="282"/>
      <c r="BB36" s="282"/>
      <c r="BC36" s="282"/>
      <c r="BD36" s="282"/>
      <c r="BE36" s="282"/>
      <c r="BF36" s="282"/>
      <c r="BG36" s="282"/>
      <c r="BH36" s="282"/>
      <c r="BI36" s="282"/>
      <c r="BJ36" s="282"/>
      <c r="BK36" s="282"/>
      <c r="BL36" s="282"/>
      <c r="BM36" s="282"/>
      <c r="BN36" s="282"/>
      <c r="BO36" s="282"/>
      <c r="BP36" s="282"/>
      <c r="BQ36" s="282"/>
      <c r="BR36" s="282"/>
      <c r="BS36" s="282"/>
      <c r="BT36" s="282"/>
      <c r="BU36" s="282"/>
      <c r="BV36" s="283"/>
    </row>
    <row r="37" spans="51:74" ht="15.75" thickBot="1">
      <c r="AY37" t="s">
        <v>43</v>
      </c>
      <c r="AZ37">
        <f>G20</f>
        <v>11</v>
      </c>
      <c r="BA37" s="79" t="s">
        <v>8</v>
      </c>
      <c r="BB37" s="80" t="s">
        <v>9</v>
      </c>
      <c r="BC37" s="80"/>
      <c r="BD37" s="80" t="s">
        <v>10</v>
      </c>
      <c r="BE37" s="80"/>
      <c r="BF37" s="80" t="s">
        <v>11</v>
      </c>
      <c r="BG37" s="80"/>
      <c r="BH37" s="80" t="s">
        <v>12</v>
      </c>
      <c r="BI37" s="80" t="s">
        <v>13</v>
      </c>
      <c r="BJ37" s="80" t="s">
        <v>14</v>
      </c>
      <c r="BK37" s="80" t="s">
        <v>15</v>
      </c>
      <c r="BL37" s="80" t="s">
        <v>16</v>
      </c>
      <c r="BM37" s="80"/>
      <c r="BN37" s="80" t="s">
        <v>17</v>
      </c>
      <c r="BO37" s="80"/>
      <c r="BP37" s="80" t="s">
        <v>27</v>
      </c>
      <c r="BQ37" s="80" t="s">
        <v>19</v>
      </c>
      <c r="BR37" s="80" t="s">
        <v>20</v>
      </c>
      <c r="BS37" s="80"/>
      <c r="BT37" s="80" t="s">
        <v>21</v>
      </c>
      <c r="BU37" s="80"/>
      <c r="BV37" s="81" t="s">
        <v>22</v>
      </c>
    </row>
    <row r="38" spans="51:74">
      <c r="AY38" t="s">
        <v>68</v>
      </c>
      <c r="BA38">
        <f>COUNTIF(BA3:BA13,"&gt;0")</f>
        <v>4</v>
      </c>
      <c r="BB38">
        <f>COUNTIF(BB3:BB13,"&gt;0")</f>
        <v>9</v>
      </c>
      <c r="BD38">
        <f>COUNTIF(BD3:BD13,"&gt;0")</f>
        <v>7</v>
      </c>
      <c r="BF38">
        <f>COUNTIF(BF3:BF13,"&gt;0")</f>
        <v>2</v>
      </c>
      <c r="BH38">
        <f t="shared" ref="BH38:BV38" si="57">COUNTIF(BH3:BH13,"&gt;0")</f>
        <v>2</v>
      </c>
      <c r="BI38">
        <f t="shared" si="57"/>
        <v>4</v>
      </c>
      <c r="BJ38">
        <f t="shared" si="57"/>
        <v>2</v>
      </c>
      <c r="BK38">
        <f t="shared" si="57"/>
        <v>0</v>
      </c>
      <c r="BL38">
        <f t="shared" si="57"/>
        <v>0</v>
      </c>
      <c r="BM38">
        <f t="shared" si="57"/>
        <v>0</v>
      </c>
      <c r="BN38">
        <f t="shared" si="57"/>
        <v>2</v>
      </c>
      <c r="BO38">
        <f t="shared" si="57"/>
        <v>1</v>
      </c>
      <c r="BP38">
        <f t="shared" si="57"/>
        <v>1</v>
      </c>
      <c r="BQ38">
        <f t="shared" si="57"/>
        <v>4</v>
      </c>
      <c r="BR38">
        <f t="shared" si="57"/>
        <v>0</v>
      </c>
      <c r="BS38">
        <f t="shared" si="57"/>
        <v>4</v>
      </c>
      <c r="BT38">
        <f t="shared" si="57"/>
        <v>4</v>
      </c>
      <c r="BU38">
        <f t="shared" si="57"/>
        <v>1</v>
      </c>
      <c r="BV38">
        <f t="shared" si="57"/>
        <v>1</v>
      </c>
    </row>
    <row r="39" spans="51:74">
      <c r="AY39" t="s">
        <v>69</v>
      </c>
      <c r="BA39" s="82">
        <f>BA38/$AZ$37*100</f>
        <v>36.363636363636367</v>
      </c>
      <c r="BB39" s="82">
        <f t="shared" ref="BB39:BV39" si="58">BB38/$AZ$37*100</f>
        <v>81.818181818181827</v>
      </c>
      <c r="BC39" s="82"/>
      <c r="BD39" s="82">
        <f t="shared" si="58"/>
        <v>63.636363636363633</v>
      </c>
      <c r="BE39" s="82"/>
      <c r="BF39" s="82">
        <f t="shared" si="58"/>
        <v>18.181818181818183</v>
      </c>
      <c r="BG39" s="82"/>
      <c r="BH39" s="82">
        <f t="shared" si="58"/>
        <v>18.181818181818183</v>
      </c>
      <c r="BI39" s="82">
        <f t="shared" si="58"/>
        <v>36.363636363636367</v>
      </c>
      <c r="BJ39" s="82">
        <f t="shared" si="58"/>
        <v>18.181818181818183</v>
      </c>
      <c r="BK39" s="82">
        <f t="shared" si="58"/>
        <v>0</v>
      </c>
      <c r="BL39" s="82">
        <f t="shared" si="58"/>
        <v>0</v>
      </c>
      <c r="BM39" s="82">
        <f t="shared" si="58"/>
        <v>0</v>
      </c>
      <c r="BN39" s="82">
        <f t="shared" si="58"/>
        <v>18.181818181818183</v>
      </c>
      <c r="BO39" s="82">
        <f t="shared" si="58"/>
        <v>9.0909090909090917</v>
      </c>
      <c r="BP39" s="82">
        <f t="shared" si="58"/>
        <v>9.0909090909090917</v>
      </c>
      <c r="BQ39" s="82">
        <f t="shared" si="58"/>
        <v>36.363636363636367</v>
      </c>
      <c r="BR39" s="82">
        <f t="shared" si="58"/>
        <v>0</v>
      </c>
      <c r="BS39" s="82">
        <f t="shared" si="58"/>
        <v>36.363636363636367</v>
      </c>
      <c r="BT39" s="82">
        <f t="shared" si="58"/>
        <v>36.363636363636367</v>
      </c>
      <c r="BU39" s="82">
        <f t="shared" si="58"/>
        <v>9.0909090909090917</v>
      </c>
      <c r="BV39" s="82">
        <f t="shared" si="58"/>
        <v>9.0909090909090917</v>
      </c>
    </row>
    <row r="40" spans="51:74" ht="15.75" thickBot="1">
      <c r="BA40" t="s">
        <v>29</v>
      </c>
      <c r="BK40" t="s">
        <v>50</v>
      </c>
      <c r="BQ40" t="s">
        <v>53</v>
      </c>
    </row>
    <row r="41" spans="51:74" ht="15.75" thickBot="1">
      <c r="AY41" t="s">
        <v>23</v>
      </c>
      <c r="BA41" s="288">
        <f>COUNTIF(BC3:BC13,"&gt;0")/$AZ$37*100</f>
        <v>90.909090909090907</v>
      </c>
      <c r="BB41" s="289"/>
      <c r="BC41" s="83"/>
      <c r="BJ41" t="s">
        <v>26</v>
      </c>
      <c r="BK41" s="288">
        <f>COUNTIF(BM3:BM13,"&gt;0")/$AZ$37*100</f>
        <v>0</v>
      </c>
      <c r="BL41" s="289"/>
      <c r="BM41" s="83"/>
      <c r="BP41" t="s">
        <v>28</v>
      </c>
      <c r="BQ41" s="288">
        <f>COUNTIF(BS3:BS13,"&gt;0")/$AZ$37*100</f>
        <v>36.363636363636367</v>
      </c>
      <c r="BR41" s="289"/>
      <c r="BS41" s="83"/>
    </row>
    <row r="42" spans="51:74" ht="15.75" thickBot="1">
      <c r="AY42" t="s">
        <v>24</v>
      </c>
      <c r="BA42" s="305">
        <f>COUNTIF(BE3:BE105,"&gt;0")/$AZ$37*100</f>
        <v>90.909090909090907</v>
      </c>
      <c r="BB42" s="306"/>
      <c r="BC42" s="306"/>
      <c r="BD42" s="307"/>
      <c r="BE42" s="83"/>
    </row>
    <row r="43" spans="51:74" ht="15.75" thickBot="1">
      <c r="AY43" t="s">
        <v>70</v>
      </c>
      <c r="BA43" s="288">
        <f>COUNTIF(BG3:BG13,"&gt;0")/$AZ$37*100</f>
        <v>90.909090909090907</v>
      </c>
      <c r="BB43" s="308"/>
      <c r="BC43" s="308"/>
      <c r="BD43" s="308"/>
      <c r="BE43" s="308"/>
      <c r="BF43" s="289"/>
      <c r="BG43" s="57"/>
    </row>
    <row r="44" spans="51:74" ht="15.75" thickBot="1"/>
    <row r="45" spans="51:74" ht="15.75" thickBot="1">
      <c r="AY45" t="s">
        <v>23</v>
      </c>
      <c r="BA45" s="288">
        <f>COUNTIF(BC3:BC13,"&gt;1")/$AZ$37*100</f>
        <v>45.454545454545453</v>
      </c>
      <c r="BB45" s="289"/>
    </row>
  </sheetData>
  <protectedRanges>
    <protectedRange password="E804" sqref="T94:AI94" name="Dados da produção_1"/>
  </protectedRanges>
  <mergeCells count="30">
    <mergeCell ref="AY33:AZ33"/>
    <mergeCell ref="BA33:BB33"/>
    <mergeCell ref="BD33:BF33"/>
    <mergeCell ref="AY36:BV36"/>
    <mergeCell ref="BA41:BB41"/>
    <mergeCell ref="BK41:BL41"/>
    <mergeCell ref="BQ41:BR41"/>
    <mergeCell ref="BA42:BD42"/>
    <mergeCell ref="BA43:BF43"/>
    <mergeCell ref="AY29:BV29"/>
    <mergeCell ref="BA31:BB31"/>
    <mergeCell ref="BD31:BF31"/>
    <mergeCell ref="BA32:BB32"/>
    <mergeCell ref="BD32:BF32"/>
    <mergeCell ref="BA45:BB45"/>
    <mergeCell ref="CB18:CC18"/>
    <mergeCell ref="AY19:BV19"/>
    <mergeCell ref="BW19:BX19"/>
    <mergeCell ref="BW18:CA18"/>
    <mergeCell ref="BW20:BX20"/>
    <mergeCell ref="BW21:BX21"/>
    <mergeCell ref="BW22:BX22"/>
    <mergeCell ref="BW23:BW27"/>
    <mergeCell ref="BB24:BH24"/>
    <mergeCell ref="BB25:BH25"/>
    <mergeCell ref="BB26:BH26"/>
    <mergeCell ref="E1:S1"/>
    <mergeCell ref="U1:AI1"/>
    <mergeCell ref="AK1:AY1"/>
    <mergeCell ref="BA1:BV1"/>
  </mergeCells>
  <phoneticPr fontId="0" type="noConversion"/>
  <pageMargins left="0.511811024" right="0.511811024" top="0.78740157499999996" bottom="0.78740157499999996" header="0.31496062000000002" footer="0.31496062000000002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DS63"/>
  <sheetViews>
    <sheetView topLeftCell="AB35" zoomScale="110" zoomScaleNormal="110" workbookViewId="0">
      <selection activeCell="BA63" sqref="BA63:BB63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5.75" thickBot="1">
      <c r="A3" s="24" t="s">
        <v>413</v>
      </c>
      <c r="B3" s="25">
        <v>1</v>
      </c>
      <c r="C3" s="97" t="s">
        <v>536</v>
      </c>
      <c r="D3" s="85" t="s">
        <v>36</v>
      </c>
      <c r="E3" s="86">
        <v>1</v>
      </c>
      <c r="F3" s="86">
        <v>2</v>
      </c>
      <c r="G3" s="86">
        <v>1</v>
      </c>
      <c r="H3" s="86">
        <v>1</v>
      </c>
      <c r="I3" s="86"/>
      <c r="J3" s="86"/>
      <c r="K3" s="86"/>
      <c r="L3" s="86"/>
      <c r="M3" s="86">
        <v>1</v>
      </c>
      <c r="N3" s="86"/>
      <c r="O3" s="86"/>
      <c r="P3" s="86"/>
      <c r="Q3" s="86"/>
      <c r="R3" s="86"/>
      <c r="S3" s="86"/>
      <c r="T3" s="50" t="s">
        <v>36</v>
      </c>
      <c r="U3" s="86">
        <v>1</v>
      </c>
      <c r="V3" s="86"/>
      <c r="W3" s="86">
        <v>5</v>
      </c>
      <c r="X3" s="86">
        <v>1</v>
      </c>
      <c r="Y3" s="86"/>
      <c r="Z3" s="86">
        <v>2</v>
      </c>
      <c r="AA3" s="86"/>
      <c r="AB3" s="86"/>
      <c r="AC3" s="86"/>
      <c r="AD3" s="86"/>
      <c r="AE3" s="86"/>
      <c r="AF3" s="86"/>
      <c r="AG3" s="86"/>
      <c r="AH3" s="86"/>
      <c r="AI3" s="86"/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2</v>
      </c>
      <c r="BA3" s="30">
        <f t="shared" ref="BA3:BB18" si="0">SUM(E3,U3,AK3)</f>
        <v>2</v>
      </c>
      <c r="BB3" s="31">
        <f t="shared" si="0"/>
        <v>2</v>
      </c>
      <c r="BC3" s="31">
        <f>SUM(BA3:BB3)</f>
        <v>4</v>
      </c>
      <c r="BD3" s="31">
        <f t="shared" ref="BD3:BD20" si="1">SUM(G3,W3,AM3)</f>
        <v>6</v>
      </c>
      <c r="BE3" s="31">
        <f>SUM(BC3:BD3)</f>
        <v>10</v>
      </c>
      <c r="BF3" s="31">
        <f t="shared" ref="BF3:BF20" si="2">SUM(H3,X3,AN3)</f>
        <v>2</v>
      </c>
      <c r="BG3" s="31">
        <f>BA3+BB3+BD3+BF3</f>
        <v>12</v>
      </c>
      <c r="BH3" s="31">
        <f t="shared" ref="BH3:BJ20" si="3">SUM(I3,Y3,AO3)</f>
        <v>0</v>
      </c>
      <c r="BI3" s="31">
        <f t="shared" si="3"/>
        <v>2</v>
      </c>
      <c r="BJ3" s="31">
        <f t="shared" si="3"/>
        <v>0</v>
      </c>
      <c r="BK3" s="31">
        <f>SUM(AR3,AB3,L3)</f>
        <v>0</v>
      </c>
      <c r="BL3" s="31">
        <f>SUM(AS3,AC3,M3)</f>
        <v>1</v>
      </c>
      <c r="BM3" s="31">
        <f>SUM(BK3:BL3)</f>
        <v>1</v>
      </c>
      <c r="BN3" s="31">
        <f t="shared" ref="BN3:BO20" si="4">SUM(AT3,AD3,N3)</f>
        <v>0</v>
      </c>
      <c r="BO3" s="31">
        <f t="shared" si="4"/>
        <v>0</v>
      </c>
      <c r="BP3" s="31">
        <f>IF(BO3&gt;=3,3,BO3)</f>
        <v>0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20" si="5">SUM(AX3,AH3,R3)</f>
        <v>0</v>
      </c>
      <c r="BU3" s="32">
        <f t="shared" si="5"/>
        <v>0</v>
      </c>
      <c r="BV3" s="32">
        <f>IF(BU3&gt;=3,3,BU3)</f>
        <v>0</v>
      </c>
      <c r="BX3" s="30">
        <f>(BA3*100)+(BB3*80)+(BD3*60)+(BF3*40)+(BH3*20)</f>
        <v>800</v>
      </c>
      <c r="BY3" s="31">
        <f>IF(BI3&gt;3,30,BI3*10)</f>
        <v>20</v>
      </c>
      <c r="BZ3" s="31">
        <f>IF(BJ3&gt;3,15,BJ3*5)</f>
        <v>0</v>
      </c>
      <c r="CA3" s="31">
        <f>(BK3*200)+(BL3*100)+(BN3*50)+(BP3*20)</f>
        <v>100</v>
      </c>
      <c r="CB3" s="31">
        <f>(BQ3*100)+(BR3*50)+(BT3*25)+(BV3*10)</f>
        <v>0</v>
      </c>
      <c r="CC3" s="32">
        <f>IF(AZ3&gt;0,SUM(BX3:CB3),"")</f>
        <v>920</v>
      </c>
      <c r="CD3" s="176">
        <f t="shared" ref="CD3:CD31" si="6">$CC3-(($CE$2/3)*$AZ3)</f>
        <v>773.33333333333337</v>
      </c>
      <c r="CE3" s="24">
        <f>IF(AZ3=0," ",IF(CD3&gt;=0,3,"NAO"))</f>
        <v>3</v>
      </c>
      <c r="CF3" s="176">
        <f t="shared" ref="CF3:CF31" si="7">$CC3-(($CG$2/3)*$AZ3)</f>
        <v>733.33333333333337</v>
      </c>
      <c r="CG3" s="24">
        <f>IF(AZ3=0," ",IF(CF3&gt;=0,4,"NAO"))</f>
        <v>4</v>
      </c>
      <c r="CH3" s="176">
        <f t="shared" ref="CH3:CH31" si="8">$CC3-(($CI$2/3)*$AZ3)</f>
        <v>680</v>
      </c>
      <c r="CI3" s="24">
        <f>IF(AZ3=0," ",IF(CH3&gt;=0,5,"NAO"))</f>
        <v>5</v>
      </c>
      <c r="CK3" s="24">
        <f t="shared" ref="CK3:CK20" si="9">(CC3/(SUM($CC$3:$CC$31))*100)</f>
        <v>7.2199332940945657</v>
      </c>
      <c r="CM3" s="24">
        <f t="shared" ref="CM3:CM20" si="10">BA3/(SUM(BA$3:BA$31)/100)</f>
        <v>9.0909090909090917</v>
      </c>
      <c r="CN3" s="24">
        <f t="shared" ref="CN3:CN20" si="11">BB3/(SUM(BB$3:BB$31)/100)</f>
        <v>3.7037037037037033</v>
      </c>
      <c r="CO3" s="24">
        <f t="shared" ref="CO3:CO20" si="12">BD3/(SUM(BD$3:BD$31)/100)</f>
        <v>8.2191780821917817</v>
      </c>
      <c r="CP3" s="24">
        <f t="shared" ref="CP3:CP20" si="13">BF3/(SUM(BF$3:BF$31)/100)</f>
        <v>7.1428571428571423</v>
      </c>
      <c r="CQ3" s="24">
        <f t="shared" ref="CQ3:CU20" si="14">BH3/(SUM(BH$3:BH$31)/100)</f>
        <v>0</v>
      </c>
      <c r="CR3" s="24">
        <f t="shared" si="14"/>
        <v>6.8965517241379315</v>
      </c>
      <c r="CS3" s="24">
        <f t="shared" si="14"/>
        <v>0</v>
      </c>
      <c r="CT3" s="24" t="e">
        <f t="shared" si="14"/>
        <v>#DIV/0!</v>
      </c>
      <c r="CU3" s="24">
        <f t="shared" si="14"/>
        <v>100</v>
      </c>
      <c r="CV3" s="24" t="e">
        <f t="shared" ref="CV3:CZ20" si="15">BN3/(SUM(BN$3:BN$31)/100)</f>
        <v>#DIV/0!</v>
      </c>
      <c r="CW3" s="24">
        <f t="shared" si="15"/>
        <v>0</v>
      </c>
      <c r="CX3" s="24">
        <f t="shared" si="15"/>
        <v>0</v>
      </c>
      <c r="CY3" s="24" t="e">
        <f t="shared" si="15"/>
        <v>#DIV/0!</v>
      </c>
      <c r="CZ3" s="24" t="e">
        <f t="shared" si="15"/>
        <v>#DIV/0!</v>
      </c>
      <c r="DA3" s="24">
        <f t="shared" ref="DA3:DC20" si="16">BT3/(SUM(BT$3:BT$31)/100)</f>
        <v>0</v>
      </c>
      <c r="DB3" s="24">
        <f t="shared" si="16"/>
        <v>0</v>
      </c>
      <c r="DC3" s="24">
        <f t="shared" si="16"/>
        <v>0</v>
      </c>
      <c r="DE3" s="24">
        <f>COUNTIF(BA3,"&lt;&gt;0")</f>
        <v>1</v>
      </c>
      <c r="DF3" s="24">
        <f>COUNTIF(BB3,"&lt;&gt;0")</f>
        <v>1</v>
      </c>
      <c r="DG3" s="24">
        <f>COUNTIF(BD3,"&lt;&gt;0")</f>
        <v>1</v>
      </c>
      <c r="DH3" s="24">
        <f>COUNTIF(BF3,"&lt;&gt;0")</f>
        <v>1</v>
      </c>
      <c r="DI3" s="24">
        <f t="shared" ref="DI3:DM18" si="17">COUNTIF(BH3,"&lt;&gt;0")</f>
        <v>0</v>
      </c>
      <c r="DJ3" s="24">
        <f t="shared" si="17"/>
        <v>1</v>
      </c>
      <c r="DK3" s="24">
        <f t="shared" si="17"/>
        <v>0</v>
      </c>
      <c r="DL3" s="24">
        <f t="shared" si="17"/>
        <v>0</v>
      </c>
      <c r="DM3" s="24">
        <f t="shared" si="17"/>
        <v>1</v>
      </c>
      <c r="DN3" s="24">
        <f t="shared" ref="DN3:DN20" si="18">COUNTIF(BN3,"&lt;&gt;0")</f>
        <v>0</v>
      </c>
      <c r="DO3" s="24">
        <f>COUNTIF(BP3,"&lt;&gt;0")</f>
        <v>0</v>
      </c>
      <c r="DP3" s="24">
        <f>COUNTIF(BQ3,"&lt;&gt;0")</f>
        <v>0</v>
      </c>
      <c r="DQ3" s="24">
        <f>COUNTIF(BR3,"&lt;&gt;0")</f>
        <v>0</v>
      </c>
      <c r="DR3" s="24">
        <f>COUNTIF(BT3,"&lt;&gt;0")</f>
        <v>0</v>
      </c>
      <c r="DS3" s="24">
        <f>COUNTIF(BV3,"&lt;&gt;0")</f>
        <v>0</v>
      </c>
    </row>
    <row r="4" spans="1:123" s="24" customFormat="1" ht="15.75" thickBot="1">
      <c r="A4" s="24" t="s">
        <v>413</v>
      </c>
      <c r="B4" s="25">
        <v>2</v>
      </c>
      <c r="C4" s="25" t="s">
        <v>537</v>
      </c>
      <c r="D4" s="85" t="s">
        <v>36</v>
      </c>
      <c r="E4" s="33"/>
      <c r="F4" s="33"/>
      <c r="G4" s="33"/>
      <c r="H4" s="33">
        <v>2</v>
      </c>
      <c r="I4" s="33"/>
      <c r="J4" s="33">
        <v>1</v>
      </c>
      <c r="K4" s="33"/>
      <c r="L4" s="33"/>
      <c r="M4" s="33"/>
      <c r="N4" s="33"/>
      <c r="O4" s="33"/>
      <c r="P4" s="33"/>
      <c r="Q4" s="33"/>
      <c r="R4" s="33"/>
      <c r="S4" s="33"/>
      <c r="T4" s="50" t="s">
        <v>36</v>
      </c>
      <c r="U4" s="33"/>
      <c r="V4" s="33">
        <v>1</v>
      </c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20" si="19">COUNTIF(D4:AY4,"P")</f>
        <v>2</v>
      </c>
      <c r="BA4" s="30">
        <f t="shared" si="0"/>
        <v>0</v>
      </c>
      <c r="BB4" s="31">
        <f t="shared" si="0"/>
        <v>1</v>
      </c>
      <c r="BC4" s="31">
        <f t="shared" ref="BC4:BC20" si="20">SUM(BA4:BB4)</f>
        <v>1</v>
      </c>
      <c r="BD4" s="31">
        <f t="shared" si="1"/>
        <v>0</v>
      </c>
      <c r="BE4" s="31">
        <f t="shared" ref="BE4:BE20" si="21">SUM(BC4:BD4)</f>
        <v>1</v>
      </c>
      <c r="BF4" s="31">
        <f t="shared" si="2"/>
        <v>2</v>
      </c>
      <c r="BG4" s="31">
        <f t="shared" ref="BG4:BG20" si="22">BA4+BB4+BD4+BF4</f>
        <v>3</v>
      </c>
      <c r="BH4" s="31">
        <f t="shared" si="3"/>
        <v>0</v>
      </c>
      <c r="BI4" s="31">
        <f t="shared" si="3"/>
        <v>1</v>
      </c>
      <c r="BJ4" s="31">
        <f t="shared" si="3"/>
        <v>0</v>
      </c>
      <c r="BK4" s="31">
        <f t="shared" ref="BK4:BL20" si="23">SUM(AR4,AB4,L4)</f>
        <v>0</v>
      </c>
      <c r="BL4" s="31">
        <f t="shared" si="23"/>
        <v>0</v>
      </c>
      <c r="BM4" s="31">
        <f t="shared" ref="BM4:BM20" si="24">SUM(BK4:BL4)</f>
        <v>0</v>
      </c>
      <c r="BN4" s="31">
        <f t="shared" si="4"/>
        <v>0</v>
      </c>
      <c r="BO4" s="31">
        <f t="shared" si="4"/>
        <v>0</v>
      </c>
      <c r="BP4" s="31">
        <f t="shared" ref="BP4:BP20" si="25">IF(BO4&gt;=3,3,BO4)</f>
        <v>0</v>
      </c>
      <c r="BQ4" s="31">
        <f t="shared" ref="BQ4:BR20" si="26">SUM(AV4,AF4,P4)</f>
        <v>0</v>
      </c>
      <c r="BR4" s="31">
        <f t="shared" si="26"/>
        <v>0</v>
      </c>
      <c r="BS4" s="31">
        <f t="shared" ref="BS4:BS20" si="27">SUM(BQ4:BR4)</f>
        <v>0</v>
      </c>
      <c r="BT4" s="31">
        <f t="shared" si="5"/>
        <v>0</v>
      </c>
      <c r="BU4" s="32">
        <f t="shared" si="5"/>
        <v>0</v>
      </c>
      <c r="BV4" s="32">
        <f t="shared" ref="BV4:BV20" si="28">IF(BU4&gt;=3,3,BU4)</f>
        <v>0</v>
      </c>
      <c r="BX4" s="30">
        <f t="shared" ref="BX4:BX20" si="29">(BA4*100)+(BB4*80)+(BD4*60)+(BF4*40)+(BH4*20)</f>
        <v>160</v>
      </c>
      <c r="BY4" s="31">
        <f t="shared" ref="BY4:BY20" si="30">IF(BI4&gt;3,30,BI4*10)</f>
        <v>10</v>
      </c>
      <c r="BZ4" s="31">
        <f t="shared" ref="BZ4:BZ20" si="31">IF(BJ4&gt;3,15,BJ4*5)</f>
        <v>0</v>
      </c>
      <c r="CA4" s="31">
        <f t="shared" ref="CA4:CA20" si="32">(BK4*200)+(BL4*100)+(BN4*50)+(BP4*20)</f>
        <v>0</v>
      </c>
      <c r="CB4" s="31">
        <f t="shared" ref="CB4:CB20" si="33">(BQ4*100)+(BR4*50)+(BT4*25)+(BV4*10)</f>
        <v>0</v>
      </c>
      <c r="CC4" s="32">
        <f t="shared" ref="CC4:CC31" si="34">IF(AZ4&gt;0,SUM(BX4:CB4),"")</f>
        <v>170</v>
      </c>
      <c r="CD4" s="176">
        <f t="shared" si="6"/>
        <v>23.333333333333343</v>
      </c>
      <c r="CE4" s="24">
        <f t="shared" ref="CE4:CE20" si="35">IF(AZ4=0," ",IF(CD4&gt;=0,3,"NAO"))</f>
        <v>3</v>
      </c>
      <c r="CF4" s="176">
        <f t="shared" si="7"/>
        <v>-16.666666666666657</v>
      </c>
      <c r="CG4" s="24" t="str">
        <f t="shared" ref="CG4:CG20" si="36">IF(AZ4=0," ",IF(CF4&gt;=0,4,"NAO"))</f>
        <v>NAO</v>
      </c>
      <c r="CH4" s="176">
        <f t="shared" si="8"/>
        <v>-70</v>
      </c>
      <c r="CI4" s="24" t="str">
        <f t="shared" ref="CI4:CI20" si="37">IF(AZ4=0," ",IF(CH4&gt;=0,5,"NAO"))</f>
        <v>NAO</v>
      </c>
      <c r="CK4" s="24">
        <f t="shared" si="9"/>
        <v>1.3341181086913871</v>
      </c>
      <c r="CM4" s="24">
        <f t="shared" si="10"/>
        <v>0</v>
      </c>
      <c r="CN4" s="24">
        <f t="shared" si="11"/>
        <v>1.8518518518518516</v>
      </c>
      <c r="CO4" s="24">
        <f t="shared" si="12"/>
        <v>0</v>
      </c>
      <c r="CP4" s="24">
        <f t="shared" si="13"/>
        <v>7.1428571428571423</v>
      </c>
      <c r="CQ4" s="24">
        <f t="shared" si="14"/>
        <v>0</v>
      </c>
      <c r="CR4" s="24">
        <f t="shared" si="14"/>
        <v>3.4482758620689657</v>
      </c>
      <c r="CS4" s="24">
        <f t="shared" si="14"/>
        <v>0</v>
      </c>
      <c r="CT4" s="24" t="e">
        <f t="shared" si="14"/>
        <v>#DIV/0!</v>
      </c>
      <c r="CU4" s="24">
        <f t="shared" si="14"/>
        <v>0</v>
      </c>
      <c r="CV4" s="24" t="e">
        <f t="shared" si="15"/>
        <v>#DIV/0!</v>
      </c>
      <c r="CW4" s="24">
        <f t="shared" si="15"/>
        <v>0</v>
      </c>
      <c r="CX4" s="24">
        <f t="shared" si="15"/>
        <v>0</v>
      </c>
      <c r="CY4" s="24" t="e">
        <f t="shared" si="15"/>
        <v>#DIV/0!</v>
      </c>
      <c r="CZ4" s="24" t="e">
        <f t="shared" si="15"/>
        <v>#DIV/0!</v>
      </c>
      <c r="DA4" s="24">
        <f t="shared" si="16"/>
        <v>0</v>
      </c>
      <c r="DB4" s="24">
        <f t="shared" si="16"/>
        <v>0</v>
      </c>
      <c r="DC4" s="24">
        <f t="shared" si="16"/>
        <v>0</v>
      </c>
      <c r="DE4" s="24">
        <f t="shared" ref="DE4:DF20" si="38">COUNTIF(BA4,"&lt;&gt;0")</f>
        <v>0</v>
      </c>
      <c r="DF4" s="24">
        <f t="shared" si="38"/>
        <v>1</v>
      </c>
      <c r="DG4" s="24">
        <f t="shared" ref="DG4:DG20" si="39">COUNTIF(BD4,"&lt;&gt;0")</f>
        <v>0</v>
      </c>
      <c r="DH4" s="24">
        <f t="shared" ref="DH4:DH20" si="40">COUNTIF(BF4,"&lt;&gt;0")</f>
        <v>1</v>
      </c>
      <c r="DI4" s="24">
        <f t="shared" si="17"/>
        <v>0</v>
      </c>
      <c r="DJ4" s="24">
        <f t="shared" si="17"/>
        <v>1</v>
      </c>
      <c r="DK4" s="24">
        <f t="shared" si="17"/>
        <v>0</v>
      </c>
      <c r="DL4" s="24">
        <f t="shared" si="17"/>
        <v>0</v>
      </c>
      <c r="DM4" s="24">
        <f t="shared" si="17"/>
        <v>0</v>
      </c>
      <c r="DN4" s="24">
        <f t="shared" si="18"/>
        <v>0</v>
      </c>
      <c r="DO4" s="24">
        <f t="shared" ref="DO4:DQ20" si="41">COUNTIF(BP4,"&lt;&gt;0")</f>
        <v>0</v>
      </c>
      <c r="DP4" s="24">
        <f t="shared" si="41"/>
        <v>0</v>
      </c>
      <c r="DQ4" s="24">
        <f t="shared" si="41"/>
        <v>0</v>
      </c>
      <c r="DR4" s="24">
        <f t="shared" ref="DR4:DR31" si="42">COUNTIF(BT4,"&lt;&gt;0")</f>
        <v>0</v>
      </c>
      <c r="DS4" s="24">
        <f t="shared" ref="DS4:DS31" si="43">COUNTIF(BV4,"&lt;&gt;0")</f>
        <v>0</v>
      </c>
    </row>
    <row r="5" spans="1:123" s="24" customFormat="1" ht="15.75" thickBot="1">
      <c r="A5" s="24" t="s">
        <v>413</v>
      </c>
      <c r="B5" s="25">
        <v>3</v>
      </c>
      <c r="C5" s="25" t="s">
        <v>538</v>
      </c>
      <c r="D5" s="85" t="s">
        <v>36</v>
      </c>
      <c r="E5" s="33">
        <v>6</v>
      </c>
      <c r="F5" s="33">
        <v>6</v>
      </c>
      <c r="G5" s="33">
        <v>5</v>
      </c>
      <c r="H5" s="33">
        <v>2</v>
      </c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50" t="s">
        <v>36</v>
      </c>
      <c r="U5" s="33">
        <v>3</v>
      </c>
      <c r="V5" s="33">
        <v>2</v>
      </c>
      <c r="W5" s="33">
        <v>2</v>
      </c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19"/>
        <v>2</v>
      </c>
      <c r="BA5" s="30">
        <f t="shared" si="0"/>
        <v>9</v>
      </c>
      <c r="BB5" s="31">
        <f t="shared" si="0"/>
        <v>8</v>
      </c>
      <c r="BC5" s="31">
        <f t="shared" si="20"/>
        <v>17</v>
      </c>
      <c r="BD5" s="31">
        <f t="shared" si="1"/>
        <v>7</v>
      </c>
      <c r="BE5" s="31">
        <f t="shared" si="21"/>
        <v>24</v>
      </c>
      <c r="BF5" s="31">
        <f t="shared" si="2"/>
        <v>2</v>
      </c>
      <c r="BG5" s="31">
        <f t="shared" si="22"/>
        <v>26</v>
      </c>
      <c r="BH5" s="31">
        <f t="shared" si="3"/>
        <v>0</v>
      </c>
      <c r="BI5" s="31">
        <f t="shared" si="3"/>
        <v>0</v>
      </c>
      <c r="BJ5" s="31">
        <f t="shared" si="3"/>
        <v>0</v>
      </c>
      <c r="BK5" s="31">
        <f t="shared" si="23"/>
        <v>0</v>
      </c>
      <c r="BL5" s="31">
        <f t="shared" si="23"/>
        <v>0</v>
      </c>
      <c r="BM5" s="31">
        <f t="shared" si="24"/>
        <v>0</v>
      </c>
      <c r="BN5" s="31">
        <f t="shared" si="4"/>
        <v>0</v>
      </c>
      <c r="BO5" s="31">
        <f t="shared" si="4"/>
        <v>0</v>
      </c>
      <c r="BP5" s="31">
        <f t="shared" si="25"/>
        <v>0</v>
      </c>
      <c r="BQ5" s="31">
        <f t="shared" si="26"/>
        <v>0</v>
      </c>
      <c r="BR5" s="31">
        <f t="shared" si="26"/>
        <v>0</v>
      </c>
      <c r="BS5" s="31">
        <f t="shared" si="27"/>
        <v>0</v>
      </c>
      <c r="BT5" s="31">
        <f t="shared" si="5"/>
        <v>0</v>
      </c>
      <c r="BU5" s="32">
        <f t="shared" si="5"/>
        <v>0</v>
      </c>
      <c r="BV5" s="32">
        <f t="shared" si="28"/>
        <v>0</v>
      </c>
      <c r="BX5" s="30">
        <f t="shared" si="29"/>
        <v>2040</v>
      </c>
      <c r="BY5" s="31">
        <f t="shared" si="30"/>
        <v>0</v>
      </c>
      <c r="BZ5" s="31">
        <f t="shared" si="31"/>
        <v>0</v>
      </c>
      <c r="CA5" s="31">
        <f t="shared" si="32"/>
        <v>0</v>
      </c>
      <c r="CB5" s="31">
        <f t="shared" si="33"/>
        <v>0</v>
      </c>
      <c r="CC5" s="32">
        <f t="shared" si="34"/>
        <v>2040</v>
      </c>
      <c r="CD5" s="176">
        <f t="shared" si="6"/>
        <v>1893.3333333333333</v>
      </c>
      <c r="CE5" s="24">
        <f t="shared" si="35"/>
        <v>3</v>
      </c>
      <c r="CF5" s="176">
        <f t="shared" si="7"/>
        <v>1853.3333333333333</v>
      </c>
      <c r="CG5" s="24">
        <f t="shared" si="36"/>
        <v>4</v>
      </c>
      <c r="CH5" s="176">
        <f t="shared" si="8"/>
        <v>1800</v>
      </c>
      <c r="CI5" s="24">
        <f t="shared" si="37"/>
        <v>5</v>
      </c>
      <c r="CK5" s="24">
        <f t="shared" si="9"/>
        <v>16.009417304296644</v>
      </c>
      <c r="CM5" s="24">
        <f t="shared" si="10"/>
        <v>40.909090909090907</v>
      </c>
      <c r="CN5" s="24">
        <f t="shared" si="11"/>
        <v>14.814814814814813</v>
      </c>
      <c r="CO5" s="24">
        <f t="shared" si="12"/>
        <v>9.589041095890412</v>
      </c>
      <c r="CP5" s="24">
        <f t="shared" si="13"/>
        <v>7.1428571428571423</v>
      </c>
      <c r="CQ5" s="24">
        <f t="shared" si="14"/>
        <v>0</v>
      </c>
      <c r="CR5" s="24">
        <f t="shared" si="14"/>
        <v>0</v>
      </c>
      <c r="CS5" s="24">
        <f t="shared" si="14"/>
        <v>0</v>
      </c>
      <c r="CT5" s="24" t="e">
        <f t="shared" si="14"/>
        <v>#DIV/0!</v>
      </c>
      <c r="CU5" s="24">
        <f t="shared" si="14"/>
        <v>0</v>
      </c>
      <c r="CV5" s="24" t="e">
        <f t="shared" si="15"/>
        <v>#DIV/0!</v>
      </c>
      <c r="CW5" s="24">
        <f t="shared" si="15"/>
        <v>0</v>
      </c>
      <c r="CX5" s="24">
        <f t="shared" si="15"/>
        <v>0</v>
      </c>
      <c r="CY5" s="24" t="e">
        <f t="shared" si="15"/>
        <v>#DIV/0!</v>
      </c>
      <c r="CZ5" s="24" t="e">
        <f t="shared" si="15"/>
        <v>#DIV/0!</v>
      </c>
      <c r="DA5" s="24">
        <f t="shared" si="16"/>
        <v>0</v>
      </c>
      <c r="DB5" s="24">
        <f t="shared" si="16"/>
        <v>0</v>
      </c>
      <c r="DC5" s="24">
        <f t="shared" si="16"/>
        <v>0</v>
      </c>
      <c r="DE5" s="24">
        <f t="shared" si="38"/>
        <v>1</v>
      </c>
      <c r="DF5" s="24">
        <f t="shared" si="38"/>
        <v>1</v>
      </c>
      <c r="DG5" s="24">
        <f t="shared" si="39"/>
        <v>1</v>
      </c>
      <c r="DH5" s="24">
        <f t="shared" si="40"/>
        <v>1</v>
      </c>
      <c r="DI5" s="24">
        <f t="shared" si="17"/>
        <v>0</v>
      </c>
      <c r="DJ5" s="24">
        <f t="shared" si="17"/>
        <v>0</v>
      </c>
      <c r="DK5" s="24">
        <f t="shared" si="17"/>
        <v>0</v>
      </c>
      <c r="DL5" s="24">
        <f t="shared" si="17"/>
        <v>0</v>
      </c>
      <c r="DM5" s="24">
        <f t="shared" si="17"/>
        <v>0</v>
      </c>
      <c r="DN5" s="24">
        <f t="shared" si="18"/>
        <v>0</v>
      </c>
      <c r="DO5" s="24">
        <f t="shared" si="41"/>
        <v>0</v>
      </c>
      <c r="DP5" s="24">
        <f t="shared" si="41"/>
        <v>0</v>
      </c>
      <c r="DQ5" s="24">
        <f t="shared" si="41"/>
        <v>0</v>
      </c>
      <c r="DR5" s="24">
        <f t="shared" si="42"/>
        <v>0</v>
      </c>
      <c r="DS5" s="24">
        <f t="shared" si="43"/>
        <v>0</v>
      </c>
    </row>
    <row r="6" spans="1:123" s="24" customFormat="1" ht="15.75" thickBot="1">
      <c r="A6" s="24" t="s">
        <v>413</v>
      </c>
      <c r="B6" s="25">
        <v>4</v>
      </c>
      <c r="C6" s="25" t="s">
        <v>539</v>
      </c>
      <c r="D6" s="85" t="s">
        <v>36</v>
      </c>
      <c r="E6" s="33"/>
      <c r="F6" s="33">
        <v>5</v>
      </c>
      <c r="G6" s="33">
        <v>3</v>
      </c>
      <c r="H6" s="33"/>
      <c r="I6" s="33"/>
      <c r="J6" s="33">
        <v>1</v>
      </c>
      <c r="K6" s="33">
        <v>1</v>
      </c>
      <c r="L6" s="33"/>
      <c r="M6" s="33"/>
      <c r="N6" s="33"/>
      <c r="O6" s="33"/>
      <c r="P6" s="33"/>
      <c r="Q6" s="33"/>
      <c r="R6" s="33"/>
      <c r="S6" s="33"/>
      <c r="T6" s="50" t="s">
        <v>36</v>
      </c>
      <c r="U6" s="33">
        <v>2</v>
      </c>
      <c r="V6" s="33">
        <v>2</v>
      </c>
      <c r="W6" s="33">
        <v>1</v>
      </c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19"/>
        <v>2</v>
      </c>
      <c r="BA6" s="30">
        <f t="shared" si="0"/>
        <v>2</v>
      </c>
      <c r="BB6" s="31">
        <f t="shared" si="0"/>
        <v>7</v>
      </c>
      <c r="BC6" s="31">
        <f t="shared" si="20"/>
        <v>9</v>
      </c>
      <c r="BD6" s="31">
        <f t="shared" si="1"/>
        <v>4</v>
      </c>
      <c r="BE6" s="31">
        <f t="shared" si="21"/>
        <v>13</v>
      </c>
      <c r="BF6" s="31">
        <f t="shared" si="2"/>
        <v>0</v>
      </c>
      <c r="BG6" s="31">
        <f t="shared" si="22"/>
        <v>13</v>
      </c>
      <c r="BH6" s="31">
        <f t="shared" si="3"/>
        <v>0</v>
      </c>
      <c r="BI6" s="31">
        <f t="shared" si="3"/>
        <v>1</v>
      </c>
      <c r="BJ6" s="31">
        <f t="shared" si="3"/>
        <v>1</v>
      </c>
      <c r="BK6" s="31">
        <f t="shared" si="23"/>
        <v>0</v>
      </c>
      <c r="BL6" s="31">
        <f t="shared" si="23"/>
        <v>0</v>
      </c>
      <c r="BM6" s="31">
        <f t="shared" si="24"/>
        <v>0</v>
      </c>
      <c r="BN6" s="31">
        <f t="shared" si="4"/>
        <v>0</v>
      </c>
      <c r="BO6" s="31">
        <f t="shared" si="4"/>
        <v>0</v>
      </c>
      <c r="BP6" s="31">
        <f t="shared" si="25"/>
        <v>0</v>
      </c>
      <c r="BQ6" s="31">
        <f t="shared" si="26"/>
        <v>0</v>
      </c>
      <c r="BR6" s="31">
        <f t="shared" si="26"/>
        <v>0</v>
      </c>
      <c r="BS6" s="31">
        <f t="shared" si="27"/>
        <v>0</v>
      </c>
      <c r="BT6" s="31">
        <f t="shared" si="5"/>
        <v>0</v>
      </c>
      <c r="BU6" s="32">
        <f t="shared" si="5"/>
        <v>0</v>
      </c>
      <c r="BV6" s="32">
        <f t="shared" si="28"/>
        <v>0</v>
      </c>
      <c r="BX6" s="30">
        <f t="shared" si="29"/>
        <v>1000</v>
      </c>
      <c r="BY6" s="31">
        <f t="shared" si="30"/>
        <v>10</v>
      </c>
      <c r="BZ6" s="31">
        <f t="shared" si="31"/>
        <v>5</v>
      </c>
      <c r="CA6" s="31">
        <f t="shared" si="32"/>
        <v>0</v>
      </c>
      <c r="CB6" s="31">
        <f t="shared" si="33"/>
        <v>0</v>
      </c>
      <c r="CC6" s="32">
        <f t="shared" si="34"/>
        <v>1015</v>
      </c>
      <c r="CD6" s="176">
        <f t="shared" si="6"/>
        <v>868.33333333333337</v>
      </c>
      <c r="CE6" s="24">
        <f t="shared" si="35"/>
        <v>3</v>
      </c>
      <c r="CF6" s="176">
        <f t="shared" si="7"/>
        <v>828.33333333333337</v>
      </c>
      <c r="CG6" s="24">
        <f t="shared" si="36"/>
        <v>4</v>
      </c>
      <c r="CH6" s="176">
        <f t="shared" si="8"/>
        <v>775</v>
      </c>
      <c r="CI6" s="24">
        <f t="shared" si="37"/>
        <v>5</v>
      </c>
      <c r="CK6" s="24">
        <f t="shared" si="9"/>
        <v>7.9654698842456355</v>
      </c>
      <c r="CM6" s="24">
        <f t="shared" si="10"/>
        <v>9.0909090909090917</v>
      </c>
      <c r="CN6" s="24">
        <f t="shared" si="11"/>
        <v>12.962962962962962</v>
      </c>
      <c r="CO6" s="24">
        <f t="shared" si="12"/>
        <v>5.4794520547945202</v>
      </c>
      <c r="CP6" s="24">
        <f t="shared" si="13"/>
        <v>0</v>
      </c>
      <c r="CQ6" s="24">
        <f t="shared" si="14"/>
        <v>0</v>
      </c>
      <c r="CR6" s="24">
        <f t="shared" si="14"/>
        <v>3.4482758620689657</v>
      </c>
      <c r="CS6" s="24">
        <f t="shared" si="14"/>
        <v>20</v>
      </c>
      <c r="CT6" s="24" t="e">
        <f t="shared" si="14"/>
        <v>#DIV/0!</v>
      </c>
      <c r="CU6" s="24">
        <f t="shared" si="14"/>
        <v>0</v>
      </c>
      <c r="CV6" s="24" t="e">
        <f t="shared" si="15"/>
        <v>#DIV/0!</v>
      </c>
      <c r="CW6" s="24">
        <f t="shared" si="15"/>
        <v>0</v>
      </c>
      <c r="CX6" s="24">
        <f t="shared" si="15"/>
        <v>0</v>
      </c>
      <c r="CY6" s="24" t="e">
        <f t="shared" si="15"/>
        <v>#DIV/0!</v>
      </c>
      <c r="CZ6" s="24" t="e">
        <f t="shared" si="15"/>
        <v>#DIV/0!</v>
      </c>
      <c r="DA6" s="24">
        <f t="shared" si="16"/>
        <v>0</v>
      </c>
      <c r="DB6" s="24">
        <f t="shared" si="16"/>
        <v>0</v>
      </c>
      <c r="DC6" s="24">
        <f t="shared" si="16"/>
        <v>0</v>
      </c>
      <c r="DE6" s="24">
        <f t="shared" si="38"/>
        <v>1</v>
      </c>
      <c r="DF6" s="24">
        <f t="shared" si="38"/>
        <v>1</v>
      </c>
      <c r="DG6" s="24">
        <f t="shared" si="39"/>
        <v>1</v>
      </c>
      <c r="DH6" s="24">
        <f t="shared" si="40"/>
        <v>0</v>
      </c>
      <c r="DI6" s="24">
        <f t="shared" si="17"/>
        <v>0</v>
      </c>
      <c r="DJ6" s="24">
        <f t="shared" si="17"/>
        <v>1</v>
      </c>
      <c r="DK6" s="24">
        <f t="shared" si="17"/>
        <v>1</v>
      </c>
      <c r="DL6" s="24">
        <f t="shared" si="17"/>
        <v>0</v>
      </c>
      <c r="DM6" s="24">
        <f t="shared" si="17"/>
        <v>0</v>
      </c>
      <c r="DN6" s="24">
        <f t="shared" si="18"/>
        <v>0</v>
      </c>
      <c r="DO6" s="24">
        <f t="shared" si="41"/>
        <v>0</v>
      </c>
      <c r="DP6" s="24">
        <f t="shared" si="41"/>
        <v>0</v>
      </c>
      <c r="DQ6" s="24">
        <f t="shared" si="41"/>
        <v>0</v>
      </c>
      <c r="DR6" s="24">
        <f t="shared" si="42"/>
        <v>0</v>
      </c>
      <c r="DS6" s="24">
        <f t="shared" si="43"/>
        <v>0</v>
      </c>
    </row>
    <row r="7" spans="1:123" s="24" customFormat="1" ht="15.75" thickBot="1">
      <c r="A7" s="24" t="s">
        <v>413</v>
      </c>
      <c r="B7" s="25">
        <v>5</v>
      </c>
      <c r="C7" s="25" t="s">
        <v>540</v>
      </c>
      <c r="D7" s="85" t="s">
        <v>36</v>
      </c>
      <c r="E7" s="33">
        <v>1</v>
      </c>
      <c r="F7" s="33">
        <v>3</v>
      </c>
      <c r="G7" s="33">
        <v>1</v>
      </c>
      <c r="H7" s="33">
        <v>1</v>
      </c>
      <c r="I7" s="33">
        <v>1</v>
      </c>
      <c r="J7" s="33"/>
      <c r="K7" s="33"/>
      <c r="L7" s="33"/>
      <c r="M7" s="33"/>
      <c r="N7" s="33"/>
      <c r="O7" s="33"/>
      <c r="P7" s="33"/>
      <c r="Q7" s="33"/>
      <c r="R7" s="33"/>
      <c r="S7" s="33"/>
      <c r="T7" s="50" t="s">
        <v>36</v>
      </c>
      <c r="U7" s="33">
        <v>4</v>
      </c>
      <c r="V7" s="33">
        <v>2</v>
      </c>
      <c r="W7" s="33">
        <v>4</v>
      </c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19"/>
        <v>2</v>
      </c>
      <c r="BA7" s="30">
        <f t="shared" si="0"/>
        <v>5</v>
      </c>
      <c r="BB7" s="31">
        <f t="shared" si="0"/>
        <v>5</v>
      </c>
      <c r="BC7" s="31">
        <f t="shared" si="20"/>
        <v>10</v>
      </c>
      <c r="BD7" s="31">
        <f t="shared" si="1"/>
        <v>5</v>
      </c>
      <c r="BE7" s="31">
        <f t="shared" si="21"/>
        <v>15</v>
      </c>
      <c r="BF7" s="31">
        <f t="shared" si="2"/>
        <v>1</v>
      </c>
      <c r="BG7" s="31">
        <f t="shared" si="22"/>
        <v>16</v>
      </c>
      <c r="BH7" s="31">
        <f t="shared" si="3"/>
        <v>1</v>
      </c>
      <c r="BI7" s="31">
        <f t="shared" si="3"/>
        <v>0</v>
      </c>
      <c r="BJ7" s="31">
        <f t="shared" si="3"/>
        <v>0</v>
      </c>
      <c r="BK7" s="31">
        <f t="shared" si="23"/>
        <v>0</v>
      </c>
      <c r="BL7" s="31">
        <f t="shared" si="23"/>
        <v>0</v>
      </c>
      <c r="BM7" s="31">
        <f t="shared" si="24"/>
        <v>0</v>
      </c>
      <c r="BN7" s="31">
        <f t="shared" si="4"/>
        <v>0</v>
      </c>
      <c r="BO7" s="31">
        <f t="shared" si="4"/>
        <v>0</v>
      </c>
      <c r="BP7" s="31">
        <f t="shared" si="25"/>
        <v>0</v>
      </c>
      <c r="BQ7" s="31">
        <f t="shared" si="26"/>
        <v>0</v>
      </c>
      <c r="BR7" s="31">
        <f t="shared" si="26"/>
        <v>0</v>
      </c>
      <c r="BS7" s="31">
        <f t="shared" si="27"/>
        <v>0</v>
      </c>
      <c r="BT7" s="31">
        <f t="shared" si="5"/>
        <v>0</v>
      </c>
      <c r="BU7" s="32">
        <f t="shared" si="5"/>
        <v>0</v>
      </c>
      <c r="BV7" s="32">
        <f t="shared" si="28"/>
        <v>0</v>
      </c>
      <c r="BX7" s="30">
        <f t="shared" si="29"/>
        <v>1260</v>
      </c>
      <c r="BY7" s="31">
        <f t="shared" si="30"/>
        <v>0</v>
      </c>
      <c r="BZ7" s="31">
        <f t="shared" si="31"/>
        <v>0</v>
      </c>
      <c r="CA7" s="31">
        <f t="shared" si="32"/>
        <v>0</v>
      </c>
      <c r="CB7" s="31">
        <f t="shared" si="33"/>
        <v>0</v>
      </c>
      <c r="CC7" s="32">
        <f t="shared" si="34"/>
        <v>1260</v>
      </c>
      <c r="CD7" s="176">
        <f t="shared" si="6"/>
        <v>1113.3333333333333</v>
      </c>
      <c r="CE7" s="24">
        <f t="shared" si="35"/>
        <v>3</v>
      </c>
      <c r="CF7" s="176">
        <f t="shared" si="7"/>
        <v>1073.3333333333333</v>
      </c>
      <c r="CG7" s="24">
        <f t="shared" si="36"/>
        <v>4</v>
      </c>
      <c r="CH7" s="176">
        <f t="shared" si="8"/>
        <v>1020</v>
      </c>
      <c r="CI7" s="24">
        <f t="shared" si="37"/>
        <v>5</v>
      </c>
      <c r="CK7" s="24">
        <f t="shared" si="9"/>
        <v>9.8881695114773382</v>
      </c>
      <c r="CM7" s="24">
        <f t="shared" si="10"/>
        <v>22.727272727272727</v>
      </c>
      <c r="CN7" s="24">
        <f t="shared" si="11"/>
        <v>9.2592592592592595</v>
      </c>
      <c r="CO7" s="24">
        <f t="shared" si="12"/>
        <v>6.8493150684931505</v>
      </c>
      <c r="CP7" s="24">
        <f t="shared" si="13"/>
        <v>3.5714285714285712</v>
      </c>
      <c r="CQ7" s="24">
        <f t="shared" si="14"/>
        <v>50</v>
      </c>
      <c r="CR7" s="24">
        <f t="shared" si="14"/>
        <v>0</v>
      </c>
      <c r="CS7" s="24">
        <f t="shared" si="14"/>
        <v>0</v>
      </c>
      <c r="CT7" s="24" t="e">
        <f t="shared" si="14"/>
        <v>#DIV/0!</v>
      </c>
      <c r="CU7" s="24">
        <f t="shared" si="14"/>
        <v>0</v>
      </c>
      <c r="CV7" s="24" t="e">
        <f t="shared" si="15"/>
        <v>#DIV/0!</v>
      </c>
      <c r="CW7" s="24">
        <f t="shared" si="15"/>
        <v>0</v>
      </c>
      <c r="CX7" s="24">
        <f t="shared" si="15"/>
        <v>0</v>
      </c>
      <c r="CY7" s="24" t="e">
        <f t="shared" si="15"/>
        <v>#DIV/0!</v>
      </c>
      <c r="CZ7" s="24" t="e">
        <f t="shared" si="15"/>
        <v>#DIV/0!</v>
      </c>
      <c r="DA7" s="24">
        <f t="shared" si="16"/>
        <v>0</v>
      </c>
      <c r="DB7" s="24">
        <f t="shared" si="16"/>
        <v>0</v>
      </c>
      <c r="DC7" s="24">
        <f t="shared" si="16"/>
        <v>0</v>
      </c>
      <c r="DE7" s="24">
        <f t="shared" si="38"/>
        <v>1</v>
      </c>
      <c r="DF7" s="24">
        <f t="shared" si="38"/>
        <v>1</v>
      </c>
      <c r="DG7" s="24">
        <f t="shared" si="39"/>
        <v>1</v>
      </c>
      <c r="DH7" s="24">
        <f t="shared" si="40"/>
        <v>1</v>
      </c>
      <c r="DI7" s="24">
        <f t="shared" si="17"/>
        <v>1</v>
      </c>
      <c r="DJ7" s="24">
        <f t="shared" si="17"/>
        <v>0</v>
      </c>
      <c r="DK7" s="24">
        <f t="shared" si="17"/>
        <v>0</v>
      </c>
      <c r="DL7" s="24">
        <f t="shared" si="17"/>
        <v>0</v>
      </c>
      <c r="DM7" s="24">
        <f t="shared" si="17"/>
        <v>0</v>
      </c>
      <c r="DN7" s="24">
        <f t="shared" si="18"/>
        <v>0</v>
      </c>
      <c r="DO7" s="24">
        <f t="shared" si="41"/>
        <v>0</v>
      </c>
      <c r="DP7" s="24">
        <f t="shared" si="41"/>
        <v>0</v>
      </c>
      <c r="DQ7" s="24">
        <f t="shared" si="41"/>
        <v>0</v>
      </c>
      <c r="DR7" s="24">
        <f t="shared" si="42"/>
        <v>0</v>
      </c>
      <c r="DS7" s="24">
        <f t="shared" si="43"/>
        <v>0</v>
      </c>
    </row>
    <row r="8" spans="1:123" s="24" customFormat="1" ht="15.75" thickBot="1">
      <c r="A8" s="24" t="s">
        <v>413</v>
      </c>
      <c r="B8" s="25">
        <v>6</v>
      </c>
      <c r="C8" s="25" t="s">
        <v>541</v>
      </c>
      <c r="D8" s="85" t="s">
        <v>36</v>
      </c>
      <c r="E8" s="33"/>
      <c r="F8" s="33">
        <v>2</v>
      </c>
      <c r="G8" s="33">
        <v>1</v>
      </c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50" t="s">
        <v>36</v>
      </c>
      <c r="U8" s="33"/>
      <c r="V8" s="33"/>
      <c r="W8" s="33">
        <v>3</v>
      </c>
      <c r="X8" s="33">
        <v>1</v>
      </c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19"/>
        <v>2</v>
      </c>
      <c r="BA8" s="30">
        <f t="shared" si="0"/>
        <v>0</v>
      </c>
      <c r="BB8" s="31">
        <f t="shared" si="0"/>
        <v>2</v>
      </c>
      <c r="BC8" s="31">
        <f t="shared" si="20"/>
        <v>2</v>
      </c>
      <c r="BD8" s="31">
        <f t="shared" si="1"/>
        <v>4</v>
      </c>
      <c r="BE8" s="31">
        <f t="shared" si="21"/>
        <v>6</v>
      </c>
      <c r="BF8" s="31">
        <f t="shared" si="2"/>
        <v>1</v>
      </c>
      <c r="BG8" s="31">
        <f t="shared" si="22"/>
        <v>7</v>
      </c>
      <c r="BH8" s="31">
        <f t="shared" si="3"/>
        <v>0</v>
      </c>
      <c r="BI8" s="31">
        <f t="shared" si="3"/>
        <v>0</v>
      </c>
      <c r="BJ8" s="31">
        <f t="shared" si="3"/>
        <v>0</v>
      </c>
      <c r="BK8" s="31">
        <f t="shared" si="23"/>
        <v>0</v>
      </c>
      <c r="BL8" s="31">
        <f t="shared" si="23"/>
        <v>0</v>
      </c>
      <c r="BM8" s="31">
        <f t="shared" si="24"/>
        <v>0</v>
      </c>
      <c r="BN8" s="31">
        <f t="shared" si="4"/>
        <v>0</v>
      </c>
      <c r="BO8" s="31">
        <f t="shared" si="4"/>
        <v>0</v>
      </c>
      <c r="BP8" s="31">
        <f t="shared" si="25"/>
        <v>0</v>
      </c>
      <c r="BQ8" s="31">
        <f t="shared" si="26"/>
        <v>0</v>
      </c>
      <c r="BR8" s="31">
        <f t="shared" si="26"/>
        <v>0</v>
      </c>
      <c r="BS8" s="31">
        <f t="shared" si="27"/>
        <v>0</v>
      </c>
      <c r="BT8" s="31">
        <f t="shared" si="5"/>
        <v>0</v>
      </c>
      <c r="BU8" s="32">
        <f t="shared" si="5"/>
        <v>0</v>
      </c>
      <c r="BV8" s="32">
        <f t="shared" si="28"/>
        <v>0</v>
      </c>
      <c r="BX8" s="30">
        <f t="shared" si="29"/>
        <v>440</v>
      </c>
      <c r="BY8" s="31">
        <f t="shared" si="30"/>
        <v>0</v>
      </c>
      <c r="BZ8" s="31">
        <f t="shared" si="31"/>
        <v>0</v>
      </c>
      <c r="CA8" s="31">
        <f t="shared" si="32"/>
        <v>0</v>
      </c>
      <c r="CB8" s="31">
        <f t="shared" si="33"/>
        <v>0</v>
      </c>
      <c r="CC8" s="32">
        <f t="shared" si="34"/>
        <v>440</v>
      </c>
      <c r="CD8" s="176">
        <f t="shared" si="6"/>
        <v>293.33333333333337</v>
      </c>
      <c r="CE8" s="24">
        <f t="shared" si="35"/>
        <v>3</v>
      </c>
      <c r="CF8" s="176">
        <f t="shared" si="7"/>
        <v>253.33333333333334</v>
      </c>
      <c r="CG8" s="24">
        <f t="shared" si="36"/>
        <v>4</v>
      </c>
      <c r="CH8" s="176">
        <f t="shared" si="8"/>
        <v>200</v>
      </c>
      <c r="CI8" s="24">
        <f t="shared" si="37"/>
        <v>5</v>
      </c>
      <c r="CK8" s="24">
        <f t="shared" si="9"/>
        <v>3.4530115754365314</v>
      </c>
      <c r="CM8" s="24">
        <f t="shared" si="10"/>
        <v>0</v>
      </c>
      <c r="CN8" s="24">
        <f t="shared" si="11"/>
        <v>3.7037037037037033</v>
      </c>
      <c r="CO8" s="24">
        <f t="shared" si="12"/>
        <v>5.4794520547945202</v>
      </c>
      <c r="CP8" s="24">
        <f t="shared" si="13"/>
        <v>3.5714285714285712</v>
      </c>
      <c r="CQ8" s="24">
        <f t="shared" si="14"/>
        <v>0</v>
      </c>
      <c r="CR8" s="24">
        <f t="shared" si="14"/>
        <v>0</v>
      </c>
      <c r="CS8" s="24">
        <f t="shared" si="14"/>
        <v>0</v>
      </c>
      <c r="CT8" s="24" t="e">
        <f t="shared" si="14"/>
        <v>#DIV/0!</v>
      </c>
      <c r="CU8" s="24">
        <f t="shared" si="14"/>
        <v>0</v>
      </c>
      <c r="CV8" s="24" t="e">
        <f t="shared" si="15"/>
        <v>#DIV/0!</v>
      </c>
      <c r="CW8" s="24">
        <f t="shared" si="15"/>
        <v>0</v>
      </c>
      <c r="CX8" s="24">
        <f t="shared" si="15"/>
        <v>0</v>
      </c>
      <c r="CY8" s="24" t="e">
        <f t="shared" si="15"/>
        <v>#DIV/0!</v>
      </c>
      <c r="CZ8" s="24" t="e">
        <f t="shared" si="15"/>
        <v>#DIV/0!</v>
      </c>
      <c r="DA8" s="24">
        <f t="shared" si="16"/>
        <v>0</v>
      </c>
      <c r="DB8" s="24">
        <f t="shared" si="16"/>
        <v>0</v>
      </c>
      <c r="DC8" s="24">
        <f t="shared" si="16"/>
        <v>0</v>
      </c>
      <c r="DE8" s="24">
        <f t="shared" si="38"/>
        <v>0</v>
      </c>
      <c r="DF8" s="24">
        <f t="shared" si="38"/>
        <v>1</v>
      </c>
      <c r="DG8" s="24">
        <f t="shared" si="39"/>
        <v>1</v>
      </c>
      <c r="DH8" s="24">
        <f t="shared" si="40"/>
        <v>1</v>
      </c>
      <c r="DI8" s="24">
        <f t="shared" si="17"/>
        <v>0</v>
      </c>
      <c r="DJ8" s="24">
        <f t="shared" si="17"/>
        <v>0</v>
      </c>
      <c r="DK8" s="24">
        <f t="shared" si="17"/>
        <v>0</v>
      </c>
      <c r="DL8" s="24">
        <f t="shared" si="17"/>
        <v>0</v>
      </c>
      <c r="DM8" s="24">
        <f t="shared" si="17"/>
        <v>0</v>
      </c>
      <c r="DN8" s="24">
        <f t="shared" si="18"/>
        <v>0</v>
      </c>
      <c r="DO8" s="24">
        <f t="shared" si="41"/>
        <v>0</v>
      </c>
      <c r="DP8" s="24">
        <f t="shared" si="41"/>
        <v>0</v>
      </c>
      <c r="DQ8" s="24">
        <f t="shared" si="41"/>
        <v>0</v>
      </c>
      <c r="DR8" s="24">
        <f t="shared" si="42"/>
        <v>0</v>
      </c>
      <c r="DS8" s="24">
        <f t="shared" si="43"/>
        <v>0</v>
      </c>
    </row>
    <row r="9" spans="1:123" s="24" customFormat="1" ht="15.75" thickBot="1">
      <c r="A9" s="24" t="s">
        <v>413</v>
      </c>
      <c r="B9" s="25">
        <v>7</v>
      </c>
      <c r="C9" s="25" t="s">
        <v>542</v>
      </c>
      <c r="D9" s="85" t="s">
        <v>36</v>
      </c>
      <c r="E9" s="33">
        <v>1</v>
      </c>
      <c r="F9" s="33">
        <v>5</v>
      </c>
      <c r="G9" s="33">
        <v>8</v>
      </c>
      <c r="H9" s="33"/>
      <c r="I9" s="33"/>
      <c r="J9" s="33">
        <v>1</v>
      </c>
      <c r="K9" s="33"/>
      <c r="L9" s="33"/>
      <c r="M9" s="33"/>
      <c r="N9" s="33"/>
      <c r="O9" s="33"/>
      <c r="P9" s="33"/>
      <c r="Q9" s="33"/>
      <c r="R9" s="33"/>
      <c r="S9" s="33"/>
      <c r="T9" s="50" t="s">
        <v>36</v>
      </c>
      <c r="U9" s="33">
        <v>1</v>
      </c>
      <c r="V9" s="33">
        <v>1</v>
      </c>
      <c r="W9" s="33">
        <v>2</v>
      </c>
      <c r="X9" s="33">
        <v>1</v>
      </c>
      <c r="Y9" s="33"/>
      <c r="Z9" s="33">
        <v>1</v>
      </c>
      <c r="AA9" s="33"/>
      <c r="AB9" s="33"/>
      <c r="AC9" s="33"/>
      <c r="AD9" s="33"/>
      <c r="AE9" s="33"/>
      <c r="AF9" s="33"/>
      <c r="AG9" s="33"/>
      <c r="AH9" s="33"/>
      <c r="AI9" s="33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19"/>
        <v>2</v>
      </c>
      <c r="BA9" s="30">
        <f t="shared" si="0"/>
        <v>2</v>
      </c>
      <c r="BB9" s="31">
        <f t="shared" si="0"/>
        <v>6</v>
      </c>
      <c r="BC9" s="31">
        <f t="shared" si="20"/>
        <v>8</v>
      </c>
      <c r="BD9" s="31">
        <f t="shared" si="1"/>
        <v>10</v>
      </c>
      <c r="BE9" s="31">
        <f t="shared" si="21"/>
        <v>18</v>
      </c>
      <c r="BF9" s="31">
        <f t="shared" si="2"/>
        <v>1</v>
      </c>
      <c r="BG9" s="31">
        <f t="shared" si="22"/>
        <v>19</v>
      </c>
      <c r="BH9" s="31">
        <f t="shared" si="3"/>
        <v>0</v>
      </c>
      <c r="BI9" s="31">
        <f t="shared" si="3"/>
        <v>2</v>
      </c>
      <c r="BJ9" s="31">
        <f t="shared" si="3"/>
        <v>0</v>
      </c>
      <c r="BK9" s="31">
        <f t="shared" si="23"/>
        <v>0</v>
      </c>
      <c r="BL9" s="31">
        <f t="shared" si="23"/>
        <v>0</v>
      </c>
      <c r="BM9" s="31">
        <f t="shared" si="24"/>
        <v>0</v>
      </c>
      <c r="BN9" s="31">
        <f t="shared" si="4"/>
        <v>0</v>
      </c>
      <c r="BO9" s="31">
        <f t="shared" si="4"/>
        <v>0</v>
      </c>
      <c r="BP9" s="31">
        <f t="shared" si="25"/>
        <v>0</v>
      </c>
      <c r="BQ9" s="31">
        <f t="shared" si="26"/>
        <v>0</v>
      </c>
      <c r="BR9" s="31">
        <f t="shared" si="26"/>
        <v>0</v>
      </c>
      <c r="BS9" s="31">
        <f t="shared" si="27"/>
        <v>0</v>
      </c>
      <c r="BT9" s="31">
        <f t="shared" si="5"/>
        <v>0</v>
      </c>
      <c r="BU9" s="32">
        <f t="shared" si="5"/>
        <v>0</v>
      </c>
      <c r="BV9" s="32">
        <f t="shared" si="28"/>
        <v>0</v>
      </c>
      <c r="BX9" s="30">
        <f t="shared" si="29"/>
        <v>1320</v>
      </c>
      <c r="BY9" s="31">
        <f t="shared" si="30"/>
        <v>20</v>
      </c>
      <c r="BZ9" s="31">
        <f t="shared" si="31"/>
        <v>0</v>
      </c>
      <c r="CA9" s="31">
        <f t="shared" si="32"/>
        <v>0</v>
      </c>
      <c r="CB9" s="31">
        <f t="shared" si="33"/>
        <v>0</v>
      </c>
      <c r="CC9" s="32">
        <f t="shared" si="34"/>
        <v>1340</v>
      </c>
      <c r="CD9" s="176">
        <f t="shared" si="6"/>
        <v>1193.3333333333333</v>
      </c>
      <c r="CE9" s="24">
        <f t="shared" si="35"/>
        <v>3</v>
      </c>
      <c r="CF9" s="176">
        <f t="shared" si="7"/>
        <v>1153.3333333333333</v>
      </c>
      <c r="CG9" s="24">
        <f t="shared" si="36"/>
        <v>4</v>
      </c>
      <c r="CH9" s="176">
        <f t="shared" si="8"/>
        <v>1100</v>
      </c>
      <c r="CI9" s="24">
        <f t="shared" si="37"/>
        <v>5</v>
      </c>
      <c r="CK9" s="24">
        <f t="shared" si="9"/>
        <v>10.515989797920346</v>
      </c>
      <c r="CM9" s="24">
        <f t="shared" si="10"/>
        <v>9.0909090909090917</v>
      </c>
      <c r="CN9" s="24">
        <f t="shared" si="11"/>
        <v>11.111111111111111</v>
      </c>
      <c r="CO9" s="24">
        <f t="shared" si="12"/>
        <v>13.698630136986301</v>
      </c>
      <c r="CP9" s="24">
        <f t="shared" si="13"/>
        <v>3.5714285714285712</v>
      </c>
      <c r="CQ9" s="24">
        <f t="shared" si="14"/>
        <v>0</v>
      </c>
      <c r="CR9" s="24">
        <f t="shared" si="14"/>
        <v>6.8965517241379315</v>
      </c>
      <c r="CS9" s="24">
        <f t="shared" si="14"/>
        <v>0</v>
      </c>
      <c r="CT9" s="24" t="e">
        <f t="shared" si="14"/>
        <v>#DIV/0!</v>
      </c>
      <c r="CU9" s="24">
        <f t="shared" si="14"/>
        <v>0</v>
      </c>
      <c r="CV9" s="24" t="e">
        <f t="shared" si="15"/>
        <v>#DIV/0!</v>
      </c>
      <c r="CW9" s="24">
        <f t="shared" si="15"/>
        <v>0</v>
      </c>
      <c r="CX9" s="24">
        <f t="shared" si="15"/>
        <v>0</v>
      </c>
      <c r="CY9" s="24" t="e">
        <f t="shared" si="15"/>
        <v>#DIV/0!</v>
      </c>
      <c r="CZ9" s="24" t="e">
        <f t="shared" si="15"/>
        <v>#DIV/0!</v>
      </c>
      <c r="DA9" s="24">
        <f t="shared" si="16"/>
        <v>0</v>
      </c>
      <c r="DB9" s="24">
        <f t="shared" si="16"/>
        <v>0</v>
      </c>
      <c r="DC9" s="24">
        <f t="shared" si="16"/>
        <v>0</v>
      </c>
      <c r="DE9" s="24">
        <f t="shared" si="38"/>
        <v>1</v>
      </c>
      <c r="DF9" s="24">
        <f t="shared" si="38"/>
        <v>1</v>
      </c>
      <c r="DG9" s="24">
        <f t="shared" si="39"/>
        <v>1</v>
      </c>
      <c r="DH9" s="24">
        <f t="shared" si="40"/>
        <v>1</v>
      </c>
      <c r="DI9" s="24">
        <f t="shared" si="17"/>
        <v>0</v>
      </c>
      <c r="DJ9" s="24">
        <f t="shared" si="17"/>
        <v>1</v>
      </c>
      <c r="DK9" s="24">
        <f t="shared" si="17"/>
        <v>0</v>
      </c>
      <c r="DL9" s="24">
        <f t="shared" si="17"/>
        <v>0</v>
      </c>
      <c r="DM9" s="24">
        <f t="shared" si="17"/>
        <v>0</v>
      </c>
      <c r="DN9" s="24">
        <f t="shared" si="18"/>
        <v>0</v>
      </c>
      <c r="DO9" s="24">
        <f t="shared" si="41"/>
        <v>0</v>
      </c>
      <c r="DP9" s="24">
        <f t="shared" si="41"/>
        <v>0</v>
      </c>
      <c r="DQ9" s="24">
        <f t="shared" si="41"/>
        <v>0</v>
      </c>
      <c r="DR9" s="24">
        <f t="shared" si="42"/>
        <v>0</v>
      </c>
      <c r="DS9" s="24">
        <f t="shared" si="43"/>
        <v>0</v>
      </c>
    </row>
    <row r="10" spans="1:123" s="24" customFormat="1" ht="15.75" thickBot="1">
      <c r="A10" s="24" t="s">
        <v>413</v>
      </c>
      <c r="B10" s="25">
        <v>8</v>
      </c>
      <c r="C10" s="25" t="s">
        <v>543</v>
      </c>
      <c r="D10" s="85" t="s">
        <v>36</v>
      </c>
      <c r="E10" s="33"/>
      <c r="F10" s="33">
        <v>3</v>
      </c>
      <c r="G10" s="33">
        <v>2</v>
      </c>
      <c r="H10" s="33">
        <v>2</v>
      </c>
      <c r="I10" s="33"/>
      <c r="J10" s="33">
        <v>1</v>
      </c>
      <c r="K10" s="33"/>
      <c r="L10" s="33"/>
      <c r="M10" s="33"/>
      <c r="N10" s="33"/>
      <c r="O10" s="33"/>
      <c r="P10" s="33"/>
      <c r="Q10" s="33"/>
      <c r="R10" s="33"/>
      <c r="S10" s="33"/>
      <c r="T10" s="50" t="s">
        <v>36</v>
      </c>
      <c r="U10" s="33"/>
      <c r="V10" s="33">
        <v>1</v>
      </c>
      <c r="W10" s="33">
        <v>4</v>
      </c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19"/>
        <v>2</v>
      </c>
      <c r="BA10" s="30">
        <f t="shared" si="0"/>
        <v>0</v>
      </c>
      <c r="BB10" s="31">
        <f t="shared" si="0"/>
        <v>4</v>
      </c>
      <c r="BC10" s="31">
        <f t="shared" si="20"/>
        <v>4</v>
      </c>
      <c r="BD10" s="31">
        <f t="shared" si="1"/>
        <v>6</v>
      </c>
      <c r="BE10" s="31">
        <f t="shared" si="21"/>
        <v>10</v>
      </c>
      <c r="BF10" s="31">
        <f t="shared" si="2"/>
        <v>2</v>
      </c>
      <c r="BG10" s="31">
        <f t="shared" si="22"/>
        <v>12</v>
      </c>
      <c r="BH10" s="31">
        <f t="shared" si="3"/>
        <v>0</v>
      </c>
      <c r="BI10" s="31">
        <f t="shared" si="3"/>
        <v>1</v>
      </c>
      <c r="BJ10" s="31">
        <f t="shared" si="3"/>
        <v>0</v>
      </c>
      <c r="BK10" s="31">
        <f t="shared" si="23"/>
        <v>0</v>
      </c>
      <c r="BL10" s="31">
        <f t="shared" si="23"/>
        <v>0</v>
      </c>
      <c r="BM10" s="31">
        <f t="shared" si="24"/>
        <v>0</v>
      </c>
      <c r="BN10" s="31">
        <f t="shared" si="4"/>
        <v>0</v>
      </c>
      <c r="BO10" s="31">
        <f t="shared" si="4"/>
        <v>0</v>
      </c>
      <c r="BP10" s="31">
        <f t="shared" si="25"/>
        <v>0</v>
      </c>
      <c r="BQ10" s="31">
        <f t="shared" si="26"/>
        <v>0</v>
      </c>
      <c r="BR10" s="31">
        <f t="shared" si="26"/>
        <v>0</v>
      </c>
      <c r="BS10" s="31">
        <f t="shared" si="27"/>
        <v>0</v>
      </c>
      <c r="BT10" s="31">
        <f t="shared" si="5"/>
        <v>0</v>
      </c>
      <c r="BU10" s="32">
        <f t="shared" si="5"/>
        <v>0</v>
      </c>
      <c r="BV10" s="32">
        <f t="shared" si="28"/>
        <v>0</v>
      </c>
      <c r="BX10" s="30">
        <f t="shared" si="29"/>
        <v>760</v>
      </c>
      <c r="BY10" s="31">
        <f t="shared" si="30"/>
        <v>10</v>
      </c>
      <c r="BZ10" s="31">
        <f t="shared" si="31"/>
        <v>0</v>
      </c>
      <c r="CA10" s="31">
        <f t="shared" si="32"/>
        <v>0</v>
      </c>
      <c r="CB10" s="31">
        <f t="shared" si="33"/>
        <v>0</v>
      </c>
      <c r="CC10" s="32">
        <f t="shared" si="34"/>
        <v>770</v>
      </c>
      <c r="CD10" s="176">
        <f t="shared" si="6"/>
        <v>623.33333333333337</v>
      </c>
      <c r="CE10" s="24">
        <f t="shared" si="35"/>
        <v>3</v>
      </c>
      <c r="CF10" s="176">
        <f t="shared" si="7"/>
        <v>583.33333333333337</v>
      </c>
      <c r="CG10" s="24">
        <f t="shared" si="36"/>
        <v>4</v>
      </c>
      <c r="CH10" s="176">
        <f t="shared" si="8"/>
        <v>530</v>
      </c>
      <c r="CI10" s="24">
        <f t="shared" si="37"/>
        <v>5</v>
      </c>
      <c r="CK10" s="24">
        <f t="shared" si="9"/>
        <v>6.0427702570139292</v>
      </c>
      <c r="CM10" s="24">
        <f t="shared" si="10"/>
        <v>0</v>
      </c>
      <c r="CN10" s="24">
        <f t="shared" si="11"/>
        <v>7.4074074074074066</v>
      </c>
      <c r="CO10" s="24">
        <f t="shared" si="12"/>
        <v>8.2191780821917817</v>
      </c>
      <c r="CP10" s="24">
        <f t="shared" si="13"/>
        <v>7.1428571428571423</v>
      </c>
      <c r="CQ10" s="24">
        <f t="shared" si="14"/>
        <v>0</v>
      </c>
      <c r="CR10" s="24">
        <f t="shared" si="14"/>
        <v>3.4482758620689657</v>
      </c>
      <c r="CS10" s="24">
        <f t="shared" si="14"/>
        <v>0</v>
      </c>
      <c r="CT10" s="24" t="e">
        <f t="shared" si="14"/>
        <v>#DIV/0!</v>
      </c>
      <c r="CU10" s="24">
        <f t="shared" si="14"/>
        <v>0</v>
      </c>
      <c r="CV10" s="24" t="e">
        <f t="shared" si="15"/>
        <v>#DIV/0!</v>
      </c>
      <c r="CW10" s="24">
        <f t="shared" si="15"/>
        <v>0</v>
      </c>
      <c r="CX10" s="24">
        <f t="shared" si="15"/>
        <v>0</v>
      </c>
      <c r="CY10" s="24" t="e">
        <f t="shared" si="15"/>
        <v>#DIV/0!</v>
      </c>
      <c r="CZ10" s="24" t="e">
        <f t="shared" si="15"/>
        <v>#DIV/0!</v>
      </c>
      <c r="DA10" s="24">
        <f t="shared" si="16"/>
        <v>0</v>
      </c>
      <c r="DB10" s="24">
        <f t="shared" si="16"/>
        <v>0</v>
      </c>
      <c r="DC10" s="24">
        <f t="shared" si="16"/>
        <v>0</v>
      </c>
      <c r="DE10" s="24">
        <f t="shared" si="38"/>
        <v>0</v>
      </c>
      <c r="DF10" s="24">
        <f t="shared" si="38"/>
        <v>1</v>
      </c>
      <c r="DG10" s="24">
        <f t="shared" si="39"/>
        <v>1</v>
      </c>
      <c r="DH10" s="24">
        <f t="shared" si="40"/>
        <v>1</v>
      </c>
      <c r="DI10" s="24">
        <f t="shared" si="17"/>
        <v>0</v>
      </c>
      <c r="DJ10" s="24">
        <f t="shared" si="17"/>
        <v>1</v>
      </c>
      <c r="DK10" s="24">
        <f t="shared" si="17"/>
        <v>0</v>
      </c>
      <c r="DL10" s="24">
        <f t="shared" si="17"/>
        <v>0</v>
      </c>
      <c r="DM10" s="24">
        <f t="shared" si="17"/>
        <v>0</v>
      </c>
      <c r="DN10" s="24">
        <f t="shared" si="18"/>
        <v>0</v>
      </c>
      <c r="DO10" s="24">
        <f t="shared" si="41"/>
        <v>0</v>
      </c>
      <c r="DP10" s="24">
        <f t="shared" si="41"/>
        <v>0</v>
      </c>
      <c r="DQ10" s="24">
        <f t="shared" si="41"/>
        <v>0</v>
      </c>
      <c r="DR10" s="24">
        <f t="shared" si="42"/>
        <v>0</v>
      </c>
      <c r="DS10" s="24">
        <f t="shared" si="43"/>
        <v>0</v>
      </c>
    </row>
    <row r="11" spans="1:123" s="24" customFormat="1" ht="15.75" thickBot="1">
      <c r="A11" s="24" t="s">
        <v>413</v>
      </c>
      <c r="B11" s="25">
        <v>9</v>
      </c>
      <c r="C11" s="25" t="s">
        <v>544</v>
      </c>
      <c r="D11" s="85" t="s">
        <v>36</v>
      </c>
      <c r="E11" s="33"/>
      <c r="F11" s="33"/>
      <c r="G11" s="33">
        <v>2</v>
      </c>
      <c r="H11" s="33"/>
      <c r="I11" s="33"/>
      <c r="J11" s="33">
        <v>1</v>
      </c>
      <c r="K11" s="33"/>
      <c r="L11" s="33"/>
      <c r="M11" s="33"/>
      <c r="N11" s="33"/>
      <c r="O11" s="33"/>
      <c r="P11" s="33"/>
      <c r="Q11" s="33"/>
      <c r="R11" s="33"/>
      <c r="S11" s="33"/>
      <c r="T11" s="50" t="s">
        <v>36</v>
      </c>
      <c r="U11" s="33"/>
      <c r="V11" s="33"/>
      <c r="W11" s="33">
        <v>1</v>
      </c>
      <c r="X11" s="33"/>
      <c r="Y11" s="33"/>
      <c r="Z11" s="33">
        <v>2</v>
      </c>
      <c r="AA11" s="33"/>
      <c r="AB11" s="33"/>
      <c r="AC11" s="33"/>
      <c r="AD11" s="33"/>
      <c r="AE11" s="33"/>
      <c r="AF11" s="33"/>
      <c r="AG11" s="33"/>
      <c r="AH11" s="33"/>
      <c r="AI11" s="33"/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19"/>
        <v>2</v>
      </c>
      <c r="BA11" s="30">
        <f t="shared" si="0"/>
        <v>0</v>
      </c>
      <c r="BB11" s="31">
        <f t="shared" si="0"/>
        <v>0</v>
      </c>
      <c r="BC11" s="31">
        <f t="shared" si="20"/>
        <v>0</v>
      </c>
      <c r="BD11" s="31">
        <f t="shared" si="1"/>
        <v>3</v>
      </c>
      <c r="BE11" s="31">
        <f t="shared" si="21"/>
        <v>3</v>
      </c>
      <c r="BF11" s="31">
        <f t="shared" si="2"/>
        <v>0</v>
      </c>
      <c r="BG11" s="31">
        <f t="shared" si="22"/>
        <v>3</v>
      </c>
      <c r="BH11" s="31">
        <f t="shared" si="3"/>
        <v>0</v>
      </c>
      <c r="BI11" s="31">
        <f t="shared" si="3"/>
        <v>3</v>
      </c>
      <c r="BJ11" s="31">
        <f t="shared" si="3"/>
        <v>0</v>
      </c>
      <c r="BK11" s="31">
        <f t="shared" si="23"/>
        <v>0</v>
      </c>
      <c r="BL11" s="31">
        <f t="shared" si="23"/>
        <v>0</v>
      </c>
      <c r="BM11" s="31">
        <f t="shared" si="24"/>
        <v>0</v>
      </c>
      <c r="BN11" s="31">
        <f t="shared" si="4"/>
        <v>0</v>
      </c>
      <c r="BO11" s="31">
        <f t="shared" si="4"/>
        <v>0</v>
      </c>
      <c r="BP11" s="31">
        <f t="shared" si="25"/>
        <v>0</v>
      </c>
      <c r="BQ11" s="31">
        <f t="shared" si="26"/>
        <v>0</v>
      </c>
      <c r="BR11" s="31">
        <f t="shared" si="26"/>
        <v>0</v>
      </c>
      <c r="BS11" s="31">
        <f t="shared" si="27"/>
        <v>0</v>
      </c>
      <c r="BT11" s="31">
        <f t="shared" si="5"/>
        <v>0</v>
      </c>
      <c r="BU11" s="32">
        <f t="shared" si="5"/>
        <v>0</v>
      </c>
      <c r="BV11" s="32">
        <f t="shared" si="28"/>
        <v>0</v>
      </c>
      <c r="BX11" s="30">
        <f t="shared" si="29"/>
        <v>180</v>
      </c>
      <c r="BY11" s="31">
        <f t="shared" si="30"/>
        <v>30</v>
      </c>
      <c r="BZ11" s="31">
        <f t="shared" si="31"/>
        <v>0</v>
      </c>
      <c r="CA11" s="31">
        <f t="shared" si="32"/>
        <v>0</v>
      </c>
      <c r="CB11" s="31">
        <f t="shared" si="33"/>
        <v>0</v>
      </c>
      <c r="CC11" s="32">
        <f t="shared" si="34"/>
        <v>210</v>
      </c>
      <c r="CD11" s="176">
        <f t="shared" si="6"/>
        <v>63.333333333333343</v>
      </c>
      <c r="CE11" s="24">
        <f t="shared" si="35"/>
        <v>3</v>
      </c>
      <c r="CF11" s="176">
        <f t="shared" si="7"/>
        <v>23.333333333333343</v>
      </c>
      <c r="CG11" s="24">
        <f t="shared" si="36"/>
        <v>4</v>
      </c>
      <c r="CH11" s="176">
        <f t="shared" si="8"/>
        <v>-30</v>
      </c>
      <c r="CI11" s="24" t="str">
        <f t="shared" si="37"/>
        <v>NAO</v>
      </c>
      <c r="CK11" s="24">
        <f t="shared" si="9"/>
        <v>1.6480282519128899</v>
      </c>
      <c r="CM11" s="24">
        <f t="shared" si="10"/>
        <v>0</v>
      </c>
      <c r="CN11" s="24">
        <f t="shared" si="11"/>
        <v>0</v>
      </c>
      <c r="CO11" s="24">
        <f t="shared" si="12"/>
        <v>4.1095890410958908</v>
      </c>
      <c r="CP11" s="24">
        <f t="shared" si="13"/>
        <v>0</v>
      </c>
      <c r="CQ11" s="24">
        <f t="shared" si="14"/>
        <v>0</v>
      </c>
      <c r="CR11" s="24">
        <f t="shared" si="14"/>
        <v>10.344827586206897</v>
      </c>
      <c r="CS11" s="24">
        <f t="shared" si="14"/>
        <v>0</v>
      </c>
      <c r="CT11" s="24" t="e">
        <f t="shared" si="14"/>
        <v>#DIV/0!</v>
      </c>
      <c r="CU11" s="24">
        <f t="shared" si="14"/>
        <v>0</v>
      </c>
      <c r="CV11" s="24" t="e">
        <f t="shared" si="15"/>
        <v>#DIV/0!</v>
      </c>
      <c r="CW11" s="24">
        <f t="shared" si="15"/>
        <v>0</v>
      </c>
      <c r="CX11" s="24">
        <f t="shared" si="15"/>
        <v>0</v>
      </c>
      <c r="CY11" s="24" t="e">
        <f t="shared" si="15"/>
        <v>#DIV/0!</v>
      </c>
      <c r="CZ11" s="24" t="e">
        <f t="shared" si="15"/>
        <v>#DIV/0!</v>
      </c>
      <c r="DA11" s="24">
        <f t="shared" si="16"/>
        <v>0</v>
      </c>
      <c r="DB11" s="24">
        <f t="shared" si="16"/>
        <v>0</v>
      </c>
      <c r="DC11" s="24">
        <f t="shared" si="16"/>
        <v>0</v>
      </c>
      <c r="DE11" s="24">
        <f t="shared" si="38"/>
        <v>0</v>
      </c>
      <c r="DF11" s="24">
        <f t="shared" si="38"/>
        <v>0</v>
      </c>
      <c r="DG11" s="24">
        <f t="shared" si="39"/>
        <v>1</v>
      </c>
      <c r="DH11" s="24">
        <f t="shared" si="40"/>
        <v>0</v>
      </c>
      <c r="DI11" s="24">
        <f t="shared" si="17"/>
        <v>0</v>
      </c>
      <c r="DJ11" s="24">
        <f t="shared" si="17"/>
        <v>1</v>
      </c>
      <c r="DK11" s="24">
        <f t="shared" si="17"/>
        <v>0</v>
      </c>
      <c r="DL11" s="24">
        <f t="shared" si="17"/>
        <v>0</v>
      </c>
      <c r="DM11" s="24">
        <f t="shared" si="17"/>
        <v>0</v>
      </c>
      <c r="DN11" s="24">
        <f t="shared" si="18"/>
        <v>0</v>
      </c>
      <c r="DO11" s="24">
        <f t="shared" si="41"/>
        <v>0</v>
      </c>
      <c r="DP11" s="24">
        <f t="shared" si="41"/>
        <v>0</v>
      </c>
      <c r="DQ11" s="24">
        <f t="shared" si="41"/>
        <v>0</v>
      </c>
      <c r="DR11" s="24">
        <f t="shared" si="42"/>
        <v>0</v>
      </c>
      <c r="DS11" s="24">
        <f t="shared" si="43"/>
        <v>0</v>
      </c>
    </row>
    <row r="12" spans="1:123" s="24" customFormat="1" ht="15.75" thickBot="1">
      <c r="A12" s="24" t="s">
        <v>413</v>
      </c>
      <c r="B12" s="25">
        <v>10</v>
      </c>
      <c r="C12" s="25" t="s">
        <v>545</v>
      </c>
      <c r="D12" s="85" t="s">
        <v>36</v>
      </c>
      <c r="E12" s="43"/>
      <c r="F12" s="43"/>
      <c r="G12" s="43"/>
      <c r="H12" s="43"/>
      <c r="I12" s="43"/>
      <c r="J12" s="43"/>
      <c r="K12" s="43"/>
      <c r="L12" s="33"/>
      <c r="M12" s="33"/>
      <c r="N12" s="33"/>
      <c r="O12" s="33"/>
      <c r="P12" s="33"/>
      <c r="Q12" s="33"/>
      <c r="R12" s="33"/>
      <c r="S12" s="33"/>
      <c r="T12" s="50" t="s">
        <v>36</v>
      </c>
      <c r="U12" s="33"/>
      <c r="V12" s="33"/>
      <c r="W12" s="33"/>
      <c r="X12" s="33"/>
      <c r="Y12" s="33"/>
      <c r="Z12" s="33">
        <v>1</v>
      </c>
      <c r="AA12" s="33"/>
      <c r="AB12" s="33"/>
      <c r="AC12" s="33"/>
      <c r="AD12" s="33"/>
      <c r="AE12" s="33"/>
      <c r="AF12" s="33"/>
      <c r="AG12" s="33"/>
      <c r="AH12" s="33"/>
      <c r="AI12" s="33"/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19"/>
        <v>2</v>
      </c>
      <c r="BA12" s="30">
        <f t="shared" si="0"/>
        <v>0</v>
      </c>
      <c r="BB12" s="31">
        <f t="shared" si="0"/>
        <v>0</v>
      </c>
      <c r="BC12" s="31">
        <f t="shared" si="20"/>
        <v>0</v>
      </c>
      <c r="BD12" s="31">
        <f t="shared" si="1"/>
        <v>0</v>
      </c>
      <c r="BE12" s="31">
        <f t="shared" si="21"/>
        <v>0</v>
      </c>
      <c r="BF12" s="31">
        <f t="shared" si="2"/>
        <v>0</v>
      </c>
      <c r="BG12" s="31">
        <f t="shared" si="22"/>
        <v>0</v>
      </c>
      <c r="BH12" s="31">
        <f t="shared" si="3"/>
        <v>0</v>
      </c>
      <c r="BI12" s="31">
        <f t="shared" si="3"/>
        <v>1</v>
      </c>
      <c r="BJ12" s="31">
        <f t="shared" si="3"/>
        <v>0</v>
      </c>
      <c r="BK12" s="31">
        <f t="shared" si="23"/>
        <v>0</v>
      </c>
      <c r="BL12" s="31">
        <f t="shared" si="23"/>
        <v>0</v>
      </c>
      <c r="BM12" s="31">
        <f t="shared" si="24"/>
        <v>0</v>
      </c>
      <c r="BN12" s="31">
        <f t="shared" si="4"/>
        <v>0</v>
      </c>
      <c r="BO12" s="31">
        <f t="shared" si="4"/>
        <v>0</v>
      </c>
      <c r="BP12" s="31">
        <f t="shared" si="25"/>
        <v>0</v>
      </c>
      <c r="BQ12" s="31">
        <f t="shared" si="26"/>
        <v>0</v>
      </c>
      <c r="BR12" s="31">
        <f t="shared" si="26"/>
        <v>0</v>
      </c>
      <c r="BS12" s="31">
        <f t="shared" si="27"/>
        <v>0</v>
      </c>
      <c r="BT12" s="31">
        <f t="shared" si="5"/>
        <v>0</v>
      </c>
      <c r="BU12" s="32">
        <f t="shared" si="5"/>
        <v>0</v>
      </c>
      <c r="BV12" s="32">
        <f t="shared" si="28"/>
        <v>0</v>
      </c>
      <c r="BX12" s="30">
        <f t="shared" si="29"/>
        <v>0</v>
      </c>
      <c r="BY12" s="31">
        <f t="shared" si="30"/>
        <v>10</v>
      </c>
      <c r="BZ12" s="31">
        <f t="shared" si="31"/>
        <v>0</v>
      </c>
      <c r="CA12" s="31">
        <f t="shared" si="32"/>
        <v>0</v>
      </c>
      <c r="CB12" s="31">
        <f t="shared" si="33"/>
        <v>0</v>
      </c>
      <c r="CC12" s="32">
        <f t="shared" si="34"/>
        <v>10</v>
      </c>
      <c r="CD12" s="176">
        <f t="shared" si="6"/>
        <v>-136.66666666666666</v>
      </c>
      <c r="CE12" s="24" t="str">
        <f t="shared" si="35"/>
        <v>NAO</v>
      </c>
      <c r="CF12" s="176">
        <f t="shared" si="7"/>
        <v>-176.66666666666666</v>
      </c>
      <c r="CG12" s="24" t="str">
        <f t="shared" si="36"/>
        <v>NAO</v>
      </c>
      <c r="CH12" s="176">
        <f t="shared" si="8"/>
        <v>-230</v>
      </c>
      <c r="CI12" s="24" t="str">
        <f t="shared" si="37"/>
        <v>NAO</v>
      </c>
      <c r="CK12" s="24">
        <f t="shared" si="9"/>
        <v>7.8477535805375712E-2</v>
      </c>
      <c r="CM12" s="24">
        <f t="shared" si="10"/>
        <v>0</v>
      </c>
      <c r="CN12" s="24">
        <f t="shared" si="11"/>
        <v>0</v>
      </c>
      <c r="CO12" s="24">
        <f t="shared" si="12"/>
        <v>0</v>
      </c>
      <c r="CP12" s="24">
        <f t="shared" si="13"/>
        <v>0</v>
      </c>
      <c r="CQ12" s="24">
        <f t="shared" si="14"/>
        <v>0</v>
      </c>
      <c r="CR12" s="24">
        <f t="shared" si="14"/>
        <v>3.4482758620689657</v>
      </c>
      <c r="CS12" s="24">
        <f t="shared" si="14"/>
        <v>0</v>
      </c>
      <c r="CT12" s="24" t="e">
        <f t="shared" si="14"/>
        <v>#DIV/0!</v>
      </c>
      <c r="CU12" s="24">
        <f t="shared" si="14"/>
        <v>0</v>
      </c>
      <c r="CV12" s="24" t="e">
        <f t="shared" si="15"/>
        <v>#DIV/0!</v>
      </c>
      <c r="CW12" s="24">
        <f t="shared" si="15"/>
        <v>0</v>
      </c>
      <c r="CX12" s="24">
        <f t="shared" si="15"/>
        <v>0</v>
      </c>
      <c r="CY12" s="24" t="e">
        <f t="shared" si="15"/>
        <v>#DIV/0!</v>
      </c>
      <c r="CZ12" s="24" t="e">
        <f t="shared" si="15"/>
        <v>#DIV/0!</v>
      </c>
      <c r="DA12" s="24">
        <f t="shared" si="16"/>
        <v>0</v>
      </c>
      <c r="DB12" s="24">
        <f t="shared" si="16"/>
        <v>0</v>
      </c>
      <c r="DC12" s="24">
        <f t="shared" si="16"/>
        <v>0</v>
      </c>
      <c r="DE12" s="24">
        <f t="shared" si="38"/>
        <v>0</v>
      </c>
      <c r="DF12" s="24">
        <f t="shared" si="38"/>
        <v>0</v>
      </c>
      <c r="DG12" s="24">
        <f t="shared" si="39"/>
        <v>0</v>
      </c>
      <c r="DH12" s="24">
        <f t="shared" si="40"/>
        <v>0</v>
      </c>
      <c r="DI12" s="24">
        <f t="shared" si="17"/>
        <v>0</v>
      </c>
      <c r="DJ12" s="24">
        <f t="shared" si="17"/>
        <v>1</v>
      </c>
      <c r="DK12" s="24">
        <f t="shared" si="17"/>
        <v>0</v>
      </c>
      <c r="DL12" s="24">
        <f t="shared" si="17"/>
        <v>0</v>
      </c>
      <c r="DM12" s="24">
        <f t="shared" si="17"/>
        <v>0</v>
      </c>
      <c r="DN12" s="24">
        <f t="shared" si="18"/>
        <v>0</v>
      </c>
      <c r="DO12" s="24">
        <f t="shared" si="41"/>
        <v>0</v>
      </c>
      <c r="DP12" s="24">
        <f t="shared" si="41"/>
        <v>0</v>
      </c>
      <c r="DQ12" s="24">
        <f t="shared" si="41"/>
        <v>0</v>
      </c>
      <c r="DR12" s="24">
        <f t="shared" si="42"/>
        <v>0</v>
      </c>
      <c r="DS12" s="24">
        <f t="shared" si="43"/>
        <v>0</v>
      </c>
    </row>
    <row r="13" spans="1:123" s="24" customFormat="1" ht="15.75" thickBot="1">
      <c r="A13" s="24" t="s">
        <v>413</v>
      </c>
      <c r="B13" s="25">
        <v>11</v>
      </c>
      <c r="C13" s="25" t="s">
        <v>546</v>
      </c>
      <c r="D13" s="85" t="s">
        <v>36</v>
      </c>
      <c r="E13" s="33"/>
      <c r="F13" s="33"/>
      <c r="G13" s="33">
        <v>1</v>
      </c>
      <c r="H13" s="33"/>
      <c r="I13" s="33"/>
      <c r="J13" s="33">
        <v>3</v>
      </c>
      <c r="K13" s="33"/>
      <c r="L13" s="33"/>
      <c r="M13" s="33"/>
      <c r="N13" s="33"/>
      <c r="O13" s="33"/>
      <c r="P13" s="33"/>
      <c r="Q13" s="33"/>
      <c r="R13" s="33"/>
      <c r="S13" s="33"/>
      <c r="T13" s="50" t="s">
        <v>36</v>
      </c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19"/>
        <v>2</v>
      </c>
      <c r="BA13" s="30">
        <f t="shared" si="0"/>
        <v>0</v>
      </c>
      <c r="BB13" s="31">
        <f t="shared" si="0"/>
        <v>0</v>
      </c>
      <c r="BC13" s="31">
        <f t="shared" si="20"/>
        <v>0</v>
      </c>
      <c r="BD13" s="31">
        <f t="shared" si="1"/>
        <v>1</v>
      </c>
      <c r="BE13" s="31">
        <f t="shared" si="21"/>
        <v>1</v>
      </c>
      <c r="BF13" s="31">
        <f t="shared" si="2"/>
        <v>0</v>
      </c>
      <c r="BG13" s="31">
        <f t="shared" si="22"/>
        <v>1</v>
      </c>
      <c r="BH13" s="31">
        <f t="shared" si="3"/>
        <v>0</v>
      </c>
      <c r="BI13" s="31">
        <f t="shared" si="3"/>
        <v>3</v>
      </c>
      <c r="BJ13" s="31">
        <f t="shared" si="3"/>
        <v>0</v>
      </c>
      <c r="BK13" s="31">
        <f t="shared" si="23"/>
        <v>0</v>
      </c>
      <c r="BL13" s="31">
        <f t="shared" si="23"/>
        <v>0</v>
      </c>
      <c r="BM13" s="31">
        <f t="shared" si="24"/>
        <v>0</v>
      </c>
      <c r="BN13" s="31">
        <f t="shared" si="4"/>
        <v>0</v>
      </c>
      <c r="BO13" s="31">
        <f t="shared" si="4"/>
        <v>0</v>
      </c>
      <c r="BP13" s="31">
        <f t="shared" si="25"/>
        <v>0</v>
      </c>
      <c r="BQ13" s="31">
        <f t="shared" si="26"/>
        <v>0</v>
      </c>
      <c r="BR13" s="31">
        <f t="shared" si="26"/>
        <v>0</v>
      </c>
      <c r="BS13" s="31">
        <f t="shared" si="27"/>
        <v>0</v>
      </c>
      <c r="BT13" s="31">
        <f t="shared" si="5"/>
        <v>0</v>
      </c>
      <c r="BU13" s="32">
        <f t="shared" si="5"/>
        <v>0</v>
      </c>
      <c r="BV13" s="32">
        <f t="shared" si="28"/>
        <v>0</v>
      </c>
      <c r="BX13" s="30">
        <f t="shared" si="29"/>
        <v>60</v>
      </c>
      <c r="BY13" s="31">
        <f t="shared" si="30"/>
        <v>30</v>
      </c>
      <c r="BZ13" s="31">
        <f t="shared" si="31"/>
        <v>0</v>
      </c>
      <c r="CA13" s="31">
        <f t="shared" si="32"/>
        <v>0</v>
      </c>
      <c r="CB13" s="31">
        <f t="shared" si="33"/>
        <v>0</v>
      </c>
      <c r="CC13" s="32">
        <f t="shared" si="34"/>
        <v>90</v>
      </c>
      <c r="CD13" s="176">
        <f t="shared" si="6"/>
        <v>-56.666666666666657</v>
      </c>
      <c r="CE13" s="24" t="str">
        <f t="shared" si="35"/>
        <v>NAO</v>
      </c>
      <c r="CF13" s="176">
        <f t="shared" si="7"/>
        <v>-96.666666666666657</v>
      </c>
      <c r="CG13" s="24" t="str">
        <f t="shared" si="36"/>
        <v>NAO</v>
      </c>
      <c r="CH13" s="176">
        <f t="shared" si="8"/>
        <v>-150</v>
      </c>
      <c r="CI13" s="24" t="str">
        <f t="shared" si="37"/>
        <v>NAO</v>
      </c>
      <c r="CK13" s="24">
        <f t="shared" si="9"/>
        <v>0.70629782224838134</v>
      </c>
      <c r="CM13" s="24">
        <f t="shared" si="10"/>
        <v>0</v>
      </c>
      <c r="CN13" s="24">
        <f t="shared" si="11"/>
        <v>0</v>
      </c>
      <c r="CO13" s="24">
        <f t="shared" si="12"/>
        <v>1.3698630136986301</v>
      </c>
      <c r="CP13" s="24">
        <f t="shared" si="13"/>
        <v>0</v>
      </c>
      <c r="CQ13" s="24">
        <f t="shared" si="14"/>
        <v>0</v>
      </c>
      <c r="CR13" s="24">
        <f t="shared" si="14"/>
        <v>10.344827586206897</v>
      </c>
      <c r="CS13" s="24">
        <f t="shared" si="14"/>
        <v>0</v>
      </c>
      <c r="CT13" s="24" t="e">
        <f t="shared" si="14"/>
        <v>#DIV/0!</v>
      </c>
      <c r="CU13" s="24">
        <f t="shared" si="14"/>
        <v>0</v>
      </c>
      <c r="CV13" s="24" t="e">
        <f t="shared" si="15"/>
        <v>#DIV/0!</v>
      </c>
      <c r="CW13" s="24">
        <f t="shared" si="15"/>
        <v>0</v>
      </c>
      <c r="CX13" s="24">
        <f t="shared" si="15"/>
        <v>0</v>
      </c>
      <c r="CY13" s="24" t="e">
        <f t="shared" si="15"/>
        <v>#DIV/0!</v>
      </c>
      <c r="CZ13" s="24" t="e">
        <f t="shared" si="15"/>
        <v>#DIV/0!</v>
      </c>
      <c r="DA13" s="24">
        <f t="shared" si="16"/>
        <v>0</v>
      </c>
      <c r="DB13" s="24">
        <f t="shared" si="16"/>
        <v>0</v>
      </c>
      <c r="DC13" s="24">
        <f t="shared" si="16"/>
        <v>0</v>
      </c>
      <c r="DE13" s="24">
        <f t="shared" si="38"/>
        <v>0</v>
      </c>
      <c r="DF13" s="24">
        <f t="shared" si="38"/>
        <v>0</v>
      </c>
      <c r="DG13" s="24">
        <f t="shared" si="39"/>
        <v>1</v>
      </c>
      <c r="DH13" s="24">
        <f t="shared" si="40"/>
        <v>0</v>
      </c>
      <c r="DI13" s="24">
        <f t="shared" si="17"/>
        <v>0</v>
      </c>
      <c r="DJ13" s="24">
        <f t="shared" si="17"/>
        <v>1</v>
      </c>
      <c r="DK13" s="24">
        <f t="shared" si="17"/>
        <v>0</v>
      </c>
      <c r="DL13" s="24">
        <f t="shared" si="17"/>
        <v>0</v>
      </c>
      <c r="DM13" s="24">
        <f t="shared" si="17"/>
        <v>0</v>
      </c>
      <c r="DN13" s="24">
        <f t="shared" si="18"/>
        <v>0</v>
      </c>
      <c r="DO13" s="24">
        <f t="shared" si="41"/>
        <v>0</v>
      </c>
      <c r="DP13" s="24">
        <f t="shared" si="41"/>
        <v>0</v>
      </c>
      <c r="DQ13" s="24">
        <f t="shared" si="41"/>
        <v>0</v>
      </c>
      <c r="DR13" s="24">
        <f t="shared" si="42"/>
        <v>0</v>
      </c>
      <c r="DS13" s="24">
        <f t="shared" si="43"/>
        <v>0</v>
      </c>
    </row>
    <row r="14" spans="1:123" s="24" customFormat="1" ht="15.75" thickBot="1">
      <c r="A14" s="24" t="s">
        <v>413</v>
      </c>
      <c r="B14" s="25">
        <v>12</v>
      </c>
      <c r="C14" s="25" t="s">
        <v>547</v>
      </c>
      <c r="D14" s="85" t="s">
        <v>36</v>
      </c>
      <c r="E14" s="33"/>
      <c r="F14" s="33"/>
      <c r="G14" s="33"/>
      <c r="H14" s="33">
        <v>1</v>
      </c>
      <c r="I14" s="33">
        <v>1</v>
      </c>
      <c r="J14" s="33">
        <v>1</v>
      </c>
      <c r="K14" s="33"/>
      <c r="L14" s="33"/>
      <c r="M14" s="33"/>
      <c r="N14" s="33"/>
      <c r="O14" s="33"/>
      <c r="P14" s="33"/>
      <c r="Q14" s="33"/>
      <c r="R14" s="33"/>
      <c r="S14" s="33"/>
      <c r="T14" s="50" t="s">
        <v>36</v>
      </c>
      <c r="U14" s="33"/>
      <c r="V14" s="33"/>
      <c r="W14" s="33"/>
      <c r="X14" s="33">
        <v>2</v>
      </c>
      <c r="Y14" s="33"/>
      <c r="Z14" s="33">
        <v>1</v>
      </c>
      <c r="AA14" s="33"/>
      <c r="AB14" s="33"/>
      <c r="AC14" s="33"/>
      <c r="AD14" s="33"/>
      <c r="AE14" s="33"/>
      <c r="AF14" s="33"/>
      <c r="AG14" s="33"/>
      <c r="AH14" s="33"/>
      <c r="AI14" s="33"/>
      <c r="AJ14" s="50"/>
      <c r="AK14" s="9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 t="shared" si="19"/>
        <v>2</v>
      </c>
      <c r="BA14" s="30">
        <f t="shared" si="0"/>
        <v>0</v>
      </c>
      <c r="BB14" s="31">
        <f t="shared" si="0"/>
        <v>0</v>
      </c>
      <c r="BC14" s="31">
        <f t="shared" si="20"/>
        <v>0</v>
      </c>
      <c r="BD14" s="31">
        <f t="shared" si="1"/>
        <v>0</v>
      </c>
      <c r="BE14" s="31">
        <f t="shared" si="21"/>
        <v>0</v>
      </c>
      <c r="BF14" s="31">
        <f t="shared" si="2"/>
        <v>3</v>
      </c>
      <c r="BG14" s="31">
        <f t="shared" si="22"/>
        <v>3</v>
      </c>
      <c r="BH14" s="31">
        <f t="shared" si="3"/>
        <v>1</v>
      </c>
      <c r="BI14" s="31">
        <f t="shared" si="3"/>
        <v>2</v>
      </c>
      <c r="BJ14" s="31">
        <f t="shared" si="3"/>
        <v>0</v>
      </c>
      <c r="BK14" s="31">
        <f t="shared" si="23"/>
        <v>0</v>
      </c>
      <c r="BL14" s="31">
        <f t="shared" si="23"/>
        <v>0</v>
      </c>
      <c r="BM14" s="31">
        <f t="shared" si="24"/>
        <v>0</v>
      </c>
      <c r="BN14" s="31">
        <f t="shared" si="4"/>
        <v>0</v>
      </c>
      <c r="BO14" s="31">
        <f t="shared" si="4"/>
        <v>0</v>
      </c>
      <c r="BP14" s="31">
        <f t="shared" si="25"/>
        <v>0</v>
      </c>
      <c r="BQ14" s="31">
        <f t="shared" si="26"/>
        <v>0</v>
      </c>
      <c r="BR14" s="31">
        <f t="shared" si="26"/>
        <v>0</v>
      </c>
      <c r="BS14" s="31">
        <f t="shared" si="27"/>
        <v>0</v>
      </c>
      <c r="BT14" s="31">
        <f t="shared" si="5"/>
        <v>0</v>
      </c>
      <c r="BU14" s="32">
        <f t="shared" si="5"/>
        <v>0</v>
      </c>
      <c r="BV14" s="32">
        <f t="shared" si="28"/>
        <v>0</v>
      </c>
      <c r="BX14" s="30">
        <f t="shared" si="29"/>
        <v>140</v>
      </c>
      <c r="BY14" s="31">
        <f t="shared" si="30"/>
        <v>20</v>
      </c>
      <c r="BZ14" s="31">
        <f t="shared" si="31"/>
        <v>0</v>
      </c>
      <c r="CA14" s="31">
        <f t="shared" si="32"/>
        <v>0</v>
      </c>
      <c r="CB14" s="31">
        <f t="shared" si="33"/>
        <v>0</v>
      </c>
      <c r="CC14" s="32">
        <f t="shared" si="34"/>
        <v>160</v>
      </c>
      <c r="CD14" s="176">
        <f t="shared" si="6"/>
        <v>13.333333333333343</v>
      </c>
      <c r="CE14" s="24">
        <f t="shared" si="35"/>
        <v>3</v>
      </c>
      <c r="CF14" s="176">
        <f t="shared" si="7"/>
        <v>-26.666666666666657</v>
      </c>
      <c r="CG14" s="24" t="str">
        <f t="shared" si="36"/>
        <v>NAO</v>
      </c>
      <c r="CH14" s="176">
        <f t="shared" si="8"/>
        <v>-80</v>
      </c>
      <c r="CI14" s="24" t="str">
        <f t="shared" si="37"/>
        <v>NAO</v>
      </c>
      <c r="CK14" s="24">
        <f t="shared" si="9"/>
        <v>1.2556405728860114</v>
      </c>
      <c r="CM14" s="24">
        <f t="shared" si="10"/>
        <v>0</v>
      </c>
      <c r="CN14" s="24">
        <f t="shared" si="11"/>
        <v>0</v>
      </c>
      <c r="CO14" s="24">
        <f t="shared" si="12"/>
        <v>0</v>
      </c>
      <c r="CP14" s="24">
        <f t="shared" si="13"/>
        <v>10.714285714285714</v>
      </c>
      <c r="CQ14" s="24">
        <f t="shared" si="14"/>
        <v>50</v>
      </c>
      <c r="CR14" s="24">
        <f t="shared" si="14"/>
        <v>6.8965517241379315</v>
      </c>
      <c r="CS14" s="24">
        <f t="shared" si="14"/>
        <v>0</v>
      </c>
      <c r="CT14" s="24" t="e">
        <f t="shared" si="14"/>
        <v>#DIV/0!</v>
      </c>
      <c r="CU14" s="24">
        <f t="shared" si="14"/>
        <v>0</v>
      </c>
      <c r="CV14" s="24" t="e">
        <f t="shared" si="15"/>
        <v>#DIV/0!</v>
      </c>
      <c r="CW14" s="24">
        <f t="shared" si="15"/>
        <v>0</v>
      </c>
      <c r="CX14" s="24">
        <f t="shared" si="15"/>
        <v>0</v>
      </c>
      <c r="CY14" s="24" t="e">
        <f t="shared" si="15"/>
        <v>#DIV/0!</v>
      </c>
      <c r="CZ14" s="24" t="e">
        <f t="shared" si="15"/>
        <v>#DIV/0!</v>
      </c>
      <c r="DA14" s="24">
        <f t="shared" si="16"/>
        <v>0</v>
      </c>
      <c r="DB14" s="24">
        <f t="shared" si="16"/>
        <v>0</v>
      </c>
      <c r="DC14" s="24">
        <f t="shared" si="16"/>
        <v>0</v>
      </c>
      <c r="DE14" s="24">
        <f t="shared" si="38"/>
        <v>0</v>
      </c>
      <c r="DF14" s="24">
        <f t="shared" si="38"/>
        <v>0</v>
      </c>
      <c r="DG14" s="24">
        <f t="shared" si="39"/>
        <v>0</v>
      </c>
      <c r="DH14" s="24">
        <f t="shared" si="40"/>
        <v>1</v>
      </c>
      <c r="DI14" s="24">
        <f t="shared" si="17"/>
        <v>1</v>
      </c>
      <c r="DJ14" s="24">
        <f t="shared" si="17"/>
        <v>1</v>
      </c>
      <c r="DK14" s="24">
        <f t="shared" si="17"/>
        <v>0</v>
      </c>
      <c r="DL14" s="24">
        <f t="shared" si="17"/>
        <v>0</v>
      </c>
      <c r="DM14" s="24">
        <f t="shared" si="17"/>
        <v>0</v>
      </c>
      <c r="DN14" s="24">
        <f t="shared" si="18"/>
        <v>0</v>
      </c>
      <c r="DO14" s="24">
        <f t="shared" si="41"/>
        <v>0</v>
      </c>
      <c r="DP14" s="24">
        <f t="shared" si="41"/>
        <v>0</v>
      </c>
      <c r="DQ14" s="24">
        <f t="shared" si="41"/>
        <v>0</v>
      </c>
      <c r="DR14" s="24">
        <f t="shared" si="42"/>
        <v>0</v>
      </c>
      <c r="DS14" s="24">
        <f t="shared" si="43"/>
        <v>0</v>
      </c>
    </row>
    <row r="15" spans="1:123" s="24" customFormat="1" ht="15.75" thickBot="1">
      <c r="A15" s="24" t="s">
        <v>413</v>
      </c>
      <c r="B15" s="25">
        <v>13</v>
      </c>
      <c r="C15" s="25" t="s">
        <v>548</v>
      </c>
      <c r="D15" s="50" t="s">
        <v>36</v>
      </c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50" t="s">
        <v>36</v>
      </c>
      <c r="U15" s="33"/>
      <c r="V15" s="33"/>
      <c r="W15" s="33"/>
      <c r="X15" s="33">
        <v>2</v>
      </c>
      <c r="Y15" s="33"/>
      <c r="Z15" s="33">
        <v>1</v>
      </c>
      <c r="AA15" s="33"/>
      <c r="AB15" s="33"/>
      <c r="AC15" s="33"/>
      <c r="AD15" s="33"/>
      <c r="AE15" s="33"/>
      <c r="AF15" s="33"/>
      <c r="AG15" s="33"/>
      <c r="AH15" s="33"/>
      <c r="AI15" s="33"/>
      <c r="AJ15" s="50"/>
      <c r="AK15" s="93"/>
      <c r="AL15" s="33"/>
      <c r="AM15" s="33"/>
      <c r="AN15" s="27"/>
      <c r="AO15" s="27"/>
      <c r="AP15" s="27"/>
      <c r="AQ15" s="27"/>
      <c r="AR15" s="28"/>
      <c r="AS15" s="26"/>
      <c r="AT15" s="26"/>
      <c r="AU15" s="26"/>
      <c r="AV15" s="26"/>
      <c r="AW15" s="26"/>
      <c r="AX15" s="26"/>
      <c r="AY15" s="26"/>
      <c r="AZ15" s="29">
        <f t="shared" si="19"/>
        <v>2</v>
      </c>
      <c r="BA15" s="30">
        <f t="shared" si="0"/>
        <v>0</v>
      </c>
      <c r="BB15" s="31">
        <f t="shared" si="0"/>
        <v>0</v>
      </c>
      <c r="BC15" s="31">
        <f t="shared" si="20"/>
        <v>0</v>
      </c>
      <c r="BD15" s="31">
        <f t="shared" si="1"/>
        <v>0</v>
      </c>
      <c r="BE15" s="31">
        <f t="shared" si="21"/>
        <v>0</v>
      </c>
      <c r="BF15" s="31">
        <f t="shared" si="2"/>
        <v>2</v>
      </c>
      <c r="BG15" s="31">
        <f t="shared" si="22"/>
        <v>2</v>
      </c>
      <c r="BH15" s="31">
        <f t="shared" si="3"/>
        <v>0</v>
      </c>
      <c r="BI15" s="31">
        <f t="shared" si="3"/>
        <v>1</v>
      </c>
      <c r="BJ15" s="31">
        <f t="shared" si="3"/>
        <v>0</v>
      </c>
      <c r="BK15" s="31">
        <f t="shared" si="23"/>
        <v>0</v>
      </c>
      <c r="BL15" s="31">
        <f t="shared" si="23"/>
        <v>0</v>
      </c>
      <c r="BM15" s="31">
        <f t="shared" si="24"/>
        <v>0</v>
      </c>
      <c r="BN15" s="31">
        <f t="shared" si="4"/>
        <v>0</v>
      </c>
      <c r="BO15" s="31">
        <f t="shared" si="4"/>
        <v>0</v>
      </c>
      <c r="BP15" s="31">
        <f t="shared" si="25"/>
        <v>0</v>
      </c>
      <c r="BQ15" s="31">
        <f t="shared" si="26"/>
        <v>0</v>
      </c>
      <c r="BR15" s="31">
        <f t="shared" si="26"/>
        <v>0</v>
      </c>
      <c r="BS15" s="31">
        <f t="shared" si="27"/>
        <v>0</v>
      </c>
      <c r="BT15" s="31">
        <f t="shared" si="5"/>
        <v>0</v>
      </c>
      <c r="BU15" s="32">
        <f t="shared" si="5"/>
        <v>0</v>
      </c>
      <c r="BV15" s="32">
        <f t="shared" si="28"/>
        <v>0</v>
      </c>
      <c r="BX15" s="30">
        <f t="shared" si="29"/>
        <v>80</v>
      </c>
      <c r="BY15" s="31">
        <f t="shared" si="30"/>
        <v>10</v>
      </c>
      <c r="BZ15" s="31">
        <f t="shared" si="31"/>
        <v>0</v>
      </c>
      <c r="CA15" s="31">
        <f t="shared" si="32"/>
        <v>0</v>
      </c>
      <c r="CB15" s="31">
        <f t="shared" si="33"/>
        <v>0</v>
      </c>
      <c r="CC15" s="32">
        <f t="shared" si="34"/>
        <v>90</v>
      </c>
      <c r="CD15" s="176">
        <f t="shared" si="6"/>
        <v>-56.666666666666657</v>
      </c>
      <c r="CE15" s="24" t="str">
        <f t="shared" si="35"/>
        <v>NAO</v>
      </c>
      <c r="CF15" s="176">
        <f t="shared" si="7"/>
        <v>-96.666666666666657</v>
      </c>
      <c r="CG15" s="24" t="str">
        <f t="shared" si="36"/>
        <v>NAO</v>
      </c>
      <c r="CH15" s="176">
        <f t="shared" si="8"/>
        <v>-150</v>
      </c>
      <c r="CI15" s="24" t="str">
        <f t="shared" si="37"/>
        <v>NAO</v>
      </c>
      <c r="CK15" s="24">
        <f t="shared" si="9"/>
        <v>0.70629782224838134</v>
      </c>
      <c r="CM15" s="24">
        <f t="shared" si="10"/>
        <v>0</v>
      </c>
      <c r="CN15" s="24">
        <f t="shared" si="11"/>
        <v>0</v>
      </c>
      <c r="CO15" s="24">
        <f t="shared" si="12"/>
        <v>0</v>
      </c>
      <c r="CP15" s="24">
        <f t="shared" si="13"/>
        <v>7.1428571428571423</v>
      </c>
      <c r="CQ15" s="24">
        <f t="shared" si="14"/>
        <v>0</v>
      </c>
      <c r="CR15" s="24">
        <f t="shared" si="14"/>
        <v>3.4482758620689657</v>
      </c>
      <c r="CS15" s="24">
        <f t="shared" si="14"/>
        <v>0</v>
      </c>
      <c r="CT15" s="24" t="e">
        <f t="shared" si="14"/>
        <v>#DIV/0!</v>
      </c>
      <c r="CU15" s="24">
        <f t="shared" si="14"/>
        <v>0</v>
      </c>
      <c r="CV15" s="24" t="e">
        <f t="shared" si="15"/>
        <v>#DIV/0!</v>
      </c>
      <c r="CW15" s="24">
        <f t="shared" si="15"/>
        <v>0</v>
      </c>
      <c r="CX15" s="24">
        <f t="shared" si="15"/>
        <v>0</v>
      </c>
      <c r="CY15" s="24" t="e">
        <f t="shared" si="15"/>
        <v>#DIV/0!</v>
      </c>
      <c r="CZ15" s="24" t="e">
        <f t="shared" si="15"/>
        <v>#DIV/0!</v>
      </c>
      <c r="DA15" s="24">
        <f t="shared" si="16"/>
        <v>0</v>
      </c>
      <c r="DB15" s="24">
        <f t="shared" si="16"/>
        <v>0</v>
      </c>
      <c r="DC15" s="24">
        <f t="shared" si="16"/>
        <v>0</v>
      </c>
      <c r="DE15" s="24">
        <f t="shared" si="38"/>
        <v>0</v>
      </c>
      <c r="DF15" s="24">
        <f t="shared" si="38"/>
        <v>0</v>
      </c>
      <c r="DG15" s="24">
        <f t="shared" si="39"/>
        <v>0</v>
      </c>
      <c r="DH15" s="24">
        <f t="shared" si="40"/>
        <v>1</v>
      </c>
      <c r="DI15" s="24">
        <f t="shared" si="17"/>
        <v>0</v>
      </c>
      <c r="DJ15" s="24">
        <f t="shared" si="17"/>
        <v>1</v>
      </c>
      <c r="DK15" s="24">
        <f t="shared" si="17"/>
        <v>0</v>
      </c>
      <c r="DL15" s="24">
        <f t="shared" si="17"/>
        <v>0</v>
      </c>
      <c r="DM15" s="24">
        <f t="shared" si="17"/>
        <v>0</v>
      </c>
      <c r="DN15" s="24">
        <f t="shared" si="18"/>
        <v>0</v>
      </c>
      <c r="DO15" s="24">
        <f t="shared" si="41"/>
        <v>0</v>
      </c>
      <c r="DP15" s="24">
        <f t="shared" si="41"/>
        <v>0</v>
      </c>
      <c r="DQ15" s="24">
        <f t="shared" si="41"/>
        <v>0</v>
      </c>
      <c r="DR15" s="24">
        <f t="shared" si="42"/>
        <v>0</v>
      </c>
      <c r="DS15" s="24">
        <f t="shared" si="43"/>
        <v>0</v>
      </c>
    </row>
    <row r="16" spans="1:123" s="24" customFormat="1" ht="15.75" thickBot="1">
      <c r="A16" s="24" t="s">
        <v>413</v>
      </c>
      <c r="B16" s="25">
        <v>14</v>
      </c>
      <c r="C16" s="25" t="s">
        <v>549</v>
      </c>
      <c r="D16" s="50" t="s">
        <v>36</v>
      </c>
      <c r="E16" s="33"/>
      <c r="F16" s="33">
        <v>1</v>
      </c>
      <c r="G16" s="33"/>
      <c r="H16" s="33"/>
      <c r="I16" s="33"/>
      <c r="J16" s="33">
        <v>2</v>
      </c>
      <c r="K16" s="33">
        <v>2</v>
      </c>
      <c r="L16" s="33"/>
      <c r="M16" s="33"/>
      <c r="N16" s="33"/>
      <c r="O16" s="33"/>
      <c r="P16" s="33"/>
      <c r="Q16" s="33"/>
      <c r="R16" s="33"/>
      <c r="S16" s="33"/>
      <c r="T16" s="50" t="s">
        <v>76</v>
      </c>
      <c r="U16" s="33"/>
      <c r="V16" s="33"/>
      <c r="W16" s="33"/>
      <c r="X16" s="33"/>
      <c r="Y16" s="33"/>
      <c r="Z16" s="241"/>
      <c r="AA16" s="33"/>
      <c r="AB16" s="33"/>
      <c r="AC16" s="33"/>
      <c r="AD16" s="33"/>
      <c r="AE16" s="33"/>
      <c r="AF16" s="33"/>
      <c r="AG16" s="33"/>
      <c r="AH16" s="33"/>
      <c r="AI16" s="33"/>
      <c r="AJ16" s="50"/>
      <c r="AK16" s="93"/>
      <c r="AL16" s="33"/>
      <c r="AM16" s="33"/>
      <c r="AN16" s="27"/>
      <c r="AO16" s="27"/>
      <c r="AP16" s="27"/>
      <c r="AQ16" s="27"/>
      <c r="AR16" s="28"/>
      <c r="AS16" s="26"/>
      <c r="AT16" s="26"/>
      <c r="AU16" s="26"/>
      <c r="AV16" s="26"/>
      <c r="AW16" s="26"/>
      <c r="AX16" s="26"/>
      <c r="AY16" s="26"/>
      <c r="AZ16" s="29">
        <f t="shared" si="19"/>
        <v>1</v>
      </c>
      <c r="BA16" s="30">
        <f t="shared" si="0"/>
        <v>0</v>
      </c>
      <c r="BB16" s="31">
        <f t="shared" si="0"/>
        <v>1</v>
      </c>
      <c r="BC16" s="31">
        <f t="shared" si="20"/>
        <v>1</v>
      </c>
      <c r="BD16" s="31">
        <f t="shared" si="1"/>
        <v>0</v>
      </c>
      <c r="BE16" s="31">
        <f t="shared" si="21"/>
        <v>1</v>
      </c>
      <c r="BF16" s="31">
        <f t="shared" si="2"/>
        <v>0</v>
      </c>
      <c r="BG16" s="31">
        <f t="shared" si="22"/>
        <v>1</v>
      </c>
      <c r="BH16" s="31">
        <f t="shared" si="3"/>
        <v>0</v>
      </c>
      <c r="BI16" s="31">
        <f t="shared" si="3"/>
        <v>2</v>
      </c>
      <c r="BJ16" s="31">
        <f t="shared" si="3"/>
        <v>2</v>
      </c>
      <c r="BK16" s="31">
        <f t="shared" si="23"/>
        <v>0</v>
      </c>
      <c r="BL16" s="31">
        <f t="shared" si="23"/>
        <v>0</v>
      </c>
      <c r="BM16" s="31">
        <f t="shared" si="24"/>
        <v>0</v>
      </c>
      <c r="BN16" s="31">
        <f t="shared" si="4"/>
        <v>0</v>
      </c>
      <c r="BO16" s="31">
        <f t="shared" si="4"/>
        <v>0</v>
      </c>
      <c r="BP16" s="31">
        <f t="shared" si="25"/>
        <v>0</v>
      </c>
      <c r="BQ16" s="31">
        <f t="shared" si="26"/>
        <v>0</v>
      </c>
      <c r="BR16" s="31">
        <f t="shared" si="26"/>
        <v>0</v>
      </c>
      <c r="BS16" s="31">
        <f t="shared" si="27"/>
        <v>0</v>
      </c>
      <c r="BT16" s="31">
        <f t="shared" si="5"/>
        <v>0</v>
      </c>
      <c r="BU16" s="32">
        <f t="shared" si="5"/>
        <v>0</v>
      </c>
      <c r="BV16" s="32">
        <f t="shared" si="28"/>
        <v>0</v>
      </c>
      <c r="BX16" s="30">
        <f t="shared" si="29"/>
        <v>80</v>
      </c>
      <c r="BY16" s="31">
        <f t="shared" si="30"/>
        <v>20</v>
      </c>
      <c r="BZ16" s="31">
        <f t="shared" si="31"/>
        <v>10</v>
      </c>
      <c r="CA16" s="31">
        <f t="shared" si="32"/>
        <v>0</v>
      </c>
      <c r="CB16" s="31">
        <f t="shared" si="33"/>
        <v>0</v>
      </c>
      <c r="CC16" s="32">
        <f t="shared" si="34"/>
        <v>110</v>
      </c>
      <c r="CD16" s="176">
        <f t="shared" si="6"/>
        <v>36.666666666666671</v>
      </c>
      <c r="CE16" s="24">
        <f t="shared" si="35"/>
        <v>3</v>
      </c>
      <c r="CF16" s="176">
        <f t="shared" si="7"/>
        <v>16.666666666666671</v>
      </c>
      <c r="CG16" s="24">
        <f t="shared" si="36"/>
        <v>4</v>
      </c>
      <c r="CH16" s="176">
        <f t="shared" si="8"/>
        <v>-10</v>
      </c>
      <c r="CI16" s="24" t="str">
        <f t="shared" si="37"/>
        <v>NAO</v>
      </c>
      <c r="CK16" s="24">
        <f t="shared" si="9"/>
        <v>0.86325289385913284</v>
      </c>
      <c r="CM16" s="24">
        <f t="shared" si="10"/>
        <v>0</v>
      </c>
      <c r="CN16" s="24">
        <f t="shared" si="11"/>
        <v>1.8518518518518516</v>
      </c>
      <c r="CO16" s="24">
        <f t="shared" si="12"/>
        <v>0</v>
      </c>
      <c r="CP16" s="24">
        <f t="shared" si="13"/>
        <v>0</v>
      </c>
      <c r="CQ16" s="24">
        <f t="shared" si="14"/>
        <v>0</v>
      </c>
      <c r="CR16" s="24">
        <f t="shared" si="14"/>
        <v>6.8965517241379315</v>
      </c>
      <c r="CS16" s="24">
        <f t="shared" si="14"/>
        <v>40</v>
      </c>
      <c r="CT16" s="24" t="e">
        <f t="shared" si="14"/>
        <v>#DIV/0!</v>
      </c>
      <c r="CU16" s="24">
        <f t="shared" si="14"/>
        <v>0</v>
      </c>
      <c r="CV16" s="24" t="e">
        <f t="shared" si="15"/>
        <v>#DIV/0!</v>
      </c>
      <c r="CW16" s="24">
        <f t="shared" si="15"/>
        <v>0</v>
      </c>
      <c r="CX16" s="24">
        <f t="shared" si="15"/>
        <v>0</v>
      </c>
      <c r="CY16" s="24" t="e">
        <f t="shared" si="15"/>
        <v>#DIV/0!</v>
      </c>
      <c r="CZ16" s="24" t="e">
        <f t="shared" si="15"/>
        <v>#DIV/0!</v>
      </c>
      <c r="DA16" s="24">
        <f t="shared" si="16"/>
        <v>0</v>
      </c>
      <c r="DB16" s="24">
        <f t="shared" si="16"/>
        <v>0</v>
      </c>
      <c r="DC16" s="24">
        <f t="shared" si="16"/>
        <v>0</v>
      </c>
      <c r="DE16" s="24">
        <f t="shared" si="38"/>
        <v>0</v>
      </c>
      <c r="DF16" s="24">
        <f t="shared" si="38"/>
        <v>1</v>
      </c>
      <c r="DG16" s="24">
        <f t="shared" si="39"/>
        <v>0</v>
      </c>
      <c r="DH16" s="24">
        <f t="shared" si="40"/>
        <v>0</v>
      </c>
      <c r="DI16" s="24">
        <f t="shared" si="17"/>
        <v>0</v>
      </c>
      <c r="DJ16" s="24">
        <f t="shared" si="17"/>
        <v>1</v>
      </c>
      <c r="DK16" s="24">
        <f t="shared" si="17"/>
        <v>1</v>
      </c>
      <c r="DL16" s="24">
        <f t="shared" si="17"/>
        <v>0</v>
      </c>
      <c r="DM16" s="24">
        <f t="shared" si="17"/>
        <v>0</v>
      </c>
      <c r="DN16" s="24">
        <f t="shared" si="18"/>
        <v>0</v>
      </c>
      <c r="DO16" s="24">
        <f t="shared" si="41"/>
        <v>0</v>
      </c>
      <c r="DP16" s="24">
        <f t="shared" si="41"/>
        <v>0</v>
      </c>
      <c r="DQ16" s="24">
        <f t="shared" si="41"/>
        <v>0</v>
      </c>
      <c r="DR16" s="24">
        <f t="shared" si="42"/>
        <v>0</v>
      </c>
      <c r="DS16" s="24">
        <f t="shared" si="43"/>
        <v>0</v>
      </c>
    </row>
    <row r="17" spans="1:123" ht="15.75" thickBot="1">
      <c r="A17" s="24" t="s">
        <v>413</v>
      </c>
      <c r="B17" s="25">
        <v>15</v>
      </c>
      <c r="C17" s="25" t="s">
        <v>550</v>
      </c>
      <c r="D17" s="50" t="s">
        <v>76</v>
      </c>
      <c r="E17" s="241"/>
      <c r="F17" s="241"/>
      <c r="G17" s="241"/>
      <c r="H17" s="241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50" t="s">
        <v>76</v>
      </c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50"/>
      <c r="AK17" s="93"/>
      <c r="AL17" s="33"/>
      <c r="AM17" s="33"/>
      <c r="AN17" s="36"/>
      <c r="AO17" s="36"/>
      <c r="AP17" s="36"/>
      <c r="AQ17" s="36"/>
      <c r="AR17" s="37"/>
      <c r="AS17" s="33"/>
      <c r="AT17" s="33"/>
      <c r="AU17" s="33"/>
      <c r="AV17" s="33"/>
      <c r="AW17" s="33"/>
      <c r="AX17" s="33"/>
      <c r="AY17" s="33"/>
      <c r="AZ17" s="38">
        <f t="shared" si="19"/>
        <v>0</v>
      </c>
      <c r="BA17" s="39">
        <f t="shared" si="0"/>
        <v>0</v>
      </c>
      <c r="BB17" s="40">
        <f t="shared" si="0"/>
        <v>0</v>
      </c>
      <c r="BC17" s="31">
        <f t="shared" si="20"/>
        <v>0</v>
      </c>
      <c r="BD17" s="40">
        <f t="shared" si="1"/>
        <v>0</v>
      </c>
      <c r="BE17" s="31">
        <f t="shared" si="21"/>
        <v>0</v>
      </c>
      <c r="BF17" s="40">
        <f t="shared" si="2"/>
        <v>0</v>
      </c>
      <c r="BG17" s="31">
        <f t="shared" si="22"/>
        <v>0</v>
      </c>
      <c r="BH17" s="40">
        <f t="shared" si="3"/>
        <v>0</v>
      </c>
      <c r="BI17" s="40">
        <f t="shared" si="3"/>
        <v>0</v>
      </c>
      <c r="BJ17" s="40">
        <f t="shared" si="3"/>
        <v>0</v>
      </c>
      <c r="BK17" s="40">
        <f t="shared" si="23"/>
        <v>0</v>
      </c>
      <c r="BL17" s="40">
        <f t="shared" si="23"/>
        <v>0</v>
      </c>
      <c r="BM17" s="31">
        <f t="shared" si="24"/>
        <v>0</v>
      </c>
      <c r="BN17" s="40">
        <f t="shared" si="4"/>
        <v>0</v>
      </c>
      <c r="BO17" s="40">
        <f t="shared" si="4"/>
        <v>0</v>
      </c>
      <c r="BP17" s="40">
        <f t="shared" si="25"/>
        <v>0</v>
      </c>
      <c r="BQ17" s="40">
        <f t="shared" si="26"/>
        <v>0</v>
      </c>
      <c r="BR17" s="40">
        <f t="shared" si="26"/>
        <v>0</v>
      </c>
      <c r="BS17" s="31">
        <f t="shared" si="27"/>
        <v>0</v>
      </c>
      <c r="BT17" s="40">
        <f t="shared" si="5"/>
        <v>0</v>
      </c>
      <c r="BU17" s="41">
        <f t="shared" si="5"/>
        <v>0</v>
      </c>
      <c r="BV17" s="41">
        <f t="shared" si="28"/>
        <v>0</v>
      </c>
      <c r="BW17" s="42"/>
      <c r="BX17" s="39">
        <f t="shared" si="29"/>
        <v>0</v>
      </c>
      <c r="BY17" s="40">
        <f t="shared" si="30"/>
        <v>0</v>
      </c>
      <c r="BZ17" s="40">
        <f t="shared" si="31"/>
        <v>0</v>
      </c>
      <c r="CA17" s="40">
        <f t="shared" si="32"/>
        <v>0</v>
      </c>
      <c r="CB17" s="40">
        <f t="shared" si="33"/>
        <v>0</v>
      </c>
      <c r="CC17" s="32" t="str">
        <f t="shared" si="34"/>
        <v/>
      </c>
      <c r="CD17" s="176" t="e">
        <f t="shared" si="6"/>
        <v>#VALUE!</v>
      </c>
      <c r="CE17" s="24" t="str">
        <f t="shared" si="35"/>
        <v xml:space="preserve"> </v>
      </c>
      <c r="CF17" s="176" t="e">
        <f t="shared" si="7"/>
        <v>#VALUE!</v>
      </c>
      <c r="CG17" s="24" t="str">
        <f t="shared" si="36"/>
        <v xml:space="preserve"> </v>
      </c>
      <c r="CH17" s="176" t="e">
        <f t="shared" si="8"/>
        <v>#VALUE!</v>
      </c>
      <c r="CI17" s="24" t="str">
        <f t="shared" si="37"/>
        <v xml:space="preserve"> </v>
      </c>
      <c r="CK17" t="e">
        <f t="shared" si="9"/>
        <v>#VALUE!</v>
      </c>
      <c r="CM17">
        <f t="shared" si="10"/>
        <v>0</v>
      </c>
      <c r="CN17">
        <f t="shared" si="11"/>
        <v>0</v>
      </c>
      <c r="CO17">
        <f t="shared" si="12"/>
        <v>0</v>
      </c>
      <c r="CP17">
        <f t="shared" si="13"/>
        <v>0</v>
      </c>
      <c r="CQ17">
        <f t="shared" si="14"/>
        <v>0</v>
      </c>
      <c r="CR17">
        <f t="shared" si="14"/>
        <v>0</v>
      </c>
      <c r="CS17">
        <f t="shared" si="14"/>
        <v>0</v>
      </c>
      <c r="CT17" t="e">
        <f t="shared" si="14"/>
        <v>#DIV/0!</v>
      </c>
      <c r="CU17">
        <f t="shared" si="14"/>
        <v>0</v>
      </c>
      <c r="CV17" t="e">
        <f t="shared" si="15"/>
        <v>#DIV/0!</v>
      </c>
      <c r="CW17">
        <f t="shared" si="15"/>
        <v>0</v>
      </c>
      <c r="CX17">
        <f t="shared" si="15"/>
        <v>0</v>
      </c>
      <c r="CY17" t="e">
        <f t="shared" si="15"/>
        <v>#DIV/0!</v>
      </c>
      <c r="CZ17" t="e">
        <f t="shared" si="15"/>
        <v>#DIV/0!</v>
      </c>
      <c r="DA17">
        <f t="shared" si="16"/>
        <v>0</v>
      </c>
      <c r="DB17">
        <f t="shared" si="16"/>
        <v>0</v>
      </c>
      <c r="DC17">
        <f t="shared" si="16"/>
        <v>0</v>
      </c>
      <c r="DE17" s="24">
        <f t="shared" si="38"/>
        <v>0</v>
      </c>
      <c r="DF17" s="24">
        <f t="shared" si="38"/>
        <v>0</v>
      </c>
      <c r="DG17" s="24">
        <f t="shared" si="39"/>
        <v>0</v>
      </c>
      <c r="DH17" s="24">
        <f t="shared" si="40"/>
        <v>0</v>
      </c>
      <c r="DI17" s="24">
        <f t="shared" si="17"/>
        <v>0</v>
      </c>
      <c r="DJ17" s="24">
        <f t="shared" si="17"/>
        <v>0</v>
      </c>
      <c r="DK17" s="24">
        <f t="shared" si="17"/>
        <v>0</v>
      </c>
      <c r="DL17" s="24">
        <f t="shared" si="17"/>
        <v>0</v>
      </c>
      <c r="DM17" s="24">
        <f t="shared" si="17"/>
        <v>0</v>
      </c>
      <c r="DN17" s="24">
        <f t="shared" si="18"/>
        <v>0</v>
      </c>
      <c r="DO17" s="24">
        <f t="shared" si="41"/>
        <v>0</v>
      </c>
      <c r="DP17" s="24">
        <f t="shared" si="41"/>
        <v>0</v>
      </c>
      <c r="DQ17" s="24">
        <f t="shared" si="41"/>
        <v>0</v>
      </c>
      <c r="DR17" s="24">
        <f t="shared" si="42"/>
        <v>0</v>
      </c>
      <c r="DS17" s="24">
        <f t="shared" si="43"/>
        <v>0</v>
      </c>
    </row>
    <row r="18" spans="1:123" ht="15.75" thickBot="1">
      <c r="A18" s="24" t="s">
        <v>551</v>
      </c>
      <c r="B18" s="25">
        <v>16</v>
      </c>
      <c r="C18" s="25" t="s">
        <v>552</v>
      </c>
      <c r="D18" s="50" t="s">
        <v>36</v>
      </c>
      <c r="E18" s="33"/>
      <c r="F18" s="33"/>
      <c r="G18" s="33">
        <v>5</v>
      </c>
      <c r="H18" s="33">
        <v>1</v>
      </c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50" t="s">
        <v>36</v>
      </c>
      <c r="U18" s="33"/>
      <c r="V18" s="33"/>
      <c r="W18" s="33">
        <v>2</v>
      </c>
      <c r="X18" s="33">
        <v>2</v>
      </c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91"/>
      <c r="AK18" s="93"/>
      <c r="AL18" s="33"/>
      <c r="AM18" s="33"/>
      <c r="AN18" s="36"/>
      <c r="AO18" s="36"/>
      <c r="AP18" s="36"/>
      <c r="AQ18" s="36"/>
      <c r="AR18" s="37"/>
      <c r="AS18" s="33"/>
      <c r="AT18" s="33"/>
      <c r="AU18" s="33"/>
      <c r="AV18" s="33"/>
      <c r="AW18" s="33"/>
      <c r="AX18" s="33"/>
      <c r="AY18" s="33"/>
      <c r="AZ18" s="38">
        <f t="shared" si="19"/>
        <v>2</v>
      </c>
      <c r="BA18" s="39">
        <f t="shared" si="0"/>
        <v>0</v>
      </c>
      <c r="BB18" s="40">
        <f t="shared" si="0"/>
        <v>0</v>
      </c>
      <c r="BC18" s="31">
        <f t="shared" si="20"/>
        <v>0</v>
      </c>
      <c r="BD18" s="40">
        <f t="shared" si="1"/>
        <v>7</v>
      </c>
      <c r="BE18" s="31">
        <f t="shared" si="21"/>
        <v>7</v>
      </c>
      <c r="BF18" s="40">
        <f t="shared" si="2"/>
        <v>3</v>
      </c>
      <c r="BG18" s="31">
        <f t="shared" si="22"/>
        <v>10</v>
      </c>
      <c r="BH18" s="40">
        <f t="shared" si="3"/>
        <v>0</v>
      </c>
      <c r="BI18" s="40">
        <f t="shared" si="3"/>
        <v>0</v>
      </c>
      <c r="BJ18" s="40">
        <f t="shared" si="3"/>
        <v>0</v>
      </c>
      <c r="BK18" s="40">
        <f t="shared" si="23"/>
        <v>0</v>
      </c>
      <c r="BL18" s="40">
        <f t="shared" si="23"/>
        <v>0</v>
      </c>
      <c r="BM18" s="31">
        <f t="shared" si="24"/>
        <v>0</v>
      </c>
      <c r="BN18" s="40">
        <f t="shared" si="4"/>
        <v>0</v>
      </c>
      <c r="BO18" s="40">
        <f t="shared" si="4"/>
        <v>0</v>
      </c>
      <c r="BP18" s="40">
        <f t="shared" si="25"/>
        <v>0</v>
      </c>
      <c r="BQ18" s="40">
        <f t="shared" si="26"/>
        <v>0</v>
      </c>
      <c r="BR18" s="40">
        <f t="shared" si="26"/>
        <v>0</v>
      </c>
      <c r="BS18" s="31">
        <f t="shared" si="27"/>
        <v>0</v>
      </c>
      <c r="BT18" s="40">
        <f t="shared" si="5"/>
        <v>0</v>
      </c>
      <c r="BU18" s="41">
        <f t="shared" si="5"/>
        <v>0</v>
      </c>
      <c r="BV18" s="41">
        <f t="shared" si="28"/>
        <v>0</v>
      </c>
      <c r="BW18" s="42"/>
      <c r="BX18" s="39">
        <f t="shared" si="29"/>
        <v>540</v>
      </c>
      <c r="BY18" s="40">
        <f t="shared" si="30"/>
        <v>0</v>
      </c>
      <c r="BZ18" s="40">
        <f t="shared" si="31"/>
        <v>0</v>
      </c>
      <c r="CA18" s="40">
        <f t="shared" si="32"/>
        <v>0</v>
      </c>
      <c r="CB18" s="40">
        <f t="shared" si="33"/>
        <v>0</v>
      </c>
      <c r="CC18" s="32">
        <f t="shared" si="34"/>
        <v>540</v>
      </c>
      <c r="CD18" s="176">
        <f t="shared" si="6"/>
        <v>393.33333333333337</v>
      </c>
      <c r="CE18" s="24">
        <f t="shared" si="35"/>
        <v>3</v>
      </c>
      <c r="CF18" s="176">
        <f t="shared" si="7"/>
        <v>353.33333333333337</v>
      </c>
      <c r="CG18" s="24">
        <f t="shared" si="36"/>
        <v>4</v>
      </c>
      <c r="CH18" s="176">
        <f t="shared" si="8"/>
        <v>300</v>
      </c>
      <c r="CI18" s="24">
        <f t="shared" si="37"/>
        <v>5</v>
      </c>
      <c r="CK18">
        <f t="shared" si="9"/>
        <v>4.2377869334902885</v>
      </c>
      <c r="CM18">
        <f t="shared" si="10"/>
        <v>0</v>
      </c>
      <c r="CN18">
        <f t="shared" si="11"/>
        <v>0</v>
      </c>
      <c r="CO18">
        <f t="shared" si="12"/>
        <v>9.589041095890412</v>
      </c>
      <c r="CP18">
        <f t="shared" si="13"/>
        <v>10.714285714285714</v>
      </c>
      <c r="CQ18">
        <f t="shared" si="14"/>
        <v>0</v>
      </c>
      <c r="CR18">
        <f t="shared" si="14"/>
        <v>0</v>
      </c>
      <c r="CS18">
        <f t="shared" si="14"/>
        <v>0</v>
      </c>
      <c r="CT18" t="e">
        <f t="shared" si="14"/>
        <v>#DIV/0!</v>
      </c>
      <c r="CU18">
        <f t="shared" si="14"/>
        <v>0</v>
      </c>
      <c r="CV18" t="e">
        <f t="shared" si="15"/>
        <v>#DIV/0!</v>
      </c>
      <c r="CW18">
        <f t="shared" si="15"/>
        <v>0</v>
      </c>
      <c r="CX18">
        <f t="shared" si="15"/>
        <v>0</v>
      </c>
      <c r="CY18" t="e">
        <f t="shared" si="15"/>
        <v>#DIV/0!</v>
      </c>
      <c r="CZ18" t="e">
        <f t="shared" si="15"/>
        <v>#DIV/0!</v>
      </c>
      <c r="DA18">
        <f t="shared" si="16"/>
        <v>0</v>
      </c>
      <c r="DB18">
        <f t="shared" si="16"/>
        <v>0</v>
      </c>
      <c r="DC18">
        <f t="shared" si="16"/>
        <v>0</v>
      </c>
      <c r="DE18" s="24">
        <f t="shared" si="38"/>
        <v>0</v>
      </c>
      <c r="DF18" s="24">
        <f t="shared" si="38"/>
        <v>0</v>
      </c>
      <c r="DG18" s="24">
        <f t="shared" si="39"/>
        <v>1</v>
      </c>
      <c r="DH18" s="24">
        <f t="shared" si="40"/>
        <v>1</v>
      </c>
      <c r="DI18" s="24">
        <f t="shared" si="17"/>
        <v>0</v>
      </c>
      <c r="DJ18" s="24">
        <f t="shared" si="17"/>
        <v>0</v>
      </c>
      <c r="DK18" s="24">
        <f t="shared" si="17"/>
        <v>0</v>
      </c>
      <c r="DL18" s="24">
        <f t="shared" si="17"/>
        <v>0</v>
      </c>
      <c r="DM18" s="24">
        <f t="shared" si="17"/>
        <v>0</v>
      </c>
      <c r="DN18" s="24">
        <f t="shared" si="18"/>
        <v>0</v>
      </c>
      <c r="DO18" s="24">
        <f t="shared" si="41"/>
        <v>0</v>
      </c>
      <c r="DP18" s="24">
        <f t="shared" si="41"/>
        <v>0</v>
      </c>
      <c r="DQ18" s="24">
        <f t="shared" si="41"/>
        <v>0</v>
      </c>
      <c r="DR18" s="24">
        <f t="shared" si="42"/>
        <v>0</v>
      </c>
      <c r="DS18" s="24">
        <f t="shared" si="43"/>
        <v>0</v>
      </c>
    </row>
    <row r="19" spans="1:123" ht="15.75" thickBot="1">
      <c r="A19" s="24" t="s">
        <v>551</v>
      </c>
      <c r="B19" s="25">
        <v>17</v>
      </c>
      <c r="C19" s="25" t="s">
        <v>553</v>
      </c>
      <c r="D19" s="50" t="s">
        <v>36</v>
      </c>
      <c r="E19" s="33"/>
      <c r="F19" s="33">
        <v>2</v>
      </c>
      <c r="G19" s="33">
        <v>3</v>
      </c>
      <c r="H19" s="33">
        <v>2</v>
      </c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50" t="s">
        <v>36</v>
      </c>
      <c r="U19" s="33"/>
      <c r="V19" s="33"/>
      <c r="W19" s="33">
        <v>3</v>
      </c>
      <c r="X19" s="33">
        <v>1</v>
      </c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50"/>
      <c r="AK19" s="93"/>
      <c r="AL19" s="33"/>
      <c r="AM19" s="33"/>
      <c r="AN19" s="36"/>
      <c r="AO19" s="36"/>
      <c r="AP19" s="36"/>
      <c r="AQ19" s="36"/>
      <c r="AR19" s="37"/>
      <c r="AS19" s="33"/>
      <c r="AT19" s="33"/>
      <c r="AU19" s="33"/>
      <c r="AV19" s="33"/>
      <c r="AW19" s="33"/>
      <c r="AX19" s="33"/>
      <c r="AY19" s="33"/>
      <c r="AZ19" s="38">
        <f t="shared" si="19"/>
        <v>2</v>
      </c>
      <c r="BA19" s="39">
        <f>SUM(E19,U19,AK19)</f>
        <v>0</v>
      </c>
      <c r="BB19" s="40">
        <f>SUM(F19,V19,AL19)</f>
        <v>2</v>
      </c>
      <c r="BC19" s="31">
        <f t="shared" si="20"/>
        <v>2</v>
      </c>
      <c r="BD19" s="40">
        <f t="shared" si="1"/>
        <v>6</v>
      </c>
      <c r="BE19" s="31">
        <f t="shared" si="21"/>
        <v>8</v>
      </c>
      <c r="BF19" s="40">
        <f t="shared" si="2"/>
        <v>3</v>
      </c>
      <c r="BG19" s="31">
        <f t="shared" si="22"/>
        <v>11</v>
      </c>
      <c r="BH19" s="40">
        <f t="shared" si="3"/>
        <v>0</v>
      </c>
      <c r="BI19" s="40">
        <f t="shared" si="3"/>
        <v>0</v>
      </c>
      <c r="BJ19" s="40">
        <f t="shared" si="3"/>
        <v>0</v>
      </c>
      <c r="BK19" s="40">
        <f t="shared" si="23"/>
        <v>0</v>
      </c>
      <c r="BL19" s="40">
        <f t="shared" si="23"/>
        <v>0</v>
      </c>
      <c r="BM19" s="31">
        <f t="shared" si="24"/>
        <v>0</v>
      </c>
      <c r="BN19" s="40">
        <f t="shared" si="4"/>
        <v>0</v>
      </c>
      <c r="BO19" s="40">
        <f t="shared" si="4"/>
        <v>0</v>
      </c>
      <c r="BP19" s="40">
        <f t="shared" si="25"/>
        <v>0</v>
      </c>
      <c r="BQ19" s="40">
        <f t="shared" si="26"/>
        <v>0</v>
      </c>
      <c r="BR19" s="40">
        <f t="shared" si="26"/>
        <v>0</v>
      </c>
      <c r="BS19" s="31">
        <f t="shared" si="27"/>
        <v>0</v>
      </c>
      <c r="BT19" s="40">
        <f t="shared" si="5"/>
        <v>0</v>
      </c>
      <c r="BU19" s="41">
        <f t="shared" si="5"/>
        <v>0</v>
      </c>
      <c r="BV19" s="41">
        <f t="shared" si="28"/>
        <v>0</v>
      </c>
      <c r="BW19" s="42"/>
      <c r="BX19" s="39">
        <f t="shared" si="29"/>
        <v>640</v>
      </c>
      <c r="BY19" s="40">
        <f t="shared" si="30"/>
        <v>0</v>
      </c>
      <c r="BZ19" s="40">
        <f t="shared" si="31"/>
        <v>0</v>
      </c>
      <c r="CA19" s="40">
        <f t="shared" si="32"/>
        <v>0</v>
      </c>
      <c r="CB19" s="40">
        <f t="shared" si="33"/>
        <v>0</v>
      </c>
      <c r="CC19" s="32">
        <f t="shared" si="34"/>
        <v>640</v>
      </c>
      <c r="CD19" s="176">
        <f t="shared" si="6"/>
        <v>493.33333333333337</v>
      </c>
      <c r="CE19" s="24">
        <f t="shared" si="35"/>
        <v>3</v>
      </c>
      <c r="CF19" s="176">
        <f t="shared" si="7"/>
        <v>453.33333333333337</v>
      </c>
      <c r="CG19" s="24">
        <f t="shared" si="36"/>
        <v>4</v>
      </c>
      <c r="CH19" s="176">
        <f t="shared" si="8"/>
        <v>400</v>
      </c>
      <c r="CI19" s="24">
        <f t="shared" si="37"/>
        <v>5</v>
      </c>
      <c r="CK19">
        <f t="shared" si="9"/>
        <v>5.0225622915440455</v>
      </c>
      <c r="CM19">
        <f t="shared" si="10"/>
        <v>0</v>
      </c>
      <c r="CN19">
        <f t="shared" si="11"/>
        <v>3.7037037037037033</v>
      </c>
      <c r="CO19">
        <f t="shared" si="12"/>
        <v>8.2191780821917817</v>
      </c>
      <c r="CP19">
        <f t="shared" si="13"/>
        <v>10.714285714285714</v>
      </c>
      <c r="CQ19">
        <f t="shared" si="14"/>
        <v>0</v>
      </c>
      <c r="CR19">
        <f t="shared" si="14"/>
        <v>0</v>
      </c>
      <c r="CS19">
        <f t="shared" si="14"/>
        <v>0</v>
      </c>
      <c r="CT19" t="e">
        <f t="shared" si="14"/>
        <v>#DIV/0!</v>
      </c>
      <c r="CU19">
        <f t="shared" si="14"/>
        <v>0</v>
      </c>
      <c r="CV19" t="e">
        <f t="shared" si="15"/>
        <v>#DIV/0!</v>
      </c>
      <c r="CW19">
        <f t="shared" si="15"/>
        <v>0</v>
      </c>
      <c r="CX19">
        <f t="shared" si="15"/>
        <v>0</v>
      </c>
      <c r="CY19" t="e">
        <f t="shared" si="15"/>
        <v>#DIV/0!</v>
      </c>
      <c r="CZ19" t="e">
        <f t="shared" si="15"/>
        <v>#DIV/0!</v>
      </c>
      <c r="DA19">
        <f t="shared" si="16"/>
        <v>0</v>
      </c>
      <c r="DB19">
        <f t="shared" si="16"/>
        <v>0</v>
      </c>
      <c r="DC19">
        <f t="shared" si="16"/>
        <v>0</v>
      </c>
      <c r="DE19" s="24">
        <f t="shared" si="38"/>
        <v>0</v>
      </c>
      <c r="DF19" s="24">
        <f t="shared" si="38"/>
        <v>1</v>
      </c>
      <c r="DG19" s="24">
        <f t="shared" si="39"/>
        <v>1</v>
      </c>
      <c r="DH19" s="24">
        <f t="shared" si="40"/>
        <v>1</v>
      </c>
      <c r="DI19" s="24">
        <f t="shared" ref="DI19:DM20" si="44">COUNTIF(BH19,"&lt;&gt;0")</f>
        <v>0</v>
      </c>
      <c r="DJ19" s="24">
        <f t="shared" si="44"/>
        <v>0</v>
      </c>
      <c r="DK19" s="24">
        <f t="shared" si="44"/>
        <v>0</v>
      </c>
      <c r="DL19" s="24">
        <f t="shared" si="44"/>
        <v>0</v>
      </c>
      <c r="DM19" s="24">
        <f t="shared" si="44"/>
        <v>0</v>
      </c>
      <c r="DN19" s="24">
        <f t="shared" si="18"/>
        <v>0</v>
      </c>
      <c r="DO19" s="24">
        <f t="shared" si="41"/>
        <v>0</v>
      </c>
      <c r="DP19" s="24">
        <f t="shared" si="41"/>
        <v>0</v>
      </c>
      <c r="DQ19" s="24">
        <f t="shared" si="41"/>
        <v>0</v>
      </c>
      <c r="DR19" s="24">
        <f t="shared" si="42"/>
        <v>0</v>
      </c>
      <c r="DS19" s="24">
        <f t="shared" si="43"/>
        <v>0</v>
      </c>
    </row>
    <row r="20" spans="1:123" ht="15.75" thickBot="1">
      <c r="A20" s="24" t="s">
        <v>551</v>
      </c>
      <c r="B20" s="25">
        <v>18</v>
      </c>
      <c r="C20" s="25" t="s">
        <v>554</v>
      </c>
      <c r="D20" s="50" t="s">
        <v>36</v>
      </c>
      <c r="E20" s="33"/>
      <c r="F20" s="33"/>
      <c r="G20" s="33">
        <v>1</v>
      </c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50" t="s">
        <v>36</v>
      </c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>
        <v>1</v>
      </c>
      <c r="AJ20" s="50"/>
      <c r="AK20" s="93"/>
      <c r="AL20" s="33"/>
      <c r="AM20" s="33"/>
      <c r="AN20" s="36"/>
      <c r="AO20" s="36"/>
      <c r="AP20" s="36"/>
      <c r="AQ20" s="36"/>
      <c r="AR20" s="37"/>
      <c r="AS20" s="33"/>
      <c r="AT20" s="33"/>
      <c r="AU20" s="33"/>
      <c r="AV20" s="33"/>
      <c r="AW20" s="33"/>
      <c r="AX20" s="33"/>
      <c r="AY20" s="33"/>
      <c r="AZ20" s="38">
        <f t="shared" si="19"/>
        <v>2</v>
      </c>
      <c r="BA20" s="39">
        <f>SUM(E20,U20,AK20)</f>
        <v>0</v>
      </c>
      <c r="BB20" s="40">
        <f>SUM(F20,V20,AL20)</f>
        <v>0</v>
      </c>
      <c r="BC20" s="31">
        <f t="shared" si="20"/>
        <v>0</v>
      </c>
      <c r="BD20" s="40">
        <f t="shared" si="1"/>
        <v>1</v>
      </c>
      <c r="BE20" s="31">
        <f t="shared" si="21"/>
        <v>1</v>
      </c>
      <c r="BF20" s="40">
        <f t="shared" si="2"/>
        <v>0</v>
      </c>
      <c r="BG20" s="31">
        <f t="shared" si="22"/>
        <v>1</v>
      </c>
      <c r="BH20" s="40">
        <f t="shared" si="3"/>
        <v>0</v>
      </c>
      <c r="BI20" s="40">
        <f t="shared" si="3"/>
        <v>0</v>
      </c>
      <c r="BJ20" s="40">
        <f t="shared" si="3"/>
        <v>0</v>
      </c>
      <c r="BK20" s="40">
        <f t="shared" si="23"/>
        <v>0</v>
      </c>
      <c r="BL20" s="40">
        <f t="shared" si="23"/>
        <v>0</v>
      </c>
      <c r="BM20" s="31">
        <f t="shared" si="24"/>
        <v>0</v>
      </c>
      <c r="BN20" s="40">
        <f t="shared" si="4"/>
        <v>0</v>
      </c>
      <c r="BO20" s="40">
        <f t="shared" si="4"/>
        <v>0</v>
      </c>
      <c r="BP20" s="40">
        <f t="shared" si="25"/>
        <v>0</v>
      </c>
      <c r="BQ20" s="40">
        <f t="shared" si="26"/>
        <v>0</v>
      </c>
      <c r="BR20" s="40">
        <f t="shared" si="26"/>
        <v>0</v>
      </c>
      <c r="BS20" s="31">
        <f t="shared" si="27"/>
        <v>0</v>
      </c>
      <c r="BT20" s="40">
        <f t="shared" si="5"/>
        <v>0</v>
      </c>
      <c r="BU20" s="41">
        <f t="shared" si="5"/>
        <v>1</v>
      </c>
      <c r="BV20" s="41">
        <f t="shared" si="28"/>
        <v>1</v>
      </c>
      <c r="BW20" s="42"/>
      <c r="BX20" s="39">
        <f t="shared" si="29"/>
        <v>60</v>
      </c>
      <c r="BY20" s="40">
        <f t="shared" si="30"/>
        <v>0</v>
      </c>
      <c r="BZ20" s="40">
        <f t="shared" si="31"/>
        <v>0</v>
      </c>
      <c r="CA20" s="40">
        <f t="shared" si="32"/>
        <v>0</v>
      </c>
      <c r="CB20" s="40">
        <f t="shared" si="33"/>
        <v>10</v>
      </c>
      <c r="CC20" s="32">
        <f t="shared" si="34"/>
        <v>70</v>
      </c>
      <c r="CD20" s="176">
        <f t="shared" si="6"/>
        <v>-76.666666666666657</v>
      </c>
      <c r="CE20" s="24" t="str">
        <f t="shared" si="35"/>
        <v>NAO</v>
      </c>
      <c r="CF20" s="176">
        <f t="shared" si="7"/>
        <v>-116.66666666666666</v>
      </c>
      <c r="CG20" s="24" t="str">
        <f t="shared" si="36"/>
        <v>NAO</v>
      </c>
      <c r="CH20" s="176">
        <f t="shared" si="8"/>
        <v>-170</v>
      </c>
      <c r="CI20" s="24" t="str">
        <f t="shared" si="37"/>
        <v>NAO</v>
      </c>
      <c r="CK20">
        <f t="shared" si="9"/>
        <v>0.54934275063762994</v>
      </c>
      <c r="CM20">
        <f t="shared" si="10"/>
        <v>0</v>
      </c>
      <c r="CN20">
        <f t="shared" si="11"/>
        <v>0</v>
      </c>
      <c r="CO20">
        <f t="shared" si="12"/>
        <v>1.3698630136986301</v>
      </c>
      <c r="CP20">
        <f t="shared" si="13"/>
        <v>0</v>
      </c>
      <c r="CQ20">
        <f t="shared" si="14"/>
        <v>0</v>
      </c>
      <c r="CR20">
        <f t="shared" si="14"/>
        <v>0</v>
      </c>
      <c r="CS20">
        <f t="shared" si="14"/>
        <v>0</v>
      </c>
      <c r="CT20" t="e">
        <f t="shared" si="14"/>
        <v>#DIV/0!</v>
      </c>
      <c r="CU20">
        <f t="shared" si="14"/>
        <v>0</v>
      </c>
      <c r="CV20" t="e">
        <f t="shared" si="15"/>
        <v>#DIV/0!</v>
      </c>
      <c r="CW20">
        <f t="shared" si="15"/>
        <v>0</v>
      </c>
      <c r="CX20">
        <f t="shared" si="15"/>
        <v>0</v>
      </c>
      <c r="CY20" t="e">
        <f t="shared" si="15"/>
        <v>#DIV/0!</v>
      </c>
      <c r="CZ20" t="e">
        <f t="shared" si="15"/>
        <v>#DIV/0!</v>
      </c>
      <c r="DA20">
        <f t="shared" si="16"/>
        <v>0</v>
      </c>
      <c r="DB20">
        <f t="shared" si="16"/>
        <v>12.5</v>
      </c>
      <c r="DC20">
        <f t="shared" si="16"/>
        <v>14.285714285714285</v>
      </c>
      <c r="DE20" s="24">
        <f t="shared" si="38"/>
        <v>0</v>
      </c>
      <c r="DF20" s="24">
        <f t="shared" si="38"/>
        <v>0</v>
      </c>
      <c r="DG20" s="24">
        <f t="shared" si="39"/>
        <v>1</v>
      </c>
      <c r="DH20" s="24">
        <f t="shared" si="40"/>
        <v>0</v>
      </c>
      <c r="DI20" s="24">
        <f t="shared" si="44"/>
        <v>0</v>
      </c>
      <c r="DJ20" s="24">
        <f t="shared" si="44"/>
        <v>0</v>
      </c>
      <c r="DK20" s="24">
        <f t="shared" si="44"/>
        <v>0</v>
      </c>
      <c r="DL20" s="24">
        <f t="shared" si="44"/>
        <v>0</v>
      </c>
      <c r="DM20" s="24">
        <f t="shared" si="44"/>
        <v>0</v>
      </c>
      <c r="DN20" s="24">
        <f t="shared" si="18"/>
        <v>0</v>
      </c>
      <c r="DO20" s="24">
        <f t="shared" si="41"/>
        <v>0</v>
      </c>
      <c r="DP20" s="24">
        <f t="shared" si="41"/>
        <v>0</v>
      </c>
      <c r="DQ20" s="24">
        <f t="shared" si="41"/>
        <v>0</v>
      </c>
      <c r="DR20" s="24">
        <f t="shared" si="42"/>
        <v>0</v>
      </c>
      <c r="DS20" s="24">
        <f t="shared" si="43"/>
        <v>1</v>
      </c>
    </row>
    <row r="21" spans="1:123" ht="15.75" thickBot="1">
      <c r="A21" s="24" t="s">
        <v>551</v>
      </c>
      <c r="B21" s="25">
        <v>19</v>
      </c>
      <c r="C21" s="25" t="s">
        <v>555</v>
      </c>
      <c r="D21" s="50" t="s">
        <v>36</v>
      </c>
      <c r="E21" s="33"/>
      <c r="F21" s="33">
        <v>1</v>
      </c>
      <c r="G21" s="33">
        <v>1</v>
      </c>
      <c r="H21" s="33">
        <v>1</v>
      </c>
      <c r="I21" s="33"/>
      <c r="J21" s="33"/>
      <c r="K21" s="33"/>
      <c r="L21" s="33"/>
      <c r="M21" s="33"/>
      <c r="N21" s="33"/>
      <c r="O21" s="33"/>
      <c r="P21" s="166"/>
      <c r="Q21" s="33"/>
      <c r="R21" s="33"/>
      <c r="S21" s="33"/>
      <c r="T21" s="167" t="s">
        <v>36</v>
      </c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50"/>
      <c r="AK21" s="93"/>
      <c r="AL21" s="33"/>
      <c r="AM21" s="33"/>
      <c r="AN21" s="36"/>
      <c r="AO21" s="36"/>
      <c r="AP21" s="36"/>
      <c r="AQ21" s="36"/>
      <c r="AR21" s="37"/>
      <c r="AS21" s="33"/>
      <c r="AT21" s="33"/>
      <c r="AU21" s="33"/>
      <c r="AV21" s="33"/>
      <c r="AW21" s="33"/>
      <c r="AX21" s="33"/>
      <c r="AY21" s="33"/>
      <c r="AZ21" s="38">
        <f t="shared" ref="AZ21:AZ31" si="45">COUNTIF(D21:AY21,"P")</f>
        <v>2</v>
      </c>
      <c r="BA21" s="39">
        <f t="shared" ref="BA21:BA31" si="46">SUM(E21,U21,AK21)</f>
        <v>0</v>
      </c>
      <c r="BB21" s="40">
        <f t="shared" ref="BB21:BB31" si="47">SUM(F21,V21,AL21)</f>
        <v>1</v>
      </c>
      <c r="BC21" s="31">
        <f t="shared" ref="BC21:BC31" si="48">SUM(BA21:BB21)</f>
        <v>1</v>
      </c>
      <c r="BD21" s="40">
        <f t="shared" ref="BD21:BD31" si="49">SUM(G21,W21,AM21)</f>
        <v>1</v>
      </c>
      <c r="BE21" s="31">
        <f t="shared" ref="BE21:BE31" si="50">SUM(BC21:BD21)</f>
        <v>2</v>
      </c>
      <c r="BF21" s="40">
        <f t="shared" ref="BF21:BF31" si="51">SUM(H21,X21,AN21)</f>
        <v>1</v>
      </c>
      <c r="BG21" s="31">
        <f t="shared" ref="BG21:BG31" si="52">BA21+BB21+BD21+BF21</f>
        <v>3</v>
      </c>
      <c r="BH21" s="40">
        <f t="shared" ref="BH21:BH31" si="53">SUM(I21,Y21,AO21)</f>
        <v>0</v>
      </c>
      <c r="BI21" s="40">
        <f t="shared" ref="BI21:BI31" si="54">SUM(J21,Z21,AP21)</f>
        <v>0</v>
      </c>
      <c r="BJ21" s="40">
        <f t="shared" ref="BJ21:BJ31" si="55">SUM(K21,AA21,AQ21)</f>
        <v>0</v>
      </c>
      <c r="BK21" s="40">
        <f t="shared" ref="BK21:BK31" si="56">SUM(AR21,AB21,L21)</f>
        <v>0</v>
      </c>
      <c r="BL21" s="40">
        <f t="shared" ref="BL21:BL31" si="57">SUM(AS21,AC21,M21)</f>
        <v>0</v>
      </c>
      <c r="BM21" s="31">
        <f t="shared" ref="BM21:BM31" si="58">SUM(BK21:BL21)</f>
        <v>0</v>
      </c>
      <c r="BN21" s="40">
        <f t="shared" ref="BN21:BN31" si="59">SUM(AT21,AD21,N21)</f>
        <v>0</v>
      </c>
      <c r="BO21" s="40">
        <f t="shared" ref="BO21:BO31" si="60">SUM(AU21,AE21,O21)</f>
        <v>0</v>
      </c>
      <c r="BP21" s="40">
        <f t="shared" ref="BP21:BP31" si="61">IF(BO21&gt;=3,3,BO21)</f>
        <v>0</v>
      </c>
      <c r="BQ21" s="40">
        <f t="shared" ref="BQ21:BQ31" si="62">SUM(AV21,AF21,P21)</f>
        <v>0</v>
      </c>
      <c r="BR21" s="40">
        <f t="shared" ref="BR21:BR31" si="63">SUM(AW21,AG21,Q21)</f>
        <v>0</v>
      </c>
      <c r="BS21" s="31">
        <f t="shared" ref="BS21:BS31" si="64">SUM(BQ21:BR21)</f>
        <v>0</v>
      </c>
      <c r="BT21" s="40">
        <f t="shared" ref="BT21:BT31" si="65">SUM(AX21,AH21,R21)</f>
        <v>0</v>
      </c>
      <c r="BU21" s="41">
        <f t="shared" ref="BU21:BU31" si="66">SUM(AY21,AI21,S21)</f>
        <v>0</v>
      </c>
      <c r="BV21" s="41">
        <f t="shared" ref="BV21:BV31" si="67">IF(BU21&gt;=3,3,BU21)</f>
        <v>0</v>
      </c>
      <c r="BW21" s="42"/>
      <c r="BX21" s="39">
        <f t="shared" ref="BX21:BX31" si="68">(BA21*100)+(BB21*80)+(BD21*60)+(BF21*40)+(BH21*20)</f>
        <v>180</v>
      </c>
      <c r="BY21" s="40">
        <f t="shared" ref="BY21:BY31" si="69">IF(BI21&gt;3,30,BI21*10)</f>
        <v>0</v>
      </c>
      <c r="BZ21" s="40">
        <f t="shared" ref="BZ21:BZ31" si="70">IF(BJ21&gt;3,15,BJ21*5)</f>
        <v>0</v>
      </c>
      <c r="CA21" s="40">
        <f t="shared" ref="CA21:CA31" si="71">(BK21*200)+(BL21*100)+(BN21*50)+(BP21*20)</f>
        <v>0</v>
      </c>
      <c r="CB21" s="40">
        <f t="shared" ref="CB21:CB31" si="72">(BQ21*100)+(BR21*50)+(BT21*25)+(BV21*10)</f>
        <v>0</v>
      </c>
      <c r="CC21" s="32">
        <f t="shared" si="34"/>
        <v>180</v>
      </c>
      <c r="CD21" s="176">
        <f t="shared" si="6"/>
        <v>33.333333333333343</v>
      </c>
      <c r="CE21" s="24">
        <f t="shared" ref="CE21:CE31" si="73">IF(AZ21=0," ",IF(CD21&gt;=0,3,"NAO"))</f>
        <v>3</v>
      </c>
      <c r="CF21" s="176">
        <f t="shared" si="7"/>
        <v>-6.6666666666666572</v>
      </c>
      <c r="CG21" s="24" t="str">
        <f t="shared" ref="CG21:CG31" si="74">IF(AZ21=0," ",IF(CF21&gt;=0,4,"NAO"))</f>
        <v>NAO</v>
      </c>
      <c r="CH21" s="176">
        <f t="shared" si="8"/>
        <v>-60</v>
      </c>
      <c r="CI21" s="24" t="str">
        <f t="shared" ref="CI21:CI31" si="75">IF(AZ21=0," ",IF(CH21&gt;=0,5,"NAO"))</f>
        <v>NAO</v>
      </c>
      <c r="CK21">
        <f t="shared" ref="CK21:CK31" si="76">(CC21/(SUM($CC$3:$CC$31))*100)</f>
        <v>1.4125956444967627</v>
      </c>
      <c r="CM21">
        <f t="shared" ref="CM21:CM31" si="77">BA21/(SUM(BA$3:BA$31)/100)</f>
        <v>0</v>
      </c>
      <c r="CN21">
        <f t="shared" ref="CN21:CN31" si="78">BB21/(SUM(BB$3:BB$31)/100)</f>
        <v>1.8518518518518516</v>
      </c>
      <c r="CO21">
        <f t="shared" ref="CO21:CO31" si="79">BD21/(SUM(BD$3:BD$31)/100)</f>
        <v>1.3698630136986301</v>
      </c>
      <c r="CP21">
        <f t="shared" ref="CP21:CP31" si="80">BF21/(SUM(BF$3:BF$31)/100)</f>
        <v>3.5714285714285712</v>
      </c>
      <c r="CQ21">
        <f t="shared" ref="CQ21:CQ31" si="81">BH21/(SUM(BH$3:BH$31)/100)</f>
        <v>0</v>
      </c>
      <c r="CR21">
        <f t="shared" ref="CR21:CR31" si="82">BI21/(SUM(BI$3:BI$31)/100)</f>
        <v>0</v>
      </c>
      <c r="CS21">
        <f t="shared" ref="CS21:CS31" si="83">BJ21/(SUM(BJ$3:BJ$31)/100)</f>
        <v>0</v>
      </c>
      <c r="CT21" t="e">
        <f t="shared" ref="CT21:CT31" si="84">BK21/(SUM(BK$3:BK$31)/100)</f>
        <v>#DIV/0!</v>
      </c>
      <c r="CU21">
        <f t="shared" ref="CU21:CU31" si="85">BL21/(SUM(BL$3:BL$31)/100)</f>
        <v>0</v>
      </c>
      <c r="CV21" t="e">
        <f t="shared" ref="CV21:CV31" si="86">BN21/(SUM(BN$3:BN$31)/100)</f>
        <v>#DIV/0!</v>
      </c>
      <c r="CW21">
        <f t="shared" ref="CW21:CW31" si="87">BO21/(SUM(BO$3:BO$31)/100)</f>
        <v>0</v>
      </c>
      <c r="CX21">
        <f t="shared" ref="CX21:CX31" si="88">BP21/(SUM(BP$3:BP$31)/100)</f>
        <v>0</v>
      </c>
      <c r="CY21" t="e">
        <f t="shared" ref="CY21:CY31" si="89">BQ21/(SUM(BQ$3:BQ$31)/100)</f>
        <v>#DIV/0!</v>
      </c>
      <c r="CZ21" t="e">
        <f t="shared" ref="CZ21:CZ31" si="90">BR21/(SUM(BR$3:BR$31)/100)</f>
        <v>#DIV/0!</v>
      </c>
      <c r="DA21">
        <f t="shared" ref="DA21:DA31" si="91">BT21/(SUM(BT$3:BT$31)/100)</f>
        <v>0</v>
      </c>
      <c r="DB21">
        <f t="shared" ref="DB21:DB31" si="92">BU21/(SUM(BU$3:BU$31)/100)</f>
        <v>0</v>
      </c>
      <c r="DC21">
        <f t="shared" ref="DC21:DC31" si="93">BV21/(SUM(BV$3:BV$31)/100)</f>
        <v>0</v>
      </c>
      <c r="DE21" s="24">
        <f t="shared" ref="DE21:DE31" si="94">COUNTIF(BA21,"&lt;&gt;0")</f>
        <v>0</v>
      </c>
      <c r="DF21" s="24">
        <f t="shared" ref="DF21:DF31" si="95">COUNTIF(BB21,"&lt;&gt;0")</f>
        <v>1</v>
      </c>
      <c r="DG21" s="24">
        <f t="shared" ref="DG21:DG31" si="96">COUNTIF(BD21,"&lt;&gt;0")</f>
        <v>1</v>
      </c>
      <c r="DH21" s="24">
        <f t="shared" ref="DH21:DH31" si="97">COUNTIF(BF21,"&lt;&gt;0")</f>
        <v>1</v>
      </c>
      <c r="DI21" s="24">
        <f t="shared" ref="DI21:DI31" si="98">COUNTIF(BH21,"&lt;&gt;0")</f>
        <v>0</v>
      </c>
      <c r="DJ21" s="24">
        <f t="shared" ref="DJ21:DJ31" si="99">COUNTIF(BI21,"&lt;&gt;0")</f>
        <v>0</v>
      </c>
      <c r="DK21" s="24">
        <f t="shared" ref="DK21:DK31" si="100">COUNTIF(BJ21,"&lt;&gt;0")</f>
        <v>0</v>
      </c>
      <c r="DL21" s="24">
        <f t="shared" ref="DL21:DL31" si="101">COUNTIF(BK21,"&lt;&gt;0")</f>
        <v>0</v>
      </c>
      <c r="DM21" s="24">
        <f t="shared" ref="DM21:DM31" si="102">COUNTIF(BL21,"&lt;&gt;0")</f>
        <v>0</v>
      </c>
      <c r="DN21" s="24">
        <f t="shared" ref="DN21:DN31" si="103">COUNTIF(BN21,"&lt;&gt;0")</f>
        <v>0</v>
      </c>
      <c r="DO21" s="24">
        <f t="shared" ref="DO21:DO31" si="104">COUNTIF(BP21,"&lt;&gt;0")</f>
        <v>0</v>
      </c>
      <c r="DP21" s="24">
        <f t="shared" ref="DP21:DP31" si="105">COUNTIF(BQ21,"&lt;&gt;0")</f>
        <v>0</v>
      </c>
      <c r="DQ21" s="24">
        <f t="shared" ref="DQ21:DQ31" si="106">COUNTIF(BR21,"&lt;&gt;0")</f>
        <v>0</v>
      </c>
      <c r="DR21" s="24"/>
      <c r="DS21" s="24"/>
    </row>
    <row r="22" spans="1:123" ht="15.75" thickBot="1">
      <c r="A22" s="24" t="s">
        <v>551</v>
      </c>
      <c r="B22" s="25">
        <v>20</v>
      </c>
      <c r="C22" s="25" t="s">
        <v>556</v>
      </c>
      <c r="D22" s="50" t="s">
        <v>36</v>
      </c>
      <c r="E22" s="33"/>
      <c r="F22" s="33">
        <v>2</v>
      </c>
      <c r="G22" s="33">
        <v>2</v>
      </c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50" t="s">
        <v>36</v>
      </c>
      <c r="U22" s="33"/>
      <c r="V22" s="33"/>
      <c r="W22" s="33"/>
      <c r="X22" s="33">
        <v>2</v>
      </c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50"/>
      <c r="AK22" s="93"/>
      <c r="AL22" s="33"/>
      <c r="AM22" s="33"/>
      <c r="AN22" s="36"/>
      <c r="AO22" s="36"/>
      <c r="AP22" s="36"/>
      <c r="AQ22" s="36"/>
      <c r="AR22" s="37"/>
      <c r="AS22" s="33"/>
      <c r="AT22" s="33"/>
      <c r="AU22" s="33"/>
      <c r="AV22" s="33"/>
      <c r="AW22" s="33"/>
      <c r="AX22" s="33"/>
      <c r="AY22" s="33"/>
      <c r="AZ22" s="38">
        <f t="shared" si="45"/>
        <v>2</v>
      </c>
      <c r="BA22" s="39">
        <f t="shared" si="46"/>
        <v>0</v>
      </c>
      <c r="BB22" s="40">
        <f t="shared" si="47"/>
        <v>2</v>
      </c>
      <c r="BC22" s="31">
        <f t="shared" si="48"/>
        <v>2</v>
      </c>
      <c r="BD22" s="40">
        <f t="shared" si="49"/>
        <v>2</v>
      </c>
      <c r="BE22" s="31">
        <f t="shared" si="50"/>
        <v>4</v>
      </c>
      <c r="BF22" s="40">
        <f t="shared" si="51"/>
        <v>2</v>
      </c>
      <c r="BG22" s="31">
        <f t="shared" si="52"/>
        <v>6</v>
      </c>
      <c r="BH22" s="40">
        <f t="shared" si="53"/>
        <v>0</v>
      </c>
      <c r="BI22" s="40">
        <f t="shared" si="54"/>
        <v>0</v>
      </c>
      <c r="BJ22" s="40">
        <f t="shared" si="55"/>
        <v>0</v>
      </c>
      <c r="BK22" s="40">
        <f t="shared" si="56"/>
        <v>0</v>
      </c>
      <c r="BL22" s="40">
        <f t="shared" si="57"/>
        <v>0</v>
      </c>
      <c r="BM22" s="31">
        <f t="shared" si="58"/>
        <v>0</v>
      </c>
      <c r="BN22" s="40">
        <f t="shared" si="59"/>
        <v>0</v>
      </c>
      <c r="BO22" s="40">
        <f t="shared" si="60"/>
        <v>0</v>
      </c>
      <c r="BP22" s="40">
        <f t="shared" si="61"/>
        <v>0</v>
      </c>
      <c r="BQ22" s="40">
        <f t="shared" si="62"/>
        <v>0</v>
      </c>
      <c r="BR22" s="40">
        <f t="shared" si="63"/>
        <v>0</v>
      </c>
      <c r="BS22" s="31">
        <f t="shared" si="64"/>
        <v>0</v>
      </c>
      <c r="BT22" s="40">
        <f t="shared" si="65"/>
        <v>0</v>
      </c>
      <c r="BU22" s="41">
        <f t="shared" si="66"/>
        <v>0</v>
      </c>
      <c r="BV22" s="41">
        <f t="shared" si="67"/>
        <v>0</v>
      </c>
      <c r="BW22" s="42"/>
      <c r="BX22" s="39">
        <f t="shared" si="68"/>
        <v>360</v>
      </c>
      <c r="BY22" s="40">
        <f t="shared" si="69"/>
        <v>0</v>
      </c>
      <c r="BZ22" s="40">
        <f t="shared" si="70"/>
        <v>0</v>
      </c>
      <c r="CA22" s="40">
        <f t="shared" si="71"/>
        <v>0</v>
      </c>
      <c r="CB22" s="40">
        <f t="shared" si="72"/>
        <v>0</v>
      </c>
      <c r="CC22" s="32">
        <f t="shared" si="34"/>
        <v>360</v>
      </c>
      <c r="CD22" s="176">
        <f t="shared" si="6"/>
        <v>213.33333333333334</v>
      </c>
      <c r="CE22" s="24">
        <f t="shared" si="73"/>
        <v>3</v>
      </c>
      <c r="CF22" s="176">
        <f t="shared" si="7"/>
        <v>173.33333333333334</v>
      </c>
      <c r="CG22" s="24">
        <f t="shared" si="74"/>
        <v>4</v>
      </c>
      <c r="CH22" s="176">
        <f t="shared" si="8"/>
        <v>120</v>
      </c>
      <c r="CI22" s="24">
        <f t="shared" si="75"/>
        <v>5</v>
      </c>
      <c r="CK22">
        <f t="shared" si="76"/>
        <v>2.8251912889935253</v>
      </c>
      <c r="CM22">
        <f t="shared" si="77"/>
        <v>0</v>
      </c>
      <c r="CN22">
        <f t="shared" si="78"/>
        <v>3.7037037037037033</v>
      </c>
      <c r="CO22">
        <f t="shared" si="79"/>
        <v>2.7397260273972601</v>
      </c>
      <c r="CP22">
        <f t="shared" si="80"/>
        <v>7.1428571428571423</v>
      </c>
      <c r="CQ22">
        <f t="shared" si="81"/>
        <v>0</v>
      </c>
      <c r="CR22">
        <f t="shared" si="82"/>
        <v>0</v>
      </c>
      <c r="CS22">
        <f t="shared" si="83"/>
        <v>0</v>
      </c>
      <c r="CT22" t="e">
        <f t="shared" si="84"/>
        <v>#DIV/0!</v>
      </c>
      <c r="CU22">
        <f t="shared" si="85"/>
        <v>0</v>
      </c>
      <c r="CV22" t="e">
        <f t="shared" si="86"/>
        <v>#DIV/0!</v>
      </c>
      <c r="CW22">
        <f t="shared" si="87"/>
        <v>0</v>
      </c>
      <c r="CX22">
        <f t="shared" si="88"/>
        <v>0</v>
      </c>
      <c r="CY22" t="e">
        <f t="shared" si="89"/>
        <v>#DIV/0!</v>
      </c>
      <c r="CZ22" t="e">
        <f t="shared" si="90"/>
        <v>#DIV/0!</v>
      </c>
      <c r="DA22">
        <f t="shared" si="91"/>
        <v>0</v>
      </c>
      <c r="DB22">
        <f t="shared" si="92"/>
        <v>0</v>
      </c>
      <c r="DC22">
        <f t="shared" si="93"/>
        <v>0</v>
      </c>
      <c r="DE22" s="24">
        <f t="shared" si="94"/>
        <v>0</v>
      </c>
      <c r="DF22" s="24">
        <f t="shared" si="95"/>
        <v>1</v>
      </c>
      <c r="DG22" s="24">
        <f t="shared" si="96"/>
        <v>1</v>
      </c>
      <c r="DH22" s="24">
        <f t="shared" si="97"/>
        <v>1</v>
      </c>
      <c r="DI22" s="24">
        <f t="shared" si="98"/>
        <v>0</v>
      </c>
      <c r="DJ22" s="24">
        <f t="shared" si="99"/>
        <v>0</v>
      </c>
      <c r="DK22" s="24">
        <f t="shared" si="100"/>
        <v>0</v>
      </c>
      <c r="DL22" s="24">
        <f t="shared" si="101"/>
        <v>0</v>
      </c>
      <c r="DM22" s="24">
        <f t="shared" si="102"/>
        <v>0</v>
      </c>
      <c r="DN22" s="24">
        <f t="shared" si="103"/>
        <v>0</v>
      </c>
      <c r="DO22" s="24">
        <f t="shared" si="104"/>
        <v>0</v>
      </c>
      <c r="DP22" s="24">
        <f t="shared" si="105"/>
        <v>0</v>
      </c>
      <c r="DQ22" s="24">
        <f t="shared" si="106"/>
        <v>0</v>
      </c>
      <c r="DR22" s="24"/>
      <c r="DS22" s="24"/>
    </row>
    <row r="23" spans="1:123" ht="15.75" thickBot="1">
      <c r="A23" s="24" t="s">
        <v>551</v>
      </c>
      <c r="B23" s="25">
        <v>21</v>
      </c>
      <c r="C23" s="25" t="s">
        <v>557</v>
      </c>
      <c r="D23" s="50" t="s">
        <v>36</v>
      </c>
      <c r="E23" s="33"/>
      <c r="F23" s="33"/>
      <c r="G23" s="33">
        <v>1</v>
      </c>
      <c r="H23" s="33"/>
      <c r="I23" s="33"/>
      <c r="J23" s="33"/>
      <c r="K23" s="33"/>
      <c r="L23" s="33"/>
      <c r="M23" s="33"/>
      <c r="N23" s="33"/>
      <c r="O23" s="227"/>
      <c r="P23" s="33"/>
      <c r="Q23" s="33"/>
      <c r="R23" s="226">
        <v>1</v>
      </c>
      <c r="S23" s="226">
        <v>1</v>
      </c>
      <c r="T23" s="50" t="s">
        <v>36</v>
      </c>
      <c r="U23" s="33"/>
      <c r="V23" s="33"/>
      <c r="W23" s="33">
        <v>1</v>
      </c>
      <c r="X23" s="33"/>
      <c r="Y23" s="33"/>
      <c r="Z23" s="33">
        <v>2</v>
      </c>
      <c r="AA23" s="33"/>
      <c r="AB23" s="33"/>
      <c r="AC23" s="33"/>
      <c r="AD23" s="33"/>
      <c r="AE23" s="33"/>
      <c r="AF23" s="33"/>
      <c r="AG23" s="33"/>
      <c r="AH23" s="33"/>
      <c r="AI23" s="33"/>
      <c r="AJ23" s="50"/>
      <c r="AK23" s="93"/>
      <c r="AL23" s="33"/>
      <c r="AM23" s="33"/>
      <c r="AN23" s="36"/>
      <c r="AO23" s="36"/>
      <c r="AP23" s="36"/>
      <c r="AQ23" s="36"/>
      <c r="AR23" s="37"/>
      <c r="AS23" s="33"/>
      <c r="AT23" s="33"/>
      <c r="AU23" s="33"/>
      <c r="AV23" s="33"/>
      <c r="AW23" s="33"/>
      <c r="AX23" s="33"/>
      <c r="AY23" s="33"/>
      <c r="AZ23" s="38">
        <f t="shared" si="45"/>
        <v>2</v>
      </c>
      <c r="BA23" s="39">
        <f t="shared" si="46"/>
        <v>0</v>
      </c>
      <c r="BB23" s="40">
        <f t="shared" si="47"/>
        <v>0</v>
      </c>
      <c r="BC23" s="31">
        <f t="shared" si="48"/>
        <v>0</v>
      </c>
      <c r="BD23" s="40">
        <f t="shared" si="49"/>
        <v>2</v>
      </c>
      <c r="BE23" s="31">
        <f t="shared" si="50"/>
        <v>2</v>
      </c>
      <c r="BF23" s="40">
        <f t="shared" si="51"/>
        <v>0</v>
      </c>
      <c r="BG23" s="31">
        <f t="shared" si="52"/>
        <v>2</v>
      </c>
      <c r="BH23" s="40">
        <f t="shared" si="53"/>
        <v>0</v>
      </c>
      <c r="BI23" s="40">
        <f t="shared" si="54"/>
        <v>2</v>
      </c>
      <c r="BJ23" s="40">
        <f t="shared" si="55"/>
        <v>0</v>
      </c>
      <c r="BK23" s="40">
        <f t="shared" si="56"/>
        <v>0</v>
      </c>
      <c r="BL23" s="40">
        <f t="shared" si="57"/>
        <v>0</v>
      </c>
      <c r="BM23" s="31">
        <f t="shared" si="58"/>
        <v>0</v>
      </c>
      <c r="BN23" s="40">
        <f t="shared" si="59"/>
        <v>0</v>
      </c>
      <c r="BO23" s="40">
        <f t="shared" si="60"/>
        <v>0</v>
      </c>
      <c r="BP23" s="40">
        <f t="shared" si="61"/>
        <v>0</v>
      </c>
      <c r="BQ23" s="40">
        <f t="shared" si="62"/>
        <v>0</v>
      </c>
      <c r="BR23" s="40">
        <f t="shared" si="63"/>
        <v>0</v>
      </c>
      <c r="BS23" s="31">
        <f t="shared" si="64"/>
        <v>0</v>
      </c>
      <c r="BT23" s="40">
        <f t="shared" si="65"/>
        <v>1</v>
      </c>
      <c r="BU23" s="41">
        <f t="shared" si="66"/>
        <v>1</v>
      </c>
      <c r="BV23" s="41">
        <f t="shared" si="67"/>
        <v>1</v>
      </c>
      <c r="BW23" s="42"/>
      <c r="BX23" s="39">
        <f t="shared" si="68"/>
        <v>120</v>
      </c>
      <c r="BY23" s="40">
        <f t="shared" si="69"/>
        <v>20</v>
      </c>
      <c r="BZ23" s="40">
        <f t="shared" si="70"/>
        <v>0</v>
      </c>
      <c r="CA23" s="40">
        <f t="shared" si="71"/>
        <v>0</v>
      </c>
      <c r="CB23" s="40">
        <f t="shared" si="72"/>
        <v>35</v>
      </c>
      <c r="CC23" s="32">
        <f t="shared" si="34"/>
        <v>175</v>
      </c>
      <c r="CD23" s="176">
        <f t="shared" si="6"/>
        <v>28.333333333333343</v>
      </c>
      <c r="CE23" s="24">
        <f t="shared" si="73"/>
        <v>3</v>
      </c>
      <c r="CF23" s="176">
        <f t="shared" si="7"/>
        <v>-11.666666666666657</v>
      </c>
      <c r="CG23" s="24" t="str">
        <f t="shared" si="74"/>
        <v>NAO</v>
      </c>
      <c r="CH23" s="176">
        <f t="shared" si="8"/>
        <v>-65</v>
      </c>
      <c r="CI23" s="24" t="str">
        <f t="shared" si="75"/>
        <v>NAO</v>
      </c>
      <c r="CK23">
        <f t="shared" si="76"/>
        <v>1.3733568765940749</v>
      </c>
      <c r="CM23">
        <f t="shared" si="77"/>
        <v>0</v>
      </c>
      <c r="CN23">
        <f t="shared" si="78"/>
        <v>0</v>
      </c>
      <c r="CO23">
        <f t="shared" si="79"/>
        <v>2.7397260273972601</v>
      </c>
      <c r="CP23">
        <f t="shared" si="80"/>
        <v>0</v>
      </c>
      <c r="CQ23">
        <f t="shared" si="81"/>
        <v>0</v>
      </c>
      <c r="CR23">
        <f t="shared" si="82"/>
        <v>6.8965517241379315</v>
      </c>
      <c r="CS23">
        <f t="shared" si="83"/>
        <v>0</v>
      </c>
      <c r="CT23" t="e">
        <f t="shared" si="84"/>
        <v>#DIV/0!</v>
      </c>
      <c r="CU23">
        <f t="shared" si="85"/>
        <v>0</v>
      </c>
      <c r="CV23" t="e">
        <f t="shared" si="86"/>
        <v>#DIV/0!</v>
      </c>
      <c r="CW23">
        <f t="shared" si="87"/>
        <v>0</v>
      </c>
      <c r="CX23">
        <f t="shared" si="88"/>
        <v>0</v>
      </c>
      <c r="CY23" t="e">
        <f t="shared" si="89"/>
        <v>#DIV/0!</v>
      </c>
      <c r="CZ23" t="e">
        <f t="shared" si="90"/>
        <v>#DIV/0!</v>
      </c>
      <c r="DA23">
        <f t="shared" si="91"/>
        <v>14.084507042253522</v>
      </c>
      <c r="DB23">
        <f t="shared" si="92"/>
        <v>12.5</v>
      </c>
      <c r="DC23">
        <f t="shared" si="93"/>
        <v>14.285714285714285</v>
      </c>
      <c r="DE23" s="24">
        <f t="shared" si="94"/>
        <v>0</v>
      </c>
      <c r="DF23" s="24">
        <f t="shared" si="95"/>
        <v>0</v>
      </c>
      <c r="DG23" s="24">
        <f t="shared" si="96"/>
        <v>1</v>
      </c>
      <c r="DH23" s="24">
        <f t="shared" si="97"/>
        <v>0</v>
      </c>
      <c r="DI23" s="24">
        <f t="shared" si="98"/>
        <v>0</v>
      </c>
      <c r="DJ23" s="24">
        <f t="shared" si="99"/>
        <v>1</v>
      </c>
      <c r="DK23" s="24">
        <f t="shared" si="100"/>
        <v>0</v>
      </c>
      <c r="DL23" s="24">
        <f t="shared" si="101"/>
        <v>0</v>
      </c>
      <c r="DM23" s="24">
        <f t="shared" si="102"/>
        <v>0</v>
      </c>
      <c r="DN23" s="24">
        <f t="shared" si="103"/>
        <v>0</v>
      </c>
      <c r="DO23" s="24">
        <f t="shared" si="104"/>
        <v>0</v>
      </c>
      <c r="DP23" s="24">
        <f t="shared" si="105"/>
        <v>0</v>
      </c>
      <c r="DQ23" s="24">
        <f t="shared" si="106"/>
        <v>0</v>
      </c>
      <c r="DR23" s="24"/>
      <c r="DS23" s="24"/>
    </row>
    <row r="24" spans="1:123" ht="15.75" thickBot="1">
      <c r="A24" s="24" t="s">
        <v>551</v>
      </c>
      <c r="B24" s="25">
        <v>22</v>
      </c>
      <c r="C24" s="25" t="s">
        <v>558</v>
      </c>
      <c r="D24" s="50" t="s">
        <v>36</v>
      </c>
      <c r="E24" s="33"/>
      <c r="F24" s="33">
        <v>1</v>
      </c>
      <c r="G24" s="33"/>
      <c r="H24" s="33">
        <v>2</v>
      </c>
      <c r="I24" s="33"/>
      <c r="J24" s="33"/>
      <c r="K24" s="33"/>
      <c r="L24" s="33"/>
      <c r="M24" s="33"/>
      <c r="N24" s="33"/>
      <c r="O24" s="33"/>
      <c r="P24" s="33"/>
      <c r="Q24" s="33"/>
      <c r="R24" s="226">
        <v>1</v>
      </c>
      <c r="S24" s="226">
        <v>1</v>
      </c>
      <c r="T24" s="50" t="s">
        <v>36</v>
      </c>
      <c r="U24" s="33"/>
      <c r="V24" s="33">
        <v>2</v>
      </c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50"/>
      <c r="AK24" s="93"/>
      <c r="AL24" s="33"/>
      <c r="AM24" s="33"/>
      <c r="AN24" s="36"/>
      <c r="AO24" s="36"/>
      <c r="AP24" s="36"/>
      <c r="AQ24" s="36"/>
      <c r="AR24" s="37"/>
      <c r="AS24" s="33"/>
      <c r="AT24" s="33"/>
      <c r="AU24" s="33"/>
      <c r="AV24" s="33"/>
      <c r="AW24" s="33"/>
      <c r="AX24" s="33"/>
      <c r="AY24" s="33"/>
      <c r="AZ24" s="38">
        <f t="shared" si="45"/>
        <v>2</v>
      </c>
      <c r="BA24" s="39">
        <f t="shared" si="46"/>
        <v>0</v>
      </c>
      <c r="BB24" s="40">
        <f t="shared" si="47"/>
        <v>3</v>
      </c>
      <c r="BC24" s="31">
        <f t="shared" si="48"/>
        <v>3</v>
      </c>
      <c r="BD24" s="40">
        <f t="shared" si="49"/>
        <v>0</v>
      </c>
      <c r="BE24" s="31">
        <f t="shared" si="50"/>
        <v>3</v>
      </c>
      <c r="BF24" s="40">
        <f t="shared" si="51"/>
        <v>2</v>
      </c>
      <c r="BG24" s="31">
        <f t="shared" si="52"/>
        <v>5</v>
      </c>
      <c r="BH24" s="40">
        <f t="shared" si="53"/>
        <v>0</v>
      </c>
      <c r="BI24" s="40">
        <f t="shared" si="54"/>
        <v>0</v>
      </c>
      <c r="BJ24" s="40">
        <f t="shared" si="55"/>
        <v>0</v>
      </c>
      <c r="BK24" s="40">
        <f t="shared" si="56"/>
        <v>0</v>
      </c>
      <c r="BL24" s="40">
        <f t="shared" si="57"/>
        <v>0</v>
      </c>
      <c r="BM24" s="31">
        <f t="shared" si="58"/>
        <v>0</v>
      </c>
      <c r="BN24" s="40">
        <f t="shared" si="59"/>
        <v>0</v>
      </c>
      <c r="BO24" s="40">
        <f t="shared" si="60"/>
        <v>0</v>
      </c>
      <c r="BP24" s="40">
        <f t="shared" si="61"/>
        <v>0</v>
      </c>
      <c r="BQ24" s="40">
        <f t="shared" si="62"/>
        <v>0</v>
      </c>
      <c r="BR24" s="40">
        <f t="shared" si="63"/>
        <v>0</v>
      </c>
      <c r="BS24" s="31">
        <f t="shared" si="64"/>
        <v>0</v>
      </c>
      <c r="BT24" s="40">
        <f t="shared" si="65"/>
        <v>1</v>
      </c>
      <c r="BU24" s="41">
        <f t="shared" si="66"/>
        <v>1</v>
      </c>
      <c r="BV24" s="41">
        <f t="shared" si="67"/>
        <v>1</v>
      </c>
      <c r="BW24" s="42"/>
      <c r="BX24" s="39">
        <f t="shared" si="68"/>
        <v>320</v>
      </c>
      <c r="BY24" s="40">
        <f t="shared" si="69"/>
        <v>0</v>
      </c>
      <c r="BZ24" s="40">
        <f t="shared" si="70"/>
        <v>0</v>
      </c>
      <c r="CA24" s="40">
        <f t="shared" si="71"/>
        <v>0</v>
      </c>
      <c r="CB24" s="40">
        <f t="shared" si="72"/>
        <v>35</v>
      </c>
      <c r="CC24" s="32">
        <f t="shared" si="34"/>
        <v>355</v>
      </c>
      <c r="CD24" s="176">
        <f t="shared" si="6"/>
        <v>208.33333333333334</v>
      </c>
      <c r="CE24" s="24">
        <f t="shared" si="73"/>
        <v>3</v>
      </c>
      <c r="CF24" s="176">
        <f t="shared" si="7"/>
        <v>168.33333333333334</v>
      </c>
      <c r="CG24" s="24">
        <f t="shared" si="74"/>
        <v>4</v>
      </c>
      <c r="CH24" s="176">
        <f t="shared" si="8"/>
        <v>115</v>
      </c>
      <c r="CI24" s="24">
        <f t="shared" si="75"/>
        <v>5</v>
      </c>
      <c r="CK24">
        <f t="shared" si="76"/>
        <v>2.7859525210908376</v>
      </c>
      <c r="CM24">
        <f t="shared" si="77"/>
        <v>0</v>
      </c>
      <c r="CN24">
        <f t="shared" si="78"/>
        <v>5.5555555555555554</v>
      </c>
      <c r="CO24">
        <f t="shared" si="79"/>
        <v>0</v>
      </c>
      <c r="CP24">
        <f t="shared" si="80"/>
        <v>7.1428571428571423</v>
      </c>
      <c r="CQ24">
        <f t="shared" si="81"/>
        <v>0</v>
      </c>
      <c r="CR24">
        <f t="shared" si="82"/>
        <v>0</v>
      </c>
      <c r="CS24">
        <f t="shared" si="83"/>
        <v>0</v>
      </c>
      <c r="CT24" t="e">
        <f t="shared" si="84"/>
        <v>#DIV/0!</v>
      </c>
      <c r="CU24">
        <f t="shared" si="85"/>
        <v>0</v>
      </c>
      <c r="CV24" t="e">
        <f t="shared" si="86"/>
        <v>#DIV/0!</v>
      </c>
      <c r="CW24">
        <f t="shared" si="87"/>
        <v>0</v>
      </c>
      <c r="CX24">
        <f t="shared" si="88"/>
        <v>0</v>
      </c>
      <c r="CY24" t="e">
        <f t="shared" si="89"/>
        <v>#DIV/0!</v>
      </c>
      <c r="CZ24" t="e">
        <f t="shared" si="90"/>
        <v>#DIV/0!</v>
      </c>
      <c r="DA24">
        <f t="shared" si="91"/>
        <v>14.084507042253522</v>
      </c>
      <c r="DB24">
        <f t="shared" si="92"/>
        <v>12.5</v>
      </c>
      <c r="DC24">
        <f t="shared" si="93"/>
        <v>14.285714285714285</v>
      </c>
      <c r="DE24" s="24">
        <f t="shared" si="94"/>
        <v>0</v>
      </c>
      <c r="DF24" s="24">
        <f t="shared" si="95"/>
        <v>1</v>
      </c>
      <c r="DG24" s="24">
        <f t="shared" si="96"/>
        <v>0</v>
      </c>
      <c r="DH24" s="24">
        <f t="shared" si="97"/>
        <v>1</v>
      </c>
      <c r="DI24" s="24">
        <f t="shared" si="98"/>
        <v>0</v>
      </c>
      <c r="DJ24" s="24">
        <f t="shared" si="99"/>
        <v>0</v>
      </c>
      <c r="DK24" s="24">
        <f t="shared" si="100"/>
        <v>0</v>
      </c>
      <c r="DL24" s="24">
        <f t="shared" si="101"/>
        <v>0</v>
      </c>
      <c r="DM24" s="24">
        <f t="shared" si="102"/>
        <v>0</v>
      </c>
      <c r="DN24" s="24">
        <f t="shared" si="103"/>
        <v>0</v>
      </c>
      <c r="DO24" s="24">
        <f t="shared" si="104"/>
        <v>0</v>
      </c>
      <c r="DP24" s="24">
        <f t="shared" si="105"/>
        <v>0</v>
      </c>
      <c r="DQ24" s="24">
        <f t="shared" si="106"/>
        <v>0</v>
      </c>
      <c r="DR24" s="24"/>
      <c r="DS24" s="24"/>
    </row>
    <row r="25" spans="1:123" ht="15.75" thickBot="1">
      <c r="A25" s="24" t="s">
        <v>551</v>
      </c>
      <c r="B25" s="25">
        <v>23</v>
      </c>
      <c r="C25" s="25" t="s">
        <v>559</v>
      </c>
      <c r="D25" s="50" t="s">
        <v>36</v>
      </c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227"/>
      <c r="P25" s="33"/>
      <c r="Q25" s="33"/>
      <c r="R25" s="226">
        <v>2</v>
      </c>
      <c r="S25" s="227"/>
      <c r="T25" s="50" t="s">
        <v>36</v>
      </c>
      <c r="U25" s="33"/>
      <c r="V25" s="33">
        <v>3</v>
      </c>
      <c r="W25" s="33"/>
      <c r="X25" s="33"/>
      <c r="Y25" s="33"/>
      <c r="Z25" s="33"/>
      <c r="AA25" s="33"/>
      <c r="AB25" s="33"/>
      <c r="AC25" s="33"/>
      <c r="AD25" s="33"/>
      <c r="AE25" s="33">
        <v>1</v>
      </c>
      <c r="AF25" s="33"/>
      <c r="AG25" s="33"/>
      <c r="AH25" s="33"/>
      <c r="AI25" s="33"/>
      <c r="AJ25" s="50"/>
      <c r="AK25" s="93"/>
      <c r="AL25" s="33"/>
      <c r="AM25" s="33"/>
      <c r="AN25" s="36"/>
      <c r="AO25" s="36"/>
      <c r="AP25" s="36"/>
      <c r="AQ25" s="36"/>
      <c r="AR25" s="37"/>
      <c r="AS25" s="33"/>
      <c r="AT25" s="33"/>
      <c r="AU25" s="33"/>
      <c r="AV25" s="33"/>
      <c r="AW25" s="33"/>
      <c r="AX25" s="33"/>
      <c r="AY25" s="33"/>
      <c r="AZ25" s="38">
        <f t="shared" si="45"/>
        <v>2</v>
      </c>
      <c r="BA25" s="39">
        <f t="shared" si="46"/>
        <v>0</v>
      </c>
      <c r="BB25" s="40">
        <f t="shared" si="47"/>
        <v>3</v>
      </c>
      <c r="BC25" s="31">
        <f t="shared" si="48"/>
        <v>3</v>
      </c>
      <c r="BD25" s="40">
        <f t="shared" si="49"/>
        <v>0</v>
      </c>
      <c r="BE25" s="31">
        <f t="shared" si="50"/>
        <v>3</v>
      </c>
      <c r="BF25" s="40">
        <f t="shared" si="51"/>
        <v>0</v>
      </c>
      <c r="BG25" s="31">
        <f t="shared" si="52"/>
        <v>3</v>
      </c>
      <c r="BH25" s="40">
        <f t="shared" si="53"/>
        <v>0</v>
      </c>
      <c r="BI25" s="40">
        <f t="shared" si="54"/>
        <v>0</v>
      </c>
      <c r="BJ25" s="40">
        <f t="shared" si="55"/>
        <v>0</v>
      </c>
      <c r="BK25" s="40">
        <f t="shared" si="56"/>
        <v>0</v>
      </c>
      <c r="BL25" s="40">
        <f t="shared" si="57"/>
        <v>0</v>
      </c>
      <c r="BM25" s="31">
        <f t="shared" si="58"/>
        <v>0</v>
      </c>
      <c r="BN25" s="40">
        <f t="shared" si="59"/>
        <v>0</v>
      </c>
      <c r="BO25" s="40">
        <f t="shared" si="60"/>
        <v>1</v>
      </c>
      <c r="BP25" s="40">
        <f t="shared" si="61"/>
        <v>1</v>
      </c>
      <c r="BQ25" s="40">
        <f t="shared" si="62"/>
        <v>0</v>
      </c>
      <c r="BR25" s="40">
        <f t="shared" si="63"/>
        <v>0</v>
      </c>
      <c r="BS25" s="31">
        <f t="shared" si="64"/>
        <v>0</v>
      </c>
      <c r="BT25" s="40">
        <f t="shared" si="65"/>
        <v>2</v>
      </c>
      <c r="BU25" s="41">
        <f t="shared" si="66"/>
        <v>0</v>
      </c>
      <c r="BV25" s="41">
        <f t="shared" si="67"/>
        <v>0</v>
      </c>
      <c r="BW25" s="42"/>
      <c r="BX25" s="39">
        <f t="shared" si="68"/>
        <v>240</v>
      </c>
      <c r="BY25" s="40">
        <f t="shared" si="69"/>
        <v>0</v>
      </c>
      <c r="BZ25" s="40">
        <f t="shared" si="70"/>
        <v>0</v>
      </c>
      <c r="CA25" s="40">
        <f t="shared" si="71"/>
        <v>20</v>
      </c>
      <c r="CB25" s="40">
        <f t="shared" si="72"/>
        <v>50</v>
      </c>
      <c r="CC25" s="32">
        <f t="shared" si="34"/>
        <v>310</v>
      </c>
      <c r="CD25" s="176">
        <f t="shared" si="6"/>
        <v>163.33333333333334</v>
      </c>
      <c r="CE25" s="24">
        <f t="shared" si="73"/>
        <v>3</v>
      </c>
      <c r="CF25" s="176">
        <f t="shared" si="7"/>
        <v>123.33333333333334</v>
      </c>
      <c r="CG25" s="24">
        <f t="shared" si="74"/>
        <v>4</v>
      </c>
      <c r="CH25" s="176">
        <f t="shared" si="8"/>
        <v>70</v>
      </c>
      <c r="CI25" s="24">
        <f t="shared" si="75"/>
        <v>5</v>
      </c>
      <c r="CK25">
        <f t="shared" si="76"/>
        <v>2.4328036099666472</v>
      </c>
      <c r="CM25">
        <f t="shared" si="77"/>
        <v>0</v>
      </c>
      <c r="CN25">
        <f t="shared" si="78"/>
        <v>5.5555555555555554</v>
      </c>
      <c r="CO25">
        <f t="shared" si="79"/>
        <v>0</v>
      </c>
      <c r="CP25">
        <f t="shared" si="80"/>
        <v>0</v>
      </c>
      <c r="CQ25">
        <f t="shared" si="81"/>
        <v>0</v>
      </c>
      <c r="CR25">
        <f t="shared" si="82"/>
        <v>0</v>
      </c>
      <c r="CS25">
        <f t="shared" si="83"/>
        <v>0</v>
      </c>
      <c r="CT25" t="e">
        <f t="shared" si="84"/>
        <v>#DIV/0!</v>
      </c>
      <c r="CU25">
        <f t="shared" si="85"/>
        <v>0</v>
      </c>
      <c r="CV25" t="e">
        <f t="shared" si="86"/>
        <v>#DIV/0!</v>
      </c>
      <c r="CW25">
        <f t="shared" si="87"/>
        <v>100</v>
      </c>
      <c r="CX25">
        <f t="shared" si="88"/>
        <v>100</v>
      </c>
      <c r="CY25" t="e">
        <f t="shared" si="89"/>
        <v>#DIV/0!</v>
      </c>
      <c r="CZ25" t="e">
        <f t="shared" si="90"/>
        <v>#DIV/0!</v>
      </c>
      <c r="DA25">
        <f t="shared" si="91"/>
        <v>28.169014084507044</v>
      </c>
      <c r="DB25">
        <f t="shared" si="92"/>
        <v>0</v>
      </c>
      <c r="DC25">
        <f t="shared" si="93"/>
        <v>0</v>
      </c>
      <c r="DE25" s="24">
        <f t="shared" si="94"/>
        <v>0</v>
      </c>
      <c r="DF25" s="24">
        <f t="shared" si="95"/>
        <v>1</v>
      </c>
      <c r="DG25" s="24">
        <f t="shared" si="96"/>
        <v>0</v>
      </c>
      <c r="DH25" s="24">
        <f t="shared" si="97"/>
        <v>0</v>
      </c>
      <c r="DI25" s="24">
        <f t="shared" si="98"/>
        <v>0</v>
      </c>
      <c r="DJ25" s="24">
        <f t="shared" si="99"/>
        <v>0</v>
      </c>
      <c r="DK25" s="24">
        <f t="shared" si="100"/>
        <v>0</v>
      </c>
      <c r="DL25" s="24">
        <f t="shared" si="101"/>
        <v>0</v>
      </c>
      <c r="DM25" s="24">
        <f t="shared" si="102"/>
        <v>0</v>
      </c>
      <c r="DN25" s="24">
        <f t="shared" si="103"/>
        <v>0</v>
      </c>
      <c r="DO25" s="24">
        <f t="shared" si="104"/>
        <v>1</v>
      </c>
      <c r="DP25" s="24">
        <f t="shared" si="105"/>
        <v>0</v>
      </c>
      <c r="DQ25" s="24">
        <f t="shared" si="106"/>
        <v>0</v>
      </c>
      <c r="DR25" s="24"/>
      <c r="DS25" s="24"/>
    </row>
    <row r="26" spans="1:123" ht="15.75" thickBot="1">
      <c r="A26" s="24" t="s">
        <v>551</v>
      </c>
      <c r="B26" s="25">
        <v>24</v>
      </c>
      <c r="C26" s="25" t="s">
        <v>560</v>
      </c>
      <c r="D26" s="50" t="s">
        <v>36</v>
      </c>
      <c r="E26" s="33"/>
      <c r="F26" s="33">
        <v>1</v>
      </c>
      <c r="G26" s="240">
        <v>2</v>
      </c>
      <c r="H26" s="33"/>
      <c r="I26" s="33"/>
      <c r="J26" s="240">
        <v>2</v>
      </c>
      <c r="K26" s="33"/>
      <c r="L26" s="33"/>
      <c r="M26" s="33"/>
      <c r="N26" s="33"/>
      <c r="O26" s="227"/>
      <c r="P26" s="33"/>
      <c r="Q26" s="33"/>
      <c r="R26" s="226">
        <v>3.1</v>
      </c>
      <c r="S26" s="227"/>
      <c r="T26" s="50" t="s">
        <v>36</v>
      </c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>
        <v>4</v>
      </c>
      <c r="AJ26" s="50"/>
      <c r="AK26" s="93"/>
      <c r="AL26" s="33"/>
      <c r="AM26" s="33"/>
      <c r="AN26" s="36"/>
      <c r="AO26" s="36"/>
      <c r="AP26" s="36"/>
      <c r="AQ26" s="36"/>
      <c r="AR26" s="37"/>
      <c r="AS26" s="33"/>
      <c r="AT26" s="33"/>
      <c r="AU26" s="33"/>
      <c r="AV26" s="33"/>
      <c r="AW26" s="33"/>
      <c r="AX26" s="33"/>
      <c r="AY26" s="33"/>
      <c r="AZ26" s="38">
        <f t="shared" si="45"/>
        <v>2</v>
      </c>
      <c r="BA26" s="39">
        <f t="shared" si="46"/>
        <v>0</v>
      </c>
      <c r="BB26" s="40">
        <f t="shared" si="47"/>
        <v>1</v>
      </c>
      <c r="BC26" s="31">
        <f t="shared" si="48"/>
        <v>1</v>
      </c>
      <c r="BD26" s="40">
        <f t="shared" si="49"/>
        <v>2</v>
      </c>
      <c r="BE26" s="31">
        <f t="shared" si="50"/>
        <v>3</v>
      </c>
      <c r="BF26" s="40">
        <f t="shared" si="51"/>
        <v>0</v>
      </c>
      <c r="BG26" s="31">
        <f t="shared" si="52"/>
        <v>3</v>
      </c>
      <c r="BH26" s="40">
        <f t="shared" si="53"/>
        <v>0</v>
      </c>
      <c r="BI26" s="40">
        <f t="shared" si="54"/>
        <v>2</v>
      </c>
      <c r="BJ26" s="40">
        <f t="shared" si="55"/>
        <v>0</v>
      </c>
      <c r="BK26" s="40">
        <f t="shared" si="56"/>
        <v>0</v>
      </c>
      <c r="BL26" s="40">
        <f t="shared" si="57"/>
        <v>0</v>
      </c>
      <c r="BM26" s="31">
        <f t="shared" si="58"/>
        <v>0</v>
      </c>
      <c r="BN26" s="40">
        <f t="shared" si="59"/>
        <v>0</v>
      </c>
      <c r="BO26" s="40">
        <f t="shared" si="60"/>
        <v>0</v>
      </c>
      <c r="BP26" s="40">
        <f t="shared" si="61"/>
        <v>0</v>
      </c>
      <c r="BQ26" s="40">
        <f t="shared" si="62"/>
        <v>0</v>
      </c>
      <c r="BR26" s="40">
        <f t="shared" si="63"/>
        <v>0</v>
      </c>
      <c r="BS26" s="31">
        <f t="shared" si="64"/>
        <v>0</v>
      </c>
      <c r="BT26" s="40">
        <f t="shared" si="65"/>
        <v>3.1</v>
      </c>
      <c r="BU26" s="41">
        <f t="shared" si="66"/>
        <v>4</v>
      </c>
      <c r="BV26" s="41">
        <f t="shared" si="67"/>
        <v>3</v>
      </c>
      <c r="BW26" s="42"/>
      <c r="BX26" s="39">
        <f t="shared" si="68"/>
        <v>200</v>
      </c>
      <c r="BY26" s="40">
        <f t="shared" si="69"/>
        <v>20</v>
      </c>
      <c r="BZ26" s="40">
        <f t="shared" si="70"/>
        <v>0</v>
      </c>
      <c r="CA26" s="40">
        <f t="shared" si="71"/>
        <v>0</v>
      </c>
      <c r="CB26" s="40">
        <f t="shared" si="72"/>
        <v>107.5</v>
      </c>
      <c r="CC26" s="32">
        <f t="shared" si="34"/>
        <v>327.5</v>
      </c>
      <c r="CD26" s="176">
        <f t="shared" si="6"/>
        <v>180.83333333333334</v>
      </c>
      <c r="CE26" s="24">
        <f t="shared" si="73"/>
        <v>3</v>
      </c>
      <c r="CF26" s="176">
        <f t="shared" si="7"/>
        <v>140.83333333333334</v>
      </c>
      <c r="CG26" s="24">
        <f t="shared" si="74"/>
        <v>4</v>
      </c>
      <c r="CH26" s="176">
        <f t="shared" si="8"/>
        <v>87.5</v>
      </c>
      <c r="CI26" s="24">
        <f t="shared" si="75"/>
        <v>5</v>
      </c>
      <c r="CK26">
        <f t="shared" si="76"/>
        <v>2.5701392976260546</v>
      </c>
      <c r="CM26">
        <f t="shared" si="77"/>
        <v>0</v>
      </c>
      <c r="CN26">
        <f t="shared" si="78"/>
        <v>1.8518518518518516</v>
      </c>
      <c r="CO26">
        <f t="shared" si="79"/>
        <v>2.7397260273972601</v>
      </c>
      <c r="CP26">
        <f t="shared" si="80"/>
        <v>0</v>
      </c>
      <c r="CQ26">
        <f t="shared" si="81"/>
        <v>0</v>
      </c>
      <c r="CR26">
        <f t="shared" si="82"/>
        <v>6.8965517241379315</v>
      </c>
      <c r="CS26">
        <f t="shared" si="83"/>
        <v>0</v>
      </c>
      <c r="CT26" t="e">
        <f t="shared" si="84"/>
        <v>#DIV/0!</v>
      </c>
      <c r="CU26">
        <f t="shared" si="85"/>
        <v>0</v>
      </c>
      <c r="CV26" t="e">
        <f t="shared" si="86"/>
        <v>#DIV/0!</v>
      </c>
      <c r="CW26">
        <f t="shared" si="87"/>
        <v>0</v>
      </c>
      <c r="CX26">
        <f t="shared" si="88"/>
        <v>0</v>
      </c>
      <c r="CY26" t="e">
        <f t="shared" si="89"/>
        <v>#DIV/0!</v>
      </c>
      <c r="CZ26" t="e">
        <f t="shared" si="90"/>
        <v>#DIV/0!</v>
      </c>
      <c r="DA26">
        <f t="shared" si="91"/>
        <v>43.661971830985919</v>
      </c>
      <c r="DB26">
        <f t="shared" si="92"/>
        <v>50</v>
      </c>
      <c r="DC26">
        <f t="shared" si="93"/>
        <v>42.857142857142854</v>
      </c>
      <c r="DE26" s="24">
        <f t="shared" si="94"/>
        <v>0</v>
      </c>
      <c r="DF26" s="24">
        <f t="shared" si="95"/>
        <v>1</v>
      </c>
      <c r="DG26" s="24">
        <f t="shared" si="96"/>
        <v>1</v>
      </c>
      <c r="DH26" s="24">
        <f t="shared" si="97"/>
        <v>0</v>
      </c>
      <c r="DI26" s="24">
        <f t="shared" si="98"/>
        <v>0</v>
      </c>
      <c r="DJ26" s="24">
        <f t="shared" si="99"/>
        <v>1</v>
      </c>
      <c r="DK26" s="24">
        <f t="shared" si="100"/>
        <v>0</v>
      </c>
      <c r="DL26" s="24">
        <f t="shared" si="101"/>
        <v>0</v>
      </c>
      <c r="DM26" s="24">
        <f t="shared" si="102"/>
        <v>0</v>
      </c>
      <c r="DN26" s="24">
        <f t="shared" si="103"/>
        <v>0</v>
      </c>
      <c r="DO26" s="24">
        <f t="shared" si="104"/>
        <v>0</v>
      </c>
      <c r="DP26" s="24">
        <f t="shared" si="105"/>
        <v>0</v>
      </c>
      <c r="DQ26" s="24">
        <f t="shared" si="106"/>
        <v>0</v>
      </c>
      <c r="DR26" s="24"/>
      <c r="DS26" s="24"/>
    </row>
    <row r="27" spans="1:123" ht="15.75" thickBot="1">
      <c r="A27" s="24" t="s">
        <v>551</v>
      </c>
      <c r="B27" s="25">
        <v>25</v>
      </c>
      <c r="C27" s="25" t="s">
        <v>561</v>
      </c>
      <c r="D27" s="50" t="s">
        <v>36</v>
      </c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50" t="s">
        <v>36</v>
      </c>
      <c r="U27" s="33">
        <v>1</v>
      </c>
      <c r="V27" s="33">
        <v>1</v>
      </c>
      <c r="W27" s="33">
        <v>3</v>
      </c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50"/>
      <c r="AK27" s="93"/>
      <c r="AL27" s="33"/>
      <c r="AM27" s="33"/>
      <c r="AN27" s="36"/>
      <c r="AO27" s="36"/>
      <c r="AP27" s="36"/>
      <c r="AQ27" s="36"/>
      <c r="AR27" s="37"/>
      <c r="AS27" s="33"/>
      <c r="AT27" s="33"/>
      <c r="AU27" s="33"/>
      <c r="AV27" s="33"/>
      <c r="AW27" s="33"/>
      <c r="AX27" s="33"/>
      <c r="AY27" s="33"/>
      <c r="AZ27" s="38">
        <f t="shared" si="45"/>
        <v>2</v>
      </c>
      <c r="BA27" s="39">
        <f t="shared" si="46"/>
        <v>1</v>
      </c>
      <c r="BB27" s="40">
        <f t="shared" si="47"/>
        <v>1</v>
      </c>
      <c r="BC27" s="31">
        <f t="shared" si="48"/>
        <v>2</v>
      </c>
      <c r="BD27" s="40">
        <f t="shared" si="49"/>
        <v>3</v>
      </c>
      <c r="BE27" s="31">
        <f t="shared" si="50"/>
        <v>5</v>
      </c>
      <c r="BF27" s="40">
        <f t="shared" si="51"/>
        <v>0</v>
      </c>
      <c r="BG27" s="31">
        <f t="shared" si="52"/>
        <v>5</v>
      </c>
      <c r="BH27" s="40">
        <f t="shared" si="53"/>
        <v>0</v>
      </c>
      <c r="BI27" s="40">
        <f t="shared" si="54"/>
        <v>0</v>
      </c>
      <c r="BJ27" s="40">
        <f t="shared" si="55"/>
        <v>0</v>
      </c>
      <c r="BK27" s="40">
        <f t="shared" si="56"/>
        <v>0</v>
      </c>
      <c r="BL27" s="40">
        <f t="shared" si="57"/>
        <v>0</v>
      </c>
      <c r="BM27" s="31">
        <f t="shared" si="58"/>
        <v>0</v>
      </c>
      <c r="BN27" s="40">
        <f t="shared" si="59"/>
        <v>0</v>
      </c>
      <c r="BO27" s="40">
        <f t="shared" si="60"/>
        <v>0</v>
      </c>
      <c r="BP27" s="40">
        <f t="shared" si="61"/>
        <v>0</v>
      </c>
      <c r="BQ27" s="40">
        <f t="shared" si="62"/>
        <v>0</v>
      </c>
      <c r="BR27" s="40">
        <f t="shared" si="63"/>
        <v>0</v>
      </c>
      <c r="BS27" s="31">
        <f t="shared" si="64"/>
        <v>0</v>
      </c>
      <c r="BT27" s="40">
        <f t="shared" si="65"/>
        <v>0</v>
      </c>
      <c r="BU27" s="41">
        <f t="shared" si="66"/>
        <v>0</v>
      </c>
      <c r="BV27" s="41">
        <f t="shared" si="67"/>
        <v>0</v>
      </c>
      <c r="BW27" s="42"/>
      <c r="BX27" s="39">
        <f t="shared" si="68"/>
        <v>360</v>
      </c>
      <c r="BY27" s="40">
        <f t="shared" si="69"/>
        <v>0</v>
      </c>
      <c r="BZ27" s="40">
        <f t="shared" si="70"/>
        <v>0</v>
      </c>
      <c r="CA27" s="40">
        <f t="shared" si="71"/>
        <v>0</v>
      </c>
      <c r="CB27" s="40">
        <f t="shared" si="72"/>
        <v>0</v>
      </c>
      <c r="CC27" s="32">
        <f t="shared" si="34"/>
        <v>360</v>
      </c>
      <c r="CD27" s="176">
        <f t="shared" si="6"/>
        <v>213.33333333333334</v>
      </c>
      <c r="CE27" s="24">
        <f t="shared" si="73"/>
        <v>3</v>
      </c>
      <c r="CF27" s="176">
        <f t="shared" si="7"/>
        <v>173.33333333333334</v>
      </c>
      <c r="CG27" s="24">
        <f t="shared" si="74"/>
        <v>4</v>
      </c>
      <c r="CH27" s="176">
        <f t="shared" si="8"/>
        <v>120</v>
      </c>
      <c r="CI27" s="24">
        <f t="shared" si="75"/>
        <v>5</v>
      </c>
      <c r="CK27">
        <f t="shared" si="76"/>
        <v>2.8251912889935253</v>
      </c>
      <c r="CM27">
        <f t="shared" si="77"/>
        <v>4.5454545454545459</v>
      </c>
      <c r="CN27">
        <f t="shared" si="78"/>
        <v>1.8518518518518516</v>
      </c>
      <c r="CO27">
        <f t="shared" si="79"/>
        <v>4.1095890410958908</v>
      </c>
      <c r="CP27">
        <f t="shared" si="80"/>
        <v>0</v>
      </c>
      <c r="CQ27">
        <f t="shared" si="81"/>
        <v>0</v>
      </c>
      <c r="CR27">
        <f t="shared" si="82"/>
        <v>0</v>
      </c>
      <c r="CS27">
        <f t="shared" si="83"/>
        <v>0</v>
      </c>
      <c r="CT27" t="e">
        <f t="shared" si="84"/>
        <v>#DIV/0!</v>
      </c>
      <c r="CU27">
        <f t="shared" si="85"/>
        <v>0</v>
      </c>
      <c r="CV27" t="e">
        <f t="shared" si="86"/>
        <v>#DIV/0!</v>
      </c>
      <c r="CW27">
        <f t="shared" si="87"/>
        <v>0</v>
      </c>
      <c r="CX27">
        <f t="shared" si="88"/>
        <v>0</v>
      </c>
      <c r="CY27" t="e">
        <f t="shared" si="89"/>
        <v>#DIV/0!</v>
      </c>
      <c r="CZ27" t="e">
        <f t="shared" si="90"/>
        <v>#DIV/0!</v>
      </c>
      <c r="DA27">
        <f t="shared" si="91"/>
        <v>0</v>
      </c>
      <c r="DB27">
        <f t="shared" si="92"/>
        <v>0</v>
      </c>
      <c r="DC27">
        <f t="shared" si="93"/>
        <v>0</v>
      </c>
      <c r="DE27" s="24">
        <f t="shared" si="94"/>
        <v>1</v>
      </c>
      <c r="DF27" s="24">
        <f t="shared" si="95"/>
        <v>1</v>
      </c>
      <c r="DG27" s="24">
        <f t="shared" si="96"/>
        <v>1</v>
      </c>
      <c r="DH27" s="24">
        <f t="shared" si="97"/>
        <v>0</v>
      </c>
      <c r="DI27" s="24">
        <f t="shared" si="98"/>
        <v>0</v>
      </c>
      <c r="DJ27" s="24">
        <f t="shared" si="99"/>
        <v>0</v>
      </c>
      <c r="DK27" s="24">
        <f t="shared" si="100"/>
        <v>0</v>
      </c>
      <c r="DL27" s="24">
        <f t="shared" si="101"/>
        <v>0</v>
      </c>
      <c r="DM27" s="24">
        <f t="shared" si="102"/>
        <v>0</v>
      </c>
      <c r="DN27" s="24">
        <f t="shared" si="103"/>
        <v>0</v>
      </c>
      <c r="DO27" s="24">
        <f t="shared" si="104"/>
        <v>0</v>
      </c>
      <c r="DP27" s="24">
        <f t="shared" si="105"/>
        <v>0</v>
      </c>
      <c r="DQ27" s="24">
        <f t="shared" si="106"/>
        <v>0</v>
      </c>
      <c r="DR27" s="24"/>
      <c r="DS27" s="24"/>
    </row>
    <row r="28" spans="1:123" ht="15.75" thickBot="1">
      <c r="A28" s="24" t="s">
        <v>551</v>
      </c>
      <c r="B28" s="25">
        <v>26</v>
      </c>
      <c r="C28" s="25" t="s">
        <v>562</v>
      </c>
      <c r="D28" s="50" t="s">
        <v>36</v>
      </c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50" t="s">
        <v>36</v>
      </c>
      <c r="U28" s="33"/>
      <c r="V28" s="33">
        <v>1</v>
      </c>
      <c r="W28" s="33"/>
      <c r="X28" s="33"/>
      <c r="Y28" s="33"/>
      <c r="Z28" s="33"/>
      <c r="AA28" s="33">
        <v>1</v>
      </c>
      <c r="AB28" s="33"/>
      <c r="AC28" s="33"/>
      <c r="AD28" s="33"/>
      <c r="AE28" s="33"/>
      <c r="AF28" s="33"/>
      <c r="AG28" s="33"/>
      <c r="AH28" s="33"/>
      <c r="AI28" s="33"/>
      <c r="AJ28" s="50"/>
      <c r="AK28" s="93"/>
      <c r="AL28" s="33"/>
      <c r="AM28" s="33"/>
      <c r="AN28" s="36"/>
      <c r="AO28" s="36"/>
      <c r="AP28" s="36"/>
      <c r="AQ28" s="36"/>
      <c r="AR28" s="37"/>
      <c r="AS28" s="33"/>
      <c r="AT28" s="33"/>
      <c r="AU28" s="33"/>
      <c r="AV28" s="33"/>
      <c r="AW28" s="33"/>
      <c r="AX28" s="33"/>
      <c r="AY28" s="33"/>
      <c r="AZ28" s="38">
        <f t="shared" si="45"/>
        <v>2</v>
      </c>
      <c r="BA28" s="39">
        <f t="shared" si="46"/>
        <v>0</v>
      </c>
      <c r="BB28" s="40">
        <f t="shared" si="47"/>
        <v>1</v>
      </c>
      <c r="BC28" s="31">
        <f t="shared" si="48"/>
        <v>1</v>
      </c>
      <c r="BD28" s="40">
        <f t="shared" si="49"/>
        <v>0</v>
      </c>
      <c r="BE28" s="31">
        <f t="shared" si="50"/>
        <v>1</v>
      </c>
      <c r="BF28" s="40">
        <f t="shared" si="51"/>
        <v>0</v>
      </c>
      <c r="BG28" s="31">
        <f t="shared" si="52"/>
        <v>1</v>
      </c>
      <c r="BH28" s="40">
        <f t="shared" si="53"/>
        <v>0</v>
      </c>
      <c r="BI28" s="40">
        <f t="shared" si="54"/>
        <v>0</v>
      </c>
      <c r="BJ28" s="40">
        <f t="shared" si="55"/>
        <v>1</v>
      </c>
      <c r="BK28" s="40">
        <f t="shared" si="56"/>
        <v>0</v>
      </c>
      <c r="BL28" s="40">
        <f t="shared" si="57"/>
        <v>0</v>
      </c>
      <c r="BM28" s="31">
        <f t="shared" si="58"/>
        <v>0</v>
      </c>
      <c r="BN28" s="40">
        <f t="shared" si="59"/>
        <v>0</v>
      </c>
      <c r="BO28" s="40">
        <f t="shared" si="60"/>
        <v>0</v>
      </c>
      <c r="BP28" s="40">
        <f t="shared" si="61"/>
        <v>0</v>
      </c>
      <c r="BQ28" s="40">
        <f t="shared" si="62"/>
        <v>0</v>
      </c>
      <c r="BR28" s="40">
        <f t="shared" si="63"/>
        <v>0</v>
      </c>
      <c r="BS28" s="31">
        <f t="shared" si="64"/>
        <v>0</v>
      </c>
      <c r="BT28" s="40">
        <f t="shared" si="65"/>
        <v>0</v>
      </c>
      <c r="BU28" s="41">
        <f t="shared" si="66"/>
        <v>0</v>
      </c>
      <c r="BV28" s="41">
        <f t="shared" si="67"/>
        <v>0</v>
      </c>
      <c r="BW28" s="42"/>
      <c r="BX28" s="39">
        <f t="shared" si="68"/>
        <v>80</v>
      </c>
      <c r="BY28" s="40">
        <f t="shared" si="69"/>
        <v>0</v>
      </c>
      <c r="BZ28" s="40">
        <f t="shared" si="70"/>
        <v>5</v>
      </c>
      <c r="CA28" s="40">
        <f t="shared" si="71"/>
        <v>0</v>
      </c>
      <c r="CB28" s="40">
        <f t="shared" si="72"/>
        <v>0</v>
      </c>
      <c r="CC28" s="32">
        <f t="shared" si="34"/>
        <v>85</v>
      </c>
      <c r="CD28" s="176">
        <f t="shared" si="6"/>
        <v>-61.666666666666657</v>
      </c>
      <c r="CE28" s="24" t="str">
        <f t="shared" si="73"/>
        <v>NAO</v>
      </c>
      <c r="CF28" s="176">
        <f t="shared" si="7"/>
        <v>-101.66666666666666</v>
      </c>
      <c r="CG28" s="24" t="str">
        <f t="shared" si="74"/>
        <v>NAO</v>
      </c>
      <c r="CH28" s="176">
        <f t="shared" si="8"/>
        <v>-155</v>
      </c>
      <c r="CI28" s="24" t="str">
        <f t="shared" si="75"/>
        <v>NAO</v>
      </c>
      <c r="CK28">
        <f t="shared" si="76"/>
        <v>0.66705905434569357</v>
      </c>
      <c r="CM28">
        <f t="shared" si="77"/>
        <v>0</v>
      </c>
      <c r="CN28">
        <f t="shared" si="78"/>
        <v>1.8518518518518516</v>
      </c>
      <c r="CO28">
        <f t="shared" si="79"/>
        <v>0</v>
      </c>
      <c r="CP28">
        <f t="shared" si="80"/>
        <v>0</v>
      </c>
      <c r="CQ28">
        <f t="shared" si="81"/>
        <v>0</v>
      </c>
      <c r="CR28">
        <f t="shared" si="82"/>
        <v>0</v>
      </c>
      <c r="CS28">
        <f t="shared" si="83"/>
        <v>20</v>
      </c>
      <c r="CT28" t="e">
        <f t="shared" si="84"/>
        <v>#DIV/0!</v>
      </c>
      <c r="CU28">
        <f t="shared" si="85"/>
        <v>0</v>
      </c>
      <c r="CV28" t="e">
        <f t="shared" si="86"/>
        <v>#DIV/0!</v>
      </c>
      <c r="CW28">
        <f t="shared" si="87"/>
        <v>0</v>
      </c>
      <c r="CX28">
        <f t="shared" si="88"/>
        <v>0</v>
      </c>
      <c r="CY28" t="e">
        <f t="shared" si="89"/>
        <v>#DIV/0!</v>
      </c>
      <c r="CZ28" t="e">
        <f t="shared" si="90"/>
        <v>#DIV/0!</v>
      </c>
      <c r="DA28">
        <f t="shared" si="91"/>
        <v>0</v>
      </c>
      <c r="DB28">
        <f t="shared" si="92"/>
        <v>0</v>
      </c>
      <c r="DC28">
        <f t="shared" si="93"/>
        <v>0</v>
      </c>
      <c r="DE28" s="24">
        <f t="shared" si="94"/>
        <v>0</v>
      </c>
      <c r="DF28" s="24">
        <f t="shared" si="95"/>
        <v>1</v>
      </c>
      <c r="DG28" s="24">
        <f t="shared" si="96"/>
        <v>0</v>
      </c>
      <c r="DH28" s="24">
        <f t="shared" si="97"/>
        <v>0</v>
      </c>
      <c r="DI28" s="24">
        <f t="shared" si="98"/>
        <v>0</v>
      </c>
      <c r="DJ28" s="24">
        <f t="shared" si="99"/>
        <v>0</v>
      </c>
      <c r="DK28" s="24">
        <f t="shared" si="100"/>
        <v>1</v>
      </c>
      <c r="DL28" s="24">
        <f t="shared" si="101"/>
        <v>0</v>
      </c>
      <c r="DM28" s="24">
        <f t="shared" si="102"/>
        <v>0</v>
      </c>
      <c r="DN28" s="24">
        <f t="shared" si="103"/>
        <v>0</v>
      </c>
      <c r="DO28" s="24">
        <f t="shared" si="104"/>
        <v>0</v>
      </c>
      <c r="DP28" s="24">
        <f t="shared" si="105"/>
        <v>0</v>
      </c>
      <c r="DQ28" s="24">
        <f t="shared" si="106"/>
        <v>0</v>
      </c>
      <c r="DR28" s="24"/>
      <c r="DS28" s="24"/>
    </row>
    <row r="29" spans="1:123" ht="15.75" thickBot="1">
      <c r="A29" s="24" t="s">
        <v>551</v>
      </c>
      <c r="B29" s="25">
        <v>27</v>
      </c>
      <c r="C29" s="25" t="s">
        <v>563</v>
      </c>
      <c r="D29" s="50" t="s">
        <v>36</v>
      </c>
      <c r="E29" s="33"/>
      <c r="F29" s="33"/>
      <c r="G29" s="33">
        <v>1</v>
      </c>
      <c r="H29" s="33"/>
      <c r="I29" s="33"/>
      <c r="J29" s="33">
        <v>2</v>
      </c>
      <c r="K29" s="33"/>
      <c r="L29" s="33"/>
      <c r="M29" s="33"/>
      <c r="N29" s="33"/>
      <c r="O29" s="33"/>
      <c r="P29" s="33"/>
      <c r="Q29" s="33"/>
      <c r="R29" s="33"/>
      <c r="S29" s="33"/>
      <c r="T29" s="50" t="s">
        <v>36</v>
      </c>
      <c r="U29" s="33"/>
      <c r="V29" s="33"/>
      <c r="W29" s="33"/>
      <c r="X29" s="33"/>
      <c r="Y29" s="33"/>
      <c r="Z29" s="33">
        <v>1</v>
      </c>
      <c r="AA29" s="33"/>
      <c r="AB29" s="33"/>
      <c r="AC29" s="33"/>
      <c r="AD29" s="33"/>
      <c r="AE29" s="33"/>
      <c r="AF29" s="33"/>
      <c r="AG29" s="33"/>
      <c r="AH29" s="33"/>
      <c r="AI29" s="33">
        <v>1</v>
      </c>
      <c r="AJ29" s="50"/>
      <c r="AK29" s="93"/>
      <c r="AL29" s="33"/>
      <c r="AM29" s="33"/>
      <c r="AN29" s="36"/>
      <c r="AO29" s="36"/>
      <c r="AP29" s="36"/>
      <c r="AQ29" s="36"/>
      <c r="AR29" s="37"/>
      <c r="AS29" s="33"/>
      <c r="AT29" s="33"/>
      <c r="AU29" s="33"/>
      <c r="AV29" s="33"/>
      <c r="AW29" s="33"/>
      <c r="AX29" s="33"/>
      <c r="AY29" s="33"/>
      <c r="AZ29" s="38">
        <f t="shared" si="45"/>
        <v>2</v>
      </c>
      <c r="BA29" s="39">
        <f t="shared" si="46"/>
        <v>0</v>
      </c>
      <c r="BB29" s="40">
        <f t="shared" si="47"/>
        <v>0</v>
      </c>
      <c r="BC29" s="31">
        <f t="shared" si="48"/>
        <v>0</v>
      </c>
      <c r="BD29" s="40">
        <f t="shared" si="49"/>
        <v>1</v>
      </c>
      <c r="BE29" s="31">
        <f t="shared" si="50"/>
        <v>1</v>
      </c>
      <c r="BF29" s="40">
        <f t="shared" si="51"/>
        <v>0</v>
      </c>
      <c r="BG29" s="31">
        <f t="shared" si="52"/>
        <v>1</v>
      </c>
      <c r="BH29" s="40">
        <f t="shared" si="53"/>
        <v>0</v>
      </c>
      <c r="BI29" s="40">
        <f t="shared" si="54"/>
        <v>3</v>
      </c>
      <c r="BJ29" s="40">
        <f t="shared" si="55"/>
        <v>0</v>
      </c>
      <c r="BK29" s="40">
        <f t="shared" si="56"/>
        <v>0</v>
      </c>
      <c r="BL29" s="40">
        <f t="shared" si="57"/>
        <v>0</v>
      </c>
      <c r="BM29" s="31">
        <f t="shared" si="58"/>
        <v>0</v>
      </c>
      <c r="BN29" s="40">
        <f t="shared" si="59"/>
        <v>0</v>
      </c>
      <c r="BO29" s="40">
        <f t="shared" si="60"/>
        <v>0</v>
      </c>
      <c r="BP29" s="40">
        <f t="shared" si="61"/>
        <v>0</v>
      </c>
      <c r="BQ29" s="40">
        <f t="shared" si="62"/>
        <v>0</v>
      </c>
      <c r="BR29" s="40">
        <f t="shared" si="63"/>
        <v>0</v>
      </c>
      <c r="BS29" s="31">
        <f t="shared" si="64"/>
        <v>0</v>
      </c>
      <c r="BT29" s="40">
        <f t="shared" si="65"/>
        <v>0</v>
      </c>
      <c r="BU29" s="41">
        <f t="shared" si="66"/>
        <v>1</v>
      </c>
      <c r="BV29" s="41">
        <f t="shared" si="67"/>
        <v>1</v>
      </c>
      <c r="BW29" s="42"/>
      <c r="BX29" s="39">
        <f t="shared" si="68"/>
        <v>60</v>
      </c>
      <c r="BY29" s="40">
        <f t="shared" si="69"/>
        <v>30</v>
      </c>
      <c r="BZ29" s="40">
        <f t="shared" si="70"/>
        <v>0</v>
      </c>
      <c r="CA29" s="40">
        <f t="shared" si="71"/>
        <v>0</v>
      </c>
      <c r="CB29" s="40">
        <f t="shared" si="72"/>
        <v>10</v>
      </c>
      <c r="CC29" s="32">
        <f t="shared" si="34"/>
        <v>100</v>
      </c>
      <c r="CD29" s="176">
        <f t="shared" si="6"/>
        <v>-46.666666666666657</v>
      </c>
      <c r="CE29" s="24" t="str">
        <f t="shared" si="73"/>
        <v>NAO</v>
      </c>
      <c r="CF29" s="176">
        <f t="shared" si="7"/>
        <v>-86.666666666666657</v>
      </c>
      <c r="CG29" s="24" t="str">
        <f t="shared" si="74"/>
        <v>NAO</v>
      </c>
      <c r="CH29" s="176">
        <f t="shared" si="8"/>
        <v>-140</v>
      </c>
      <c r="CI29" s="24" t="str">
        <f t="shared" si="75"/>
        <v>NAO</v>
      </c>
      <c r="CK29">
        <f t="shared" si="76"/>
        <v>0.7847753580537572</v>
      </c>
      <c r="CM29">
        <f t="shared" si="77"/>
        <v>0</v>
      </c>
      <c r="CN29">
        <f t="shared" si="78"/>
        <v>0</v>
      </c>
      <c r="CO29">
        <f t="shared" si="79"/>
        <v>1.3698630136986301</v>
      </c>
      <c r="CP29">
        <f t="shared" si="80"/>
        <v>0</v>
      </c>
      <c r="CQ29">
        <f t="shared" si="81"/>
        <v>0</v>
      </c>
      <c r="CR29">
        <f t="shared" si="82"/>
        <v>10.344827586206897</v>
      </c>
      <c r="CS29">
        <f t="shared" si="83"/>
        <v>0</v>
      </c>
      <c r="CT29" t="e">
        <f t="shared" si="84"/>
        <v>#DIV/0!</v>
      </c>
      <c r="CU29">
        <f t="shared" si="85"/>
        <v>0</v>
      </c>
      <c r="CV29" t="e">
        <f t="shared" si="86"/>
        <v>#DIV/0!</v>
      </c>
      <c r="CW29">
        <f t="shared" si="87"/>
        <v>0</v>
      </c>
      <c r="CX29">
        <f t="shared" si="88"/>
        <v>0</v>
      </c>
      <c r="CY29" t="e">
        <f t="shared" si="89"/>
        <v>#DIV/0!</v>
      </c>
      <c r="CZ29" t="e">
        <f t="shared" si="90"/>
        <v>#DIV/0!</v>
      </c>
      <c r="DA29">
        <f t="shared" si="91"/>
        <v>0</v>
      </c>
      <c r="DB29">
        <f t="shared" si="92"/>
        <v>12.5</v>
      </c>
      <c r="DC29">
        <f t="shared" si="93"/>
        <v>14.285714285714285</v>
      </c>
      <c r="DE29" s="24">
        <f t="shared" si="94"/>
        <v>0</v>
      </c>
      <c r="DF29" s="24">
        <f t="shared" si="95"/>
        <v>0</v>
      </c>
      <c r="DG29" s="24">
        <f t="shared" si="96"/>
        <v>1</v>
      </c>
      <c r="DH29" s="24">
        <f t="shared" si="97"/>
        <v>0</v>
      </c>
      <c r="DI29" s="24">
        <f t="shared" si="98"/>
        <v>0</v>
      </c>
      <c r="DJ29" s="24">
        <f t="shared" si="99"/>
        <v>1</v>
      </c>
      <c r="DK29" s="24">
        <f t="shared" si="100"/>
        <v>0</v>
      </c>
      <c r="DL29" s="24">
        <f t="shared" si="101"/>
        <v>0</v>
      </c>
      <c r="DM29" s="24">
        <f t="shared" si="102"/>
        <v>0</v>
      </c>
      <c r="DN29" s="24">
        <f t="shared" si="103"/>
        <v>0</v>
      </c>
      <c r="DO29" s="24">
        <f t="shared" si="104"/>
        <v>0</v>
      </c>
      <c r="DP29" s="24">
        <f t="shared" si="105"/>
        <v>0</v>
      </c>
      <c r="DQ29" s="24">
        <f t="shared" si="106"/>
        <v>0</v>
      </c>
      <c r="DR29" s="24"/>
      <c r="DS29" s="24"/>
    </row>
    <row r="30" spans="1:123" ht="15.75" thickBot="1">
      <c r="A30" s="24" t="s">
        <v>551</v>
      </c>
      <c r="B30" s="25">
        <v>28</v>
      </c>
      <c r="C30" s="25" t="s">
        <v>564</v>
      </c>
      <c r="D30" s="50" t="s">
        <v>36</v>
      </c>
      <c r="E30" s="33"/>
      <c r="F30" s="33"/>
      <c r="G30" s="33">
        <v>1</v>
      </c>
      <c r="H30" s="33">
        <v>1</v>
      </c>
      <c r="I30" s="33"/>
      <c r="J30" s="33">
        <v>2</v>
      </c>
      <c r="K30" s="33"/>
      <c r="L30" s="33"/>
      <c r="M30" s="33"/>
      <c r="N30" s="33"/>
      <c r="O30" s="33"/>
      <c r="P30" s="33"/>
      <c r="Q30" s="33"/>
      <c r="R30" s="33"/>
      <c r="S30" s="33"/>
      <c r="T30" s="50" t="s">
        <v>36</v>
      </c>
      <c r="U30" s="33">
        <v>1</v>
      </c>
      <c r="V30" s="33">
        <v>1</v>
      </c>
      <c r="W30" s="33">
        <v>1</v>
      </c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50"/>
      <c r="AK30" s="93"/>
      <c r="AL30" s="33"/>
      <c r="AM30" s="33"/>
      <c r="AN30" s="36"/>
      <c r="AO30" s="36"/>
      <c r="AP30" s="36"/>
      <c r="AQ30" s="36"/>
      <c r="AR30" s="37"/>
      <c r="AS30" s="33"/>
      <c r="AT30" s="33"/>
      <c r="AU30" s="33"/>
      <c r="AV30" s="33"/>
      <c r="AW30" s="33"/>
      <c r="AX30" s="33"/>
      <c r="AY30" s="33"/>
      <c r="AZ30" s="38">
        <f t="shared" si="45"/>
        <v>2</v>
      </c>
      <c r="BA30" s="39">
        <f t="shared" si="46"/>
        <v>1</v>
      </c>
      <c r="BB30" s="40">
        <f t="shared" si="47"/>
        <v>1</v>
      </c>
      <c r="BC30" s="31">
        <f t="shared" si="48"/>
        <v>2</v>
      </c>
      <c r="BD30" s="40">
        <f t="shared" si="49"/>
        <v>2</v>
      </c>
      <c r="BE30" s="31">
        <f t="shared" si="50"/>
        <v>4</v>
      </c>
      <c r="BF30" s="40">
        <f t="shared" si="51"/>
        <v>1</v>
      </c>
      <c r="BG30" s="31">
        <f t="shared" si="52"/>
        <v>5</v>
      </c>
      <c r="BH30" s="40">
        <f t="shared" si="53"/>
        <v>0</v>
      </c>
      <c r="BI30" s="40">
        <f t="shared" si="54"/>
        <v>2</v>
      </c>
      <c r="BJ30" s="40">
        <f t="shared" si="55"/>
        <v>0</v>
      </c>
      <c r="BK30" s="40">
        <f t="shared" si="56"/>
        <v>0</v>
      </c>
      <c r="BL30" s="40">
        <f t="shared" si="57"/>
        <v>0</v>
      </c>
      <c r="BM30" s="31">
        <f t="shared" si="58"/>
        <v>0</v>
      </c>
      <c r="BN30" s="40">
        <f t="shared" si="59"/>
        <v>0</v>
      </c>
      <c r="BO30" s="40">
        <f t="shared" si="60"/>
        <v>0</v>
      </c>
      <c r="BP30" s="40">
        <f t="shared" si="61"/>
        <v>0</v>
      </c>
      <c r="BQ30" s="40">
        <f t="shared" si="62"/>
        <v>0</v>
      </c>
      <c r="BR30" s="40">
        <f t="shared" si="63"/>
        <v>0</v>
      </c>
      <c r="BS30" s="31">
        <f t="shared" si="64"/>
        <v>0</v>
      </c>
      <c r="BT30" s="40">
        <f t="shared" si="65"/>
        <v>0</v>
      </c>
      <c r="BU30" s="41">
        <f t="shared" si="66"/>
        <v>0</v>
      </c>
      <c r="BV30" s="41">
        <f t="shared" si="67"/>
        <v>0</v>
      </c>
      <c r="BW30" s="42"/>
      <c r="BX30" s="39">
        <f t="shared" si="68"/>
        <v>340</v>
      </c>
      <c r="BY30" s="40">
        <f t="shared" si="69"/>
        <v>20</v>
      </c>
      <c r="BZ30" s="40">
        <f t="shared" si="70"/>
        <v>0</v>
      </c>
      <c r="CA30" s="40">
        <f t="shared" si="71"/>
        <v>0</v>
      </c>
      <c r="CB30" s="40">
        <f t="shared" si="72"/>
        <v>0</v>
      </c>
      <c r="CC30" s="32">
        <f t="shared" si="34"/>
        <v>360</v>
      </c>
      <c r="CD30" s="176">
        <f t="shared" si="6"/>
        <v>213.33333333333334</v>
      </c>
      <c r="CE30" s="24">
        <f t="shared" si="73"/>
        <v>3</v>
      </c>
      <c r="CF30" s="176">
        <f t="shared" si="7"/>
        <v>173.33333333333334</v>
      </c>
      <c r="CG30" s="24">
        <f t="shared" si="74"/>
        <v>4</v>
      </c>
      <c r="CH30" s="176">
        <f t="shared" si="8"/>
        <v>120</v>
      </c>
      <c r="CI30" s="24">
        <f t="shared" si="75"/>
        <v>5</v>
      </c>
      <c r="CK30">
        <f t="shared" si="76"/>
        <v>2.8251912889935253</v>
      </c>
      <c r="CM30">
        <f t="shared" si="77"/>
        <v>4.5454545454545459</v>
      </c>
      <c r="CN30">
        <f t="shared" si="78"/>
        <v>1.8518518518518516</v>
      </c>
      <c r="CO30">
        <f t="shared" si="79"/>
        <v>2.7397260273972601</v>
      </c>
      <c r="CP30">
        <f t="shared" si="80"/>
        <v>3.5714285714285712</v>
      </c>
      <c r="CQ30">
        <f t="shared" si="81"/>
        <v>0</v>
      </c>
      <c r="CR30">
        <f t="shared" si="82"/>
        <v>6.8965517241379315</v>
      </c>
      <c r="CS30">
        <f t="shared" si="83"/>
        <v>0</v>
      </c>
      <c r="CT30" t="e">
        <f t="shared" si="84"/>
        <v>#DIV/0!</v>
      </c>
      <c r="CU30">
        <f t="shared" si="85"/>
        <v>0</v>
      </c>
      <c r="CV30" t="e">
        <f t="shared" si="86"/>
        <v>#DIV/0!</v>
      </c>
      <c r="CW30">
        <f t="shared" si="87"/>
        <v>0</v>
      </c>
      <c r="CX30">
        <f t="shared" si="88"/>
        <v>0</v>
      </c>
      <c r="CY30" t="e">
        <f t="shared" si="89"/>
        <v>#DIV/0!</v>
      </c>
      <c r="CZ30" t="e">
        <f t="shared" si="90"/>
        <v>#DIV/0!</v>
      </c>
      <c r="DA30">
        <f t="shared" si="91"/>
        <v>0</v>
      </c>
      <c r="DB30">
        <f t="shared" si="92"/>
        <v>0</v>
      </c>
      <c r="DC30">
        <f t="shared" si="93"/>
        <v>0</v>
      </c>
      <c r="DE30" s="24">
        <f t="shared" si="94"/>
        <v>1</v>
      </c>
      <c r="DF30" s="24">
        <f t="shared" si="95"/>
        <v>1</v>
      </c>
      <c r="DG30" s="24">
        <f t="shared" si="96"/>
        <v>1</v>
      </c>
      <c r="DH30" s="24">
        <f t="shared" si="97"/>
        <v>1</v>
      </c>
      <c r="DI30" s="24">
        <f t="shared" si="98"/>
        <v>0</v>
      </c>
      <c r="DJ30" s="24">
        <f t="shared" si="99"/>
        <v>1</v>
      </c>
      <c r="DK30" s="24">
        <f t="shared" si="100"/>
        <v>0</v>
      </c>
      <c r="DL30" s="24">
        <f t="shared" si="101"/>
        <v>0</v>
      </c>
      <c r="DM30" s="24">
        <f t="shared" si="102"/>
        <v>0</v>
      </c>
      <c r="DN30" s="24">
        <f t="shared" si="103"/>
        <v>0</v>
      </c>
      <c r="DO30" s="24">
        <f t="shared" si="104"/>
        <v>0</v>
      </c>
      <c r="DP30" s="24">
        <f t="shared" si="105"/>
        <v>0</v>
      </c>
      <c r="DQ30" s="24">
        <f t="shared" si="106"/>
        <v>0</v>
      </c>
      <c r="DR30" s="24"/>
      <c r="DS30" s="24"/>
    </row>
    <row r="31" spans="1:123" ht="15.75" thickBot="1">
      <c r="A31" s="24" t="s">
        <v>551</v>
      </c>
      <c r="B31" s="25">
        <v>29</v>
      </c>
      <c r="C31" s="25" t="s">
        <v>565</v>
      </c>
      <c r="D31" s="50" t="s">
        <v>36</v>
      </c>
      <c r="E31" s="33"/>
      <c r="F31" s="33"/>
      <c r="G31" s="33"/>
      <c r="H31" s="33"/>
      <c r="I31" s="33"/>
      <c r="J31" s="33">
        <v>1</v>
      </c>
      <c r="K31" s="33">
        <v>1</v>
      </c>
      <c r="L31" s="33"/>
      <c r="M31" s="33"/>
      <c r="N31" s="33"/>
      <c r="O31" s="33"/>
      <c r="P31" s="33"/>
      <c r="Q31" s="33"/>
      <c r="R31" s="33"/>
      <c r="S31" s="33"/>
      <c r="T31" s="50" t="s">
        <v>36</v>
      </c>
      <c r="U31" s="33"/>
      <c r="V31" s="33">
        <v>3</v>
      </c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50"/>
      <c r="AK31" s="93"/>
      <c r="AL31" s="33"/>
      <c r="AM31" s="33"/>
      <c r="AN31" s="36"/>
      <c r="AO31" s="36"/>
      <c r="AP31" s="36"/>
      <c r="AQ31" s="36"/>
      <c r="AR31" s="37"/>
      <c r="AS31" s="33"/>
      <c r="AT31" s="33"/>
      <c r="AU31" s="33"/>
      <c r="AV31" s="33"/>
      <c r="AW31" s="33"/>
      <c r="AX31" s="33"/>
      <c r="AY31" s="33"/>
      <c r="AZ31" s="38">
        <f t="shared" si="45"/>
        <v>2</v>
      </c>
      <c r="BA31" s="39">
        <f t="shared" si="46"/>
        <v>0</v>
      </c>
      <c r="BB31" s="40">
        <f t="shared" si="47"/>
        <v>3</v>
      </c>
      <c r="BC31" s="31">
        <f t="shared" si="48"/>
        <v>3</v>
      </c>
      <c r="BD31" s="40">
        <f t="shared" si="49"/>
        <v>0</v>
      </c>
      <c r="BE31" s="31">
        <f t="shared" si="50"/>
        <v>3</v>
      </c>
      <c r="BF31" s="40">
        <f t="shared" si="51"/>
        <v>0</v>
      </c>
      <c r="BG31" s="31">
        <f t="shared" si="52"/>
        <v>3</v>
      </c>
      <c r="BH31" s="40">
        <f t="shared" si="53"/>
        <v>0</v>
      </c>
      <c r="BI31" s="40">
        <f t="shared" si="54"/>
        <v>1</v>
      </c>
      <c r="BJ31" s="40">
        <f t="shared" si="55"/>
        <v>1</v>
      </c>
      <c r="BK31" s="40">
        <f t="shared" si="56"/>
        <v>0</v>
      </c>
      <c r="BL31" s="40">
        <f t="shared" si="57"/>
        <v>0</v>
      </c>
      <c r="BM31" s="31">
        <f t="shared" si="58"/>
        <v>0</v>
      </c>
      <c r="BN31" s="40">
        <f t="shared" si="59"/>
        <v>0</v>
      </c>
      <c r="BO31" s="40">
        <f t="shared" si="60"/>
        <v>0</v>
      </c>
      <c r="BP31" s="40">
        <f t="shared" si="61"/>
        <v>0</v>
      </c>
      <c r="BQ31" s="40">
        <f t="shared" si="62"/>
        <v>0</v>
      </c>
      <c r="BR31" s="40">
        <f t="shared" si="63"/>
        <v>0</v>
      </c>
      <c r="BS31" s="31">
        <f t="shared" si="64"/>
        <v>0</v>
      </c>
      <c r="BT31" s="40">
        <f t="shared" si="65"/>
        <v>0</v>
      </c>
      <c r="BU31" s="41">
        <f t="shared" si="66"/>
        <v>0</v>
      </c>
      <c r="BV31" s="41">
        <f t="shared" si="67"/>
        <v>0</v>
      </c>
      <c r="BW31" s="42"/>
      <c r="BX31" s="39">
        <f t="shared" si="68"/>
        <v>240</v>
      </c>
      <c r="BY31" s="40">
        <f t="shared" si="69"/>
        <v>10</v>
      </c>
      <c r="BZ31" s="40">
        <f t="shared" si="70"/>
        <v>5</v>
      </c>
      <c r="CA31" s="40">
        <f t="shared" si="71"/>
        <v>0</v>
      </c>
      <c r="CB31" s="40">
        <f t="shared" si="72"/>
        <v>0</v>
      </c>
      <c r="CC31" s="32">
        <f t="shared" si="34"/>
        <v>255</v>
      </c>
      <c r="CD31" s="176">
        <f t="shared" si="6"/>
        <v>108.33333333333334</v>
      </c>
      <c r="CE31" s="24">
        <f t="shared" si="73"/>
        <v>3</v>
      </c>
      <c r="CF31" s="176">
        <f t="shared" si="7"/>
        <v>68.333333333333343</v>
      </c>
      <c r="CG31" s="24">
        <f t="shared" si="74"/>
        <v>4</v>
      </c>
      <c r="CH31" s="176">
        <f t="shared" si="8"/>
        <v>15</v>
      </c>
      <c r="CI31" s="24">
        <f t="shared" si="75"/>
        <v>5</v>
      </c>
      <c r="CK31">
        <f t="shared" si="76"/>
        <v>2.0011771630370805</v>
      </c>
      <c r="CM31">
        <f t="shared" si="77"/>
        <v>0</v>
      </c>
      <c r="CN31">
        <f t="shared" si="78"/>
        <v>5.5555555555555554</v>
      </c>
      <c r="CO31">
        <f t="shared" si="79"/>
        <v>0</v>
      </c>
      <c r="CP31">
        <f t="shared" si="80"/>
        <v>0</v>
      </c>
      <c r="CQ31">
        <f t="shared" si="81"/>
        <v>0</v>
      </c>
      <c r="CR31">
        <f t="shared" si="82"/>
        <v>3.4482758620689657</v>
      </c>
      <c r="CS31">
        <f t="shared" si="83"/>
        <v>20</v>
      </c>
      <c r="CT31" t="e">
        <f t="shared" si="84"/>
        <v>#DIV/0!</v>
      </c>
      <c r="CU31">
        <f t="shared" si="85"/>
        <v>0</v>
      </c>
      <c r="CV31" t="e">
        <f t="shared" si="86"/>
        <v>#DIV/0!</v>
      </c>
      <c r="CW31">
        <f t="shared" si="87"/>
        <v>0</v>
      </c>
      <c r="CX31">
        <f t="shared" si="88"/>
        <v>0</v>
      </c>
      <c r="CY31" t="e">
        <f t="shared" si="89"/>
        <v>#DIV/0!</v>
      </c>
      <c r="CZ31" t="e">
        <f t="shared" si="90"/>
        <v>#DIV/0!</v>
      </c>
      <c r="DA31">
        <f t="shared" si="91"/>
        <v>0</v>
      </c>
      <c r="DB31">
        <f t="shared" si="92"/>
        <v>0</v>
      </c>
      <c r="DC31">
        <f t="shared" si="93"/>
        <v>0</v>
      </c>
      <c r="DE31" s="24">
        <f t="shared" si="94"/>
        <v>0</v>
      </c>
      <c r="DF31" s="24">
        <f t="shared" si="95"/>
        <v>1</v>
      </c>
      <c r="DG31" s="24">
        <f t="shared" si="96"/>
        <v>0</v>
      </c>
      <c r="DH31" s="24">
        <f t="shared" si="97"/>
        <v>0</v>
      </c>
      <c r="DI31" s="24">
        <f t="shared" si="98"/>
        <v>0</v>
      </c>
      <c r="DJ31" s="24">
        <f t="shared" si="99"/>
        <v>1</v>
      </c>
      <c r="DK31" s="24">
        <f t="shared" si="100"/>
        <v>1</v>
      </c>
      <c r="DL31" s="24">
        <f t="shared" si="101"/>
        <v>0</v>
      </c>
      <c r="DM31" s="24">
        <f t="shared" si="102"/>
        <v>0</v>
      </c>
      <c r="DN31" s="24">
        <f t="shared" si="103"/>
        <v>0</v>
      </c>
      <c r="DO31" s="24">
        <f t="shared" si="104"/>
        <v>0</v>
      </c>
      <c r="DP31" s="24">
        <f t="shared" si="105"/>
        <v>0</v>
      </c>
      <c r="DQ31" s="24">
        <f t="shared" si="106"/>
        <v>0</v>
      </c>
      <c r="DR31" s="24">
        <f t="shared" si="42"/>
        <v>0</v>
      </c>
      <c r="DS31" s="24">
        <f t="shared" si="43"/>
        <v>0</v>
      </c>
    </row>
    <row r="32" spans="1:123" ht="15.75" thickBot="1">
      <c r="A32" s="44"/>
      <c r="B32" s="45"/>
      <c r="C32" s="46"/>
      <c r="D32" s="47"/>
      <c r="E32" s="48"/>
      <c r="F32" s="49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50"/>
      <c r="U32" s="49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50"/>
      <c r="AK32" s="49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50">
        <f>SUM(AZ3:AZ31)</f>
        <v>55</v>
      </c>
      <c r="BA32" s="51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52"/>
      <c r="BW32" s="44"/>
      <c r="BX32" s="45"/>
      <c r="BY32" s="45"/>
      <c r="BZ32" s="45"/>
      <c r="CA32" s="45"/>
      <c r="CB32" s="45"/>
      <c r="CC32" s="45"/>
      <c r="CD32" s="44"/>
      <c r="CE32" s="44"/>
      <c r="CF32" s="44"/>
      <c r="CG32" s="44"/>
      <c r="CH32" s="44"/>
      <c r="CI32" s="44"/>
    </row>
    <row r="33" spans="3:107" ht="15.75" thickBot="1">
      <c r="C33" s="8" t="s">
        <v>38</v>
      </c>
      <c r="D33" s="8"/>
      <c r="E33" s="220">
        <v>1</v>
      </c>
      <c r="F33" s="220">
        <v>11</v>
      </c>
      <c r="G33" s="220">
        <v>10</v>
      </c>
      <c r="H33" s="220">
        <v>4</v>
      </c>
      <c r="I33" s="220"/>
      <c r="J33" s="220">
        <v>3</v>
      </c>
      <c r="K33" s="220"/>
      <c r="L33" s="220"/>
      <c r="M33" s="220"/>
      <c r="N33" s="220"/>
      <c r="O33" s="220">
        <v>2</v>
      </c>
      <c r="P33" s="220"/>
      <c r="Q33" s="220"/>
      <c r="R33" s="220">
        <v>3</v>
      </c>
      <c r="S33" s="220"/>
      <c r="T33" s="220"/>
      <c r="U33" s="220">
        <v>1</v>
      </c>
      <c r="V33" s="220">
        <v>2</v>
      </c>
      <c r="W33" s="220">
        <v>12</v>
      </c>
      <c r="X33" s="220">
        <v>6</v>
      </c>
      <c r="Y33" s="220"/>
      <c r="Z33" s="220">
        <v>3</v>
      </c>
      <c r="AA33" s="220"/>
      <c r="AB33" s="220"/>
      <c r="AC33" s="220"/>
      <c r="AD33" s="220"/>
      <c r="AE33" s="220"/>
      <c r="AF33" s="220"/>
      <c r="AG33" s="220"/>
      <c r="AH33" s="220"/>
      <c r="AI33" s="220"/>
      <c r="AJ33" s="92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8">
        <f>AZ32/2</f>
        <v>27.5</v>
      </c>
      <c r="BA33" s="1">
        <f>SUM(E33,U33,AK33)</f>
        <v>2</v>
      </c>
      <c r="BB33" s="54">
        <f>SUM(F33,V33,AL33)</f>
        <v>13</v>
      </c>
      <c r="BC33" s="54"/>
      <c r="BD33" s="54">
        <f>SUM(G33,W33,AM33)</f>
        <v>22</v>
      </c>
      <c r="BE33" s="54"/>
      <c r="BF33" s="54">
        <f>SUM(H33,X33,AN33)</f>
        <v>10</v>
      </c>
      <c r="BG33" s="54"/>
      <c r="BH33" s="54">
        <f>SUM(I33,Y33,AO33)</f>
        <v>0</v>
      </c>
      <c r="BI33" s="54">
        <f>SUM(J33,Z33,AP33)</f>
        <v>6</v>
      </c>
      <c r="BJ33" s="54">
        <f>SUM(K33,AA33,AQ33)</f>
        <v>0</v>
      </c>
      <c r="BK33" s="55">
        <f>SUM(AR33,AB33,L33)</f>
        <v>0</v>
      </c>
      <c r="BL33" s="55">
        <f>SUM(AS33,AC33,M33)</f>
        <v>0</v>
      </c>
      <c r="BM33" s="55"/>
      <c r="BN33" s="55">
        <f>SUM(AT33,AD33,N33)</f>
        <v>0</v>
      </c>
      <c r="BO33" s="55"/>
      <c r="BP33" s="55">
        <f>SUM(AU33,AE33,O33)</f>
        <v>2</v>
      </c>
      <c r="BQ33" s="55">
        <f>SUM(AV33,AF33,P33)</f>
        <v>0</v>
      </c>
      <c r="BR33" s="55">
        <f>SUM(AW33,AG33,Q33)</f>
        <v>0</v>
      </c>
      <c r="BS33" s="55"/>
      <c r="BT33" s="55">
        <f>SUM(AX33,AH33,R33)</f>
        <v>3</v>
      </c>
      <c r="BU33" s="55"/>
      <c r="BV33" s="56">
        <f>SUM(AY33,AI33,S33)</f>
        <v>0</v>
      </c>
      <c r="CA33" s="57"/>
      <c r="CB33" s="57"/>
      <c r="CC33">
        <f>SUM(CC3:CC31)</f>
        <v>12742.5</v>
      </c>
    </row>
    <row r="34" spans="3:107">
      <c r="BI34" s="22"/>
      <c r="BY34" s="22"/>
      <c r="CJ34">
        <f>SUM(CJ3:CJ31)</f>
        <v>0</v>
      </c>
      <c r="CK34" t="e">
        <f>SUM(CK3:CK31)</f>
        <v>#VALUE!</v>
      </c>
      <c r="CM34">
        <f t="shared" ref="CM34:DC34" si="107">SUM(CM3:CM31)</f>
        <v>100</v>
      </c>
      <c r="CN34">
        <f t="shared" si="107"/>
        <v>99.999999999999986</v>
      </c>
      <c r="CO34">
        <f t="shared" si="107"/>
        <v>99.999999999999986</v>
      </c>
      <c r="CP34">
        <f t="shared" si="107"/>
        <v>99.999999999999972</v>
      </c>
      <c r="CQ34">
        <f t="shared" si="107"/>
        <v>100</v>
      </c>
      <c r="CR34">
        <f t="shared" si="107"/>
        <v>100.00000000000001</v>
      </c>
      <c r="CS34">
        <f t="shared" si="107"/>
        <v>100</v>
      </c>
      <c r="CT34" t="e">
        <f t="shared" si="107"/>
        <v>#DIV/0!</v>
      </c>
      <c r="CU34">
        <f t="shared" si="107"/>
        <v>100</v>
      </c>
      <c r="CV34" t="e">
        <f t="shared" si="107"/>
        <v>#DIV/0!</v>
      </c>
      <c r="CW34">
        <f t="shared" si="107"/>
        <v>100</v>
      </c>
      <c r="CX34">
        <f t="shared" si="107"/>
        <v>100</v>
      </c>
      <c r="CY34" t="e">
        <f t="shared" si="107"/>
        <v>#DIV/0!</v>
      </c>
      <c r="CZ34" t="e">
        <f t="shared" si="107"/>
        <v>#DIV/0!</v>
      </c>
      <c r="DA34">
        <f t="shared" si="107"/>
        <v>100</v>
      </c>
      <c r="DB34">
        <f t="shared" si="107"/>
        <v>100</v>
      </c>
      <c r="DC34">
        <f t="shared" si="107"/>
        <v>100</v>
      </c>
    </row>
    <row r="35" spans="3:107" ht="15.75" thickBot="1"/>
    <row r="36" spans="3:107" ht="15.75" thickBot="1">
      <c r="D36" t="s">
        <v>39</v>
      </c>
      <c r="E36" t="s">
        <v>40</v>
      </c>
      <c r="F36" t="s">
        <v>41</v>
      </c>
      <c r="U36" s="57"/>
      <c r="BA36" s="18" t="s">
        <v>8</v>
      </c>
      <c r="BB36" s="19" t="s">
        <v>9</v>
      </c>
      <c r="BC36" s="19"/>
      <c r="BD36" s="19" t="s">
        <v>10</v>
      </c>
      <c r="BE36" s="19"/>
      <c r="BF36" s="19" t="s">
        <v>11</v>
      </c>
      <c r="BG36" s="19"/>
      <c r="BH36" s="19" t="s">
        <v>12</v>
      </c>
      <c r="BI36" s="19" t="s">
        <v>13</v>
      </c>
      <c r="BJ36" s="19" t="s">
        <v>14</v>
      </c>
      <c r="BK36" s="19" t="s">
        <v>15</v>
      </c>
      <c r="BL36" s="19" t="s">
        <v>16</v>
      </c>
      <c r="BM36" s="19"/>
      <c r="BN36" s="19" t="s">
        <v>17</v>
      </c>
      <c r="BO36" s="19"/>
      <c r="BP36" s="19" t="s">
        <v>27</v>
      </c>
      <c r="BQ36" s="19" t="s">
        <v>19</v>
      </c>
      <c r="BR36" s="19" t="s">
        <v>20</v>
      </c>
      <c r="BS36" s="19"/>
      <c r="BT36" s="19" t="s">
        <v>21</v>
      </c>
      <c r="BU36" s="19"/>
      <c r="BV36" s="21" t="s">
        <v>22</v>
      </c>
      <c r="BW36" s="295" t="s">
        <v>42</v>
      </c>
      <c r="BX36" s="296"/>
      <c r="BY36" s="296"/>
      <c r="BZ36" s="296"/>
      <c r="CA36" s="297"/>
      <c r="CB36" s="290" t="s">
        <v>483</v>
      </c>
      <c r="CC36" s="291"/>
    </row>
    <row r="37" spans="3:107" ht="15.75" thickBot="1">
      <c r="D37">
        <v>2010</v>
      </c>
      <c r="E37">
        <v>2011</v>
      </c>
      <c r="F37">
        <v>2012</v>
      </c>
      <c r="G37" t="s">
        <v>43</v>
      </c>
      <c r="AY37" s="292" t="s">
        <v>44</v>
      </c>
      <c r="AZ37" s="282"/>
      <c r="BA37" s="282"/>
      <c r="BB37" s="282"/>
      <c r="BC37" s="282"/>
      <c r="BD37" s="282"/>
      <c r="BE37" s="282"/>
      <c r="BF37" s="282"/>
      <c r="BG37" s="282"/>
      <c r="BH37" s="282"/>
      <c r="BI37" s="282"/>
      <c r="BJ37" s="282"/>
      <c r="BK37" s="282"/>
      <c r="BL37" s="282"/>
      <c r="BM37" s="282"/>
      <c r="BN37" s="282"/>
      <c r="BO37" s="282"/>
      <c r="BP37" s="282"/>
      <c r="BQ37" s="282"/>
      <c r="BR37" s="282"/>
      <c r="BS37" s="282"/>
      <c r="BT37" s="282"/>
      <c r="BU37" s="282"/>
      <c r="BV37" s="282"/>
      <c r="BW37" s="293" t="s">
        <v>45</v>
      </c>
      <c r="BX37" s="294"/>
      <c r="BY37" s="58"/>
      <c r="BZ37" s="58"/>
      <c r="CA37" s="59">
        <f>SUM(BA39:BV39)</f>
        <v>171.1</v>
      </c>
      <c r="CB37" s="221">
        <v>0.8</v>
      </c>
      <c r="CC37" s="62">
        <f>PERCENTILE($CC$1:$CC31,0.8)</f>
        <v>718.00000000000023</v>
      </c>
    </row>
    <row r="38" spans="3:107" ht="15.75" thickBot="1">
      <c r="C38" t="s">
        <v>46</v>
      </c>
      <c r="D38">
        <f>COUNTIF(D3:D31,"P")</f>
        <v>28</v>
      </c>
      <c r="E38">
        <f>COUNTIF(T3:T31,"P")</f>
        <v>27</v>
      </c>
      <c r="G38">
        <f>AVERAGE(D38:F38)</f>
        <v>27.5</v>
      </c>
      <c r="AP38" s="57"/>
      <c r="AQ38" s="57"/>
      <c r="AR38" s="57"/>
      <c r="AS38" s="57"/>
      <c r="AT38" s="57"/>
      <c r="AU38" s="57"/>
      <c r="AV38" s="57"/>
      <c r="AW38" s="57"/>
      <c r="AX38" s="57"/>
      <c r="AY38" s="1" t="s">
        <v>47</v>
      </c>
      <c r="AZ38" s="60"/>
      <c r="BA38" s="61">
        <f>SUM(BA3:BA31)</f>
        <v>22</v>
      </c>
      <c r="BB38" s="61">
        <f>SUM(BB3:BB31)</f>
        <v>54</v>
      </c>
      <c r="BC38" s="61"/>
      <c r="BD38" s="61">
        <f>SUM(BD3:BD31)</f>
        <v>73</v>
      </c>
      <c r="BE38" s="61"/>
      <c r="BF38" s="61">
        <f>SUM(BF3:BF31)</f>
        <v>28</v>
      </c>
      <c r="BG38" s="61"/>
      <c r="BH38" s="61">
        <f>SUM(BH3:BH31)</f>
        <v>2</v>
      </c>
      <c r="BI38" s="61">
        <f>SUM(BI3:BI31)</f>
        <v>29</v>
      </c>
      <c r="BJ38" s="61">
        <f>SUM(BJ3:BJ31)</f>
        <v>5</v>
      </c>
      <c r="BK38" s="61">
        <f>SUM(BK3:BK31)</f>
        <v>0</v>
      </c>
      <c r="BL38" s="61">
        <f>SUM(BL3:BL31)</f>
        <v>1</v>
      </c>
      <c r="BM38" s="61"/>
      <c r="BN38" s="61">
        <f>SUM(BN3:BN31)</f>
        <v>0</v>
      </c>
      <c r="BO38" s="61">
        <f>SUM(BO3:BO31)</f>
        <v>1</v>
      </c>
      <c r="BP38" s="61">
        <f>SUM(BP3:BP31)</f>
        <v>1</v>
      </c>
      <c r="BQ38" s="61">
        <f>SUM(BQ3:BQ31)</f>
        <v>0</v>
      </c>
      <c r="BR38" s="61">
        <f>SUM(BR3:BR31)</f>
        <v>0</v>
      </c>
      <c r="BS38" s="61"/>
      <c r="BT38" s="61">
        <f>SUM(BT3:BT31)</f>
        <v>7.1</v>
      </c>
      <c r="BU38" s="61">
        <f>SUM(BU3:BU31)</f>
        <v>8</v>
      </c>
      <c r="BV38" s="61">
        <f>SUM(BV3:BV31)</f>
        <v>7</v>
      </c>
      <c r="BW38" s="298" t="s">
        <v>29</v>
      </c>
      <c r="BX38" s="299"/>
      <c r="BY38" s="62"/>
      <c r="BZ38" s="62"/>
      <c r="CA38" s="63">
        <f>SUM(BA39:BJ39)</f>
        <v>160</v>
      </c>
      <c r="CB38" s="221">
        <v>0.75</v>
      </c>
      <c r="CC38" s="62">
        <f>PERCENTILE($CC$1:$CC32,0.75)</f>
        <v>565</v>
      </c>
    </row>
    <row r="39" spans="3:107" ht="15.75" thickBot="1">
      <c r="C39" t="s">
        <v>48</v>
      </c>
      <c r="D39">
        <f>COUNTIF(D3:D31,"C")</f>
        <v>1</v>
      </c>
      <c r="E39">
        <f>COUNTIF(T3:T31,"C")</f>
        <v>2</v>
      </c>
      <c r="F39">
        <f>COUNTIF(A3:AJ31,"C")</f>
        <v>3</v>
      </c>
      <c r="G39">
        <f>AVERAGE(D39:F39)</f>
        <v>2</v>
      </c>
      <c r="AP39" s="57"/>
      <c r="AQ39" s="57"/>
      <c r="AR39" s="57"/>
      <c r="AS39" s="57"/>
      <c r="AT39" s="57"/>
      <c r="AU39" s="57"/>
      <c r="AV39" s="57"/>
      <c r="AW39" s="57"/>
      <c r="AX39" s="57"/>
      <c r="AY39" s="1" t="s">
        <v>49</v>
      </c>
      <c r="AZ39" s="60"/>
      <c r="BA39" s="54">
        <f>BA38-BA33</f>
        <v>20</v>
      </c>
      <c r="BB39" s="54">
        <f t="shared" ref="BB39:BV39" si="108">BB38-BB33</f>
        <v>41</v>
      </c>
      <c r="BC39" s="54"/>
      <c r="BD39" s="54">
        <f t="shared" si="108"/>
        <v>51</v>
      </c>
      <c r="BE39" s="54"/>
      <c r="BF39" s="54">
        <f t="shared" si="108"/>
        <v>18</v>
      </c>
      <c r="BG39" s="54"/>
      <c r="BH39" s="54">
        <f t="shared" si="108"/>
        <v>2</v>
      </c>
      <c r="BI39" s="54">
        <f t="shared" si="108"/>
        <v>23</v>
      </c>
      <c r="BJ39" s="54">
        <f t="shared" si="108"/>
        <v>5</v>
      </c>
      <c r="BK39" s="54">
        <f t="shared" si="108"/>
        <v>0</v>
      </c>
      <c r="BL39" s="54">
        <f t="shared" si="108"/>
        <v>1</v>
      </c>
      <c r="BM39" s="54"/>
      <c r="BN39" s="54">
        <f t="shared" si="108"/>
        <v>0</v>
      </c>
      <c r="BO39" s="54"/>
      <c r="BP39" s="54">
        <f t="shared" si="108"/>
        <v>-1</v>
      </c>
      <c r="BQ39" s="54">
        <f t="shared" si="108"/>
        <v>0</v>
      </c>
      <c r="BR39" s="54">
        <f t="shared" si="108"/>
        <v>0</v>
      </c>
      <c r="BS39" s="54"/>
      <c r="BT39" s="54">
        <f t="shared" si="108"/>
        <v>4.0999999999999996</v>
      </c>
      <c r="BU39" s="54"/>
      <c r="BV39" s="54">
        <f t="shared" si="108"/>
        <v>7</v>
      </c>
      <c r="BW39" s="298" t="s">
        <v>50</v>
      </c>
      <c r="BX39" s="299"/>
      <c r="BY39" s="62"/>
      <c r="BZ39" s="62"/>
      <c r="CA39" s="63">
        <f>SUM(BK39:BP39)</f>
        <v>0</v>
      </c>
      <c r="CB39" s="221">
        <v>0.7</v>
      </c>
      <c r="CC39" s="62">
        <f>PERCENTILE($CC$1:$CC31,0.7)</f>
        <v>431.99999999999989</v>
      </c>
    </row>
    <row r="40" spans="3:107" ht="15.75" thickBot="1">
      <c r="C40" t="s">
        <v>51</v>
      </c>
      <c r="D40">
        <f>COUNTIF(D3:D31,"V")</f>
        <v>0</v>
      </c>
      <c r="E40">
        <f>COUNTIF(T3:T31,"V")</f>
        <v>0</v>
      </c>
      <c r="F40">
        <f>COUNTIF(AJ3:AJ31,"V")</f>
        <v>0</v>
      </c>
      <c r="G40">
        <f>AVERAGE(D40:F40)</f>
        <v>0</v>
      </c>
      <c r="AP40" s="57"/>
      <c r="AQ40" s="57"/>
      <c r="AR40" s="57"/>
      <c r="AS40" s="57"/>
      <c r="AT40" s="57"/>
      <c r="AU40" s="57"/>
      <c r="AV40" s="57"/>
      <c r="AW40" s="57"/>
      <c r="AX40" s="57"/>
      <c r="AY40" s="1" t="s">
        <v>52</v>
      </c>
      <c r="AZ40" s="60"/>
      <c r="BA40" s="60">
        <f>BA39*100</f>
        <v>2000</v>
      </c>
      <c r="BB40" s="6">
        <f>BB39*80</f>
        <v>3280</v>
      </c>
      <c r="BC40" s="6"/>
      <c r="BD40" s="6">
        <f>BD39*60</f>
        <v>3060</v>
      </c>
      <c r="BE40" s="6"/>
      <c r="BF40" s="6">
        <f>BF39*40</f>
        <v>720</v>
      </c>
      <c r="BG40" s="6"/>
      <c r="BH40" s="6">
        <f>BH39*20</f>
        <v>40</v>
      </c>
      <c r="BI40" s="6">
        <f>BI39*10</f>
        <v>230</v>
      </c>
      <c r="BJ40" s="6">
        <f>BJ39*5</f>
        <v>25</v>
      </c>
      <c r="BK40" s="6">
        <f>BK39*200</f>
        <v>0</v>
      </c>
      <c r="BL40" s="6">
        <f>BL39*100</f>
        <v>100</v>
      </c>
      <c r="BM40" s="6"/>
      <c r="BN40" s="6">
        <f>BN39*50</f>
        <v>0</v>
      </c>
      <c r="BO40" s="6"/>
      <c r="BP40" s="6">
        <f>BP39*25</f>
        <v>-25</v>
      </c>
      <c r="BQ40" s="6">
        <f>BQ39*100</f>
        <v>0</v>
      </c>
      <c r="BR40" s="6">
        <f>BR39*50</f>
        <v>0</v>
      </c>
      <c r="BS40" s="6"/>
      <c r="BT40" s="6">
        <f>BT39*25</f>
        <v>102.49999999999999</v>
      </c>
      <c r="BU40" s="6"/>
      <c r="BV40" s="1">
        <f>BV39*10</f>
        <v>70</v>
      </c>
      <c r="BW40" s="300" t="s">
        <v>53</v>
      </c>
      <c r="BX40" s="301"/>
      <c r="BY40" s="64"/>
      <c r="BZ40" s="64"/>
      <c r="CA40" s="65">
        <f>SUM(BQ39:BV39)</f>
        <v>11.1</v>
      </c>
      <c r="CB40" s="221">
        <v>0.6</v>
      </c>
      <c r="CC40" s="62">
        <f>PERCENTILE($CC$1:$CC31,0.6)</f>
        <v>360</v>
      </c>
    </row>
    <row r="41" spans="3:107" ht="15.75" thickBot="1">
      <c r="C41" t="s">
        <v>34</v>
      </c>
      <c r="D41">
        <f>SUM(D38:D40)</f>
        <v>29</v>
      </c>
      <c r="E41">
        <f>SUM(E38:E40)</f>
        <v>29</v>
      </c>
      <c r="G41">
        <f>AVERAGE(D41:F41)</f>
        <v>29</v>
      </c>
      <c r="AY41" s="66" t="s">
        <v>54</v>
      </c>
      <c r="AZ41" s="67"/>
      <c r="BA41" s="60">
        <f>SUM(BA40:BV40)</f>
        <v>9602.5</v>
      </c>
      <c r="BB41" s="68">
        <f>BA41/AZ33</f>
        <v>349.18181818181819</v>
      </c>
      <c r="BC41" s="34"/>
      <c r="BW41" s="302" t="s">
        <v>52</v>
      </c>
      <c r="BX41" s="69" t="s">
        <v>55</v>
      </c>
      <c r="BY41" s="58"/>
      <c r="BZ41" s="58"/>
      <c r="CA41" s="70">
        <f>AVERAGE(CC3:CC31)</f>
        <v>455.08928571428572</v>
      </c>
      <c r="CB41" s="221">
        <v>0.5</v>
      </c>
      <c r="CC41" s="62">
        <f>PERCENTILE($CC$1:$CC31,0.5)</f>
        <v>318.75</v>
      </c>
    </row>
    <row r="42" spans="3:107" ht="15.75" thickBot="1">
      <c r="AY42" s="7"/>
      <c r="AZ42" s="9"/>
      <c r="BA42" s="6">
        <f>(SUM($AZ$3:$AZ$31))*($CE$2/3)</f>
        <v>4033.333333333333</v>
      </c>
      <c r="BB42" s="278" t="str">
        <f>IF(BA41&gt;BA42,"ATINGE CONCEITO 3","NAO")</f>
        <v>ATINGE CONCEITO 3</v>
      </c>
      <c r="BC42" s="279"/>
      <c r="BD42" s="279"/>
      <c r="BE42" s="279"/>
      <c r="BF42" s="279"/>
      <c r="BG42" s="279"/>
      <c r="BH42" s="279"/>
      <c r="BW42" s="303"/>
      <c r="BX42" s="71" t="s">
        <v>56</v>
      </c>
      <c r="BY42" s="62"/>
      <c r="BZ42" s="62"/>
      <c r="CA42" s="63">
        <f>QUARTILE(CC3:CC31,1)</f>
        <v>147.5</v>
      </c>
      <c r="CB42" s="221">
        <v>0.4</v>
      </c>
      <c r="CC42" s="62">
        <f>PERCENTILE($CC$1:$CC31,0.4)</f>
        <v>204.00000000000003</v>
      </c>
    </row>
    <row r="43" spans="3:107" ht="15.75" thickBot="1">
      <c r="AY43" s="72" t="s">
        <v>57</v>
      </c>
      <c r="AZ43" s="73"/>
      <c r="BA43" s="6">
        <f>(SUM($AZ$3:$AZ$31))*($CG$2/3)</f>
        <v>5133.333333333333</v>
      </c>
      <c r="BB43" s="278" t="str">
        <f>IF(BA41&gt;=BA43,"ATINGE CONCEITO 4","NAO")</f>
        <v>ATINGE CONCEITO 4</v>
      </c>
      <c r="BC43" s="279"/>
      <c r="BD43" s="279"/>
      <c r="BE43" s="279"/>
      <c r="BF43" s="279"/>
      <c r="BG43" s="279"/>
      <c r="BH43" s="279"/>
      <c r="BW43" s="303"/>
      <c r="BX43" s="71" t="s">
        <v>58</v>
      </c>
      <c r="BY43" s="62"/>
      <c r="BZ43" s="62"/>
      <c r="CA43" s="74">
        <f>MEDIAN(CC3:CC31)</f>
        <v>318.75</v>
      </c>
      <c r="CB43" s="221">
        <v>0.35</v>
      </c>
      <c r="CC43" s="62">
        <f>PERCENTILE($CC$1:$CC30,0.35)</f>
        <v>175.5</v>
      </c>
    </row>
    <row r="44" spans="3:107" ht="15.75" thickBot="1">
      <c r="AY44" s="66"/>
      <c r="AZ44" s="67"/>
      <c r="BA44" s="6">
        <f>(SUM($AZ$3:$AZ$31))*($CI$2/3)</f>
        <v>6600</v>
      </c>
      <c r="BB44" s="278" t="str">
        <f>IF(BA41&gt;=BA44,"ATINGE CONCEITO 5","NAO")</f>
        <v>ATINGE CONCEITO 5</v>
      </c>
      <c r="BC44" s="279"/>
      <c r="BD44" s="279"/>
      <c r="BE44" s="279"/>
      <c r="BF44" s="279"/>
      <c r="BG44" s="279"/>
      <c r="BH44" s="279"/>
      <c r="BW44" s="303"/>
      <c r="BX44" s="71" t="s">
        <v>59</v>
      </c>
      <c r="BY44" s="62"/>
      <c r="BZ44" s="62"/>
      <c r="CA44" s="63">
        <f>QUARTILE(CC3:CC31,3)</f>
        <v>565</v>
      </c>
      <c r="CB44" s="221">
        <v>0.3</v>
      </c>
      <c r="CC44" s="62">
        <f>PERCENTILE($CC$1:$CC31,0.3)</f>
        <v>170.5</v>
      </c>
    </row>
    <row r="45" spans="3:107" ht="15.75" thickBot="1">
      <c r="BW45" s="304"/>
      <c r="BX45" s="75" t="s">
        <v>60</v>
      </c>
      <c r="BY45" s="64"/>
      <c r="BZ45" s="64"/>
      <c r="CA45" s="65">
        <f>QUARTILE(CC3:CC31,4)</f>
        <v>2040</v>
      </c>
    </row>
    <row r="46" spans="3:107" ht="15.75" thickBot="1"/>
    <row r="47" spans="3:107" ht="15.75" thickBot="1">
      <c r="AY47" s="292" t="s">
        <v>61</v>
      </c>
      <c r="AZ47" s="282"/>
      <c r="BA47" s="282"/>
      <c r="BB47" s="282"/>
      <c r="BC47" s="282"/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2"/>
      <c r="BS47" s="282"/>
      <c r="BT47" s="282"/>
      <c r="BU47" s="282"/>
      <c r="BV47" s="283"/>
    </row>
    <row r="48" spans="3:107" ht="15.75" thickBot="1">
      <c r="AY48" s="76"/>
      <c r="AZ48" s="60"/>
      <c r="BA48" s="1" t="s">
        <v>62</v>
      </c>
      <c r="BB48" s="54"/>
      <c r="BC48" s="54"/>
      <c r="BD48" s="54" t="s">
        <v>63</v>
      </c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60"/>
    </row>
    <row r="49" spans="51:74" ht="15.75" thickBot="1">
      <c r="AY49" s="1" t="s">
        <v>64</v>
      </c>
      <c r="AZ49" s="60"/>
      <c r="BA49" s="309">
        <f>AZ33-COUNTIF(CE3:CE31,"=NAO")</f>
        <v>21.5</v>
      </c>
      <c r="BB49" s="281"/>
      <c r="BC49" s="77"/>
      <c r="BD49" s="310">
        <f>(BA49/G38)*100</f>
        <v>78.181818181818187</v>
      </c>
      <c r="BE49" s="311"/>
      <c r="BF49" s="312"/>
      <c r="BG49" s="78"/>
      <c r="BH49" s="54" t="str">
        <f>IF(BD49&gt;=80,"ATINGEM CONCEITO 3","NAO")</f>
        <v>NAO</v>
      </c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60"/>
    </row>
    <row r="50" spans="51:74" ht="15.75" thickBot="1">
      <c r="AY50" s="1" t="s">
        <v>65</v>
      </c>
      <c r="AZ50" s="60"/>
      <c r="BA50" s="309">
        <f>AZ33-COUNTIF(CG3:CG31,"=NAO")</f>
        <v>17.5</v>
      </c>
      <c r="BB50" s="281"/>
      <c r="BC50" s="77"/>
      <c r="BD50" s="310">
        <f>(BA50/G38)*100</f>
        <v>63.636363636363633</v>
      </c>
      <c r="BE50" s="311"/>
      <c r="BF50" s="312"/>
      <c r="BG50" s="78"/>
      <c r="BH50" s="54" t="str">
        <f>IF(BD50&gt;=80," ATINGEM CONCEITO 4","NAO")</f>
        <v>NAO</v>
      </c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60"/>
    </row>
    <row r="51" spans="51:74" ht="15.75" thickBot="1">
      <c r="AY51" s="313" t="s">
        <v>66</v>
      </c>
      <c r="AZ51" s="314"/>
      <c r="BA51" s="309">
        <f>AZ33-COUNTIF(CI3:CI31,"=NAO")</f>
        <v>15.5</v>
      </c>
      <c r="BB51" s="281"/>
      <c r="BC51" s="77"/>
      <c r="BD51" s="310">
        <f>(BA51/G38)*100</f>
        <v>56.36363636363636</v>
      </c>
      <c r="BE51" s="311"/>
      <c r="BF51" s="312"/>
      <c r="BG51" s="78"/>
      <c r="BH51" s="54" t="str">
        <f>IF(BD51&gt;=80,"ATINGEM CONCEITO 5","NAO")</f>
        <v>NAO</v>
      </c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60"/>
    </row>
    <row r="53" spans="51:74" ht="15.75" thickBot="1"/>
    <row r="54" spans="51:74" ht="15.75" thickBot="1">
      <c r="AY54" s="292" t="s">
        <v>67</v>
      </c>
      <c r="AZ54" s="282"/>
      <c r="BA54" s="282"/>
      <c r="BB54" s="282"/>
      <c r="BC54" s="282"/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2"/>
      <c r="BS54" s="282"/>
      <c r="BT54" s="282"/>
      <c r="BU54" s="282"/>
      <c r="BV54" s="283"/>
    </row>
    <row r="55" spans="51:74" ht="15.75" thickBot="1">
      <c r="AY55" t="s">
        <v>43</v>
      </c>
      <c r="AZ55">
        <f>G38</f>
        <v>27.5</v>
      </c>
      <c r="BA55" s="79" t="s">
        <v>8</v>
      </c>
      <c r="BB55" s="80" t="s">
        <v>9</v>
      </c>
      <c r="BC55" s="80"/>
      <c r="BD55" s="80" t="s">
        <v>10</v>
      </c>
      <c r="BE55" s="80"/>
      <c r="BF55" s="80" t="s">
        <v>11</v>
      </c>
      <c r="BG55" s="80"/>
      <c r="BH55" s="80" t="s">
        <v>12</v>
      </c>
      <c r="BI55" s="80" t="s">
        <v>13</v>
      </c>
      <c r="BJ55" s="80" t="s">
        <v>14</v>
      </c>
      <c r="BK55" s="80" t="s">
        <v>15</v>
      </c>
      <c r="BL55" s="80" t="s">
        <v>16</v>
      </c>
      <c r="BM55" s="80"/>
      <c r="BN55" s="80" t="s">
        <v>17</v>
      </c>
      <c r="BO55" s="80"/>
      <c r="BP55" s="80" t="s">
        <v>27</v>
      </c>
      <c r="BQ55" s="80" t="s">
        <v>19</v>
      </c>
      <c r="BR55" s="80" t="s">
        <v>20</v>
      </c>
      <c r="BS55" s="80"/>
      <c r="BT55" s="80" t="s">
        <v>21</v>
      </c>
      <c r="BU55" s="80"/>
      <c r="BV55" s="81" t="s">
        <v>22</v>
      </c>
    </row>
    <row r="56" spans="51:74">
      <c r="AY56" t="s">
        <v>68</v>
      </c>
      <c r="BA56">
        <f>COUNTIF(BA3:BA31,"&gt;0")</f>
        <v>7</v>
      </c>
      <c r="BB56">
        <f>COUNTIF(BB3:BB31,"&gt;0")</f>
        <v>19</v>
      </c>
      <c r="BD56">
        <f>COUNTIF(BD3:BD31,"&gt;0")</f>
        <v>19</v>
      </c>
      <c r="BF56">
        <f>COUNTIF(BF3:BF31,"&gt;0")</f>
        <v>15</v>
      </c>
      <c r="BH56">
        <f t="shared" ref="BH56:BV56" si="109">COUNTIF(BH3:BH31,"&gt;0")</f>
        <v>2</v>
      </c>
      <c r="BI56">
        <f t="shared" si="109"/>
        <v>16</v>
      </c>
      <c r="BJ56">
        <f t="shared" si="109"/>
        <v>4</v>
      </c>
      <c r="BK56">
        <f t="shared" si="109"/>
        <v>0</v>
      </c>
      <c r="BL56">
        <f t="shared" si="109"/>
        <v>1</v>
      </c>
      <c r="BM56">
        <f t="shared" si="109"/>
        <v>1</v>
      </c>
      <c r="BN56">
        <f t="shared" si="109"/>
        <v>0</v>
      </c>
      <c r="BO56">
        <f t="shared" si="109"/>
        <v>1</v>
      </c>
      <c r="BP56">
        <f t="shared" si="109"/>
        <v>1</v>
      </c>
      <c r="BQ56">
        <f t="shared" si="109"/>
        <v>0</v>
      </c>
      <c r="BR56">
        <f t="shared" si="109"/>
        <v>0</v>
      </c>
      <c r="BS56">
        <f t="shared" si="109"/>
        <v>0</v>
      </c>
      <c r="BT56">
        <f t="shared" si="109"/>
        <v>4</v>
      </c>
      <c r="BU56">
        <f t="shared" si="109"/>
        <v>5</v>
      </c>
      <c r="BV56">
        <f t="shared" si="109"/>
        <v>5</v>
      </c>
    </row>
    <row r="57" spans="51:74">
      <c r="AY57" t="s">
        <v>69</v>
      </c>
      <c r="BA57" s="82">
        <f>BA56/$AZ$55*100</f>
        <v>25.454545454545453</v>
      </c>
      <c r="BB57" s="82">
        <f t="shared" ref="BB57:BV57" si="110">BB56/$AZ$55*100</f>
        <v>69.090909090909093</v>
      </c>
      <c r="BC57" s="82"/>
      <c r="BD57" s="82">
        <f t="shared" si="110"/>
        <v>69.090909090909093</v>
      </c>
      <c r="BE57" s="82"/>
      <c r="BF57" s="82">
        <f t="shared" si="110"/>
        <v>54.54545454545454</v>
      </c>
      <c r="BG57" s="82"/>
      <c r="BH57" s="82">
        <f t="shared" si="110"/>
        <v>7.2727272727272725</v>
      </c>
      <c r="BI57" s="82">
        <f t="shared" si="110"/>
        <v>58.18181818181818</v>
      </c>
      <c r="BJ57" s="82">
        <f t="shared" si="110"/>
        <v>14.545454545454545</v>
      </c>
      <c r="BK57" s="82">
        <f t="shared" si="110"/>
        <v>0</v>
      </c>
      <c r="BL57" s="82">
        <f t="shared" si="110"/>
        <v>3.6363636363636362</v>
      </c>
      <c r="BM57" s="82">
        <f t="shared" si="110"/>
        <v>3.6363636363636362</v>
      </c>
      <c r="BN57" s="82">
        <f t="shared" si="110"/>
        <v>0</v>
      </c>
      <c r="BO57" s="82">
        <f t="shared" si="110"/>
        <v>3.6363636363636362</v>
      </c>
      <c r="BP57" s="82">
        <f t="shared" si="110"/>
        <v>3.6363636363636362</v>
      </c>
      <c r="BQ57" s="82">
        <f t="shared" si="110"/>
        <v>0</v>
      </c>
      <c r="BR57" s="82">
        <f t="shared" si="110"/>
        <v>0</v>
      </c>
      <c r="BS57" s="82">
        <f t="shared" si="110"/>
        <v>0</v>
      </c>
      <c r="BT57" s="82">
        <f t="shared" si="110"/>
        <v>14.545454545454545</v>
      </c>
      <c r="BU57" s="82">
        <f t="shared" si="110"/>
        <v>18.181818181818183</v>
      </c>
      <c r="BV57" s="82">
        <f t="shared" si="110"/>
        <v>18.181818181818183</v>
      </c>
    </row>
    <row r="58" spans="51:74" ht="15.75" thickBot="1">
      <c r="BA58" t="s">
        <v>29</v>
      </c>
      <c r="BK58" t="s">
        <v>50</v>
      </c>
      <c r="BQ58" t="s">
        <v>53</v>
      </c>
    </row>
    <row r="59" spans="51:74" ht="15.75" thickBot="1">
      <c r="AY59" t="s">
        <v>23</v>
      </c>
      <c r="BA59" s="288">
        <f>COUNTIF(BC3:BC31,"&gt;0")/$AZ$55*100</f>
        <v>69.090909090909093</v>
      </c>
      <c r="BB59" s="289"/>
      <c r="BC59" s="83"/>
      <c r="BJ59" t="s">
        <v>26</v>
      </c>
      <c r="BK59" s="288">
        <f>COUNTIF(BM3:BM31,"&gt;0")/$AZ$55*100</f>
        <v>3.6363636363636362</v>
      </c>
      <c r="BL59" s="289"/>
      <c r="BM59" s="83"/>
      <c r="BP59" t="s">
        <v>28</v>
      </c>
      <c r="BQ59" s="288">
        <f>COUNTIF(BS3:BS31,"&gt;0")/$AZ$55*100</f>
        <v>0</v>
      </c>
      <c r="BR59" s="289"/>
      <c r="BS59" s="83"/>
    </row>
    <row r="60" spans="51:74" ht="15.75" thickBot="1">
      <c r="AY60" t="s">
        <v>24</v>
      </c>
      <c r="BA60" s="305">
        <f>COUNTIF(BE3:BE123,"&gt;0")/$AZ$55*100</f>
        <v>90.909090909090907</v>
      </c>
      <c r="BB60" s="306"/>
      <c r="BC60" s="306"/>
      <c r="BD60" s="307"/>
      <c r="BE60" s="83"/>
    </row>
    <row r="61" spans="51:74" ht="15.75" thickBot="1">
      <c r="AY61" t="s">
        <v>70</v>
      </c>
      <c r="BA61" s="288">
        <f>COUNTIF(BG3:BG31,"&gt;0")/$AZ$55*100</f>
        <v>98.181818181818187</v>
      </c>
      <c r="BB61" s="308"/>
      <c r="BC61" s="308"/>
      <c r="BD61" s="308"/>
      <c r="BE61" s="308"/>
      <c r="BF61" s="289"/>
      <c r="BG61" s="57"/>
    </row>
    <row r="62" spans="51:74" ht="15.75" thickBot="1"/>
    <row r="63" spans="51:74" ht="15.75" thickBot="1">
      <c r="AY63" t="s">
        <v>23</v>
      </c>
      <c r="BA63" s="288">
        <f>COUNTIF(BC3:BC31,"&gt;1")/$AZ$55*100</f>
        <v>50.909090909090907</v>
      </c>
      <c r="BB63" s="289"/>
    </row>
  </sheetData>
  <protectedRanges>
    <protectedRange password="E804" sqref="T112:AI112" name="Dados da produção_1"/>
  </protectedRanges>
  <mergeCells count="30">
    <mergeCell ref="AY51:AZ51"/>
    <mergeCell ref="BA51:BB51"/>
    <mergeCell ref="BD51:BF51"/>
    <mergeCell ref="AY54:BV54"/>
    <mergeCell ref="BA59:BB59"/>
    <mergeCell ref="BK59:BL59"/>
    <mergeCell ref="BQ59:BR59"/>
    <mergeCell ref="BA60:BD60"/>
    <mergeCell ref="BA61:BF61"/>
    <mergeCell ref="AY47:BV47"/>
    <mergeCell ref="BA49:BB49"/>
    <mergeCell ref="BD49:BF49"/>
    <mergeCell ref="BA50:BB50"/>
    <mergeCell ref="BD50:BF50"/>
    <mergeCell ref="BA63:BB63"/>
    <mergeCell ref="CB36:CC36"/>
    <mergeCell ref="AY37:BV37"/>
    <mergeCell ref="BW37:BX37"/>
    <mergeCell ref="BW36:CA36"/>
    <mergeCell ref="BW38:BX38"/>
    <mergeCell ref="BW39:BX39"/>
    <mergeCell ref="BW40:BX40"/>
    <mergeCell ref="BW41:BW45"/>
    <mergeCell ref="BB42:BH42"/>
    <mergeCell ref="BB43:BH43"/>
    <mergeCell ref="BB44:BH44"/>
    <mergeCell ref="E1:S1"/>
    <mergeCell ref="U1:AI1"/>
    <mergeCell ref="AK1:AY1"/>
    <mergeCell ref="BA1:BV1"/>
  </mergeCells>
  <phoneticPr fontId="0" type="noConversion"/>
  <pageMargins left="0.511811024" right="0.511811024" top="0.78740157499999996" bottom="0.78740157499999996" header="0.31496062000000002" footer="0.31496062000000002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DS47"/>
  <sheetViews>
    <sheetView topLeftCell="V18" workbookViewId="0">
      <selection activeCell="BB48" sqref="BB48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5.75" thickBot="1">
      <c r="A3" s="24" t="s">
        <v>340</v>
      </c>
      <c r="B3" s="25">
        <v>1</v>
      </c>
      <c r="C3" s="97" t="s">
        <v>570</v>
      </c>
      <c r="D3" s="85" t="s">
        <v>36</v>
      </c>
      <c r="E3" s="86">
        <v>2</v>
      </c>
      <c r="F3" s="86">
        <v>4</v>
      </c>
      <c r="G3" s="86">
        <v>3</v>
      </c>
      <c r="H3" s="86">
        <v>1</v>
      </c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50" t="s">
        <v>36</v>
      </c>
      <c r="U3" s="86">
        <v>1</v>
      </c>
      <c r="V3" s="86">
        <v>2</v>
      </c>
      <c r="W3" s="86">
        <v>2</v>
      </c>
      <c r="X3" s="86">
        <v>1</v>
      </c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2</v>
      </c>
      <c r="BA3" s="30">
        <f t="shared" ref="BA3:BB15" si="0">SUM(E3,U3,AK3)</f>
        <v>3</v>
      </c>
      <c r="BB3" s="31">
        <f t="shared" si="0"/>
        <v>6</v>
      </c>
      <c r="BC3" s="31">
        <f>SUM(BA3:BB3)</f>
        <v>9</v>
      </c>
      <c r="BD3" s="31">
        <f t="shared" ref="BD3:BD15" si="1">SUM(G3,W3,AM3)</f>
        <v>5</v>
      </c>
      <c r="BE3" s="31">
        <f>SUM(BC3:BD3)</f>
        <v>14</v>
      </c>
      <c r="BF3" s="31">
        <f t="shared" ref="BF3:BF15" si="2">SUM(H3,X3,AN3)</f>
        <v>2</v>
      </c>
      <c r="BG3" s="31">
        <f>BA3+BB3+BD3+BF3</f>
        <v>16</v>
      </c>
      <c r="BH3" s="31">
        <f t="shared" ref="BH3:BJ15" si="3">SUM(I3,Y3,AO3)</f>
        <v>0</v>
      </c>
      <c r="BI3" s="31">
        <f t="shared" si="3"/>
        <v>0</v>
      </c>
      <c r="BJ3" s="31">
        <f t="shared" si="3"/>
        <v>0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15" si="4">SUM(AT3,AD3,N3)</f>
        <v>0</v>
      </c>
      <c r="BO3" s="31">
        <f t="shared" si="4"/>
        <v>0</v>
      </c>
      <c r="BP3" s="31">
        <f>IF(BO3&gt;=3,3,BO3)</f>
        <v>0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15" si="5">SUM(AX3,AH3,R3)</f>
        <v>0</v>
      </c>
      <c r="BU3" s="32">
        <f t="shared" si="5"/>
        <v>0</v>
      </c>
      <c r="BV3" s="32">
        <f>IF(BU3&gt;=3,3,BU3)</f>
        <v>0</v>
      </c>
      <c r="BX3" s="30">
        <f>(BA3*100)+(BB3*80)+(BD3*60)+(BF3*40)+(BH3*20)</f>
        <v>1160</v>
      </c>
      <c r="BY3" s="31">
        <f>IF(BI3&gt;3,30,BI3*10)</f>
        <v>0</v>
      </c>
      <c r="BZ3" s="31">
        <f>IF(BJ3&gt;3,15,BJ3*5)</f>
        <v>0</v>
      </c>
      <c r="CA3" s="31">
        <f>(BK3*200)+(BL3*100)+(BN3*50)+(BP3*20)</f>
        <v>0</v>
      </c>
      <c r="CB3" s="31">
        <f>(BQ3*100)+(BR3*50)+(BT3*25)+(BV3*10)</f>
        <v>0</v>
      </c>
      <c r="CC3" s="32">
        <f>IF(AZ3&gt;0,SUM(BX3:CB3),"")</f>
        <v>1160</v>
      </c>
      <c r="CD3" s="176">
        <f t="shared" ref="CD3:CD15" si="6">$CC3-(($CE$2/3)*$AZ3)</f>
        <v>1013.3333333333334</v>
      </c>
      <c r="CE3" s="24">
        <f>IF(AZ3=0," ",IF(CD3&gt;=0,3,"NAO"))</f>
        <v>3</v>
      </c>
      <c r="CF3" s="176">
        <f t="shared" ref="CF3:CF15" si="7">$CC3-(($CG$2/3)*$AZ3)</f>
        <v>973.33333333333337</v>
      </c>
      <c r="CG3" s="24">
        <f>IF(AZ3=0," ",IF(CF3&gt;=0,4,"NAO"))</f>
        <v>4</v>
      </c>
      <c r="CH3" s="176">
        <f t="shared" ref="CH3:CH15" si="8">$CC3-(($CI$2/3)*$AZ3)</f>
        <v>920</v>
      </c>
      <c r="CI3" s="24">
        <f>IF(AZ3=0," ",IF(CH3&gt;=0,5,"NAO"))</f>
        <v>5</v>
      </c>
      <c r="CJ3" s="24">
        <f t="shared" ref="CJ3:CJ15" si="9">(CC3)/(SUM($CC$3:$CC$15))*100</f>
        <v>14.777070063694268</v>
      </c>
      <c r="CK3" s="24">
        <f t="shared" ref="CK3:CK15" si="10">(CC3/(SUM($CC$3:$CC$15))*100)</f>
        <v>14.777070063694268</v>
      </c>
      <c r="CM3" s="24">
        <f t="shared" ref="CM3:CM15" si="11">BA3/(SUM(BA$3:BA$15)/100)</f>
        <v>6.8181818181818183</v>
      </c>
      <c r="CN3" s="24">
        <f t="shared" ref="CN3:CN15" si="12">BB3/(SUM(BB$3:BB$15)/100)</f>
        <v>31.578947368421051</v>
      </c>
      <c r="CO3" s="24">
        <f t="shared" ref="CO3:CO15" si="13">BD3/(SUM(BD$3:BD$15)/100)</f>
        <v>20</v>
      </c>
      <c r="CP3" s="24">
        <f t="shared" ref="CP3:CP15" si="14">BF3/(SUM(BF$3:BF$15)/100)</f>
        <v>33.333333333333336</v>
      </c>
      <c r="CQ3" s="24">
        <f t="shared" ref="CQ3:CQ15" si="15">BH3/(SUM(BH$3:BH$15)/100)</f>
        <v>0</v>
      </c>
      <c r="CR3" s="24">
        <f t="shared" ref="CR3:CR15" si="16">BI3/(SUM(BI$3:BI$15)/100)</f>
        <v>0</v>
      </c>
      <c r="CS3" s="24" t="e">
        <f t="shared" ref="CS3:CS15" si="17">BJ3/(SUM(BJ$3:BJ$15)/100)</f>
        <v>#DIV/0!</v>
      </c>
      <c r="CT3" s="24" t="e">
        <f t="shared" ref="CT3:CT15" si="18">BK3/(SUM(BK$3:BK$15)/100)</f>
        <v>#DIV/0!</v>
      </c>
      <c r="CU3" s="24" t="e">
        <f t="shared" ref="CU3:CU15" si="19">BL3/(SUM(BL$3:BL$15)/100)</f>
        <v>#DIV/0!</v>
      </c>
      <c r="CV3" s="24" t="e">
        <f t="shared" ref="CV3:CV15" si="20">BN3/(SUM(BN$3:BN$15)/100)</f>
        <v>#DIV/0!</v>
      </c>
      <c r="CW3" s="24" t="e">
        <f t="shared" ref="CW3:CW15" si="21">BO3/(SUM(BO$3:BO$15)/100)</f>
        <v>#DIV/0!</v>
      </c>
      <c r="CX3" s="24" t="e">
        <f t="shared" ref="CX3:CX15" si="22">BP3/(SUM(BP$3:BP$15)/100)</f>
        <v>#DIV/0!</v>
      </c>
      <c r="CY3" s="24" t="e">
        <f t="shared" ref="CY3:CY15" si="23">BQ3/(SUM(BQ$3:BQ$15)/100)</f>
        <v>#DIV/0!</v>
      </c>
      <c r="CZ3" s="24" t="e">
        <f t="shared" ref="CZ3:CZ15" si="24">BR3/(SUM(BR$3:BR$15)/100)</f>
        <v>#DIV/0!</v>
      </c>
      <c r="DA3" s="24" t="e">
        <f t="shared" ref="DA3:DA15" si="25">BT3/(SUM(BT$3:BT$15)/100)</f>
        <v>#DIV/0!</v>
      </c>
      <c r="DB3" s="24" t="e">
        <f t="shared" ref="DB3:DB15" si="26">BU3/(SUM(BU$3:BU$15)/100)</f>
        <v>#DIV/0!</v>
      </c>
      <c r="DC3" s="24" t="e">
        <f t="shared" ref="DC3:DC15" si="27">BV3/(SUM(BV$3:BV$15)/100)</f>
        <v>#DIV/0!</v>
      </c>
      <c r="DE3" s="24">
        <f>COUNTIF(BA3,"&lt;&gt;0")</f>
        <v>1</v>
      </c>
      <c r="DF3" s="24">
        <f>COUNTIF(BB3,"&lt;&gt;0")</f>
        <v>1</v>
      </c>
      <c r="DG3" s="24">
        <f>COUNTIF(BD3,"&lt;&gt;0")</f>
        <v>1</v>
      </c>
      <c r="DH3" s="24">
        <f>COUNTIF(BF3,"&lt;&gt;0")</f>
        <v>1</v>
      </c>
      <c r="DI3" s="24">
        <f t="shared" ref="DI3:DM15" si="28">COUNTIF(BH3,"&lt;&gt;0")</f>
        <v>0</v>
      </c>
      <c r="DJ3" s="24">
        <f t="shared" si="28"/>
        <v>0</v>
      </c>
      <c r="DK3" s="24">
        <f t="shared" si="28"/>
        <v>0</v>
      </c>
      <c r="DL3" s="24">
        <f t="shared" si="28"/>
        <v>0</v>
      </c>
      <c r="DM3" s="24">
        <f t="shared" si="28"/>
        <v>0</v>
      </c>
      <c r="DN3" s="24">
        <f t="shared" ref="DN3:DN15" si="29">COUNTIF(BN3,"&lt;&gt;0")</f>
        <v>0</v>
      </c>
      <c r="DO3" s="24">
        <f>COUNTIF(BP3,"&lt;&gt;0")</f>
        <v>0</v>
      </c>
      <c r="DP3" s="24">
        <f>COUNTIF(BQ3,"&lt;&gt;0")</f>
        <v>0</v>
      </c>
      <c r="DQ3" s="24">
        <f>COUNTIF(BR3,"&lt;&gt;0")</f>
        <v>0</v>
      </c>
      <c r="DR3" s="24">
        <f>COUNTIF(BT3,"&lt;&gt;0")</f>
        <v>0</v>
      </c>
      <c r="DS3" s="24">
        <f>COUNTIF(BV3,"&lt;&gt;0")</f>
        <v>0</v>
      </c>
    </row>
    <row r="4" spans="1:123" s="24" customFormat="1" ht="15.75" thickBot="1">
      <c r="A4" s="24" t="s">
        <v>340</v>
      </c>
      <c r="B4" s="25">
        <v>2</v>
      </c>
      <c r="C4" s="25" t="s">
        <v>571</v>
      </c>
      <c r="D4" s="85" t="s">
        <v>36</v>
      </c>
      <c r="E4" s="33">
        <v>1</v>
      </c>
      <c r="F4" s="33"/>
      <c r="G4" s="33">
        <v>3</v>
      </c>
      <c r="H4" s="33"/>
      <c r="I4" s="33">
        <v>1</v>
      </c>
      <c r="J4" s="33">
        <v>1</v>
      </c>
      <c r="K4" s="33"/>
      <c r="L4" s="33"/>
      <c r="M4" s="33"/>
      <c r="N4" s="33"/>
      <c r="O4" s="33"/>
      <c r="P4" s="33"/>
      <c r="Q4" s="33"/>
      <c r="R4" s="33"/>
      <c r="S4" s="33"/>
      <c r="T4" s="50" t="s">
        <v>36</v>
      </c>
      <c r="U4" s="33">
        <v>2</v>
      </c>
      <c r="V4" s="33"/>
      <c r="W4" s="33">
        <v>2</v>
      </c>
      <c r="X4" s="33">
        <v>1</v>
      </c>
      <c r="Y4" s="33">
        <v>1</v>
      </c>
      <c r="Z4" s="33">
        <v>2</v>
      </c>
      <c r="AA4" s="33"/>
      <c r="AB4" s="33"/>
      <c r="AC4" s="33"/>
      <c r="AD4" s="33"/>
      <c r="AE4" s="33"/>
      <c r="AF4" s="33"/>
      <c r="AG4" s="33"/>
      <c r="AH4" s="33"/>
      <c r="AI4" s="33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15" si="30">COUNTIF(D4:AY4,"P")</f>
        <v>2</v>
      </c>
      <c r="BA4" s="30">
        <f t="shared" si="0"/>
        <v>3</v>
      </c>
      <c r="BB4" s="31">
        <f t="shared" si="0"/>
        <v>0</v>
      </c>
      <c r="BC4" s="31">
        <f t="shared" ref="BC4:BC15" si="31">SUM(BA4:BB4)</f>
        <v>3</v>
      </c>
      <c r="BD4" s="31">
        <f t="shared" si="1"/>
        <v>5</v>
      </c>
      <c r="BE4" s="31">
        <f t="shared" ref="BE4:BE15" si="32">SUM(BC4:BD4)</f>
        <v>8</v>
      </c>
      <c r="BF4" s="31">
        <f t="shared" si="2"/>
        <v>1</v>
      </c>
      <c r="BG4" s="31">
        <f t="shared" ref="BG4:BG15" si="33">BA4+BB4+BD4+BF4</f>
        <v>9</v>
      </c>
      <c r="BH4" s="31">
        <f t="shared" si="3"/>
        <v>2</v>
      </c>
      <c r="BI4" s="31">
        <f t="shared" si="3"/>
        <v>3</v>
      </c>
      <c r="BJ4" s="31">
        <f t="shared" si="3"/>
        <v>0</v>
      </c>
      <c r="BK4" s="31">
        <f t="shared" ref="BK4:BL15" si="34">SUM(AR4,AB4,L4)</f>
        <v>0</v>
      </c>
      <c r="BL4" s="31">
        <f t="shared" si="34"/>
        <v>0</v>
      </c>
      <c r="BM4" s="31">
        <f t="shared" ref="BM4:BM15" si="35">SUM(BK4:BL4)</f>
        <v>0</v>
      </c>
      <c r="BN4" s="31">
        <f t="shared" si="4"/>
        <v>0</v>
      </c>
      <c r="BO4" s="31">
        <f t="shared" si="4"/>
        <v>0</v>
      </c>
      <c r="BP4" s="31">
        <f t="shared" ref="BP4:BP15" si="36">IF(BO4&gt;=3,3,BO4)</f>
        <v>0</v>
      </c>
      <c r="BQ4" s="31">
        <f t="shared" ref="BQ4:BR15" si="37">SUM(AV4,AF4,P4)</f>
        <v>0</v>
      </c>
      <c r="BR4" s="31">
        <f t="shared" si="37"/>
        <v>0</v>
      </c>
      <c r="BS4" s="31">
        <f t="shared" ref="BS4:BS15" si="38">SUM(BQ4:BR4)</f>
        <v>0</v>
      </c>
      <c r="BT4" s="31">
        <f t="shared" si="5"/>
        <v>0</v>
      </c>
      <c r="BU4" s="32">
        <f t="shared" si="5"/>
        <v>0</v>
      </c>
      <c r="BV4" s="32">
        <f t="shared" ref="BV4:BV15" si="39">IF(BU4&gt;=3,3,BU4)</f>
        <v>0</v>
      </c>
      <c r="BX4" s="30">
        <f t="shared" ref="BX4:BX15" si="40">(BA4*100)+(BB4*80)+(BD4*60)+(BF4*40)+(BH4*20)</f>
        <v>680</v>
      </c>
      <c r="BY4" s="31">
        <f t="shared" ref="BY4:BY15" si="41">IF(BI4&gt;3,30,BI4*10)</f>
        <v>30</v>
      </c>
      <c r="BZ4" s="31">
        <f t="shared" ref="BZ4:BZ15" si="42">IF(BJ4&gt;3,15,BJ4*5)</f>
        <v>0</v>
      </c>
      <c r="CA4" s="31">
        <f t="shared" ref="CA4:CA15" si="43">(BK4*200)+(BL4*100)+(BN4*50)+(BP4*20)</f>
        <v>0</v>
      </c>
      <c r="CB4" s="31">
        <f t="shared" ref="CB4:CB15" si="44">(BQ4*100)+(BR4*50)+(BT4*25)+(BV4*10)</f>
        <v>0</v>
      </c>
      <c r="CC4" s="32">
        <f t="shared" ref="CC4:CC15" si="45">IF(AZ4&gt;0,SUM(BX4:CB4),"")</f>
        <v>710</v>
      </c>
      <c r="CD4" s="176">
        <f t="shared" si="6"/>
        <v>563.33333333333337</v>
      </c>
      <c r="CE4" s="24">
        <f t="shared" ref="CE4:CE15" si="46">IF(AZ4=0," ",IF(CD4&gt;=0,3,"NAO"))</f>
        <v>3</v>
      </c>
      <c r="CF4" s="176">
        <f t="shared" si="7"/>
        <v>523.33333333333337</v>
      </c>
      <c r="CG4" s="24">
        <f t="shared" ref="CG4:CG15" si="47">IF(AZ4=0," ",IF(CF4&gt;=0,4,"NAO"))</f>
        <v>4</v>
      </c>
      <c r="CH4" s="176">
        <f t="shared" si="8"/>
        <v>470</v>
      </c>
      <c r="CI4" s="24">
        <f t="shared" ref="CI4:CI15" si="48">IF(AZ4=0," ",IF(CH4&gt;=0,5,"NAO"))</f>
        <v>5</v>
      </c>
      <c r="CJ4" s="24">
        <f t="shared" si="9"/>
        <v>9.0445859872611454</v>
      </c>
      <c r="CK4" s="24">
        <f t="shared" si="10"/>
        <v>9.0445859872611454</v>
      </c>
      <c r="CM4" s="24">
        <f t="shared" si="11"/>
        <v>6.8181818181818183</v>
      </c>
      <c r="CN4" s="24">
        <f t="shared" si="12"/>
        <v>0</v>
      </c>
      <c r="CO4" s="24">
        <f t="shared" si="13"/>
        <v>20</v>
      </c>
      <c r="CP4" s="24">
        <f t="shared" si="14"/>
        <v>16.666666666666668</v>
      </c>
      <c r="CQ4" s="24">
        <f t="shared" si="15"/>
        <v>66.666666666666671</v>
      </c>
      <c r="CR4" s="24">
        <f t="shared" si="16"/>
        <v>21.428571428571427</v>
      </c>
      <c r="CS4" s="24" t="e">
        <f t="shared" si="17"/>
        <v>#DIV/0!</v>
      </c>
      <c r="CT4" s="24" t="e">
        <f t="shared" si="18"/>
        <v>#DIV/0!</v>
      </c>
      <c r="CU4" s="24" t="e">
        <f t="shared" si="19"/>
        <v>#DIV/0!</v>
      </c>
      <c r="CV4" s="24" t="e">
        <f t="shared" si="20"/>
        <v>#DIV/0!</v>
      </c>
      <c r="CW4" s="24" t="e">
        <f t="shared" si="21"/>
        <v>#DIV/0!</v>
      </c>
      <c r="CX4" s="24" t="e">
        <f t="shared" si="22"/>
        <v>#DIV/0!</v>
      </c>
      <c r="CY4" s="24" t="e">
        <f t="shared" si="23"/>
        <v>#DIV/0!</v>
      </c>
      <c r="CZ4" s="24" t="e">
        <f t="shared" si="24"/>
        <v>#DIV/0!</v>
      </c>
      <c r="DA4" s="24" t="e">
        <f t="shared" si="25"/>
        <v>#DIV/0!</v>
      </c>
      <c r="DB4" s="24" t="e">
        <f t="shared" si="26"/>
        <v>#DIV/0!</v>
      </c>
      <c r="DC4" s="24" t="e">
        <f t="shared" si="27"/>
        <v>#DIV/0!</v>
      </c>
      <c r="DE4" s="24">
        <f t="shared" ref="DE4:DF15" si="49">COUNTIF(BA4,"&lt;&gt;0")</f>
        <v>1</v>
      </c>
      <c r="DF4" s="24">
        <f t="shared" si="49"/>
        <v>0</v>
      </c>
      <c r="DG4" s="24">
        <f t="shared" ref="DG4:DG15" si="50">COUNTIF(BD4,"&lt;&gt;0")</f>
        <v>1</v>
      </c>
      <c r="DH4" s="24">
        <f t="shared" ref="DH4:DH15" si="51">COUNTIF(BF4,"&lt;&gt;0")</f>
        <v>1</v>
      </c>
      <c r="DI4" s="24">
        <f t="shared" si="28"/>
        <v>1</v>
      </c>
      <c r="DJ4" s="24">
        <f t="shared" si="28"/>
        <v>1</v>
      </c>
      <c r="DK4" s="24">
        <f t="shared" si="28"/>
        <v>0</v>
      </c>
      <c r="DL4" s="24">
        <f t="shared" si="28"/>
        <v>0</v>
      </c>
      <c r="DM4" s="24">
        <f t="shared" si="28"/>
        <v>0</v>
      </c>
      <c r="DN4" s="24">
        <f t="shared" si="29"/>
        <v>0</v>
      </c>
      <c r="DO4" s="24">
        <f t="shared" ref="DO4:DQ15" si="52">COUNTIF(BP4,"&lt;&gt;0")</f>
        <v>0</v>
      </c>
      <c r="DP4" s="24">
        <f t="shared" si="52"/>
        <v>0</v>
      </c>
      <c r="DQ4" s="24">
        <f t="shared" si="52"/>
        <v>0</v>
      </c>
      <c r="DR4" s="24">
        <f t="shared" ref="DR4:DR15" si="53">COUNTIF(BT4,"&lt;&gt;0")</f>
        <v>0</v>
      </c>
      <c r="DS4" s="24">
        <f t="shared" ref="DS4:DS15" si="54">COUNTIF(BV4,"&lt;&gt;0")</f>
        <v>0</v>
      </c>
    </row>
    <row r="5" spans="1:123" s="24" customFormat="1" ht="15.75" thickBot="1">
      <c r="A5" s="24" t="s">
        <v>340</v>
      </c>
      <c r="B5" s="25">
        <v>3</v>
      </c>
      <c r="C5" s="25" t="s">
        <v>572</v>
      </c>
      <c r="D5" s="85" t="s">
        <v>36</v>
      </c>
      <c r="E5" s="33"/>
      <c r="F5" s="33"/>
      <c r="G5" s="33">
        <v>3</v>
      </c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50" t="s">
        <v>36</v>
      </c>
      <c r="U5" s="33">
        <v>1</v>
      </c>
      <c r="V5" s="33">
        <v>2</v>
      </c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30"/>
        <v>2</v>
      </c>
      <c r="BA5" s="30">
        <f t="shared" si="0"/>
        <v>1</v>
      </c>
      <c r="BB5" s="31">
        <f t="shared" si="0"/>
        <v>2</v>
      </c>
      <c r="BC5" s="31">
        <f t="shared" si="31"/>
        <v>3</v>
      </c>
      <c r="BD5" s="31">
        <f t="shared" si="1"/>
        <v>3</v>
      </c>
      <c r="BE5" s="31">
        <f t="shared" si="32"/>
        <v>6</v>
      </c>
      <c r="BF5" s="31">
        <f t="shared" si="2"/>
        <v>0</v>
      </c>
      <c r="BG5" s="31">
        <f t="shared" si="33"/>
        <v>6</v>
      </c>
      <c r="BH5" s="31">
        <f t="shared" si="3"/>
        <v>0</v>
      </c>
      <c r="BI5" s="31">
        <f t="shared" si="3"/>
        <v>0</v>
      </c>
      <c r="BJ5" s="31">
        <f t="shared" si="3"/>
        <v>0</v>
      </c>
      <c r="BK5" s="31">
        <f t="shared" si="34"/>
        <v>0</v>
      </c>
      <c r="BL5" s="31">
        <f t="shared" si="34"/>
        <v>0</v>
      </c>
      <c r="BM5" s="31">
        <f t="shared" si="35"/>
        <v>0</v>
      </c>
      <c r="BN5" s="31">
        <f t="shared" si="4"/>
        <v>0</v>
      </c>
      <c r="BO5" s="31">
        <f t="shared" si="4"/>
        <v>0</v>
      </c>
      <c r="BP5" s="31">
        <f t="shared" si="36"/>
        <v>0</v>
      </c>
      <c r="BQ5" s="31">
        <f t="shared" si="37"/>
        <v>0</v>
      </c>
      <c r="BR5" s="31">
        <f t="shared" si="37"/>
        <v>0</v>
      </c>
      <c r="BS5" s="31">
        <f t="shared" si="38"/>
        <v>0</v>
      </c>
      <c r="BT5" s="31">
        <f t="shared" si="5"/>
        <v>0</v>
      </c>
      <c r="BU5" s="32">
        <f t="shared" si="5"/>
        <v>0</v>
      </c>
      <c r="BV5" s="32">
        <f t="shared" si="39"/>
        <v>0</v>
      </c>
      <c r="BX5" s="30">
        <f t="shared" si="40"/>
        <v>440</v>
      </c>
      <c r="BY5" s="31">
        <f t="shared" si="41"/>
        <v>0</v>
      </c>
      <c r="BZ5" s="31">
        <f t="shared" si="42"/>
        <v>0</v>
      </c>
      <c r="CA5" s="31">
        <f t="shared" si="43"/>
        <v>0</v>
      </c>
      <c r="CB5" s="31">
        <f t="shared" si="44"/>
        <v>0</v>
      </c>
      <c r="CC5" s="32">
        <f t="shared" si="45"/>
        <v>440</v>
      </c>
      <c r="CD5" s="176">
        <f t="shared" si="6"/>
        <v>293.33333333333337</v>
      </c>
      <c r="CE5" s="24">
        <f t="shared" si="46"/>
        <v>3</v>
      </c>
      <c r="CF5" s="176">
        <f t="shared" si="7"/>
        <v>253.33333333333334</v>
      </c>
      <c r="CG5" s="24">
        <f t="shared" si="47"/>
        <v>4</v>
      </c>
      <c r="CH5" s="176">
        <f t="shared" si="8"/>
        <v>200</v>
      </c>
      <c r="CI5" s="24">
        <f t="shared" si="48"/>
        <v>5</v>
      </c>
      <c r="CJ5" s="24">
        <f t="shared" si="9"/>
        <v>5.6050955414012744</v>
      </c>
      <c r="CK5" s="24">
        <f t="shared" si="10"/>
        <v>5.6050955414012744</v>
      </c>
      <c r="CM5" s="24">
        <f t="shared" si="11"/>
        <v>2.2727272727272729</v>
      </c>
      <c r="CN5" s="24">
        <f t="shared" si="12"/>
        <v>10.526315789473685</v>
      </c>
      <c r="CO5" s="24">
        <f t="shared" si="13"/>
        <v>12</v>
      </c>
      <c r="CP5" s="24">
        <f t="shared" si="14"/>
        <v>0</v>
      </c>
      <c r="CQ5" s="24">
        <f t="shared" si="15"/>
        <v>0</v>
      </c>
      <c r="CR5" s="24">
        <f t="shared" si="16"/>
        <v>0</v>
      </c>
      <c r="CS5" s="24" t="e">
        <f t="shared" si="17"/>
        <v>#DIV/0!</v>
      </c>
      <c r="CT5" s="24" t="e">
        <f t="shared" si="18"/>
        <v>#DIV/0!</v>
      </c>
      <c r="CU5" s="24" t="e">
        <f t="shared" si="19"/>
        <v>#DIV/0!</v>
      </c>
      <c r="CV5" s="24" t="e">
        <f t="shared" si="20"/>
        <v>#DIV/0!</v>
      </c>
      <c r="CW5" s="24" t="e">
        <f t="shared" si="21"/>
        <v>#DIV/0!</v>
      </c>
      <c r="CX5" s="24" t="e">
        <f t="shared" si="22"/>
        <v>#DIV/0!</v>
      </c>
      <c r="CY5" s="24" t="e">
        <f t="shared" si="23"/>
        <v>#DIV/0!</v>
      </c>
      <c r="CZ5" s="24" t="e">
        <f t="shared" si="24"/>
        <v>#DIV/0!</v>
      </c>
      <c r="DA5" s="24" t="e">
        <f t="shared" si="25"/>
        <v>#DIV/0!</v>
      </c>
      <c r="DB5" s="24" t="e">
        <f t="shared" si="26"/>
        <v>#DIV/0!</v>
      </c>
      <c r="DC5" s="24" t="e">
        <f t="shared" si="27"/>
        <v>#DIV/0!</v>
      </c>
      <c r="DE5" s="24">
        <f t="shared" si="49"/>
        <v>1</v>
      </c>
      <c r="DF5" s="24">
        <f t="shared" si="49"/>
        <v>1</v>
      </c>
      <c r="DG5" s="24">
        <f t="shared" si="50"/>
        <v>1</v>
      </c>
      <c r="DH5" s="24">
        <f t="shared" si="51"/>
        <v>0</v>
      </c>
      <c r="DI5" s="24">
        <f t="shared" si="28"/>
        <v>0</v>
      </c>
      <c r="DJ5" s="24">
        <f t="shared" si="28"/>
        <v>0</v>
      </c>
      <c r="DK5" s="24">
        <f t="shared" si="28"/>
        <v>0</v>
      </c>
      <c r="DL5" s="24">
        <f t="shared" si="28"/>
        <v>0</v>
      </c>
      <c r="DM5" s="24">
        <f t="shared" si="28"/>
        <v>0</v>
      </c>
      <c r="DN5" s="24">
        <f t="shared" si="29"/>
        <v>0</v>
      </c>
      <c r="DO5" s="24">
        <f t="shared" si="52"/>
        <v>0</v>
      </c>
      <c r="DP5" s="24">
        <f t="shared" si="52"/>
        <v>0</v>
      </c>
      <c r="DQ5" s="24">
        <f t="shared" si="52"/>
        <v>0</v>
      </c>
      <c r="DR5" s="24">
        <f t="shared" si="53"/>
        <v>0</v>
      </c>
      <c r="DS5" s="24">
        <f t="shared" si="54"/>
        <v>0</v>
      </c>
    </row>
    <row r="6" spans="1:123" s="24" customFormat="1" ht="15.75" thickBot="1">
      <c r="A6" s="24" t="s">
        <v>340</v>
      </c>
      <c r="B6" s="25">
        <v>4</v>
      </c>
      <c r="C6" s="25" t="s">
        <v>573</v>
      </c>
      <c r="D6" s="85" t="s">
        <v>36</v>
      </c>
      <c r="E6" s="33">
        <v>5</v>
      </c>
      <c r="F6" s="33"/>
      <c r="G6" s="33">
        <v>1</v>
      </c>
      <c r="H6" s="33">
        <v>1</v>
      </c>
      <c r="I6" s="33"/>
      <c r="J6" s="33">
        <v>1</v>
      </c>
      <c r="K6" s="33"/>
      <c r="L6" s="33"/>
      <c r="M6" s="33"/>
      <c r="N6" s="33"/>
      <c r="O6" s="33"/>
      <c r="P6" s="33"/>
      <c r="Q6" s="33"/>
      <c r="R6" s="33"/>
      <c r="S6" s="33"/>
      <c r="T6" s="50" t="s">
        <v>36</v>
      </c>
      <c r="U6" s="33">
        <v>2</v>
      </c>
      <c r="V6" s="33">
        <v>1</v>
      </c>
      <c r="W6" s="33"/>
      <c r="X6" s="33"/>
      <c r="Y6" s="33"/>
      <c r="Z6" s="33">
        <v>2</v>
      </c>
      <c r="AA6" s="33"/>
      <c r="AB6" s="33"/>
      <c r="AC6" s="33"/>
      <c r="AD6" s="33"/>
      <c r="AE6" s="33"/>
      <c r="AF6" s="33"/>
      <c r="AG6" s="33"/>
      <c r="AH6" s="33"/>
      <c r="AI6" s="33"/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30"/>
        <v>2</v>
      </c>
      <c r="BA6" s="30">
        <f t="shared" si="0"/>
        <v>7</v>
      </c>
      <c r="BB6" s="31">
        <f t="shared" si="0"/>
        <v>1</v>
      </c>
      <c r="BC6" s="31">
        <f t="shared" si="31"/>
        <v>8</v>
      </c>
      <c r="BD6" s="31">
        <f t="shared" si="1"/>
        <v>1</v>
      </c>
      <c r="BE6" s="31">
        <f t="shared" si="32"/>
        <v>9</v>
      </c>
      <c r="BF6" s="31">
        <f t="shared" si="2"/>
        <v>1</v>
      </c>
      <c r="BG6" s="31">
        <f t="shared" si="33"/>
        <v>10</v>
      </c>
      <c r="BH6" s="31">
        <f t="shared" si="3"/>
        <v>0</v>
      </c>
      <c r="BI6" s="31">
        <f t="shared" si="3"/>
        <v>3</v>
      </c>
      <c r="BJ6" s="31">
        <f t="shared" si="3"/>
        <v>0</v>
      </c>
      <c r="BK6" s="31">
        <f t="shared" si="34"/>
        <v>0</v>
      </c>
      <c r="BL6" s="31">
        <f t="shared" si="34"/>
        <v>0</v>
      </c>
      <c r="BM6" s="31">
        <f t="shared" si="35"/>
        <v>0</v>
      </c>
      <c r="BN6" s="31">
        <f t="shared" si="4"/>
        <v>0</v>
      </c>
      <c r="BO6" s="31">
        <f t="shared" si="4"/>
        <v>0</v>
      </c>
      <c r="BP6" s="31">
        <f t="shared" si="36"/>
        <v>0</v>
      </c>
      <c r="BQ6" s="31">
        <f t="shared" si="37"/>
        <v>0</v>
      </c>
      <c r="BR6" s="31">
        <f t="shared" si="37"/>
        <v>0</v>
      </c>
      <c r="BS6" s="31">
        <f t="shared" si="38"/>
        <v>0</v>
      </c>
      <c r="BT6" s="31">
        <f t="shared" si="5"/>
        <v>0</v>
      </c>
      <c r="BU6" s="32">
        <f t="shared" si="5"/>
        <v>0</v>
      </c>
      <c r="BV6" s="32">
        <f t="shared" si="39"/>
        <v>0</v>
      </c>
      <c r="BX6" s="30">
        <f t="shared" si="40"/>
        <v>880</v>
      </c>
      <c r="BY6" s="31">
        <f t="shared" si="41"/>
        <v>30</v>
      </c>
      <c r="BZ6" s="31">
        <f t="shared" si="42"/>
        <v>0</v>
      </c>
      <c r="CA6" s="31">
        <f t="shared" si="43"/>
        <v>0</v>
      </c>
      <c r="CB6" s="31">
        <f t="shared" si="44"/>
        <v>0</v>
      </c>
      <c r="CC6" s="32">
        <f t="shared" si="45"/>
        <v>910</v>
      </c>
      <c r="CD6" s="176">
        <f t="shared" si="6"/>
        <v>763.33333333333337</v>
      </c>
      <c r="CE6" s="24">
        <f t="shared" si="46"/>
        <v>3</v>
      </c>
      <c r="CF6" s="176">
        <f t="shared" si="7"/>
        <v>723.33333333333337</v>
      </c>
      <c r="CG6" s="24">
        <f t="shared" si="47"/>
        <v>4</v>
      </c>
      <c r="CH6" s="176">
        <f t="shared" si="8"/>
        <v>670</v>
      </c>
      <c r="CI6" s="24">
        <f t="shared" si="48"/>
        <v>5</v>
      </c>
      <c r="CJ6" s="24">
        <f t="shared" si="9"/>
        <v>11.592356687898089</v>
      </c>
      <c r="CK6" s="24">
        <f t="shared" si="10"/>
        <v>11.592356687898089</v>
      </c>
      <c r="CM6" s="24">
        <f t="shared" si="11"/>
        <v>15.909090909090908</v>
      </c>
      <c r="CN6" s="24">
        <f t="shared" si="12"/>
        <v>5.2631578947368425</v>
      </c>
      <c r="CO6" s="24">
        <f t="shared" si="13"/>
        <v>4</v>
      </c>
      <c r="CP6" s="24">
        <f t="shared" si="14"/>
        <v>16.666666666666668</v>
      </c>
      <c r="CQ6" s="24">
        <f t="shared" si="15"/>
        <v>0</v>
      </c>
      <c r="CR6" s="24">
        <f t="shared" si="16"/>
        <v>21.428571428571427</v>
      </c>
      <c r="CS6" s="24" t="e">
        <f t="shared" si="17"/>
        <v>#DIV/0!</v>
      </c>
      <c r="CT6" s="24" t="e">
        <f t="shared" si="18"/>
        <v>#DIV/0!</v>
      </c>
      <c r="CU6" s="24" t="e">
        <f t="shared" si="19"/>
        <v>#DIV/0!</v>
      </c>
      <c r="CV6" s="24" t="e">
        <f t="shared" si="20"/>
        <v>#DIV/0!</v>
      </c>
      <c r="CW6" s="24" t="e">
        <f t="shared" si="21"/>
        <v>#DIV/0!</v>
      </c>
      <c r="CX6" s="24" t="e">
        <f t="shared" si="22"/>
        <v>#DIV/0!</v>
      </c>
      <c r="CY6" s="24" t="e">
        <f t="shared" si="23"/>
        <v>#DIV/0!</v>
      </c>
      <c r="CZ6" s="24" t="e">
        <f t="shared" si="24"/>
        <v>#DIV/0!</v>
      </c>
      <c r="DA6" s="24" t="e">
        <f t="shared" si="25"/>
        <v>#DIV/0!</v>
      </c>
      <c r="DB6" s="24" t="e">
        <f t="shared" si="26"/>
        <v>#DIV/0!</v>
      </c>
      <c r="DC6" s="24" t="e">
        <f t="shared" si="27"/>
        <v>#DIV/0!</v>
      </c>
      <c r="DE6" s="24">
        <f t="shared" si="49"/>
        <v>1</v>
      </c>
      <c r="DF6" s="24">
        <f t="shared" si="49"/>
        <v>1</v>
      </c>
      <c r="DG6" s="24">
        <f t="shared" si="50"/>
        <v>1</v>
      </c>
      <c r="DH6" s="24">
        <f t="shared" si="51"/>
        <v>1</v>
      </c>
      <c r="DI6" s="24">
        <f t="shared" si="28"/>
        <v>0</v>
      </c>
      <c r="DJ6" s="24">
        <f t="shared" si="28"/>
        <v>1</v>
      </c>
      <c r="DK6" s="24">
        <f t="shared" si="28"/>
        <v>0</v>
      </c>
      <c r="DL6" s="24">
        <f t="shared" si="28"/>
        <v>0</v>
      </c>
      <c r="DM6" s="24">
        <f t="shared" si="28"/>
        <v>0</v>
      </c>
      <c r="DN6" s="24">
        <f t="shared" si="29"/>
        <v>0</v>
      </c>
      <c r="DO6" s="24">
        <f t="shared" si="52"/>
        <v>0</v>
      </c>
      <c r="DP6" s="24">
        <f t="shared" si="52"/>
        <v>0</v>
      </c>
      <c r="DQ6" s="24">
        <f t="shared" si="52"/>
        <v>0</v>
      </c>
      <c r="DR6" s="24">
        <f t="shared" si="53"/>
        <v>0</v>
      </c>
      <c r="DS6" s="24">
        <f t="shared" si="54"/>
        <v>0</v>
      </c>
    </row>
    <row r="7" spans="1:123" s="24" customFormat="1" ht="15.75" thickBot="1">
      <c r="A7" s="24" t="s">
        <v>340</v>
      </c>
      <c r="B7" s="25">
        <v>5</v>
      </c>
      <c r="C7" s="25" t="s">
        <v>574</v>
      </c>
      <c r="D7" s="85" t="s">
        <v>36</v>
      </c>
      <c r="E7" s="33"/>
      <c r="F7" s="33">
        <v>1</v>
      </c>
      <c r="G7" s="33">
        <v>1</v>
      </c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50" t="s">
        <v>36</v>
      </c>
      <c r="U7" s="33"/>
      <c r="V7" s="33">
        <v>2</v>
      </c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30"/>
        <v>2</v>
      </c>
      <c r="BA7" s="30">
        <f t="shared" si="0"/>
        <v>0</v>
      </c>
      <c r="BB7" s="31">
        <f t="shared" si="0"/>
        <v>3</v>
      </c>
      <c r="BC7" s="31">
        <f t="shared" si="31"/>
        <v>3</v>
      </c>
      <c r="BD7" s="31">
        <f t="shared" si="1"/>
        <v>1</v>
      </c>
      <c r="BE7" s="31">
        <f t="shared" si="32"/>
        <v>4</v>
      </c>
      <c r="BF7" s="31">
        <f t="shared" si="2"/>
        <v>0</v>
      </c>
      <c r="BG7" s="31">
        <f t="shared" si="33"/>
        <v>4</v>
      </c>
      <c r="BH7" s="31">
        <f t="shared" si="3"/>
        <v>0</v>
      </c>
      <c r="BI7" s="31">
        <f t="shared" si="3"/>
        <v>0</v>
      </c>
      <c r="BJ7" s="31">
        <f t="shared" si="3"/>
        <v>0</v>
      </c>
      <c r="BK7" s="31">
        <f t="shared" si="34"/>
        <v>0</v>
      </c>
      <c r="BL7" s="31">
        <f t="shared" si="34"/>
        <v>0</v>
      </c>
      <c r="BM7" s="31">
        <f t="shared" si="35"/>
        <v>0</v>
      </c>
      <c r="BN7" s="31">
        <f t="shared" si="4"/>
        <v>0</v>
      </c>
      <c r="BO7" s="31">
        <f t="shared" si="4"/>
        <v>0</v>
      </c>
      <c r="BP7" s="31">
        <f t="shared" si="36"/>
        <v>0</v>
      </c>
      <c r="BQ7" s="31">
        <f t="shared" si="37"/>
        <v>0</v>
      </c>
      <c r="BR7" s="31">
        <f t="shared" si="37"/>
        <v>0</v>
      </c>
      <c r="BS7" s="31">
        <f t="shared" si="38"/>
        <v>0</v>
      </c>
      <c r="BT7" s="31">
        <f t="shared" si="5"/>
        <v>0</v>
      </c>
      <c r="BU7" s="32">
        <f t="shared" si="5"/>
        <v>0</v>
      </c>
      <c r="BV7" s="32">
        <f t="shared" si="39"/>
        <v>0</v>
      </c>
      <c r="BX7" s="30">
        <f t="shared" si="40"/>
        <v>300</v>
      </c>
      <c r="BY7" s="31">
        <f t="shared" si="41"/>
        <v>0</v>
      </c>
      <c r="BZ7" s="31">
        <f t="shared" si="42"/>
        <v>0</v>
      </c>
      <c r="CA7" s="31">
        <f t="shared" si="43"/>
        <v>0</v>
      </c>
      <c r="CB7" s="31">
        <f t="shared" si="44"/>
        <v>0</v>
      </c>
      <c r="CC7" s="32">
        <f t="shared" si="45"/>
        <v>300</v>
      </c>
      <c r="CD7" s="176">
        <f t="shared" si="6"/>
        <v>153.33333333333334</v>
      </c>
      <c r="CE7" s="24">
        <f t="shared" si="46"/>
        <v>3</v>
      </c>
      <c r="CF7" s="176">
        <f t="shared" si="7"/>
        <v>113.33333333333334</v>
      </c>
      <c r="CG7" s="24">
        <f t="shared" si="47"/>
        <v>4</v>
      </c>
      <c r="CH7" s="176">
        <f t="shared" si="8"/>
        <v>60</v>
      </c>
      <c r="CI7" s="24">
        <f t="shared" si="48"/>
        <v>5</v>
      </c>
      <c r="CJ7" s="24">
        <f t="shared" si="9"/>
        <v>3.8216560509554141</v>
      </c>
      <c r="CK7" s="24">
        <f t="shared" si="10"/>
        <v>3.8216560509554141</v>
      </c>
      <c r="CM7" s="24">
        <f t="shared" si="11"/>
        <v>0</v>
      </c>
      <c r="CN7" s="24">
        <f t="shared" si="12"/>
        <v>15.789473684210526</v>
      </c>
      <c r="CO7" s="24">
        <f t="shared" si="13"/>
        <v>4</v>
      </c>
      <c r="CP7" s="24">
        <f t="shared" si="14"/>
        <v>0</v>
      </c>
      <c r="CQ7" s="24">
        <f t="shared" si="15"/>
        <v>0</v>
      </c>
      <c r="CR7" s="24">
        <f t="shared" si="16"/>
        <v>0</v>
      </c>
      <c r="CS7" s="24" t="e">
        <f t="shared" si="17"/>
        <v>#DIV/0!</v>
      </c>
      <c r="CT7" s="24" t="e">
        <f t="shared" si="18"/>
        <v>#DIV/0!</v>
      </c>
      <c r="CU7" s="24" t="e">
        <f t="shared" si="19"/>
        <v>#DIV/0!</v>
      </c>
      <c r="CV7" s="24" t="e">
        <f t="shared" si="20"/>
        <v>#DIV/0!</v>
      </c>
      <c r="CW7" s="24" t="e">
        <f t="shared" si="21"/>
        <v>#DIV/0!</v>
      </c>
      <c r="CX7" s="24" t="e">
        <f t="shared" si="22"/>
        <v>#DIV/0!</v>
      </c>
      <c r="CY7" s="24" t="e">
        <f t="shared" si="23"/>
        <v>#DIV/0!</v>
      </c>
      <c r="CZ7" s="24" t="e">
        <f t="shared" si="24"/>
        <v>#DIV/0!</v>
      </c>
      <c r="DA7" s="24" t="e">
        <f t="shared" si="25"/>
        <v>#DIV/0!</v>
      </c>
      <c r="DB7" s="24" t="e">
        <f t="shared" si="26"/>
        <v>#DIV/0!</v>
      </c>
      <c r="DC7" s="24" t="e">
        <f t="shared" si="27"/>
        <v>#DIV/0!</v>
      </c>
      <c r="DE7" s="24">
        <f t="shared" si="49"/>
        <v>0</v>
      </c>
      <c r="DF7" s="24">
        <f t="shared" si="49"/>
        <v>1</v>
      </c>
      <c r="DG7" s="24">
        <f t="shared" si="50"/>
        <v>1</v>
      </c>
      <c r="DH7" s="24">
        <f t="shared" si="51"/>
        <v>0</v>
      </c>
      <c r="DI7" s="24">
        <f t="shared" si="28"/>
        <v>0</v>
      </c>
      <c r="DJ7" s="24">
        <f t="shared" si="28"/>
        <v>0</v>
      </c>
      <c r="DK7" s="24">
        <f t="shared" si="28"/>
        <v>0</v>
      </c>
      <c r="DL7" s="24">
        <f t="shared" si="28"/>
        <v>0</v>
      </c>
      <c r="DM7" s="24">
        <f t="shared" si="28"/>
        <v>0</v>
      </c>
      <c r="DN7" s="24">
        <f t="shared" si="29"/>
        <v>0</v>
      </c>
      <c r="DO7" s="24">
        <f t="shared" si="52"/>
        <v>0</v>
      </c>
      <c r="DP7" s="24">
        <f t="shared" si="52"/>
        <v>0</v>
      </c>
      <c r="DQ7" s="24">
        <f t="shared" si="52"/>
        <v>0</v>
      </c>
      <c r="DR7" s="24">
        <f t="shared" si="53"/>
        <v>0</v>
      </c>
      <c r="DS7" s="24">
        <f t="shared" si="54"/>
        <v>0</v>
      </c>
    </row>
    <row r="8" spans="1:123" s="24" customFormat="1" ht="15.75" thickBot="1">
      <c r="A8" s="24" t="s">
        <v>340</v>
      </c>
      <c r="B8" s="25">
        <v>6</v>
      </c>
      <c r="C8" s="25" t="s">
        <v>575</v>
      </c>
      <c r="D8" s="85" t="s">
        <v>36</v>
      </c>
      <c r="E8" s="33">
        <v>3</v>
      </c>
      <c r="F8" s="33"/>
      <c r="G8" s="33">
        <v>1</v>
      </c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50" t="s">
        <v>36</v>
      </c>
      <c r="U8" s="33">
        <v>3</v>
      </c>
      <c r="V8" s="33"/>
      <c r="W8" s="33">
        <v>1</v>
      </c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30"/>
        <v>2</v>
      </c>
      <c r="BA8" s="30">
        <f t="shared" si="0"/>
        <v>6</v>
      </c>
      <c r="BB8" s="31">
        <f t="shared" si="0"/>
        <v>0</v>
      </c>
      <c r="BC8" s="31">
        <f t="shared" si="31"/>
        <v>6</v>
      </c>
      <c r="BD8" s="31">
        <f t="shared" si="1"/>
        <v>2</v>
      </c>
      <c r="BE8" s="31">
        <f t="shared" si="32"/>
        <v>8</v>
      </c>
      <c r="BF8" s="31">
        <f t="shared" si="2"/>
        <v>0</v>
      </c>
      <c r="BG8" s="31">
        <f t="shared" si="33"/>
        <v>8</v>
      </c>
      <c r="BH8" s="31">
        <f t="shared" si="3"/>
        <v>0</v>
      </c>
      <c r="BI8" s="31">
        <f t="shared" si="3"/>
        <v>0</v>
      </c>
      <c r="BJ8" s="31">
        <f t="shared" si="3"/>
        <v>0</v>
      </c>
      <c r="BK8" s="31">
        <f t="shared" si="34"/>
        <v>0</v>
      </c>
      <c r="BL8" s="31">
        <f t="shared" si="34"/>
        <v>0</v>
      </c>
      <c r="BM8" s="31">
        <f t="shared" si="35"/>
        <v>0</v>
      </c>
      <c r="BN8" s="31">
        <f t="shared" si="4"/>
        <v>0</v>
      </c>
      <c r="BO8" s="31">
        <f t="shared" si="4"/>
        <v>0</v>
      </c>
      <c r="BP8" s="31">
        <f t="shared" si="36"/>
        <v>0</v>
      </c>
      <c r="BQ8" s="31">
        <f t="shared" si="37"/>
        <v>0</v>
      </c>
      <c r="BR8" s="31">
        <f t="shared" si="37"/>
        <v>0</v>
      </c>
      <c r="BS8" s="31">
        <f t="shared" si="38"/>
        <v>0</v>
      </c>
      <c r="BT8" s="31">
        <f t="shared" si="5"/>
        <v>0</v>
      </c>
      <c r="BU8" s="32">
        <f t="shared" si="5"/>
        <v>0</v>
      </c>
      <c r="BV8" s="32">
        <f t="shared" si="39"/>
        <v>0</v>
      </c>
      <c r="BX8" s="30">
        <f t="shared" si="40"/>
        <v>720</v>
      </c>
      <c r="BY8" s="31">
        <f t="shared" si="41"/>
        <v>0</v>
      </c>
      <c r="BZ8" s="31">
        <f t="shared" si="42"/>
        <v>0</v>
      </c>
      <c r="CA8" s="31">
        <f t="shared" si="43"/>
        <v>0</v>
      </c>
      <c r="CB8" s="31">
        <f t="shared" si="44"/>
        <v>0</v>
      </c>
      <c r="CC8" s="32">
        <f t="shared" si="45"/>
        <v>720</v>
      </c>
      <c r="CD8" s="176">
        <f t="shared" si="6"/>
        <v>573.33333333333337</v>
      </c>
      <c r="CE8" s="24">
        <f t="shared" si="46"/>
        <v>3</v>
      </c>
      <c r="CF8" s="176">
        <f t="shared" si="7"/>
        <v>533.33333333333337</v>
      </c>
      <c r="CG8" s="24">
        <f t="shared" si="47"/>
        <v>4</v>
      </c>
      <c r="CH8" s="176">
        <f t="shared" si="8"/>
        <v>480</v>
      </c>
      <c r="CI8" s="24">
        <f t="shared" si="48"/>
        <v>5</v>
      </c>
      <c r="CJ8" s="24">
        <f t="shared" si="9"/>
        <v>9.1719745222929934</v>
      </c>
      <c r="CK8" s="24">
        <f t="shared" si="10"/>
        <v>9.1719745222929934</v>
      </c>
      <c r="CM8" s="24">
        <f t="shared" si="11"/>
        <v>13.636363636363637</v>
      </c>
      <c r="CN8" s="24">
        <f t="shared" si="12"/>
        <v>0</v>
      </c>
      <c r="CO8" s="24">
        <f t="shared" si="13"/>
        <v>8</v>
      </c>
      <c r="CP8" s="24">
        <f t="shared" si="14"/>
        <v>0</v>
      </c>
      <c r="CQ8" s="24">
        <f t="shared" si="15"/>
        <v>0</v>
      </c>
      <c r="CR8" s="24">
        <f t="shared" si="16"/>
        <v>0</v>
      </c>
      <c r="CS8" s="24" t="e">
        <f t="shared" si="17"/>
        <v>#DIV/0!</v>
      </c>
      <c r="CT8" s="24" t="e">
        <f t="shared" si="18"/>
        <v>#DIV/0!</v>
      </c>
      <c r="CU8" s="24" t="e">
        <f t="shared" si="19"/>
        <v>#DIV/0!</v>
      </c>
      <c r="CV8" s="24" t="e">
        <f t="shared" si="20"/>
        <v>#DIV/0!</v>
      </c>
      <c r="CW8" s="24" t="e">
        <f t="shared" si="21"/>
        <v>#DIV/0!</v>
      </c>
      <c r="CX8" s="24" t="e">
        <f t="shared" si="22"/>
        <v>#DIV/0!</v>
      </c>
      <c r="CY8" s="24" t="e">
        <f t="shared" si="23"/>
        <v>#DIV/0!</v>
      </c>
      <c r="CZ8" s="24" t="e">
        <f t="shared" si="24"/>
        <v>#DIV/0!</v>
      </c>
      <c r="DA8" s="24" t="e">
        <f t="shared" si="25"/>
        <v>#DIV/0!</v>
      </c>
      <c r="DB8" s="24" t="e">
        <f t="shared" si="26"/>
        <v>#DIV/0!</v>
      </c>
      <c r="DC8" s="24" t="e">
        <f t="shared" si="27"/>
        <v>#DIV/0!</v>
      </c>
      <c r="DE8" s="24">
        <f t="shared" si="49"/>
        <v>1</v>
      </c>
      <c r="DF8" s="24">
        <f t="shared" si="49"/>
        <v>0</v>
      </c>
      <c r="DG8" s="24">
        <f t="shared" si="50"/>
        <v>1</v>
      </c>
      <c r="DH8" s="24">
        <f t="shared" si="51"/>
        <v>0</v>
      </c>
      <c r="DI8" s="24">
        <f t="shared" si="28"/>
        <v>0</v>
      </c>
      <c r="DJ8" s="24">
        <f t="shared" si="28"/>
        <v>0</v>
      </c>
      <c r="DK8" s="24">
        <f t="shared" si="28"/>
        <v>0</v>
      </c>
      <c r="DL8" s="24">
        <f t="shared" si="28"/>
        <v>0</v>
      </c>
      <c r="DM8" s="24">
        <f t="shared" si="28"/>
        <v>0</v>
      </c>
      <c r="DN8" s="24">
        <f t="shared" si="29"/>
        <v>0</v>
      </c>
      <c r="DO8" s="24">
        <f t="shared" si="52"/>
        <v>0</v>
      </c>
      <c r="DP8" s="24">
        <f t="shared" si="52"/>
        <v>0</v>
      </c>
      <c r="DQ8" s="24">
        <f t="shared" si="52"/>
        <v>0</v>
      </c>
      <c r="DR8" s="24">
        <f t="shared" si="53"/>
        <v>0</v>
      </c>
      <c r="DS8" s="24">
        <f t="shared" si="54"/>
        <v>0</v>
      </c>
    </row>
    <row r="9" spans="1:123" s="24" customFormat="1" ht="15.75" thickBot="1">
      <c r="A9" s="24" t="s">
        <v>340</v>
      </c>
      <c r="B9" s="25">
        <v>7</v>
      </c>
      <c r="C9" s="25" t="s">
        <v>576</v>
      </c>
      <c r="D9" s="85" t="s">
        <v>36</v>
      </c>
      <c r="E9" s="33">
        <v>3</v>
      </c>
      <c r="F9" s="33">
        <v>1</v>
      </c>
      <c r="G9" s="33">
        <v>1</v>
      </c>
      <c r="H9" s="33"/>
      <c r="I9" s="33"/>
      <c r="J9" s="33">
        <v>2</v>
      </c>
      <c r="K9" s="33"/>
      <c r="L9" s="33"/>
      <c r="M9" s="33"/>
      <c r="N9" s="33"/>
      <c r="O9" s="33"/>
      <c r="P9" s="33"/>
      <c r="Q9" s="33"/>
      <c r="R9" s="33"/>
      <c r="S9" s="33"/>
      <c r="T9" s="50" t="s">
        <v>36</v>
      </c>
      <c r="U9" s="33">
        <v>2</v>
      </c>
      <c r="V9" s="33">
        <v>1</v>
      </c>
      <c r="W9" s="33">
        <v>1</v>
      </c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30"/>
        <v>2</v>
      </c>
      <c r="BA9" s="30">
        <f t="shared" si="0"/>
        <v>5</v>
      </c>
      <c r="BB9" s="31">
        <f t="shared" si="0"/>
        <v>2</v>
      </c>
      <c r="BC9" s="31">
        <f t="shared" si="31"/>
        <v>7</v>
      </c>
      <c r="BD9" s="31">
        <f t="shared" si="1"/>
        <v>2</v>
      </c>
      <c r="BE9" s="31">
        <f t="shared" si="32"/>
        <v>9</v>
      </c>
      <c r="BF9" s="31">
        <f t="shared" si="2"/>
        <v>0</v>
      </c>
      <c r="BG9" s="31">
        <f t="shared" si="33"/>
        <v>9</v>
      </c>
      <c r="BH9" s="31">
        <f t="shared" si="3"/>
        <v>0</v>
      </c>
      <c r="BI9" s="31">
        <f t="shared" si="3"/>
        <v>2</v>
      </c>
      <c r="BJ9" s="31">
        <f t="shared" si="3"/>
        <v>0</v>
      </c>
      <c r="BK9" s="31">
        <f t="shared" si="34"/>
        <v>0</v>
      </c>
      <c r="BL9" s="31">
        <f t="shared" si="34"/>
        <v>0</v>
      </c>
      <c r="BM9" s="31">
        <f t="shared" si="35"/>
        <v>0</v>
      </c>
      <c r="BN9" s="31">
        <f t="shared" si="4"/>
        <v>0</v>
      </c>
      <c r="BO9" s="31">
        <f t="shared" si="4"/>
        <v>0</v>
      </c>
      <c r="BP9" s="31">
        <f t="shared" si="36"/>
        <v>0</v>
      </c>
      <c r="BQ9" s="31">
        <f t="shared" si="37"/>
        <v>0</v>
      </c>
      <c r="BR9" s="31">
        <f t="shared" si="37"/>
        <v>0</v>
      </c>
      <c r="BS9" s="31">
        <f t="shared" si="38"/>
        <v>0</v>
      </c>
      <c r="BT9" s="31">
        <f t="shared" si="5"/>
        <v>0</v>
      </c>
      <c r="BU9" s="32">
        <f t="shared" si="5"/>
        <v>0</v>
      </c>
      <c r="BV9" s="32">
        <f t="shared" si="39"/>
        <v>0</v>
      </c>
      <c r="BX9" s="30">
        <f t="shared" si="40"/>
        <v>780</v>
      </c>
      <c r="BY9" s="31">
        <f t="shared" si="41"/>
        <v>20</v>
      </c>
      <c r="BZ9" s="31">
        <f t="shared" si="42"/>
        <v>0</v>
      </c>
      <c r="CA9" s="31">
        <f t="shared" si="43"/>
        <v>0</v>
      </c>
      <c r="CB9" s="31">
        <f t="shared" si="44"/>
        <v>0</v>
      </c>
      <c r="CC9" s="32">
        <f t="shared" si="45"/>
        <v>800</v>
      </c>
      <c r="CD9" s="176">
        <f t="shared" si="6"/>
        <v>653.33333333333337</v>
      </c>
      <c r="CE9" s="24">
        <f t="shared" si="46"/>
        <v>3</v>
      </c>
      <c r="CF9" s="176">
        <f t="shared" si="7"/>
        <v>613.33333333333337</v>
      </c>
      <c r="CG9" s="24">
        <f t="shared" si="47"/>
        <v>4</v>
      </c>
      <c r="CH9" s="176">
        <f t="shared" si="8"/>
        <v>560</v>
      </c>
      <c r="CI9" s="24">
        <f t="shared" si="48"/>
        <v>5</v>
      </c>
      <c r="CJ9" s="24">
        <f t="shared" si="9"/>
        <v>10.191082802547772</v>
      </c>
      <c r="CK9" s="24">
        <f t="shared" si="10"/>
        <v>10.191082802547772</v>
      </c>
      <c r="CM9" s="24">
        <f t="shared" si="11"/>
        <v>11.363636363636363</v>
      </c>
      <c r="CN9" s="24">
        <f t="shared" si="12"/>
        <v>10.526315789473685</v>
      </c>
      <c r="CO9" s="24">
        <f t="shared" si="13"/>
        <v>8</v>
      </c>
      <c r="CP9" s="24">
        <f t="shared" si="14"/>
        <v>0</v>
      </c>
      <c r="CQ9" s="24">
        <f t="shared" si="15"/>
        <v>0</v>
      </c>
      <c r="CR9" s="24">
        <f t="shared" si="16"/>
        <v>14.285714285714285</v>
      </c>
      <c r="CS9" s="24" t="e">
        <f t="shared" si="17"/>
        <v>#DIV/0!</v>
      </c>
      <c r="CT9" s="24" t="e">
        <f t="shared" si="18"/>
        <v>#DIV/0!</v>
      </c>
      <c r="CU9" s="24" t="e">
        <f t="shared" si="19"/>
        <v>#DIV/0!</v>
      </c>
      <c r="CV9" s="24" t="e">
        <f t="shared" si="20"/>
        <v>#DIV/0!</v>
      </c>
      <c r="CW9" s="24" t="e">
        <f t="shared" si="21"/>
        <v>#DIV/0!</v>
      </c>
      <c r="CX9" s="24" t="e">
        <f t="shared" si="22"/>
        <v>#DIV/0!</v>
      </c>
      <c r="CY9" s="24" t="e">
        <f t="shared" si="23"/>
        <v>#DIV/0!</v>
      </c>
      <c r="CZ9" s="24" t="e">
        <f t="shared" si="24"/>
        <v>#DIV/0!</v>
      </c>
      <c r="DA9" s="24" t="e">
        <f t="shared" si="25"/>
        <v>#DIV/0!</v>
      </c>
      <c r="DB9" s="24" t="e">
        <f t="shared" si="26"/>
        <v>#DIV/0!</v>
      </c>
      <c r="DC9" s="24" t="e">
        <f t="shared" si="27"/>
        <v>#DIV/0!</v>
      </c>
      <c r="DE9" s="24">
        <f t="shared" si="49"/>
        <v>1</v>
      </c>
      <c r="DF9" s="24">
        <f t="shared" si="49"/>
        <v>1</v>
      </c>
      <c r="DG9" s="24">
        <f t="shared" si="50"/>
        <v>1</v>
      </c>
      <c r="DH9" s="24">
        <f t="shared" si="51"/>
        <v>0</v>
      </c>
      <c r="DI9" s="24">
        <f t="shared" si="28"/>
        <v>0</v>
      </c>
      <c r="DJ9" s="24">
        <f t="shared" si="28"/>
        <v>1</v>
      </c>
      <c r="DK9" s="24">
        <f t="shared" si="28"/>
        <v>0</v>
      </c>
      <c r="DL9" s="24">
        <f t="shared" si="28"/>
        <v>0</v>
      </c>
      <c r="DM9" s="24">
        <f t="shared" si="28"/>
        <v>0</v>
      </c>
      <c r="DN9" s="24">
        <f t="shared" si="29"/>
        <v>0</v>
      </c>
      <c r="DO9" s="24">
        <f t="shared" si="52"/>
        <v>0</v>
      </c>
      <c r="DP9" s="24">
        <f t="shared" si="52"/>
        <v>0</v>
      </c>
      <c r="DQ9" s="24">
        <f t="shared" si="52"/>
        <v>0</v>
      </c>
      <c r="DR9" s="24">
        <f t="shared" si="53"/>
        <v>0</v>
      </c>
      <c r="DS9" s="24">
        <f t="shared" si="54"/>
        <v>0</v>
      </c>
    </row>
    <row r="10" spans="1:123" s="24" customFormat="1" ht="15.75" thickBot="1">
      <c r="A10" s="24" t="s">
        <v>340</v>
      </c>
      <c r="B10" s="25">
        <v>8</v>
      </c>
      <c r="C10" s="25" t="s">
        <v>577</v>
      </c>
      <c r="D10" s="85" t="s">
        <v>36</v>
      </c>
      <c r="E10" s="33"/>
      <c r="F10" s="33">
        <v>1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50" t="s">
        <v>36</v>
      </c>
      <c r="U10" s="33"/>
      <c r="V10" s="33"/>
      <c r="W10" s="33">
        <v>1</v>
      </c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30"/>
        <v>2</v>
      </c>
      <c r="BA10" s="30">
        <f t="shared" si="0"/>
        <v>0</v>
      </c>
      <c r="BB10" s="31">
        <f t="shared" si="0"/>
        <v>1</v>
      </c>
      <c r="BC10" s="31">
        <f t="shared" si="31"/>
        <v>1</v>
      </c>
      <c r="BD10" s="31">
        <f t="shared" si="1"/>
        <v>1</v>
      </c>
      <c r="BE10" s="31">
        <f t="shared" si="32"/>
        <v>2</v>
      </c>
      <c r="BF10" s="31">
        <f t="shared" si="2"/>
        <v>0</v>
      </c>
      <c r="BG10" s="31">
        <f t="shared" si="33"/>
        <v>2</v>
      </c>
      <c r="BH10" s="31">
        <f t="shared" si="3"/>
        <v>0</v>
      </c>
      <c r="BI10" s="31">
        <f t="shared" si="3"/>
        <v>0</v>
      </c>
      <c r="BJ10" s="31">
        <f t="shared" si="3"/>
        <v>0</v>
      </c>
      <c r="BK10" s="31">
        <f t="shared" si="34"/>
        <v>0</v>
      </c>
      <c r="BL10" s="31">
        <f t="shared" si="34"/>
        <v>0</v>
      </c>
      <c r="BM10" s="31">
        <f t="shared" si="35"/>
        <v>0</v>
      </c>
      <c r="BN10" s="31">
        <f t="shared" si="4"/>
        <v>0</v>
      </c>
      <c r="BO10" s="31">
        <f t="shared" si="4"/>
        <v>0</v>
      </c>
      <c r="BP10" s="31">
        <f t="shared" si="36"/>
        <v>0</v>
      </c>
      <c r="BQ10" s="31">
        <f t="shared" si="37"/>
        <v>0</v>
      </c>
      <c r="BR10" s="31">
        <f t="shared" si="37"/>
        <v>0</v>
      </c>
      <c r="BS10" s="31">
        <f t="shared" si="38"/>
        <v>0</v>
      </c>
      <c r="BT10" s="31">
        <f t="shared" si="5"/>
        <v>0</v>
      </c>
      <c r="BU10" s="32">
        <f t="shared" si="5"/>
        <v>0</v>
      </c>
      <c r="BV10" s="32">
        <f t="shared" si="39"/>
        <v>0</v>
      </c>
      <c r="BX10" s="30">
        <f t="shared" si="40"/>
        <v>140</v>
      </c>
      <c r="BY10" s="31">
        <f t="shared" si="41"/>
        <v>0</v>
      </c>
      <c r="BZ10" s="31">
        <f t="shared" si="42"/>
        <v>0</v>
      </c>
      <c r="CA10" s="31">
        <f t="shared" si="43"/>
        <v>0</v>
      </c>
      <c r="CB10" s="31">
        <f t="shared" si="44"/>
        <v>0</v>
      </c>
      <c r="CC10" s="32">
        <f t="shared" si="45"/>
        <v>140</v>
      </c>
      <c r="CD10" s="176">
        <f t="shared" si="6"/>
        <v>-6.6666666666666572</v>
      </c>
      <c r="CE10" s="24" t="str">
        <f t="shared" si="46"/>
        <v>NAO</v>
      </c>
      <c r="CF10" s="176">
        <f t="shared" si="7"/>
        <v>-46.666666666666657</v>
      </c>
      <c r="CG10" s="24" t="str">
        <f t="shared" si="47"/>
        <v>NAO</v>
      </c>
      <c r="CH10" s="176">
        <f t="shared" si="8"/>
        <v>-100</v>
      </c>
      <c r="CI10" s="24" t="str">
        <f t="shared" si="48"/>
        <v>NAO</v>
      </c>
      <c r="CJ10" s="24">
        <f t="shared" si="9"/>
        <v>1.7834394904458599</v>
      </c>
      <c r="CK10" s="24">
        <f t="shared" si="10"/>
        <v>1.7834394904458599</v>
      </c>
      <c r="CM10" s="24">
        <f t="shared" si="11"/>
        <v>0</v>
      </c>
      <c r="CN10" s="24">
        <f t="shared" si="12"/>
        <v>5.2631578947368425</v>
      </c>
      <c r="CO10" s="24">
        <f t="shared" si="13"/>
        <v>4</v>
      </c>
      <c r="CP10" s="24">
        <f t="shared" si="14"/>
        <v>0</v>
      </c>
      <c r="CQ10" s="24">
        <f t="shared" si="15"/>
        <v>0</v>
      </c>
      <c r="CR10" s="24">
        <f t="shared" si="16"/>
        <v>0</v>
      </c>
      <c r="CS10" s="24" t="e">
        <f t="shared" si="17"/>
        <v>#DIV/0!</v>
      </c>
      <c r="CT10" s="24" t="e">
        <f t="shared" si="18"/>
        <v>#DIV/0!</v>
      </c>
      <c r="CU10" s="24" t="e">
        <f t="shared" si="19"/>
        <v>#DIV/0!</v>
      </c>
      <c r="CV10" s="24" t="e">
        <f t="shared" si="20"/>
        <v>#DIV/0!</v>
      </c>
      <c r="CW10" s="24" t="e">
        <f t="shared" si="21"/>
        <v>#DIV/0!</v>
      </c>
      <c r="CX10" s="24" t="e">
        <f t="shared" si="22"/>
        <v>#DIV/0!</v>
      </c>
      <c r="CY10" s="24" t="e">
        <f t="shared" si="23"/>
        <v>#DIV/0!</v>
      </c>
      <c r="CZ10" s="24" t="e">
        <f t="shared" si="24"/>
        <v>#DIV/0!</v>
      </c>
      <c r="DA10" s="24" t="e">
        <f t="shared" si="25"/>
        <v>#DIV/0!</v>
      </c>
      <c r="DB10" s="24" t="e">
        <f t="shared" si="26"/>
        <v>#DIV/0!</v>
      </c>
      <c r="DC10" s="24" t="e">
        <f t="shared" si="27"/>
        <v>#DIV/0!</v>
      </c>
      <c r="DE10" s="24">
        <f t="shared" si="49"/>
        <v>0</v>
      </c>
      <c r="DF10" s="24">
        <f t="shared" si="49"/>
        <v>1</v>
      </c>
      <c r="DG10" s="24">
        <f t="shared" si="50"/>
        <v>1</v>
      </c>
      <c r="DH10" s="24">
        <f t="shared" si="51"/>
        <v>0</v>
      </c>
      <c r="DI10" s="24">
        <f t="shared" si="28"/>
        <v>0</v>
      </c>
      <c r="DJ10" s="24">
        <f t="shared" si="28"/>
        <v>0</v>
      </c>
      <c r="DK10" s="24">
        <f t="shared" si="28"/>
        <v>0</v>
      </c>
      <c r="DL10" s="24">
        <f t="shared" si="28"/>
        <v>0</v>
      </c>
      <c r="DM10" s="24">
        <f t="shared" si="28"/>
        <v>0</v>
      </c>
      <c r="DN10" s="24">
        <f t="shared" si="29"/>
        <v>0</v>
      </c>
      <c r="DO10" s="24">
        <f t="shared" si="52"/>
        <v>0</v>
      </c>
      <c r="DP10" s="24">
        <f t="shared" si="52"/>
        <v>0</v>
      </c>
      <c r="DQ10" s="24">
        <f t="shared" si="52"/>
        <v>0</v>
      </c>
      <c r="DR10" s="24">
        <f t="shared" si="53"/>
        <v>0</v>
      </c>
      <c r="DS10" s="24">
        <f t="shared" si="54"/>
        <v>0</v>
      </c>
    </row>
    <row r="11" spans="1:123" s="24" customFormat="1" ht="15.75" thickBot="1">
      <c r="A11" s="24" t="s">
        <v>340</v>
      </c>
      <c r="B11" s="25">
        <v>9</v>
      </c>
      <c r="C11" s="25" t="s">
        <v>578</v>
      </c>
      <c r="D11" s="85" t="s">
        <v>36</v>
      </c>
      <c r="E11" s="33">
        <v>11</v>
      </c>
      <c r="F11" s="33">
        <v>1</v>
      </c>
      <c r="G11" s="33">
        <v>4</v>
      </c>
      <c r="H11" s="33"/>
      <c r="I11" s="33">
        <v>1</v>
      </c>
      <c r="J11" s="33">
        <v>2</v>
      </c>
      <c r="K11" s="33"/>
      <c r="L11" s="33"/>
      <c r="M11" s="33"/>
      <c r="N11" s="33"/>
      <c r="O11" s="33"/>
      <c r="P11" s="33"/>
      <c r="Q11" s="33"/>
      <c r="R11" s="33"/>
      <c r="S11" s="33"/>
      <c r="T11" s="50" t="s">
        <v>36</v>
      </c>
      <c r="U11" s="33">
        <v>7</v>
      </c>
      <c r="V11" s="33">
        <v>2</v>
      </c>
      <c r="W11" s="33"/>
      <c r="X11" s="33"/>
      <c r="Y11" s="33"/>
      <c r="Z11" s="33">
        <v>2</v>
      </c>
      <c r="AA11" s="33"/>
      <c r="AB11" s="33"/>
      <c r="AC11" s="33"/>
      <c r="AD11" s="33"/>
      <c r="AE11" s="33"/>
      <c r="AF11" s="33"/>
      <c r="AG11" s="33"/>
      <c r="AH11" s="33"/>
      <c r="AI11" s="33"/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30"/>
        <v>2</v>
      </c>
      <c r="BA11" s="30">
        <f t="shared" si="0"/>
        <v>18</v>
      </c>
      <c r="BB11" s="31">
        <f t="shared" si="0"/>
        <v>3</v>
      </c>
      <c r="BC11" s="31">
        <f t="shared" si="31"/>
        <v>21</v>
      </c>
      <c r="BD11" s="31">
        <f t="shared" si="1"/>
        <v>4</v>
      </c>
      <c r="BE11" s="31">
        <f t="shared" si="32"/>
        <v>25</v>
      </c>
      <c r="BF11" s="31">
        <f t="shared" si="2"/>
        <v>0</v>
      </c>
      <c r="BG11" s="31">
        <f t="shared" si="33"/>
        <v>25</v>
      </c>
      <c r="BH11" s="31">
        <f t="shared" si="3"/>
        <v>1</v>
      </c>
      <c r="BI11" s="31">
        <f t="shared" si="3"/>
        <v>4</v>
      </c>
      <c r="BJ11" s="31">
        <f t="shared" si="3"/>
        <v>0</v>
      </c>
      <c r="BK11" s="31">
        <f t="shared" si="34"/>
        <v>0</v>
      </c>
      <c r="BL11" s="31">
        <f t="shared" si="34"/>
        <v>0</v>
      </c>
      <c r="BM11" s="31">
        <f t="shared" si="35"/>
        <v>0</v>
      </c>
      <c r="BN11" s="31">
        <f t="shared" si="4"/>
        <v>0</v>
      </c>
      <c r="BO11" s="31">
        <f t="shared" si="4"/>
        <v>0</v>
      </c>
      <c r="BP11" s="31">
        <f t="shared" si="36"/>
        <v>0</v>
      </c>
      <c r="BQ11" s="31">
        <f t="shared" si="37"/>
        <v>0</v>
      </c>
      <c r="BR11" s="31">
        <f t="shared" si="37"/>
        <v>0</v>
      </c>
      <c r="BS11" s="31">
        <f t="shared" si="38"/>
        <v>0</v>
      </c>
      <c r="BT11" s="31">
        <f t="shared" si="5"/>
        <v>0</v>
      </c>
      <c r="BU11" s="32">
        <f t="shared" si="5"/>
        <v>0</v>
      </c>
      <c r="BV11" s="32">
        <f t="shared" si="39"/>
        <v>0</v>
      </c>
      <c r="BX11" s="30">
        <f t="shared" si="40"/>
        <v>2300</v>
      </c>
      <c r="BY11" s="31">
        <f t="shared" si="41"/>
        <v>30</v>
      </c>
      <c r="BZ11" s="31">
        <f t="shared" si="42"/>
        <v>0</v>
      </c>
      <c r="CA11" s="31">
        <f t="shared" si="43"/>
        <v>0</v>
      </c>
      <c r="CB11" s="31">
        <f t="shared" si="44"/>
        <v>0</v>
      </c>
      <c r="CC11" s="32">
        <f t="shared" si="45"/>
        <v>2330</v>
      </c>
      <c r="CD11" s="176">
        <f t="shared" si="6"/>
        <v>2183.3333333333335</v>
      </c>
      <c r="CE11" s="24">
        <f t="shared" si="46"/>
        <v>3</v>
      </c>
      <c r="CF11" s="176">
        <f t="shared" si="7"/>
        <v>2143.3333333333335</v>
      </c>
      <c r="CG11" s="24">
        <f t="shared" si="47"/>
        <v>4</v>
      </c>
      <c r="CH11" s="176">
        <f t="shared" si="8"/>
        <v>2090</v>
      </c>
      <c r="CI11" s="24">
        <f t="shared" si="48"/>
        <v>5</v>
      </c>
      <c r="CJ11" s="24">
        <f t="shared" si="9"/>
        <v>29.68152866242038</v>
      </c>
      <c r="CK11" s="24">
        <f t="shared" si="10"/>
        <v>29.68152866242038</v>
      </c>
      <c r="CM11" s="24">
        <f t="shared" si="11"/>
        <v>40.909090909090907</v>
      </c>
      <c r="CN11" s="24">
        <f t="shared" si="12"/>
        <v>15.789473684210526</v>
      </c>
      <c r="CO11" s="24">
        <f t="shared" si="13"/>
        <v>16</v>
      </c>
      <c r="CP11" s="24">
        <f t="shared" si="14"/>
        <v>0</v>
      </c>
      <c r="CQ11" s="24">
        <f t="shared" si="15"/>
        <v>33.333333333333336</v>
      </c>
      <c r="CR11" s="24">
        <f t="shared" si="16"/>
        <v>28.571428571428569</v>
      </c>
      <c r="CS11" s="24" t="e">
        <f t="shared" si="17"/>
        <v>#DIV/0!</v>
      </c>
      <c r="CT11" s="24" t="e">
        <f t="shared" si="18"/>
        <v>#DIV/0!</v>
      </c>
      <c r="CU11" s="24" t="e">
        <f t="shared" si="19"/>
        <v>#DIV/0!</v>
      </c>
      <c r="CV11" s="24" t="e">
        <f t="shared" si="20"/>
        <v>#DIV/0!</v>
      </c>
      <c r="CW11" s="24" t="e">
        <f t="shared" si="21"/>
        <v>#DIV/0!</v>
      </c>
      <c r="CX11" s="24" t="e">
        <f t="shared" si="22"/>
        <v>#DIV/0!</v>
      </c>
      <c r="CY11" s="24" t="e">
        <f t="shared" si="23"/>
        <v>#DIV/0!</v>
      </c>
      <c r="CZ11" s="24" t="e">
        <f t="shared" si="24"/>
        <v>#DIV/0!</v>
      </c>
      <c r="DA11" s="24" t="e">
        <f t="shared" si="25"/>
        <v>#DIV/0!</v>
      </c>
      <c r="DB11" s="24" t="e">
        <f t="shared" si="26"/>
        <v>#DIV/0!</v>
      </c>
      <c r="DC11" s="24" t="e">
        <f t="shared" si="27"/>
        <v>#DIV/0!</v>
      </c>
      <c r="DE11" s="24">
        <f t="shared" si="49"/>
        <v>1</v>
      </c>
      <c r="DF11" s="24">
        <f t="shared" si="49"/>
        <v>1</v>
      </c>
      <c r="DG11" s="24">
        <f t="shared" si="50"/>
        <v>1</v>
      </c>
      <c r="DH11" s="24">
        <f t="shared" si="51"/>
        <v>0</v>
      </c>
      <c r="DI11" s="24">
        <f t="shared" si="28"/>
        <v>1</v>
      </c>
      <c r="DJ11" s="24">
        <f t="shared" si="28"/>
        <v>1</v>
      </c>
      <c r="DK11" s="24">
        <f t="shared" si="28"/>
        <v>0</v>
      </c>
      <c r="DL11" s="24">
        <f t="shared" si="28"/>
        <v>0</v>
      </c>
      <c r="DM11" s="24">
        <f t="shared" si="28"/>
        <v>0</v>
      </c>
      <c r="DN11" s="24">
        <f t="shared" si="29"/>
        <v>0</v>
      </c>
      <c r="DO11" s="24">
        <f t="shared" si="52"/>
        <v>0</v>
      </c>
      <c r="DP11" s="24">
        <f t="shared" si="52"/>
        <v>0</v>
      </c>
      <c r="DQ11" s="24">
        <f t="shared" si="52"/>
        <v>0</v>
      </c>
      <c r="DR11" s="24">
        <f t="shared" si="53"/>
        <v>0</v>
      </c>
      <c r="DS11" s="24">
        <f t="shared" si="54"/>
        <v>0</v>
      </c>
    </row>
    <row r="12" spans="1:123" s="24" customFormat="1" ht="15.75" thickBot="1">
      <c r="A12" s="24" t="s">
        <v>340</v>
      </c>
      <c r="B12" s="25">
        <v>10</v>
      </c>
      <c r="C12" s="245" t="s">
        <v>579</v>
      </c>
      <c r="D12" s="85" t="s">
        <v>36</v>
      </c>
      <c r="E12" s="43">
        <v>1</v>
      </c>
      <c r="F12" s="43"/>
      <c r="G12" s="43">
        <v>1</v>
      </c>
      <c r="H12" s="43">
        <v>2</v>
      </c>
      <c r="I12" s="43"/>
      <c r="J12" s="43">
        <v>1</v>
      </c>
      <c r="K12" s="43"/>
      <c r="L12" s="33"/>
      <c r="M12" s="33"/>
      <c r="N12" s="33"/>
      <c r="O12" s="33"/>
      <c r="P12" s="33"/>
      <c r="Q12" s="33"/>
      <c r="R12" s="33"/>
      <c r="S12" s="33"/>
      <c r="T12" s="50" t="s">
        <v>254</v>
      </c>
      <c r="U12" s="33"/>
      <c r="V12" s="33"/>
      <c r="W12" s="33"/>
      <c r="X12" s="33"/>
      <c r="Y12" s="33"/>
      <c r="Z12" s="33">
        <v>1</v>
      </c>
      <c r="AA12" s="33"/>
      <c r="AB12" s="33"/>
      <c r="AC12" s="33"/>
      <c r="AD12" s="33"/>
      <c r="AE12" s="33"/>
      <c r="AF12" s="33"/>
      <c r="AG12" s="33"/>
      <c r="AH12" s="33"/>
      <c r="AI12" s="33"/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30"/>
        <v>2</v>
      </c>
      <c r="BA12" s="30">
        <f t="shared" si="0"/>
        <v>1</v>
      </c>
      <c r="BB12" s="31">
        <f t="shared" si="0"/>
        <v>0</v>
      </c>
      <c r="BC12" s="31">
        <f t="shared" si="31"/>
        <v>1</v>
      </c>
      <c r="BD12" s="31">
        <f t="shared" si="1"/>
        <v>1</v>
      </c>
      <c r="BE12" s="31">
        <f t="shared" si="32"/>
        <v>2</v>
      </c>
      <c r="BF12" s="31">
        <f t="shared" si="2"/>
        <v>2</v>
      </c>
      <c r="BG12" s="31">
        <f t="shared" si="33"/>
        <v>4</v>
      </c>
      <c r="BH12" s="31">
        <f t="shared" si="3"/>
        <v>0</v>
      </c>
      <c r="BI12" s="31">
        <f t="shared" si="3"/>
        <v>2</v>
      </c>
      <c r="BJ12" s="31">
        <f t="shared" si="3"/>
        <v>0</v>
      </c>
      <c r="BK12" s="31">
        <f t="shared" si="34"/>
        <v>0</v>
      </c>
      <c r="BL12" s="31">
        <f t="shared" si="34"/>
        <v>0</v>
      </c>
      <c r="BM12" s="31">
        <f t="shared" si="35"/>
        <v>0</v>
      </c>
      <c r="BN12" s="31">
        <f t="shared" si="4"/>
        <v>0</v>
      </c>
      <c r="BO12" s="31">
        <f t="shared" si="4"/>
        <v>0</v>
      </c>
      <c r="BP12" s="31">
        <f t="shared" si="36"/>
        <v>0</v>
      </c>
      <c r="BQ12" s="31">
        <f t="shared" si="37"/>
        <v>0</v>
      </c>
      <c r="BR12" s="31">
        <f t="shared" si="37"/>
        <v>0</v>
      </c>
      <c r="BS12" s="31">
        <f t="shared" si="38"/>
        <v>0</v>
      </c>
      <c r="BT12" s="31">
        <f t="shared" si="5"/>
        <v>0</v>
      </c>
      <c r="BU12" s="32">
        <f t="shared" si="5"/>
        <v>0</v>
      </c>
      <c r="BV12" s="32">
        <f t="shared" si="39"/>
        <v>0</v>
      </c>
      <c r="BX12" s="30">
        <f t="shared" si="40"/>
        <v>240</v>
      </c>
      <c r="BY12" s="31">
        <f t="shared" si="41"/>
        <v>20</v>
      </c>
      <c r="BZ12" s="31">
        <f t="shared" si="42"/>
        <v>0</v>
      </c>
      <c r="CA12" s="31">
        <f t="shared" si="43"/>
        <v>0</v>
      </c>
      <c r="CB12" s="31">
        <f t="shared" si="44"/>
        <v>0</v>
      </c>
      <c r="CC12" s="32">
        <f t="shared" si="45"/>
        <v>260</v>
      </c>
      <c r="CD12" s="176">
        <f t="shared" si="6"/>
        <v>113.33333333333334</v>
      </c>
      <c r="CE12" s="24">
        <f t="shared" si="46"/>
        <v>3</v>
      </c>
      <c r="CF12" s="176">
        <f t="shared" si="7"/>
        <v>73.333333333333343</v>
      </c>
      <c r="CG12" s="24">
        <f t="shared" si="47"/>
        <v>4</v>
      </c>
      <c r="CH12" s="176">
        <f t="shared" si="8"/>
        <v>20</v>
      </c>
      <c r="CI12" s="24">
        <f t="shared" si="48"/>
        <v>5</v>
      </c>
      <c r="CJ12" s="24">
        <f t="shared" si="9"/>
        <v>3.3121019108280256</v>
      </c>
      <c r="CK12" s="24">
        <f t="shared" si="10"/>
        <v>3.3121019108280256</v>
      </c>
      <c r="CM12" s="24">
        <f t="shared" si="11"/>
        <v>2.2727272727272729</v>
      </c>
      <c r="CN12" s="24">
        <f t="shared" si="12"/>
        <v>0</v>
      </c>
      <c r="CO12" s="24">
        <f t="shared" si="13"/>
        <v>4</v>
      </c>
      <c r="CP12" s="24">
        <f t="shared" si="14"/>
        <v>33.333333333333336</v>
      </c>
      <c r="CQ12" s="24">
        <f t="shared" si="15"/>
        <v>0</v>
      </c>
      <c r="CR12" s="24">
        <f t="shared" si="16"/>
        <v>14.285714285714285</v>
      </c>
      <c r="CS12" s="24" t="e">
        <f t="shared" si="17"/>
        <v>#DIV/0!</v>
      </c>
      <c r="CT12" s="24" t="e">
        <f t="shared" si="18"/>
        <v>#DIV/0!</v>
      </c>
      <c r="CU12" s="24" t="e">
        <f t="shared" si="19"/>
        <v>#DIV/0!</v>
      </c>
      <c r="CV12" s="24" t="e">
        <f t="shared" si="20"/>
        <v>#DIV/0!</v>
      </c>
      <c r="CW12" s="24" t="e">
        <f t="shared" si="21"/>
        <v>#DIV/0!</v>
      </c>
      <c r="CX12" s="24" t="e">
        <f t="shared" si="22"/>
        <v>#DIV/0!</v>
      </c>
      <c r="CY12" s="24" t="e">
        <f t="shared" si="23"/>
        <v>#DIV/0!</v>
      </c>
      <c r="CZ12" s="24" t="e">
        <f t="shared" si="24"/>
        <v>#DIV/0!</v>
      </c>
      <c r="DA12" s="24" t="e">
        <f t="shared" si="25"/>
        <v>#DIV/0!</v>
      </c>
      <c r="DB12" s="24" t="e">
        <f t="shared" si="26"/>
        <v>#DIV/0!</v>
      </c>
      <c r="DC12" s="24" t="e">
        <f t="shared" si="27"/>
        <v>#DIV/0!</v>
      </c>
      <c r="DE12" s="24">
        <f t="shared" si="49"/>
        <v>1</v>
      </c>
      <c r="DF12" s="24">
        <f t="shared" si="49"/>
        <v>0</v>
      </c>
      <c r="DG12" s="24">
        <f t="shared" si="50"/>
        <v>1</v>
      </c>
      <c r="DH12" s="24">
        <f t="shared" si="51"/>
        <v>1</v>
      </c>
      <c r="DI12" s="24">
        <f t="shared" si="28"/>
        <v>0</v>
      </c>
      <c r="DJ12" s="24">
        <f t="shared" si="28"/>
        <v>1</v>
      </c>
      <c r="DK12" s="24">
        <f t="shared" si="28"/>
        <v>0</v>
      </c>
      <c r="DL12" s="24">
        <f t="shared" si="28"/>
        <v>0</v>
      </c>
      <c r="DM12" s="24">
        <f t="shared" si="28"/>
        <v>0</v>
      </c>
      <c r="DN12" s="24">
        <f t="shared" si="29"/>
        <v>0</v>
      </c>
      <c r="DO12" s="24">
        <f t="shared" si="52"/>
        <v>0</v>
      </c>
      <c r="DP12" s="24">
        <f t="shared" si="52"/>
        <v>0</v>
      </c>
      <c r="DQ12" s="24">
        <f t="shared" si="52"/>
        <v>0</v>
      </c>
      <c r="DR12" s="24">
        <f t="shared" si="53"/>
        <v>0</v>
      </c>
      <c r="DS12" s="24">
        <f t="shared" si="54"/>
        <v>0</v>
      </c>
    </row>
    <row r="13" spans="1:123" s="24" customFormat="1" ht="15.75" thickBot="1">
      <c r="A13" s="24" t="s">
        <v>340</v>
      </c>
      <c r="B13" s="25">
        <v>11</v>
      </c>
      <c r="C13" s="25" t="s">
        <v>580</v>
      </c>
      <c r="D13" s="85" t="s">
        <v>36</v>
      </c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50" t="s">
        <v>36</v>
      </c>
      <c r="U13" s="33"/>
      <c r="V13" s="33">
        <v>1</v>
      </c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30"/>
        <v>2</v>
      </c>
      <c r="BA13" s="30">
        <f t="shared" si="0"/>
        <v>0</v>
      </c>
      <c r="BB13" s="31">
        <f t="shared" si="0"/>
        <v>1</v>
      </c>
      <c r="BC13" s="31">
        <f t="shared" si="31"/>
        <v>1</v>
      </c>
      <c r="BD13" s="31">
        <f t="shared" si="1"/>
        <v>0</v>
      </c>
      <c r="BE13" s="31">
        <f t="shared" si="32"/>
        <v>1</v>
      </c>
      <c r="BF13" s="31">
        <f t="shared" si="2"/>
        <v>0</v>
      </c>
      <c r="BG13" s="31">
        <f t="shared" si="33"/>
        <v>1</v>
      </c>
      <c r="BH13" s="31">
        <f t="shared" si="3"/>
        <v>0</v>
      </c>
      <c r="BI13" s="31">
        <f t="shared" si="3"/>
        <v>0</v>
      </c>
      <c r="BJ13" s="31">
        <f t="shared" si="3"/>
        <v>0</v>
      </c>
      <c r="BK13" s="31">
        <f t="shared" si="34"/>
        <v>0</v>
      </c>
      <c r="BL13" s="31">
        <f t="shared" si="34"/>
        <v>0</v>
      </c>
      <c r="BM13" s="31">
        <f t="shared" si="35"/>
        <v>0</v>
      </c>
      <c r="BN13" s="31">
        <f t="shared" si="4"/>
        <v>0</v>
      </c>
      <c r="BO13" s="31">
        <f t="shared" si="4"/>
        <v>0</v>
      </c>
      <c r="BP13" s="31">
        <f t="shared" si="36"/>
        <v>0</v>
      </c>
      <c r="BQ13" s="31">
        <f t="shared" si="37"/>
        <v>0</v>
      </c>
      <c r="BR13" s="31">
        <f t="shared" si="37"/>
        <v>0</v>
      </c>
      <c r="BS13" s="31">
        <f t="shared" si="38"/>
        <v>0</v>
      </c>
      <c r="BT13" s="31">
        <f t="shared" si="5"/>
        <v>0</v>
      </c>
      <c r="BU13" s="32">
        <f t="shared" si="5"/>
        <v>0</v>
      </c>
      <c r="BV13" s="32">
        <f t="shared" si="39"/>
        <v>0</v>
      </c>
      <c r="BX13" s="30">
        <f t="shared" si="40"/>
        <v>80</v>
      </c>
      <c r="BY13" s="31">
        <f t="shared" si="41"/>
        <v>0</v>
      </c>
      <c r="BZ13" s="31">
        <f t="shared" si="42"/>
        <v>0</v>
      </c>
      <c r="CA13" s="31">
        <f t="shared" si="43"/>
        <v>0</v>
      </c>
      <c r="CB13" s="31">
        <f t="shared" si="44"/>
        <v>0</v>
      </c>
      <c r="CC13" s="32">
        <f t="shared" si="45"/>
        <v>80</v>
      </c>
      <c r="CD13" s="176">
        <f t="shared" si="6"/>
        <v>-66.666666666666657</v>
      </c>
      <c r="CE13" s="24" t="str">
        <f t="shared" si="46"/>
        <v>NAO</v>
      </c>
      <c r="CF13" s="176">
        <f t="shared" si="7"/>
        <v>-106.66666666666666</v>
      </c>
      <c r="CG13" s="24" t="str">
        <f t="shared" si="47"/>
        <v>NAO</v>
      </c>
      <c r="CH13" s="176">
        <f t="shared" si="8"/>
        <v>-160</v>
      </c>
      <c r="CI13" s="24" t="str">
        <f t="shared" si="48"/>
        <v>NAO</v>
      </c>
      <c r="CJ13" s="24">
        <f t="shared" si="9"/>
        <v>1.0191082802547771</v>
      </c>
      <c r="CK13" s="24">
        <f t="shared" si="10"/>
        <v>1.0191082802547771</v>
      </c>
      <c r="CM13" s="24">
        <f t="shared" si="11"/>
        <v>0</v>
      </c>
      <c r="CN13" s="24">
        <f t="shared" si="12"/>
        <v>5.2631578947368425</v>
      </c>
      <c r="CO13" s="24">
        <f t="shared" si="13"/>
        <v>0</v>
      </c>
      <c r="CP13" s="24">
        <f t="shared" si="14"/>
        <v>0</v>
      </c>
      <c r="CQ13" s="24">
        <f t="shared" si="15"/>
        <v>0</v>
      </c>
      <c r="CR13" s="24">
        <f t="shared" si="16"/>
        <v>0</v>
      </c>
      <c r="CS13" s="24" t="e">
        <f t="shared" si="17"/>
        <v>#DIV/0!</v>
      </c>
      <c r="CT13" s="24" t="e">
        <f t="shared" si="18"/>
        <v>#DIV/0!</v>
      </c>
      <c r="CU13" s="24" t="e">
        <f t="shared" si="19"/>
        <v>#DIV/0!</v>
      </c>
      <c r="CV13" s="24" t="e">
        <f t="shared" si="20"/>
        <v>#DIV/0!</v>
      </c>
      <c r="CW13" s="24" t="e">
        <f t="shared" si="21"/>
        <v>#DIV/0!</v>
      </c>
      <c r="CX13" s="24" t="e">
        <f t="shared" si="22"/>
        <v>#DIV/0!</v>
      </c>
      <c r="CY13" s="24" t="e">
        <f t="shared" si="23"/>
        <v>#DIV/0!</v>
      </c>
      <c r="CZ13" s="24" t="e">
        <f t="shared" si="24"/>
        <v>#DIV/0!</v>
      </c>
      <c r="DA13" s="24" t="e">
        <f t="shared" si="25"/>
        <v>#DIV/0!</v>
      </c>
      <c r="DB13" s="24" t="e">
        <f t="shared" si="26"/>
        <v>#DIV/0!</v>
      </c>
      <c r="DC13" s="24" t="e">
        <f t="shared" si="27"/>
        <v>#DIV/0!</v>
      </c>
      <c r="DE13" s="24">
        <f t="shared" si="49"/>
        <v>0</v>
      </c>
      <c r="DF13" s="24">
        <f t="shared" si="49"/>
        <v>1</v>
      </c>
      <c r="DG13" s="24">
        <f t="shared" si="50"/>
        <v>0</v>
      </c>
      <c r="DH13" s="24">
        <f t="shared" si="51"/>
        <v>0</v>
      </c>
      <c r="DI13" s="24">
        <f t="shared" si="28"/>
        <v>0</v>
      </c>
      <c r="DJ13" s="24">
        <f t="shared" si="28"/>
        <v>0</v>
      </c>
      <c r="DK13" s="24">
        <f t="shared" si="28"/>
        <v>0</v>
      </c>
      <c r="DL13" s="24">
        <f t="shared" si="28"/>
        <v>0</v>
      </c>
      <c r="DM13" s="24">
        <f t="shared" si="28"/>
        <v>0</v>
      </c>
      <c r="DN13" s="24">
        <f t="shared" si="29"/>
        <v>0</v>
      </c>
      <c r="DO13" s="24">
        <f t="shared" si="52"/>
        <v>0</v>
      </c>
      <c r="DP13" s="24">
        <f t="shared" si="52"/>
        <v>0</v>
      </c>
      <c r="DQ13" s="24">
        <f t="shared" si="52"/>
        <v>0</v>
      </c>
      <c r="DR13" s="24">
        <f t="shared" si="53"/>
        <v>0</v>
      </c>
      <c r="DS13" s="24">
        <f t="shared" si="54"/>
        <v>0</v>
      </c>
    </row>
    <row r="14" spans="1:123" s="24" customFormat="1" ht="15.75" thickBot="1">
      <c r="A14" s="24" t="s">
        <v>340</v>
      </c>
      <c r="B14" s="25">
        <v>12</v>
      </c>
      <c r="C14" s="25" t="s">
        <v>581</v>
      </c>
      <c r="D14" s="85" t="s">
        <v>76</v>
      </c>
      <c r="E14" s="241"/>
      <c r="F14" s="33"/>
      <c r="G14" s="241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50" t="s">
        <v>252</v>
      </c>
      <c r="U14" s="241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50"/>
      <c r="AK14" s="9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 t="shared" si="30"/>
        <v>0</v>
      </c>
      <c r="BA14" s="30">
        <f t="shared" si="0"/>
        <v>0</v>
      </c>
      <c r="BB14" s="31">
        <f t="shared" si="0"/>
        <v>0</v>
      </c>
      <c r="BC14" s="31">
        <f t="shared" si="31"/>
        <v>0</v>
      </c>
      <c r="BD14" s="31">
        <f t="shared" si="1"/>
        <v>0</v>
      </c>
      <c r="BE14" s="31">
        <f t="shared" si="32"/>
        <v>0</v>
      </c>
      <c r="BF14" s="31">
        <f t="shared" si="2"/>
        <v>0</v>
      </c>
      <c r="BG14" s="31">
        <f t="shared" si="33"/>
        <v>0</v>
      </c>
      <c r="BH14" s="31">
        <f t="shared" si="3"/>
        <v>0</v>
      </c>
      <c r="BI14" s="31">
        <f t="shared" si="3"/>
        <v>0</v>
      </c>
      <c r="BJ14" s="31">
        <f t="shared" si="3"/>
        <v>0</v>
      </c>
      <c r="BK14" s="31">
        <f t="shared" si="34"/>
        <v>0</v>
      </c>
      <c r="BL14" s="31">
        <f t="shared" si="34"/>
        <v>0</v>
      </c>
      <c r="BM14" s="31">
        <f t="shared" si="35"/>
        <v>0</v>
      </c>
      <c r="BN14" s="31">
        <f t="shared" si="4"/>
        <v>0</v>
      </c>
      <c r="BO14" s="31">
        <f t="shared" si="4"/>
        <v>0</v>
      </c>
      <c r="BP14" s="31">
        <f t="shared" si="36"/>
        <v>0</v>
      </c>
      <c r="BQ14" s="31">
        <f t="shared" si="37"/>
        <v>0</v>
      </c>
      <c r="BR14" s="31">
        <f t="shared" si="37"/>
        <v>0</v>
      </c>
      <c r="BS14" s="31">
        <f t="shared" si="38"/>
        <v>0</v>
      </c>
      <c r="BT14" s="31">
        <f t="shared" si="5"/>
        <v>0</v>
      </c>
      <c r="BU14" s="32">
        <f t="shared" si="5"/>
        <v>0</v>
      </c>
      <c r="BV14" s="32">
        <f t="shared" si="39"/>
        <v>0</v>
      </c>
      <c r="BX14" s="30">
        <f t="shared" si="40"/>
        <v>0</v>
      </c>
      <c r="BY14" s="31">
        <f t="shared" si="41"/>
        <v>0</v>
      </c>
      <c r="BZ14" s="31">
        <f t="shared" si="42"/>
        <v>0</v>
      </c>
      <c r="CA14" s="31">
        <f t="shared" si="43"/>
        <v>0</v>
      </c>
      <c r="CB14" s="31">
        <f t="shared" si="44"/>
        <v>0</v>
      </c>
      <c r="CC14" s="32" t="str">
        <f t="shared" si="45"/>
        <v/>
      </c>
      <c r="CD14" s="176" t="e">
        <f t="shared" si="6"/>
        <v>#VALUE!</v>
      </c>
      <c r="CE14" s="24" t="str">
        <f t="shared" si="46"/>
        <v xml:space="preserve"> </v>
      </c>
      <c r="CF14" s="176" t="e">
        <f t="shared" si="7"/>
        <v>#VALUE!</v>
      </c>
      <c r="CG14" s="24" t="str">
        <f t="shared" si="47"/>
        <v xml:space="preserve"> </v>
      </c>
      <c r="CH14" s="176" t="e">
        <f t="shared" si="8"/>
        <v>#VALUE!</v>
      </c>
      <c r="CI14" s="24" t="str">
        <f t="shared" si="48"/>
        <v xml:space="preserve"> </v>
      </c>
      <c r="CJ14" s="24" t="e">
        <f t="shared" si="9"/>
        <v>#VALUE!</v>
      </c>
      <c r="CK14" s="24" t="e">
        <f t="shared" si="10"/>
        <v>#VALUE!</v>
      </c>
      <c r="CM14" s="24">
        <f t="shared" si="11"/>
        <v>0</v>
      </c>
      <c r="CN14" s="24">
        <f t="shared" si="12"/>
        <v>0</v>
      </c>
      <c r="CO14" s="24">
        <f t="shared" si="13"/>
        <v>0</v>
      </c>
      <c r="CP14" s="24">
        <f t="shared" si="14"/>
        <v>0</v>
      </c>
      <c r="CQ14" s="24">
        <f t="shared" si="15"/>
        <v>0</v>
      </c>
      <c r="CR14" s="24">
        <f t="shared" si="16"/>
        <v>0</v>
      </c>
      <c r="CS14" s="24" t="e">
        <f t="shared" si="17"/>
        <v>#DIV/0!</v>
      </c>
      <c r="CT14" s="24" t="e">
        <f t="shared" si="18"/>
        <v>#DIV/0!</v>
      </c>
      <c r="CU14" s="24" t="e">
        <f t="shared" si="19"/>
        <v>#DIV/0!</v>
      </c>
      <c r="CV14" s="24" t="e">
        <f t="shared" si="20"/>
        <v>#DIV/0!</v>
      </c>
      <c r="CW14" s="24" t="e">
        <f t="shared" si="21"/>
        <v>#DIV/0!</v>
      </c>
      <c r="CX14" s="24" t="e">
        <f t="shared" si="22"/>
        <v>#DIV/0!</v>
      </c>
      <c r="CY14" s="24" t="e">
        <f t="shared" si="23"/>
        <v>#DIV/0!</v>
      </c>
      <c r="CZ14" s="24" t="e">
        <f t="shared" si="24"/>
        <v>#DIV/0!</v>
      </c>
      <c r="DA14" s="24" t="e">
        <f t="shared" si="25"/>
        <v>#DIV/0!</v>
      </c>
      <c r="DB14" s="24" t="e">
        <f t="shared" si="26"/>
        <v>#DIV/0!</v>
      </c>
      <c r="DC14" s="24" t="e">
        <f t="shared" si="27"/>
        <v>#DIV/0!</v>
      </c>
      <c r="DE14" s="24">
        <f t="shared" si="49"/>
        <v>0</v>
      </c>
      <c r="DF14" s="24">
        <f t="shared" si="49"/>
        <v>0</v>
      </c>
      <c r="DG14" s="24">
        <f t="shared" si="50"/>
        <v>0</v>
      </c>
      <c r="DH14" s="24">
        <f t="shared" si="51"/>
        <v>0</v>
      </c>
      <c r="DI14" s="24">
        <f t="shared" si="28"/>
        <v>0</v>
      </c>
      <c r="DJ14" s="24">
        <f t="shared" si="28"/>
        <v>0</v>
      </c>
      <c r="DK14" s="24">
        <f t="shared" si="28"/>
        <v>0</v>
      </c>
      <c r="DL14" s="24">
        <f t="shared" si="28"/>
        <v>0</v>
      </c>
      <c r="DM14" s="24">
        <f t="shared" si="28"/>
        <v>0</v>
      </c>
      <c r="DN14" s="24">
        <f t="shared" si="29"/>
        <v>0</v>
      </c>
      <c r="DO14" s="24">
        <f t="shared" si="52"/>
        <v>0</v>
      </c>
      <c r="DP14" s="24">
        <f t="shared" si="52"/>
        <v>0</v>
      </c>
      <c r="DQ14" s="24">
        <f t="shared" si="52"/>
        <v>0</v>
      </c>
      <c r="DR14" s="24">
        <f t="shared" si="53"/>
        <v>0</v>
      </c>
      <c r="DS14" s="24">
        <f t="shared" si="54"/>
        <v>0</v>
      </c>
    </row>
    <row r="15" spans="1:123" s="24" customFormat="1" ht="15.75" thickBot="1">
      <c r="A15" s="24" t="s">
        <v>340</v>
      </c>
      <c r="B15" s="25">
        <v>13</v>
      </c>
      <c r="C15" s="25" t="s">
        <v>582</v>
      </c>
      <c r="D15" s="50" t="s">
        <v>76</v>
      </c>
      <c r="E15" s="33"/>
      <c r="F15" s="33"/>
      <c r="G15" s="241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50" t="s">
        <v>252</v>
      </c>
      <c r="U15" s="33"/>
      <c r="V15" s="33"/>
      <c r="W15" s="241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50"/>
      <c r="AK15" s="93"/>
      <c r="AL15" s="33"/>
      <c r="AM15" s="33"/>
      <c r="AN15" s="27"/>
      <c r="AO15" s="27"/>
      <c r="AP15" s="27"/>
      <c r="AQ15" s="27"/>
      <c r="AR15" s="28"/>
      <c r="AS15" s="26"/>
      <c r="AT15" s="26"/>
      <c r="AU15" s="26"/>
      <c r="AV15" s="26"/>
      <c r="AW15" s="26"/>
      <c r="AX15" s="26"/>
      <c r="AY15" s="26"/>
      <c r="AZ15" s="29">
        <f t="shared" si="30"/>
        <v>0</v>
      </c>
      <c r="BA15" s="30">
        <f t="shared" si="0"/>
        <v>0</v>
      </c>
      <c r="BB15" s="31">
        <f t="shared" si="0"/>
        <v>0</v>
      </c>
      <c r="BC15" s="31">
        <f t="shared" si="31"/>
        <v>0</v>
      </c>
      <c r="BD15" s="31">
        <f t="shared" si="1"/>
        <v>0</v>
      </c>
      <c r="BE15" s="31">
        <f t="shared" si="32"/>
        <v>0</v>
      </c>
      <c r="BF15" s="31">
        <f t="shared" si="2"/>
        <v>0</v>
      </c>
      <c r="BG15" s="31">
        <f t="shared" si="33"/>
        <v>0</v>
      </c>
      <c r="BH15" s="31">
        <f t="shared" si="3"/>
        <v>0</v>
      </c>
      <c r="BI15" s="31">
        <f t="shared" si="3"/>
        <v>0</v>
      </c>
      <c r="BJ15" s="31">
        <f t="shared" si="3"/>
        <v>0</v>
      </c>
      <c r="BK15" s="31">
        <f t="shared" si="34"/>
        <v>0</v>
      </c>
      <c r="BL15" s="31">
        <f t="shared" si="34"/>
        <v>0</v>
      </c>
      <c r="BM15" s="31">
        <f t="shared" si="35"/>
        <v>0</v>
      </c>
      <c r="BN15" s="31">
        <f t="shared" si="4"/>
        <v>0</v>
      </c>
      <c r="BO15" s="31">
        <f t="shared" si="4"/>
        <v>0</v>
      </c>
      <c r="BP15" s="31">
        <f t="shared" si="36"/>
        <v>0</v>
      </c>
      <c r="BQ15" s="31">
        <f t="shared" si="37"/>
        <v>0</v>
      </c>
      <c r="BR15" s="31">
        <f t="shared" si="37"/>
        <v>0</v>
      </c>
      <c r="BS15" s="31">
        <f t="shared" si="38"/>
        <v>0</v>
      </c>
      <c r="BT15" s="31">
        <f t="shared" si="5"/>
        <v>0</v>
      </c>
      <c r="BU15" s="32">
        <f t="shared" si="5"/>
        <v>0</v>
      </c>
      <c r="BV15" s="32">
        <f t="shared" si="39"/>
        <v>0</v>
      </c>
      <c r="BX15" s="30">
        <f t="shared" si="40"/>
        <v>0</v>
      </c>
      <c r="BY15" s="31">
        <f t="shared" si="41"/>
        <v>0</v>
      </c>
      <c r="BZ15" s="31">
        <f t="shared" si="42"/>
        <v>0</v>
      </c>
      <c r="CA15" s="31">
        <f t="shared" si="43"/>
        <v>0</v>
      </c>
      <c r="CB15" s="31">
        <f t="shared" si="44"/>
        <v>0</v>
      </c>
      <c r="CC15" s="32" t="str">
        <f t="shared" si="45"/>
        <v/>
      </c>
      <c r="CD15" s="176" t="e">
        <f t="shared" si="6"/>
        <v>#VALUE!</v>
      </c>
      <c r="CE15" s="24" t="str">
        <f t="shared" si="46"/>
        <v xml:space="preserve"> </v>
      </c>
      <c r="CF15" s="176" t="e">
        <f t="shared" si="7"/>
        <v>#VALUE!</v>
      </c>
      <c r="CG15" s="24" t="str">
        <f t="shared" si="47"/>
        <v xml:space="preserve"> </v>
      </c>
      <c r="CH15" s="176" t="e">
        <f t="shared" si="8"/>
        <v>#VALUE!</v>
      </c>
      <c r="CI15" s="24" t="str">
        <f t="shared" si="48"/>
        <v xml:space="preserve"> </v>
      </c>
      <c r="CJ15" s="24" t="e">
        <f t="shared" si="9"/>
        <v>#VALUE!</v>
      </c>
      <c r="CK15" s="24" t="e">
        <f t="shared" si="10"/>
        <v>#VALUE!</v>
      </c>
      <c r="CM15" s="24">
        <f t="shared" si="11"/>
        <v>0</v>
      </c>
      <c r="CN15" s="24">
        <f t="shared" si="12"/>
        <v>0</v>
      </c>
      <c r="CO15" s="24">
        <f t="shared" si="13"/>
        <v>0</v>
      </c>
      <c r="CP15" s="24">
        <f t="shared" si="14"/>
        <v>0</v>
      </c>
      <c r="CQ15" s="24">
        <f t="shared" si="15"/>
        <v>0</v>
      </c>
      <c r="CR15" s="24">
        <f t="shared" si="16"/>
        <v>0</v>
      </c>
      <c r="CS15" s="24" t="e">
        <f t="shared" si="17"/>
        <v>#DIV/0!</v>
      </c>
      <c r="CT15" s="24" t="e">
        <f t="shared" si="18"/>
        <v>#DIV/0!</v>
      </c>
      <c r="CU15" s="24" t="e">
        <f t="shared" si="19"/>
        <v>#DIV/0!</v>
      </c>
      <c r="CV15" s="24" t="e">
        <f t="shared" si="20"/>
        <v>#DIV/0!</v>
      </c>
      <c r="CW15" s="24" t="e">
        <f t="shared" si="21"/>
        <v>#DIV/0!</v>
      </c>
      <c r="CX15" s="24" t="e">
        <f t="shared" si="22"/>
        <v>#DIV/0!</v>
      </c>
      <c r="CY15" s="24" t="e">
        <f t="shared" si="23"/>
        <v>#DIV/0!</v>
      </c>
      <c r="CZ15" s="24" t="e">
        <f t="shared" si="24"/>
        <v>#DIV/0!</v>
      </c>
      <c r="DA15" s="24" t="e">
        <f t="shared" si="25"/>
        <v>#DIV/0!</v>
      </c>
      <c r="DB15" s="24" t="e">
        <f t="shared" si="26"/>
        <v>#DIV/0!</v>
      </c>
      <c r="DC15" s="24" t="e">
        <f t="shared" si="27"/>
        <v>#DIV/0!</v>
      </c>
      <c r="DE15" s="24">
        <f t="shared" si="49"/>
        <v>0</v>
      </c>
      <c r="DF15" s="24">
        <f t="shared" si="49"/>
        <v>0</v>
      </c>
      <c r="DG15" s="24">
        <f t="shared" si="50"/>
        <v>0</v>
      </c>
      <c r="DH15" s="24">
        <f t="shared" si="51"/>
        <v>0</v>
      </c>
      <c r="DI15" s="24">
        <f t="shared" si="28"/>
        <v>0</v>
      </c>
      <c r="DJ15" s="24">
        <f t="shared" si="28"/>
        <v>0</v>
      </c>
      <c r="DK15" s="24">
        <f t="shared" si="28"/>
        <v>0</v>
      </c>
      <c r="DL15" s="24">
        <f t="shared" si="28"/>
        <v>0</v>
      </c>
      <c r="DM15" s="24">
        <f t="shared" si="28"/>
        <v>0</v>
      </c>
      <c r="DN15" s="24">
        <f t="shared" si="29"/>
        <v>0</v>
      </c>
      <c r="DO15" s="24">
        <f t="shared" si="52"/>
        <v>0</v>
      </c>
      <c r="DP15" s="24">
        <f t="shared" si="52"/>
        <v>0</v>
      </c>
      <c r="DQ15" s="24">
        <f t="shared" si="52"/>
        <v>0</v>
      </c>
      <c r="DR15" s="24">
        <f t="shared" si="53"/>
        <v>0</v>
      </c>
      <c r="DS15" s="24">
        <f t="shared" si="54"/>
        <v>0</v>
      </c>
    </row>
    <row r="16" spans="1:123" ht="15.75" thickBot="1">
      <c r="A16" s="44"/>
      <c r="B16" s="45"/>
      <c r="C16" s="46"/>
      <c r="D16" s="47"/>
      <c r="E16" s="48"/>
      <c r="F16" s="49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50"/>
      <c r="U16" s="49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50"/>
      <c r="AK16" s="49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50">
        <f>SUM(AZ3:AZ15)</f>
        <v>22</v>
      </c>
      <c r="BA16" s="51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52"/>
      <c r="BW16" s="44"/>
      <c r="BX16" s="45"/>
      <c r="BY16" s="45"/>
      <c r="BZ16" s="45"/>
      <c r="CA16" s="45"/>
      <c r="CB16" s="45"/>
      <c r="CC16" s="45"/>
      <c r="CD16" s="44"/>
      <c r="CE16" s="44"/>
      <c r="CF16" s="44"/>
      <c r="CG16" s="44"/>
      <c r="CH16" s="44"/>
      <c r="CI16" s="44"/>
    </row>
    <row r="17" spans="3:107" ht="15.75" thickBot="1">
      <c r="C17" s="8" t="s">
        <v>38</v>
      </c>
      <c r="D17" s="8"/>
      <c r="E17" s="53">
        <v>8</v>
      </c>
      <c r="F17" s="53">
        <v>1</v>
      </c>
      <c r="G17" s="53">
        <v>2</v>
      </c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>
        <v>6</v>
      </c>
      <c r="V17" s="53">
        <v>1</v>
      </c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8">
        <f>AZ16/2</f>
        <v>11</v>
      </c>
      <c r="BA17" s="1">
        <f>SUM(E17,U17,AK17)</f>
        <v>14</v>
      </c>
      <c r="BB17" s="54">
        <f>SUM(F17,V17,AL17)</f>
        <v>2</v>
      </c>
      <c r="BC17" s="54"/>
      <c r="BD17" s="54">
        <f>SUM(G17,W17,AM17)</f>
        <v>2</v>
      </c>
      <c r="BE17" s="54"/>
      <c r="BF17" s="54">
        <f>SUM(H17,X17,AN17)</f>
        <v>0</v>
      </c>
      <c r="BG17" s="54"/>
      <c r="BH17" s="54">
        <f>SUM(I17,Y17,AO17)</f>
        <v>0</v>
      </c>
      <c r="BI17" s="54">
        <f>SUM(J17,Z17,AP17)</f>
        <v>0</v>
      </c>
      <c r="BJ17" s="54">
        <f>SUM(K17,AA17,AQ17)</f>
        <v>0</v>
      </c>
      <c r="BK17" s="55">
        <f>SUM(AR17,AB17,L17)</f>
        <v>0</v>
      </c>
      <c r="BL17" s="55">
        <f>SUM(AS17,AC17,M17)</f>
        <v>0</v>
      </c>
      <c r="BM17" s="55"/>
      <c r="BN17" s="55">
        <f>SUM(AT17,AD17,N17)</f>
        <v>0</v>
      </c>
      <c r="BO17" s="55"/>
      <c r="BP17" s="55">
        <f>SUM(AU17,AE17,O17)</f>
        <v>0</v>
      </c>
      <c r="BQ17" s="55">
        <f>SUM(AV17,AF17,P17)</f>
        <v>0</v>
      </c>
      <c r="BR17" s="55">
        <f>SUM(AW17,AG17,Q17)</f>
        <v>0</v>
      </c>
      <c r="BS17" s="55"/>
      <c r="BT17" s="55">
        <f>SUM(AX17,AH17,R17)</f>
        <v>0</v>
      </c>
      <c r="BU17" s="55"/>
      <c r="BV17" s="56">
        <f>SUM(AY17,AI17,S17)</f>
        <v>0</v>
      </c>
      <c r="CA17" s="57"/>
      <c r="CB17" s="57"/>
      <c r="CC17">
        <f>SUM(CC3:CC15)</f>
        <v>7850</v>
      </c>
    </row>
    <row r="18" spans="3:107">
      <c r="BI18" s="22"/>
      <c r="BY18" s="22"/>
      <c r="CJ18" t="e">
        <f>SUM(CJ3:CJ15)</f>
        <v>#VALUE!</v>
      </c>
      <c r="CK18" t="e">
        <f>SUM(CK3:CK15)</f>
        <v>#VALUE!</v>
      </c>
      <c r="CM18">
        <f t="shared" ref="CM18:DC18" si="55">SUM(CM3:CM15)</f>
        <v>99.999999999999986</v>
      </c>
      <c r="CN18">
        <f t="shared" si="55"/>
        <v>100</v>
      </c>
      <c r="CO18">
        <f t="shared" si="55"/>
        <v>100</v>
      </c>
      <c r="CP18">
        <f t="shared" si="55"/>
        <v>100</v>
      </c>
      <c r="CQ18">
        <f t="shared" si="55"/>
        <v>100</v>
      </c>
      <c r="CR18">
        <f t="shared" si="55"/>
        <v>100</v>
      </c>
      <c r="CS18" t="e">
        <f t="shared" si="55"/>
        <v>#DIV/0!</v>
      </c>
      <c r="CT18" t="e">
        <f t="shared" si="55"/>
        <v>#DIV/0!</v>
      </c>
      <c r="CU18" t="e">
        <f t="shared" si="55"/>
        <v>#DIV/0!</v>
      </c>
      <c r="CV18" t="e">
        <f t="shared" si="55"/>
        <v>#DIV/0!</v>
      </c>
      <c r="CW18" t="e">
        <f t="shared" si="55"/>
        <v>#DIV/0!</v>
      </c>
      <c r="CX18" t="e">
        <f t="shared" si="55"/>
        <v>#DIV/0!</v>
      </c>
      <c r="CY18" t="e">
        <f t="shared" si="55"/>
        <v>#DIV/0!</v>
      </c>
      <c r="CZ18" t="e">
        <f t="shared" si="55"/>
        <v>#DIV/0!</v>
      </c>
      <c r="DA18" t="e">
        <f t="shared" si="55"/>
        <v>#DIV/0!</v>
      </c>
      <c r="DB18" t="e">
        <f t="shared" si="55"/>
        <v>#DIV/0!</v>
      </c>
      <c r="DC18" t="e">
        <f t="shared" si="55"/>
        <v>#DIV/0!</v>
      </c>
    </row>
    <row r="19" spans="3:107" ht="15.75" thickBot="1"/>
    <row r="20" spans="3:107" ht="15.75" thickBot="1">
      <c r="D20" t="s">
        <v>39</v>
      </c>
      <c r="E20" t="s">
        <v>40</v>
      </c>
      <c r="F20" t="s">
        <v>41</v>
      </c>
      <c r="U20" s="57"/>
      <c r="BA20" s="18" t="s">
        <v>8</v>
      </c>
      <c r="BB20" s="19" t="s">
        <v>9</v>
      </c>
      <c r="BC20" s="19"/>
      <c r="BD20" s="19" t="s">
        <v>10</v>
      </c>
      <c r="BE20" s="19"/>
      <c r="BF20" s="19" t="s">
        <v>11</v>
      </c>
      <c r="BG20" s="19"/>
      <c r="BH20" s="19" t="s">
        <v>12</v>
      </c>
      <c r="BI20" s="19" t="s">
        <v>13</v>
      </c>
      <c r="BJ20" s="19" t="s">
        <v>14</v>
      </c>
      <c r="BK20" s="19" t="s">
        <v>15</v>
      </c>
      <c r="BL20" s="19" t="s">
        <v>16</v>
      </c>
      <c r="BM20" s="19"/>
      <c r="BN20" s="19" t="s">
        <v>17</v>
      </c>
      <c r="BO20" s="19"/>
      <c r="BP20" s="19" t="s">
        <v>27</v>
      </c>
      <c r="BQ20" s="19" t="s">
        <v>19</v>
      </c>
      <c r="BR20" s="19" t="s">
        <v>20</v>
      </c>
      <c r="BS20" s="19"/>
      <c r="BT20" s="19" t="s">
        <v>21</v>
      </c>
      <c r="BU20" s="19"/>
      <c r="BV20" s="21" t="s">
        <v>22</v>
      </c>
      <c r="BW20" s="295" t="s">
        <v>42</v>
      </c>
      <c r="BX20" s="296"/>
      <c r="BY20" s="296"/>
      <c r="BZ20" s="296"/>
      <c r="CA20" s="297"/>
      <c r="CB20" s="290" t="s">
        <v>483</v>
      </c>
      <c r="CC20" s="291"/>
    </row>
    <row r="21" spans="3:107" ht="15.75" thickBot="1">
      <c r="D21">
        <v>2010</v>
      </c>
      <c r="E21">
        <v>2011</v>
      </c>
      <c r="F21">
        <v>2012</v>
      </c>
      <c r="G21" t="s">
        <v>43</v>
      </c>
      <c r="AY21" s="292" t="s">
        <v>44</v>
      </c>
      <c r="AZ21" s="282"/>
      <c r="BA21" s="282"/>
      <c r="BB21" s="282"/>
      <c r="BC21" s="282"/>
      <c r="BD21" s="282"/>
      <c r="BE21" s="282"/>
      <c r="BF21" s="282"/>
      <c r="BG21" s="282"/>
      <c r="BH21" s="282"/>
      <c r="BI21" s="282"/>
      <c r="BJ21" s="282"/>
      <c r="BK21" s="282"/>
      <c r="BL21" s="282"/>
      <c r="BM21" s="282"/>
      <c r="BN21" s="282"/>
      <c r="BO21" s="282"/>
      <c r="BP21" s="282"/>
      <c r="BQ21" s="282"/>
      <c r="BR21" s="282"/>
      <c r="BS21" s="282"/>
      <c r="BT21" s="282"/>
      <c r="BU21" s="282"/>
      <c r="BV21" s="282"/>
      <c r="BW21" s="293" t="s">
        <v>45</v>
      </c>
      <c r="BX21" s="294"/>
      <c r="BY21" s="58"/>
      <c r="BZ21" s="58"/>
      <c r="CA21" s="59">
        <f>SUM(BA23:BV23)</f>
        <v>93</v>
      </c>
      <c r="CB21" s="221">
        <v>0.8</v>
      </c>
      <c r="CC21" s="62">
        <f>PERCENTILE($CC$1:$CC15,0.8)</f>
        <v>910</v>
      </c>
    </row>
    <row r="22" spans="3:107" ht="15.75" thickBot="1">
      <c r="C22" t="s">
        <v>46</v>
      </c>
      <c r="D22">
        <f>COUNTIF(D3:D15,"P")</f>
        <v>11</v>
      </c>
      <c r="E22">
        <f>COUNTIF(T3:T15,"P")</f>
        <v>11</v>
      </c>
      <c r="G22">
        <f>AVERAGE(D22:F22)</f>
        <v>11</v>
      </c>
      <c r="AP22" s="57"/>
      <c r="AQ22" s="57"/>
      <c r="AR22" s="57"/>
      <c r="AS22" s="57"/>
      <c r="AT22" s="57"/>
      <c r="AU22" s="57"/>
      <c r="AV22" s="57"/>
      <c r="AW22" s="57"/>
      <c r="AX22" s="57"/>
      <c r="AY22" s="1" t="s">
        <v>47</v>
      </c>
      <c r="AZ22" s="60"/>
      <c r="BA22" s="61">
        <f>SUM(BA3:BA15)</f>
        <v>44</v>
      </c>
      <c r="BB22" s="61">
        <f>SUM(BB3:BB15)</f>
        <v>19</v>
      </c>
      <c r="BC22" s="61"/>
      <c r="BD22" s="61">
        <f>SUM(BD3:BD15)</f>
        <v>25</v>
      </c>
      <c r="BE22" s="61"/>
      <c r="BF22" s="61">
        <f>SUM(BF3:BF15)</f>
        <v>6</v>
      </c>
      <c r="BG22" s="61"/>
      <c r="BH22" s="61">
        <f>SUM(BH3:BH15)</f>
        <v>3</v>
      </c>
      <c r="BI22" s="61">
        <f>SUM(BI3:BI15)</f>
        <v>14</v>
      </c>
      <c r="BJ22" s="61">
        <f>SUM(BJ3:BJ15)</f>
        <v>0</v>
      </c>
      <c r="BK22" s="61">
        <f>SUM(BK3:BK15)</f>
        <v>0</v>
      </c>
      <c r="BL22" s="61">
        <f>SUM(BL3:BL15)</f>
        <v>0</v>
      </c>
      <c r="BM22" s="61"/>
      <c r="BN22" s="61">
        <f>SUM(BN3:BN15)</f>
        <v>0</v>
      </c>
      <c r="BO22" s="61">
        <f>SUM(BO3:BO15)</f>
        <v>0</v>
      </c>
      <c r="BP22" s="61">
        <f>SUM(BP3:BP15)</f>
        <v>0</v>
      </c>
      <c r="BQ22" s="61">
        <f>SUM(BQ3:BQ15)</f>
        <v>0</v>
      </c>
      <c r="BR22" s="61">
        <f>SUM(BR3:BR15)</f>
        <v>0</v>
      </c>
      <c r="BS22" s="61"/>
      <c r="BT22" s="61">
        <f>SUM(BT3:BT15)</f>
        <v>0</v>
      </c>
      <c r="BU22" s="61">
        <f>SUM(BU3:BU15)</f>
        <v>0</v>
      </c>
      <c r="BV22" s="61">
        <f>SUM(BV3:BV15)</f>
        <v>0</v>
      </c>
      <c r="BW22" s="298" t="s">
        <v>29</v>
      </c>
      <c r="BX22" s="299"/>
      <c r="BY22" s="62"/>
      <c r="BZ22" s="62"/>
      <c r="CA22" s="63">
        <f>SUM(BA23:BJ23)</f>
        <v>93</v>
      </c>
      <c r="CB22" s="221">
        <v>0.75</v>
      </c>
      <c r="CC22" s="62">
        <f>PERCENTILE($CC$1:$CC16,0.75)</f>
        <v>855</v>
      </c>
    </row>
    <row r="23" spans="3:107" ht="15.75" thickBot="1">
      <c r="C23" t="s">
        <v>48</v>
      </c>
      <c r="D23">
        <f>COUNTIF(D3:D15,"C")</f>
        <v>2</v>
      </c>
      <c r="E23">
        <f>COUNTIF(T3:T15,"C")</f>
        <v>2</v>
      </c>
      <c r="F23">
        <f>COUNTIF(A3:AJ15,"C")</f>
        <v>4</v>
      </c>
      <c r="G23">
        <f>AVERAGE(D23:F23)</f>
        <v>2.6666666666666665</v>
      </c>
      <c r="AP23" s="57"/>
      <c r="AQ23" s="57"/>
      <c r="AR23" s="57"/>
      <c r="AS23" s="57"/>
      <c r="AT23" s="57"/>
      <c r="AU23" s="57"/>
      <c r="AV23" s="57"/>
      <c r="AW23" s="57"/>
      <c r="AX23" s="57"/>
      <c r="AY23" s="1" t="s">
        <v>49</v>
      </c>
      <c r="AZ23" s="60"/>
      <c r="BA23" s="54">
        <f>BA22-BA17</f>
        <v>30</v>
      </c>
      <c r="BB23" s="54">
        <f t="shared" ref="BB23:BV23" si="56">BB22-BB17</f>
        <v>17</v>
      </c>
      <c r="BC23" s="54"/>
      <c r="BD23" s="54">
        <f t="shared" si="56"/>
        <v>23</v>
      </c>
      <c r="BE23" s="54"/>
      <c r="BF23" s="54">
        <f t="shared" si="56"/>
        <v>6</v>
      </c>
      <c r="BG23" s="54"/>
      <c r="BH23" s="54">
        <f t="shared" si="56"/>
        <v>3</v>
      </c>
      <c r="BI23" s="54">
        <f t="shared" si="56"/>
        <v>14</v>
      </c>
      <c r="BJ23" s="54">
        <f t="shared" si="56"/>
        <v>0</v>
      </c>
      <c r="BK23" s="54">
        <f t="shared" si="56"/>
        <v>0</v>
      </c>
      <c r="BL23" s="54">
        <f t="shared" si="56"/>
        <v>0</v>
      </c>
      <c r="BM23" s="54"/>
      <c r="BN23" s="54">
        <f t="shared" si="56"/>
        <v>0</v>
      </c>
      <c r="BO23" s="54"/>
      <c r="BP23" s="54">
        <f t="shared" si="56"/>
        <v>0</v>
      </c>
      <c r="BQ23" s="54">
        <f t="shared" si="56"/>
        <v>0</v>
      </c>
      <c r="BR23" s="54">
        <f t="shared" si="56"/>
        <v>0</v>
      </c>
      <c r="BS23" s="54"/>
      <c r="BT23" s="54">
        <f t="shared" si="56"/>
        <v>0</v>
      </c>
      <c r="BU23" s="54"/>
      <c r="BV23" s="54">
        <f t="shared" si="56"/>
        <v>0</v>
      </c>
      <c r="BW23" s="298" t="s">
        <v>50</v>
      </c>
      <c r="BX23" s="299"/>
      <c r="BY23" s="62"/>
      <c r="BZ23" s="62"/>
      <c r="CA23" s="63">
        <f>SUM(BK23:BP23)</f>
        <v>0</v>
      </c>
      <c r="CB23" s="221">
        <v>0.7</v>
      </c>
      <c r="CC23" s="62">
        <f>PERCENTILE($CC$1:$CC15,0.7)</f>
        <v>800</v>
      </c>
    </row>
    <row r="24" spans="3:107" ht="15.75" thickBot="1">
      <c r="C24" t="s">
        <v>51</v>
      </c>
      <c r="D24">
        <f>COUNTIF(D3:D15,"V")</f>
        <v>0</v>
      </c>
      <c r="E24">
        <f>COUNTIF(T3:T15,"V")</f>
        <v>0</v>
      </c>
      <c r="F24">
        <f>COUNTIF(AJ3:AJ15,"V")</f>
        <v>0</v>
      </c>
      <c r="G24">
        <f>AVERAGE(D24:F24)</f>
        <v>0</v>
      </c>
      <c r="AP24" s="57"/>
      <c r="AQ24" s="57"/>
      <c r="AR24" s="57"/>
      <c r="AS24" s="57"/>
      <c r="AT24" s="57"/>
      <c r="AU24" s="57"/>
      <c r="AV24" s="57"/>
      <c r="AW24" s="57"/>
      <c r="AX24" s="57"/>
      <c r="AY24" s="1" t="s">
        <v>52</v>
      </c>
      <c r="AZ24" s="60"/>
      <c r="BA24" s="60">
        <f>BA23*100</f>
        <v>3000</v>
      </c>
      <c r="BB24" s="6">
        <f>BB23*80</f>
        <v>1360</v>
      </c>
      <c r="BC24" s="6"/>
      <c r="BD24" s="6">
        <f>BD23*60</f>
        <v>1380</v>
      </c>
      <c r="BE24" s="6"/>
      <c r="BF24" s="6">
        <f>BF23*40</f>
        <v>240</v>
      </c>
      <c r="BG24" s="6"/>
      <c r="BH24" s="6">
        <f>BH23*20</f>
        <v>60</v>
      </c>
      <c r="BI24" s="6">
        <f>BI23*10</f>
        <v>140</v>
      </c>
      <c r="BJ24" s="6">
        <f>BJ23*5</f>
        <v>0</v>
      </c>
      <c r="BK24" s="6">
        <f>BK23*200</f>
        <v>0</v>
      </c>
      <c r="BL24" s="6">
        <f>BL23*100</f>
        <v>0</v>
      </c>
      <c r="BM24" s="6"/>
      <c r="BN24" s="6">
        <f>BN23*50</f>
        <v>0</v>
      </c>
      <c r="BO24" s="6"/>
      <c r="BP24" s="6">
        <f>BP23*25</f>
        <v>0</v>
      </c>
      <c r="BQ24" s="6">
        <f>BQ23*100</f>
        <v>0</v>
      </c>
      <c r="BR24" s="6">
        <f>BR23*50</f>
        <v>0</v>
      </c>
      <c r="BS24" s="6"/>
      <c r="BT24" s="6">
        <f>BT23*25</f>
        <v>0</v>
      </c>
      <c r="BU24" s="6"/>
      <c r="BV24" s="1">
        <f>BV23*10</f>
        <v>0</v>
      </c>
      <c r="BW24" s="300" t="s">
        <v>53</v>
      </c>
      <c r="BX24" s="301"/>
      <c r="BY24" s="64"/>
      <c r="BZ24" s="64"/>
      <c r="CA24" s="65">
        <f>SUM(BQ23:BV23)</f>
        <v>0</v>
      </c>
      <c r="CB24" s="221">
        <v>0.6</v>
      </c>
      <c r="CC24" s="62">
        <f>PERCENTILE($CC$1:$CC15,0.6)</f>
        <v>720</v>
      </c>
    </row>
    <row r="25" spans="3:107" ht="15.75" thickBot="1">
      <c r="C25" t="s">
        <v>34</v>
      </c>
      <c r="D25">
        <f>SUM(D22:D24)</f>
        <v>13</v>
      </c>
      <c r="E25">
        <f>SUM(E22:E24)</f>
        <v>13</v>
      </c>
      <c r="G25">
        <f>AVERAGE(D25:F25)</f>
        <v>13</v>
      </c>
      <c r="AY25" s="66" t="s">
        <v>54</v>
      </c>
      <c r="AZ25" s="67"/>
      <c r="BA25" s="60">
        <f>SUM(BA24:BV24)</f>
        <v>6180</v>
      </c>
      <c r="BB25" s="68">
        <f>BA25/AZ17</f>
        <v>561.81818181818187</v>
      </c>
      <c r="BC25" s="34"/>
      <c r="BW25" s="302" t="s">
        <v>52</v>
      </c>
      <c r="BX25" s="69" t="s">
        <v>55</v>
      </c>
      <c r="BY25" s="58"/>
      <c r="BZ25" s="58"/>
      <c r="CA25" s="70">
        <f>AVERAGE(CC3:CC15)</f>
        <v>713.63636363636363</v>
      </c>
      <c r="CB25" s="221">
        <v>0.5</v>
      </c>
      <c r="CC25" s="62">
        <f>PERCENTILE($CC$1:$CC15,0.5)</f>
        <v>710</v>
      </c>
    </row>
    <row r="26" spans="3:107" ht="15.75" thickBot="1">
      <c r="AY26" s="7"/>
      <c r="AZ26" s="9"/>
      <c r="BA26" s="6">
        <f>(SUM($AZ$3:$AZ$15))*($CE$2/3)</f>
        <v>1613.3333333333333</v>
      </c>
      <c r="BB26" s="278" t="str">
        <f>IF(BA25&gt;BA26,"ATINGE CONCEITO 3","NAO")</f>
        <v>ATINGE CONCEITO 3</v>
      </c>
      <c r="BC26" s="279"/>
      <c r="BD26" s="279"/>
      <c r="BE26" s="279"/>
      <c r="BF26" s="279"/>
      <c r="BG26" s="279"/>
      <c r="BH26" s="279"/>
      <c r="BW26" s="303"/>
      <c r="BX26" s="71" t="s">
        <v>56</v>
      </c>
      <c r="BY26" s="62"/>
      <c r="BZ26" s="62"/>
      <c r="CA26" s="63">
        <f>QUARTILE(CC3:CC15,1)</f>
        <v>280</v>
      </c>
      <c r="CB26" s="221">
        <v>0.4</v>
      </c>
      <c r="CC26" s="62">
        <f>PERCENTILE($CC$1:$CC15,0.4)</f>
        <v>440</v>
      </c>
    </row>
    <row r="27" spans="3:107" ht="15.75" thickBot="1">
      <c r="AY27" s="72" t="s">
        <v>57</v>
      </c>
      <c r="AZ27" s="73"/>
      <c r="BA27" s="6">
        <f>(SUM($AZ$3:$AZ$15))*($CG$2/3)</f>
        <v>2053.333333333333</v>
      </c>
      <c r="BB27" s="278" t="str">
        <f>IF(BA25&gt;=BA27,"ATINGE CONCEITO 4","NAO")</f>
        <v>ATINGE CONCEITO 4</v>
      </c>
      <c r="BC27" s="279"/>
      <c r="BD27" s="279"/>
      <c r="BE27" s="279"/>
      <c r="BF27" s="279"/>
      <c r="BG27" s="279"/>
      <c r="BH27" s="279"/>
      <c r="BW27" s="303"/>
      <c r="BX27" s="71" t="s">
        <v>58</v>
      </c>
      <c r="BY27" s="62"/>
      <c r="BZ27" s="62"/>
      <c r="CA27" s="74">
        <f>MEDIAN(CC3:CC15)</f>
        <v>710</v>
      </c>
      <c r="CB27" s="221">
        <v>0.35</v>
      </c>
      <c r="CC27" s="62">
        <f>PERCENTILE($CC$1:$CC14,0.35)</f>
        <v>370</v>
      </c>
    </row>
    <row r="28" spans="3:107" ht="15.75" thickBot="1">
      <c r="AY28" s="66"/>
      <c r="AZ28" s="67"/>
      <c r="BA28" s="6">
        <f>(SUM($AZ$3:$AZ$15))*($CI$2/3)</f>
        <v>2640</v>
      </c>
      <c r="BB28" s="278" t="str">
        <f>IF(BA25&gt;=BA28,"ATINGE CONCEITO 5","NAO")</f>
        <v>ATINGE CONCEITO 5</v>
      </c>
      <c r="BC28" s="279"/>
      <c r="BD28" s="279"/>
      <c r="BE28" s="279"/>
      <c r="BF28" s="279"/>
      <c r="BG28" s="279"/>
      <c r="BH28" s="279"/>
      <c r="BW28" s="303"/>
      <c r="BX28" s="71" t="s">
        <v>59</v>
      </c>
      <c r="BY28" s="62"/>
      <c r="BZ28" s="62"/>
      <c r="CA28" s="63">
        <f>QUARTILE(CC3:CC15,3)</f>
        <v>855</v>
      </c>
      <c r="CB28" s="221">
        <v>0.3</v>
      </c>
      <c r="CC28" s="62">
        <f>PERCENTILE($CC$1:$CC15,0.3)</f>
        <v>300</v>
      </c>
    </row>
    <row r="29" spans="3:107" ht="15.75" thickBot="1">
      <c r="BW29" s="304"/>
      <c r="BX29" s="75" t="s">
        <v>60</v>
      </c>
      <c r="BY29" s="64"/>
      <c r="BZ29" s="64"/>
      <c r="CA29" s="65">
        <f>QUARTILE(CC3:CC15,4)</f>
        <v>2330</v>
      </c>
    </row>
    <row r="30" spans="3:107" ht="15.75" thickBot="1"/>
    <row r="31" spans="3:107" ht="15.75" thickBot="1">
      <c r="AY31" s="292" t="s">
        <v>61</v>
      </c>
      <c r="AZ31" s="282"/>
      <c r="BA31" s="282"/>
      <c r="BB31" s="282"/>
      <c r="BC31" s="282"/>
      <c r="BD31" s="282"/>
      <c r="BE31" s="282"/>
      <c r="BF31" s="282"/>
      <c r="BG31" s="282"/>
      <c r="BH31" s="282"/>
      <c r="BI31" s="282"/>
      <c r="BJ31" s="282"/>
      <c r="BK31" s="282"/>
      <c r="BL31" s="282"/>
      <c r="BM31" s="282"/>
      <c r="BN31" s="282"/>
      <c r="BO31" s="282"/>
      <c r="BP31" s="282"/>
      <c r="BQ31" s="282"/>
      <c r="BR31" s="282"/>
      <c r="BS31" s="282"/>
      <c r="BT31" s="282"/>
      <c r="BU31" s="282"/>
      <c r="BV31" s="283"/>
    </row>
    <row r="32" spans="3:107" ht="15.75" thickBot="1">
      <c r="AY32" s="76"/>
      <c r="AZ32" s="60"/>
      <c r="BA32" s="1" t="s">
        <v>62</v>
      </c>
      <c r="BB32" s="54"/>
      <c r="BC32" s="54"/>
      <c r="BD32" s="54" t="s">
        <v>63</v>
      </c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60"/>
    </row>
    <row r="33" spans="51:74" ht="15.75" thickBot="1">
      <c r="AY33" s="1" t="s">
        <v>64</v>
      </c>
      <c r="AZ33" s="60"/>
      <c r="BA33" s="309">
        <f>AZ17-COUNTIF(CE3:CE15,"NAO")</f>
        <v>9</v>
      </c>
      <c r="BB33" s="281"/>
      <c r="BC33" s="77"/>
      <c r="BD33" s="310">
        <f>(BA33/G22)*100</f>
        <v>81.818181818181827</v>
      </c>
      <c r="BE33" s="311"/>
      <c r="BF33" s="312"/>
      <c r="BG33" s="78"/>
      <c r="BH33" s="54" t="str">
        <f>IF(BD33&gt;=80,"ATINGEM CONCEITO 3","NAO")</f>
        <v>ATINGEM CONCEITO 3</v>
      </c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60"/>
    </row>
    <row r="34" spans="51:74" ht="15.75" thickBot="1">
      <c r="AY34" s="1" t="s">
        <v>65</v>
      </c>
      <c r="AZ34" s="60"/>
      <c r="BA34" s="309">
        <f>AZ17-COUNTIF(CG3:CG15,"=NAO")</f>
        <v>9</v>
      </c>
      <c r="BB34" s="281"/>
      <c r="BC34" s="77"/>
      <c r="BD34" s="310">
        <f>(BA34/G22)*100</f>
        <v>81.818181818181827</v>
      </c>
      <c r="BE34" s="311"/>
      <c r="BF34" s="312"/>
      <c r="BG34" s="78"/>
      <c r="BH34" s="54" t="str">
        <f>IF(BD34&gt;=80," ATINGEM CONCEITO 4","NAO")</f>
        <v xml:space="preserve"> ATINGEM CONCEITO 4</v>
      </c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60"/>
    </row>
    <row r="35" spans="51:74" ht="15.75" thickBot="1">
      <c r="AY35" s="313" t="s">
        <v>66</v>
      </c>
      <c r="AZ35" s="314"/>
      <c r="BA35" s="309">
        <f>AZ17-COUNTIF(CI3:CI15,"=NAO")</f>
        <v>9</v>
      </c>
      <c r="BB35" s="281"/>
      <c r="BC35" s="77"/>
      <c r="BD35" s="310">
        <f>(BA35/G22)*100</f>
        <v>81.818181818181827</v>
      </c>
      <c r="BE35" s="311"/>
      <c r="BF35" s="312"/>
      <c r="BG35" s="78"/>
      <c r="BH35" s="54" t="str">
        <f>IF(BD35&gt;=80,"ATINGEM CONCEITO 5","NAO")</f>
        <v>ATINGEM CONCEITO 5</v>
      </c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60"/>
    </row>
    <row r="37" spans="51:74" ht="15.75" thickBot="1"/>
    <row r="38" spans="51:74" ht="15.75" thickBot="1">
      <c r="AY38" s="292" t="s">
        <v>67</v>
      </c>
      <c r="AZ38" s="282"/>
      <c r="BA38" s="282"/>
      <c r="BB38" s="282"/>
      <c r="BC38" s="282"/>
      <c r="BD38" s="282"/>
      <c r="BE38" s="282"/>
      <c r="BF38" s="282"/>
      <c r="BG38" s="282"/>
      <c r="BH38" s="282"/>
      <c r="BI38" s="282"/>
      <c r="BJ38" s="282"/>
      <c r="BK38" s="282"/>
      <c r="BL38" s="282"/>
      <c r="BM38" s="282"/>
      <c r="BN38" s="282"/>
      <c r="BO38" s="282"/>
      <c r="BP38" s="282"/>
      <c r="BQ38" s="282"/>
      <c r="BR38" s="282"/>
      <c r="BS38" s="282"/>
      <c r="BT38" s="282"/>
      <c r="BU38" s="282"/>
      <c r="BV38" s="283"/>
    </row>
    <row r="39" spans="51:74" ht="15.75" thickBot="1">
      <c r="AY39" t="s">
        <v>43</v>
      </c>
      <c r="AZ39">
        <f>G22</f>
        <v>11</v>
      </c>
      <c r="BA39" s="79" t="s">
        <v>8</v>
      </c>
      <c r="BB39" s="80" t="s">
        <v>9</v>
      </c>
      <c r="BC39" s="80"/>
      <c r="BD39" s="80" t="s">
        <v>10</v>
      </c>
      <c r="BE39" s="80"/>
      <c r="BF39" s="80" t="s">
        <v>11</v>
      </c>
      <c r="BG39" s="80"/>
      <c r="BH39" s="80" t="s">
        <v>12</v>
      </c>
      <c r="BI39" s="80" t="s">
        <v>13</v>
      </c>
      <c r="BJ39" s="80" t="s">
        <v>14</v>
      </c>
      <c r="BK39" s="80" t="s">
        <v>15</v>
      </c>
      <c r="BL39" s="80" t="s">
        <v>16</v>
      </c>
      <c r="BM39" s="80"/>
      <c r="BN39" s="80" t="s">
        <v>17</v>
      </c>
      <c r="BO39" s="80"/>
      <c r="BP39" s="80" t="s">
        <v>27</v>
      </c>
      <c r="BQ39" s="80" t="s">
        <v>19</v>
      </c>
      <c r="BR39" s="80" t="s">
        <v>20</v>
      </c>
      <c r="BS39" s="80"/>
      <c r="BT39" s="80" t="s">
        <v>21</v>
      </c>
      <c r="BU39" s="80"/>
      <c r="BV39" s="81" t="s">
        <v>22</v>
      </c>
    </row>
    <row r="40" spans="51:74">
      <c r="AY40" t="s">
        <v>68</v>
      </c>
      <c r="BA40">
        <f>COUNTIF(BA3:BA15,"&gt;0")</f>
        <v>8</v>
      </c>
      <c r="BB40">
        <f>COUNTIF(BB3:BB15,"&gt;0")</f>
        <v>8</v>
      </c>
      <c r="BD40">
        <f>COUNTIF(BD3:BD15,"&gt;0")</f>
        <v>10</v>
      </c>
      <c r="BF40">
        <f>COUNTIF(BF3:BF15,"&gt;0")</f>
        <v>4</v>
      </c>
      <c r="BH40">
        <f t="shared" ref="BH40:BV40" si="57">COUNTIF(BH3:BH15,"&gt;0")</f>
        <v>2</v>
      </c>
      <c r="BI40">
        <f t="shared" si="57"/>
        <v>5</v>
      </c>
      <c r="BJ40">
        <f t="shared" si="57"/>
        <v>0</v>
      </c>
      <c r="BK40">
        <f t="shared" si="57"/>
        <v>0</v>
      </c>
      <c r="BL40">
        <f t="shared" si="57"/>
        <v>0</v>
      </c>
      <c r="BM40">
        <f t="shared" si="57"/>
        <v>0</v>
      </c>
      <c r="BN40">
        <f t="shared" si="57"/>
        <v>0</v>
      </c>
      <c r="BO40">
        <f t="shared" si="57"/>
        <v>0</v>
      </c>
      <c r="BP40">
        <f t="shared" si="57"/>
        <v>0</v>
      </c>
      <c r="BQ40">
        <f t="shared" si="57"/>
        <v>0</v>
      </c>
      <c r="BR40">
        <f t="shared" si="57"/>
        <v>0</v>
      </c>
      <c r="BS40">
        <f t="shared" si="57"/>
        <v>0</v>
      </c>
      <c r="BT40">
        <f t="shared" si="57"/>
        <v>0</v>
      </c>
      <c r="BU40">
        <f t="shared" si="57"/>
        <v>0</v>
      </c>
      <c r="BV40">
        <f t="shared" si="57"/>
        <v>0</v>
      </c>
    </row>
    <row r="41" spans="51:74">
      <c r="AY41" t="s">
        <v>69</v>
      </c>
      <c r="BA41" s="82">
        <f>BA40/$AZ$39*100</f>
        <v>72.727272727272734</v>
      </c>
      <c r="BB41" s="82">
        <f t="shared" ref="BB41:BV41" si="58">BB40/$AZ$39*100</f>
        <v>72.727272727272734</v>
      </c>
      <c r="BC41" s="82"/>
      <c r="BD41" s="82">
        <f t="shared" si="58"/>
        <v>90.909090909090907</v>
      </c>
      <c r="BE41" s="82"/>
      <c r="BF41" s="82">
        <f t="shared" si="58"/>
        <v>36.363636363636367</v>
      </c>
      <c r="BG41" s="82"/>
      <c r="BH41" s="82">
        <f t="shared" si="58"/>
        <v>18.181818181818183</v>
      </c>
      <c r="BI41" s="82">
        <f t="shared" si="58"/>
        <v>45.454545454545453</v>
      </c>
      <c r="BJ41" s="82">
        <f t="shared" si="58"/>
        <v>0</v>
      </c>
      <c r="BK41" s="82">
        <f t="shared" si="58"/>
        <v>0</v>
      </c>
      <c r="BL41" s="82">
        <f t="shared" si="58"/>
        <v>0</v>
      </c>
      <c r="BM41" s="82">
        <f t="shared" si="58"/>
        <v>0</v>
      </c>
      <c r="BN41" s="82">
        <f t="shared" si="58"/>
        <v>0</v>
      </c>
      <c r="BO41" s="82">
        <f t="shared" si="58"/>
        <v>0</v>
      </c>
      <c r="BP41" s="82">
        <f t="shared" si="58"/>
        <v>0</v>
      </c>
      <c r="BQ41" s="82">
        <f t="shared" si="58"/>
        <v>0</v>
      </c>
      <c r="BR41" s="82">
        <f t="shared" si="58"/>
        <v>0</v>
      </c>
      <c r="BS41" s="82">
        <f t="shared" si="58"/>
        <v>0</v>
      </c>
      <c r="BT41" s="82">
        <f t="shared" si="58"/>
        <v>0</v>
      </c>
      <c r="BU41" s="82">
        <f t="shared" si="58"/>
        <v>0</v>
      </c>
      <c r="BV41" s="82">
        <f t="shared" si="58"/>
        <v>0</v>
      </c>
    </row>
    <row r="42" spans="51:74" ht="15.75" thickBot="1">
      <c r="BA42" t="s">
        <v>29</v>
      </c>
      <c r="BK42" t="s">
        <v>50</v>
      </c>
      <c r="BQ42" t="s">
        <v>53</v>
      </c>
    </row>
    <row r="43" spans="51:74" ht="15.75" thickBot="1">
      <c r="AY43" t="s">
        <v>23</v>
      </c>
      <c r="BA43" s="288">
        <f>COUNTIF(BC3:BC15,"&gt;0")/$AZ$39*100</f>
        <v>100</v>
      </c>
      <c r="BB43" s="289"/>
      <c r="BC43" s="83"/>
      <c r="BJ43" t="s">
        <v>26</v>
      </c>
      <c r="BK43" s="288">
        <f>COUNTIF(BM3:BM15,"&gt;0")/$AZ$39*100</f>
        <v>0</v>
      </c>
      <c r="BL43" s="289"/>
      <c r="BM43" s="83"/>
      <c r="BP43" t="s">
        <v>28</v>
      </c>
      <c r="BQ43" s="288">
        <f>COUNTIF(BS3:BS15,"&gt;0")/$AZ$39*100</f>
        <v>0</v>
      </c>
      <c r="BR43" s="289"/>
      <c r="BS43" s="83"/>
    </row>
    <row r="44" spans="51:74" ht="15.75" thickBot="1">
      <c r="AY44" t="s">
        <v>24</v>
      </c>
      <c r="BA44" s="305">
        <f>COUNTIF(BE3:BE107,"&gt;0")/$AZ$39*100</f>
        <v>100</v>
      </c>
      <c r="BB44" s="306"/>
      <c r="BC44" s="306"/>
      <c r="BD44" s="307"/>
      <c r="BE44" s="83"/>
    </row>
    <row r="45" spans="51:74" ht="15.75" thickBot="1">
      <c r="AY45" t="s">
        <v>70</v>
      </c>
      <c r="BA45" s="288">
        <f>COUNTIF(BG3:BG15,"&gt;0")/$AZ$39*100</f>
        <v>100</v>
      </c>
      <c r="BB45" s="308"/>
      <c r="BC45" s="308"/>
      <c r="BD45" s="308"/>
      <c r="BE45" s="308"/>
      <c r="BF45" s="289"/>
      <c r="BG45" s="57"/>
    </row>
    <row r="46" spans="51:74" ht="15.75" thickBot="1"/>
    <row r="47" spans="51:74" ht="15.75" thickBot="1">
      <c r="AY47" t="s">
        <v>23</v>
      </c>
      <c r="BA47" s="288">
        <f>COUNTIF(BC3:BC15,"&gt;1")/$AZ$39*100</f>
        <v>72.727272727272734</v>
      </c>
      <c r="BB47" s="289"/>
    </row>
  </sheetData>
  <protectedRanges>
    <protectedRange password="E804" sqref="T96:AI96" name="Dados da produção_1"/>
  </protectedRanges>
  <mergeCells count="30">
    <mergeCell ref="AY35:AZ35"/>
    <mergeCell ref="BA35:BB35"/>
    <mergeCell ref="BD35:BF35"/>
    <mergeCell ref="AY38:BV38"/>
    <mergeCell ref="BA43:BB43"/>
    <mergeCell ref="BK43:BL43"/>
    <mergeCell ref="BQ43:BR43"/>
    <mergeCell ref="BA44:BD44"/>
    <mergeCell ref="BA45:BF45"/>
    <mergeCell ref="AY31:BV31"/>
    <mergeCell ref="BA33:BB33"/>
    <mergeCell ref="BD33:BF33"/>
    <mergeCell ref="BA34:BB34"/>
    <mergeCell ref="BD34:BF34"/>
    <mergeCell ref="BA47:BB47"/>
    <mergeCell ref="CB20:CC20"/>
    <mergeCell ref="AY21:BV21"/>
    <mergeCell ref="BW21:BX21"/>
    <mergeCell ref="BW20:CA20"/>
    <mergeCell ref="BW22:BX22"/>
    <mergeCell ref="BW23:BX23"/>
    <mergeCell ref="BW24:BX24"/>
    <mergeCell ref="BW25:BW29"/>
    <mergeCell ref="BB26:BH26"/>
    <mergeCell ref="BB27:BH27"/>
    <mergeCell ref="BB28:BH28"/>
    <mergeCell ref="E1:S1"/>
    <mergeCell ref="U1:AI1"/>
    <mergeCell ref="AK1:AY1"/>
    <mergeCell ref="BA1:BV1"/>
  </mergeCells>
  <phoneticPr fontId="0" type="noConversion"/>
  <pageMargins left="0.511811024" right="0.511811024" top="0.78740157499999996" bottom="0.78740157499999996" header="0.31496062000000002" footer="0.31496062000000002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DS488"/>
  <sheetViews>
    <sheetView topLeftCell="AT435" workbookViewId="0">
      <selection activeCell="BW485" sqref="BW485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5.140625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 t="s">
        <v>21</v>
      </c>
      <c r="DS2" s="23" t="s">
        <v>22</v>
      </c>
    </row>
    <row r="3" spans="1:123" s="24" customFormat="1" ht="16.5" thickBot="1">
      <c r="A3" s="172" t="str">
        <f ca="1">UFPR!A3</f>
        <v>UFPR/PR</v>
      </c>
      <c r="B3" s="173">
        <v>1</v>
      </c>
      <c r="C3" s="84" t="str">
        <f ca="1">UFPR!C3</f>
        <v>Ana Raquel</v>
      </c>
      <c r="D3" s="85" t="str">
        <f ca="1">UFPR!D3</f>
        <v>P</v>
      </c>
      <c r="E3" s="86">
        <f ca="1">UFPR!E3</f>
        <v>0</v>
      </c>
      <c r="F3" s="86">
        <f ca="1">UFPR!F3</f>
        <v>0</v>
      </c>
      <c r="G3" s="86">
        <f ca="1">UFPR!G3</f>
        <v>2</v>
      </c>
      <c r="H3" s="86">
        <f ca="1">UFPR!H3</f>
        <v>0</v>
      </c>
      <c r="I3" s="86">
        <f ca="1">UFPR!I3</f>
        <v>0</v>
      </c>
      <c r="J3" s="86">
        <f ca="1">UFPR!J3</f>
        <v>0</v>
      </c>
      <c r="K3" s="86">
        <f ca="1">UFPR!K3</f>
        <v>0</v>
      </c>
      <c r="L3" s="86">
        <f ca="1">UFPR!L3</f>
        <v>0</v>
      </c>
      <c r="M3" s="86">
        <f ca="1">UFPR!M3</f>
        <v>0</v>
      </c>
      <c r="N3" s="86">
        <f ca="1">UFPR!N3</f>
        <v>0</v>
      </c>
      <c r="O3" s="86">
        <f ca="1">UFPR!O3</f>
        <v>0</v>
      </c>
      <c r="P3" s="86">
        <f ca="1">UFPR!P3</f>
        <v>0</v>
      </c>
      <c r="Q3" s="86">
        <f ca="1">UFPR!Q3</f>
        <v>0</v>
      </c>
      <c r="R3" s="86">
        <f ca="1">UFPR!R3</f>
        <v>0</v>
      </c>
      <c r="S3" s="86">
        <f ca="1">UFPR!S3</f>
        <v>0</v>
      </c>
      <c r="T3" s="50" t="str">
        <f ca="1">UFPR!T3</f>
        <v>P</v>
      </c>
      <c r="U3" s="86">
        <f ca="1">UFPR!U3</f>
        <v>0</v>
      </c>
      <c r="V3" s="86">
        <f ca="1">UFPR!V3</f>
        <v>0</v>
      </c>
      <c r="W3" s="86">
        <f ca="1">UFPR!W3</f>
        <v>4</v>
      </c>
      <c r="X3" s="86">
        <f ca="1">UFPR!X3</f>
        <v>0</v>
      </c>
      <c r="Y3" s="86">
        <f ca="1">UFPR!Y3</f>
        <v>0</v>
      </c>
      <c r="Z3" s="86">
        <f ca="1">UFPR!Z3</f>
        <v>0</v>
      </c>
      <c r="AA3" s="86">
        <f ca="1">UFPR!AA3</f>
        <v>0</v>
      </c>
      <c r="AB3" s="86">
        <f ca="1">UFPR!AB3</f>
        <v>0</v>
      </c>
      <c r="AC3" s="86">
        <f ca="1">UFPR!AC3</f>
        <v>0</v>
      </c>
      <c r="AD3" s="86">
        <f ca="1">UFPR!AD3</f>
        <v>0</v>
      </c>
      <c r="AE3" s="86">
        <f ca="1">UFPR!AE3</f>
        <v>0</v>
      </c>
      <c r="AF3" s="86">
        <f ca="1">UFPR!AF3</f>
        <v>0</v>
      </c>
      <c r="AG3" s="86">
        <f ca="1">UFPR!AG3</f>
        <v>0</v>
      </c>
      <c r="AH3" s="86">
        <f ca="1">UFPR!AH3</f>
        <v>0</v>
      </c>
      <c r="AI3" s="86">
        <f ca="1">UFPR!AI3</f>
        <v>0</v>
      </c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2</v>
      </c>
      <c r="BA3" s="30">
        <f t="shared" ref="BA3:BB18" si="0">SUM(E3,U3,AK3)</f>
        <v>0</v>
      </c>
      <c r="BB3" s="31">
        <f t="shared" si="0"/>
        <v>0</v>
      </c>
      <c r="BC3" s="31">
        <f>SUM(BA3:BB3)</f>
        <v>0</v>
      </c>
      <c r="BD3" s="31">
        <f t="shared" ref="BD3:BD20" si="1">SUM(G3,W3,AM3)</f>
        <v>6</v>
      </c>
      <c r="BE3" s="31">
        <f>SUM(BC3:BD3)</f>
        <v>6</v>
      </c>
      <c r="BF3" s="31">
        <f t="shared" ref="BF3:BF20" si="2">SUM(H3,X3,AN3)</f>
        <v>0</v>
      </c>
      <c r="BG3" s="31">
        <f>BA3+BB3+BD3+BF3</f>
        <v>6</v>
      </c>
      <c r="BH3" s="31">
        <f t="shared" ref="BH3:BJ20" si="3">SUM(I3,Y3,AO3)</f>
        <v>0</v>
      </c>
      <c r="BI3" s="31">
        <f t="shared" si="3"/>
        <v>0</v>
      </c>
      <c r="BJ3" s="31">
        <f t="shared" si="3"/>
        <v>0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20" si="4">SUM(AT3,AD3,N3)</f>
        <v>0</v>
      </c>
      <c r="BO3" s="31">
        <f t="shared" si="4"/>
        <v>0</v>
      </c>
      <c r="BP3" s="31">
        <f>IF(BO3&gt;=3,3,BO3)</f>
        <v>0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20" si="5">SUM(AX3,AH3,R3)</f>
        <v>0</v>
      </c>
      <c r="BU3" s="32">
        <f t="shared" si="5"/>
        <v>0</v>
      </c>
      <c r="BV3" s="32">
        <f>IF(BU3&gt;=3,3,BU3)</f>
        <v>0</v>
      </c>
      <c r="BX3" s="30">
        <f>(BA3*100)+(BB3*80)+(BD3*60)+(BF3*40)+(BH3*20)</f>
        <v>360</v>
      </c>
      <c r="BY3" s="31">
        <f>IF(BI3&gt;3,30,BI3*10)</f>
        <v>0</v>
      </c>
      <c r="BZ3" s="31">
        <f>IF(BJ3&gt;3,15,BJ3*5)</f>
        <v>0</v>
      </c>
      <c r="CA3" s="31">
        <f>(BK3*200)+(BL3*100)+(BN3*50)+(BP3*20)</f>
        <v>0</v>
      </c>
      <c r="CB3" s="31">
        <f>(BQ3*100)+(BR3*50)+(BT3*25)+(BV3*10)</f>
        <v>0</v>
      </c>
      <c r="CC3" s="32">
        <f>IF(AZ3&gt;0,SUM(BX3:CB3),"")</f>
        <v>360</v>
      </c>
      <c r="CD3" s="176">
        <f t="shared" ref="CD3:CD256" si="6">$CC3-(($CE$2/3)*$AZ3)</f>
        <v>213.33333333333334</v>
      </c>
      <c r="CE3" s="24">
        <f>IF(AZ3=0," ",IF(CD3&gt;=0,3,"NAO"))</f>
        <v>3</v>
      </c>
      <c r="CF3" s="176">
        <f t="shared" ref="CF3:CF256" si="7">$CC3-(($CG$2/3)*$AZ3)</f>
        <v>173.33333333333334</v>
      </c>
      <c r="CG3" s="24">
        <f>IF(AZ3=0," ",IF(CF3&gt;=0,4,"NAO"))</f>
        <v>4</v>
      </c>
      <c r="CH3" s="176">
        <f t="shared" ref="CH3:CH256" si="8">$CC3-(($CI$2/3)*$AZ3)</f>
        <v>120</v>
      </c>
      <c r="CI3" s="24">
        <f>IF(AZ3=0," ",IF(CH3&gt;=0,5,"NAO"))</f>
        <v>5</v>
      </c>
      <c r="CJ3" s="24">
        <f>RANK(CC3,$CC$3:$CC$453,0)</f>
        <v>168</v>
      </c>
      <c r="CK3" s="174">
        <f t="shared" ref="CK3:CK66" si="9">(CC3/(SUM($CC$3:$CC$453))*100)</f>
        <v>0.1817585136192664</v>
      </c>
      <c r="CM3" s="24">
        <f t="shared" ref="CM3:CM66" si="10">BA3/(SUM(BA$3:BA$453)/100)</f>
        <v>0</v>
      </c>
      <c r="CN3" s="24">
        <f t="shared" ref="CN3:CN66" si="11">BB3/(SUM(BB$3:BB$453)/100)</f>
        <v>0</v>
      </c>
      <c r="CO3" s="24">
        <f t="shared" ref="CO3:CO66" si="12">BD3/(SUM(BD$3:BD$453)/100)</f>
        <v>0.5988023952095809</v>
      </c>
      <c r="CP3" s="24">
        <f t="shared" ref="CP3:CP66" si="13">BF3/(SUM(BF$3:BF$453)/100)</f>
        <v>0</v>
      </c>
      <c r="CQ3" s="24">
        <f t="shared" ref="CQ3:CQ66" si="14">BH3/(SUM(BH$3:BH$453)/100)</f>
        <v>0</v>
      </c>
      <c r="CR3" s="24">
        <f t="shared" ref="CR3:CR66" si="15">BI3/(SUM(BI$3:BI$453)/100)</f>
        <v>0</v>
      </c>
      <c r="CS3" s="24">
        <f t="shared" ref="CS3:CS66" si="16">BJ3/(SUM(BJ$3:BJ$453)/100)</f>
        <v>0</v>
      </c>
      <c r="CT3" s="24">
        <f t="shared" ref="CT3:CT66" si="17">BK3/(SUM(BK$3:BK$453)/100)</f>
        <v>0</v>
      </c>
      <c r="CU3" s="24">
        <f t="shared" ref="CU3:CU66" si="18">BL3/(SUM(BL$3:BL$453)/100)</f>
        <v>0</v>
      </c>
      <c r="CV3" s="24">
        <f t="shared" ref="CV3:CV66" si="19">BN3/(SUM(BN$3:BN$453)/100)</f>
        <v>0</v>
      </c>
      <c r="CW3" s="24">
        <f t="shared" ref="CW3:CW66" si="20">BO3/(SUM(BO$3:BO$453)/100)</f>
        <v>0</v>
      </c>
      <c r="CX3" s="24">
        <f t="shared" ref="CX3:CX66" si="21">BP3/(SUM(BP$3:BP$453)/100)</f>
        <v>0</v>
      </c>
      <c r="CY3" s="24">
        <f t="shared" ref="CY3:CY66" si="22">BQ3/(SUM(BQ$3:BQ$453)/100)</f>
        <v>0</v>
      </c>
      <c r="CZ3" s="24">
        <f t="shared" ref="CZ3:CZ66" si="23">BR3/(SUM(BR$3:BR$453)/100)</f>
        <v>0</v>
      </c>
      <c r="DA3" s="24">
        <f t="shared" ref="DA3:DA66" si="24">BT3/(SUM(BT$3:BT$453)/100)</f>
        <v>0</v>
      </c>
      <c r="DB3" s="24">
        <f t="shared" ref="DB3:DB66" si="25">BU3/(SUM(BU$3:BU$453)/100)</f>
        <v>0</v>
      </c>
      <c r="DC3" s="24">
        <f t="shared" ref="DC3:DC66" si="26">BV3/(SUM(BV$3:BV$453)/100)</f>
        <v>0</v>
      </c>
      <c r="DE3" s="24">
        <f>COUNTIF(CC3,"=0")</f>
        <v>0</v>
      </c>
      <c r="DR3" s="24">
        <f t="shared" ref="DR3:DR20" si="27">COUNTIF(BT3,"&lt;&gt;0")</f>
        <v>0</v>
      </c>
      <c r="DS3" s="24">
        <f t="shared" ref="DS3:DS20" si="28">COUNTIF(BV3,"&lt;&gt;0")</f>
        <v>0</v>
      </c>
    </row>
    <row r="4" spans="1:123" s="24" customFormat="1" ht="16.5" thickBot="1">
      <c r="A4" s="172" t="str">
        <f ca="1">UFPR!A4</f>
        <v>UFPR/PR</v>
      </c>
      <c r="B4" s="173">
        <v>2</v>
      </c>
      <c r="C4" s="84" t="str">
        <f ca="1">UFPR!C4</f>
        <v>André Capraro</v>
      </c>
      <c r="D4" s="85" t="str">
        <f ca="1">UFPR!D4</f>
        <v>P</v>
      </c>
      <c r="E4" s="86">
        <f ca="1">UFPR!E4</f>
        <v>0</v>
      </c>
      <c r="F4" s="86">
        <f ca="1">UFPR!F4</f>
        <v>0</v>
      </c>
      <c r="G4" s="86">
        <f ca="1">UFPR!G4</f>
        <v>1</v>
      </c>
      <c r="H4" s="86">
        <f ca="1">UFPR!H4</f>
        <v>2</v>
      </c>
      <c r="I4" s="86">
        <f ca="1">UFPR!I4</f>
        <v>0</v>
      </c>
      <c r="J4" s="86">
        <f ca="1">UFPR!J4</f>
        <v>3</v>
      </c>
      <c r="K4" s="86">
        <f ca="1">UFPR!K4</f>
        <v>0</v>
      </c>
      <c r="L4" s="86">
        <f ca="1">UFPR!L4</f>
        <v>0</v>
      </c>
      <c r="M4" s="86">
        <f ca="1">UFPR!M4</f>
        <v>0</v>
      </c>
      <c r="N4" s="86">
        <f ca="1">UFPR!N4</f>
        <v>0</v>
      </c>
      <c r="O4" s="86">
        <f ca="1">UFPR!O4</f>
        <v>0</v>
      </c>
      <c r="P4" s="86">
        <f ca="1">UFPR!P4</f>
        <v>0</v>
      </c>
      <c r="Q4" s="86">
        <f ca="1">UFPR!Q4</f>
        <v>1</v>
      </c>
      <c r="R4" s="86">
        <f ca="1">UFPR!R4</f>
        <v>0</v>
      </c>
      <c r="S4" s="86">
        <f ca="1">UFPR!S4</f>
        <v>0</v>
      </c>
      <c r="T4" s="50" t="str">
        <f ca="1">UFPR!T4</f>
        <v>P</v>
      </c>
      <c r="U4" s="86">
        <f ca="1">UFPR!U4</f>
        <v>0</v>
      </c>
      <c r="V4" s="86">
        <f ca="1">UFPR!V4</f>
        <v>2</v>
      </c>
      <c r="W4" s="86">
        <f ca="1">UFPR!W4</f>
        <v>4</v>
      </c>
      <c r="X4" s="86">
        <f ca="1">UFPR!X4</f>
        <v>1</v>
      </c>
      <c r="Y4" s="86">
        <f ca="1">UFPR!Y4</f>
        <v>0</v>
      </c>
      <c r="Z4" s="86">
        <f ca="1">UFPR!Z4</f>
        <v>0</v>
      </c>
      <c r="AA4" s="86">
        <f ca="1">UFPR!AA4</f>
        <v>0</v>
      </c>
      <c r="AB4" s="86">
        <f ca="1">UFPR!AB4</f>
        <v>0</v>
      </c>
      <c r="AC4" s="86">
        <f ca="1">UFPR!AC4</f>
        <v>0</v>
      </c>
      <c r="AD4" s="86">
        <f ca="1">UFPR!AD4</f>
        <v>0</v>
      </c>
      <c r="AE4" s="86">
        <f ca="1">UFPR!AE4</f>
        <v>0</v>
      </c>
      <c r="AF4" s="86">
        <f ca="1">UFPR!AF4</f>
        <v>0</v>
      </c>
      <c r="AG4" s="86">
        <f ca="1">UFPR!AG4</f>
        <v>0</v>
      </c>
      <c r="AH4" s="86">
        <f ca="1">UFPR!AH4</f>
        <v>0</v>
      </c>
      <c r="AI4" s="86">
        <f ca="1">UFPR!AI4</f>
        <v>0</v>
      </c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20" si="29">COUNTIF(D4:AY4,"P")</f>
        <v>2</v>
      </c>
      <c r="BA4" s="30">
        <f t="shared" si="0"/>
        <v>0</v>
      </c>
      <c r="BB4" s="31">
        <f t="shared" si="0"/>
        <v>2</v>
      </c>
      <c r="BC4" s="31">
        <f t="shared" ref="BC4:BC20" si="30">SUM(BA4:BB4)</f>
        <v>2</v>
      </c>
      <c r="BD4" s="31">
        <f t="shared" si="1"/>
        <v>5</v>
      </c>
      <c r="BE4" s="31">
        <f t="shared" ref="BE4:BE20" si="31">SUM(BC4:BD4)</f>
        <v>7</v>
      </c>
      <c r="BF4" s="31">
        <f t="shared" si="2"/>
        <v>3</v>
      </c>
      <c r="BG4" s="31">
        <f t="shared" ref="BG4:BG20" si="32">BA4+BB4+BD4+BF4</f>
        <v>10</v>
      </c>
      <c r="BH4" s="31">
        <f t="shared" si="3"/>
        <v>0</v>
      </c>
      <c r="BI4" s="31">
        <f t="shared" si="3"/>
        <v>3</v>
      </c>
      <c r="BJ4" s="31">
        <f t="shared" si="3"/>
        <v>0</v>
      </c>
      <c r="BK4" s="31">
        <f t="shared" ref="BK4:BL20" si="33">SUM(AR4,AB4,L4)</f>
        <v>0</v>
      </c>
      <c r="BL4" s="31">
        <f t="shared" si="33"/>
        <v>0</v>
      </c>
      <c r="BM4" s="31">
        <f t="shared" ref="BM4:BM20" si="34">SUM(BK4:BL4)</f>
        <v>0</v>
      </c>
      <c r="BN4" s="31">
        <f t="shared" si="4"/>
        <v>0</v>
      </c>
      <c r="BO4" s="31">
        <f t="shared" si="4"/>
        <v>0</v>
      </c>
      <c r="BP4" s="31">
        <f t="shared" ref="BP4:BP20" si="35">IF(BO4&gt;=3,3,BO4)</f>
        <v>0</v>
      </c>
      <c r="BQ4" s="31">
        <f t="shared" ref="BQ4:BR20" si="36">SUM(AV4,AF4,P4)</f>
        <v>0</v>
      </c>
      <c r="BR4" s="31">
        <f t="shared" si="36"/>
        <v>1</v>
      </c>
      <c r="BS4" s="31">
        <f t="shared" ref="BS4:BS20" si="37">SUM(BQ4:BR4)</f>
        <v>1</v>
      </c>
      <c r="BT4" s="31">
        <f t="shared" si="5"/>
        <v>0</v>
      </c>
      <c r="BU4" s="32">
        <f t="shared" si="5"/>
        <v>0</v>
      </c>
      <c r="BV4" s="32">
        <f t="shared" ref="BV4:BV20" si="38">IF(BU4&gt;=3,3,BU4)</f>
        <v>0</v>
      </c>
      <c r="BX4" s="30">
        <f t="shared" ref="BX4:BX20" si="39">(BA4*100)+(BB4*80)+(BD4*60)+(BF4*40)+(BH4*20)</f>
        <v>580</v>
      </c>
      <c r="BY4" s="31">
        <f t="shared" ref="BY4:BY20" si="40">IF(BI4&gt;3,30,BI4*10)</f>
        <v>30</v>
      </c>
      <c r="BZ4" s="31">
        <f t="shared" ref="BZ4:BZ20" si="41">IF(BJ4&gt;3,15,BJ4*5)</f>
        <v>0</v>
      </c>
      <c r="CA4" s="31">
        <f t="shared" ref="CA4:CA20" si="42">(BK4*200)+(BL4*100)+(BN4*50)+(BP4*20)</f>
        <v>0</v>
      </c>
      <c r="CB4" s="31">
        <f t="shared" ref="CB4:CB20" si="43">(BQ4*100)+(BR4*50)+(BT4*25)+(BV4*10)</f>
        <v>50</v>
      </c>
      <c r="CC4" s="32">
        <f t="shared" ref="CC4:CC67" si="44">IF(AZ4&gt;0,SUM(BX4:CB4),"")</f>
        <v>660</v>
      </c>
      <c r="CD4" s="176">
        <f t="shared" si="6"/>
        <v>513.33333333333337</v>
      </c>
      <c r="CE4" s="24">
        <f t="shared" ref="CE4:CE67" si="45">IF(AZ4=0," ",IF(CD4&gt;=0,3,"NAO"))</f>
        <v>3</v>
      </c>
      <c r="CF4" s="176">
        <f t="shared" si="7"/>
        <v>473.33333333333337</v>
      </c>
      <c r="CG4" s="24">
        <f t="shared" ref="CG4:CG67" si="46">IF(AZ4=0," ",IF(CF4&gt;=0,4,"NAO"))</f>
        <v>4</v>
      </c>
      <c r="CH4" s="176">
        <f t="shared" si="8"/>
        <v>420</v>
      </c>
      <c r="CI4" s="24">
        <f t="shared" ref="CI4:CI67" si="47">IF(AZ4=0," ",IF(CH4&gt;=0,5,"NAO"))</f>
        <v>5</v>
      </c>
      <c r="CJ4" s="24">
        <f t="shared" ref="CJ4:CJ67" si="48">RANK(CC4,$CC$3:$CC$453,0)</f>
        <v>97</v>
      </c>
      <c r="CK4" s="174">
        <f t="shared" si="9"/>
        <v>0.33322394163532176</v>
      </c>
      <c r="CM4" s="24">
        <f t="shared" si="10"/>
        <v>0</v>
      </c>
      <c r="CN4" s="24">
        <f t="shared" si="11"/>
        <v>0.3115264797507788</v>
      </c>
      <c r="CO4" s="24">
        <f t="shared" si="12"/>
        <v>0.49900199600798406</v>
      </c>
      <c r="CP4" s="24">
        <f t="shared" si="13"/>
        <v>0.68337129840546706</v>
      </c>
      <c r="CQ4" s="24">
        <f t="shared" si="14"/>
        <v>0</v>
      </c>
      <c r="CR4" s="24">
        <f t="shared" si="15"/>
        <v>0.89820359281437134</v>
      </c>
      <c r="CS4" s="24">
        <f t="shared" si="16"/>
        <v>0</v>
      </c>
      <c r="CT4" s="24">
        <f t="shared" si="17"/>
        <v>0</v>
      </c>
      <c r="CU4" s="24">
        <f t="shared" si="18"/>
        <v>0</v>
      </c>
      <c r="CV4" s="24">
        <f t="shared" si="19"/>
        <v>0</v>
      </c>
      <c r="CW4" s="24">
        <f t="shared" si="20"/>
        <v>0</v>
      </c>
      <c r="CX4" s="24">
        <f t="shared" si="21"/>
        <v>0</v>
      </c>
      <c r="CY4" s="24">
        <f t="shared" si="22"/>
        <v>0</v>
      </c>
      <c r="CZ4" s="24">
        <f t="shared" si="23"/>
        <v>5</v>
      </c>
      <c r="DA4" s="24">
        <f t="shared" si="24"/>
        <v>0</v>
      </c>
      <c r="DB4" s="24">
        <f t="shared" si="25"/>
        <v>0</v>
      </c>
      <c r="DC4" s="24">
        <f t="shared" si="26"/>
        <v>0</v>
      </c>
      <c r="DE4" s="24">
        <f t="shared" ref="DE4:DE67" si="49">COUNTIF(CC4,"=0")</f>
        <v>0</v>
      </c>
      <c r="DR4" s="24">
        <f t="shared" si="27"/>
        <v>0</v>
      </c>
      <c r="DS4" s="24">
        <f t="shared" si="28"/>
        <v>0</v>
      </c>
    </row>
    <row r="5" spans="1:123" s="24" customFormat="1" ht="16.5" thickBot="1">
      <c r="A5" s="172" t="str">
        <f ca="1">UFPR!A5</f>
        <v>UFPR/PR</v>
      </c>
      <c r="B5" s="173">
        <v>3</v>
      </c>
      <c r="C5" s="84" t="str">
        <f ca="1">UFPR!C5</f>
        <v>André Rodacki</v>
      </c>
      <c r="D5" s="85" t="str">
        <f ca="1">UFPR!D5</f>
        <v>P</v>
      </c>
      <c r="E5" s="86">
        <f ca="1">UFPR!E5</f>
        <v>1</v>
      </c>
      <c r="F5" s="86">
        <f ca="1">UFPR!F5</f>
        <v>1</v>
      </c>
      <c r="G5" s="86">
        <f ca="1">UFPR!G5</f>
        <v>2</v>
      </c>
      <c r="H5" s="86">
        <f ca="1">UFPR!H5</f>
        <v>1</v>
      </c>
      <c r="I5" s="86">
        <f ca="1">UFPR!I5</f>
        <v>0</v>
      </c>
      <c r="J5" s="86">
        <f ca="1">UFPR!J5</f>
        <v>0</v>
      </c>
      <c r="K5" s="86">
        <f ca="1">UFPR!K5</f>
        <v>0</v>
      </c>
      <c r="L5" s="86">
        <f ca="1">UFPR!L5</f>
        <v>0</v>
      </c>
      <c r="M5" s="86">
        <f ca="1">UFPR!M5</f>
        <v>0</v>
      </c>
      <c r="N5" s="86">
        <f ca="1">UFPR!N5</f>
        <v>0</v>
      </c>
      <c r="O5" s="86">
        <f ca="1">UFPR!O5</f>
        <v>0</v>
      </c>
      <c r="P5" s="86">
        <f ca="1">UFPR!P5</f>
        <v>0</v>
      </c>
      <c r="Q5" s="86">
        <f ca="1">UFPR!Q5</f>
        <v>0</v>
      </c>
      <c r="R5" s="86">
        <f ca="1">UFPR!R5</f>
        <v>0</v>
      </c>
      <c r="S5" s="86">
        <f ca="1">UFPR!S5</f>
        <v>0</v>
      </c>
      <c r="T5" s="50" t="str">
        <f ca="1">UFPR!T5</f>
        <v>P</v>
      </c>
      <c r="U5" s="86">
        <f ca="1">UFPR!U5</f>
        <v>2</v>
      </c>
      <c r="V5" s="86">
        <f ca="1">UFPR!V5</f>
        <v>0</v>
      </c>
      <c r="W5" s="86">
        <f ca="1">UFPR!W5</f>
        <v>3</v>
      </c>
      <c r="X5" s="86">
        <f ca="1">UFPR!X5</f>
        <v>1</v>
      </c>
      <c r="Y5" s="86">
        <f ca="1">UFPR!Y5</f>
        <v>0</v>
      </c>
      <c r="Z5" s="86">
        <f ca="1">UFPR!Z5</f>
        <v>0</v>
      </c>
      <c r="AA5" s="86">
        <f ca="1">UFPR!AA5</f>
        <v>0</v>
      </c>
      <c r="AB5" s="86">
        <f ca="1">UFPR!AB5</f>
        <v>0</v>
      </c>
      <c r="AC5" s="86">
        <f ca="1">UFPR!AC5</f>
        <v>0</v>
      </c>
      <c r="AD5" s="86">
        <f ca="1">UFPR!AD5</f>
        <v>0</v>
      </c>
      <c r="AE5" s="86">
        <f ca="1">UFPR!AE5</f>
        <v>0</v>
      </c>
      <c r="AF5" s="86">
        <f ca="1">UFPR!AF5</f>
        <v>0</v>
      </c>
      <c r="AG5" s="86">
        <f ca="1">UFPR!AG5</f>
        <v>0</v>
      </c>
      <c r="AH5" s="86">
        <f ca="1">UFPR!AH5</f>
        <v>0</v>
      </c>
      <c r="AI5" s="86">
        <f ca="1">UFPR!AI5</f>
        <v>0</v>
      </c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29"/>
        <v>2</v>
      </c>
      <c r="BA5" s="30">
        <f t="shared" si="0"/>
        <v>3</v>
      </c>
      <c r="BB5" s="31">
        <f t="shared" si="0"/>
        <v>1</v>
      </c>
      <c r="BC5" s="31">
        <f t="shared" si="30"/>
        <v>4</v>
      </c>
      <c r="BD5" s="31">
        <f t="shared" si="1"/>
        <v>5</v>
      </c>
      <c r="BE5" s="31">
        <f t="shared" si="31"/>
        <v>9</v>
      </c>
      <c r="BF5" s="31">
        <f t="shared" si="2"/>
        <v>2</v>
      </c>
      <c r="BG5" s="31">
        <f t="shared" si="32"/>
        <v>11</v>
      </c>
      <c r="BH5" s="31">
        <f t="shared" si="3"/>
        <v>0</v>
      </c>
      <c r="BI5" s="31">
        <f t="shared" si="3"/>
        <v>0</v>
      </c>
      <c r="BJ5" s="31">
        <f t="shared" si="3"/>
        <v>0</v>
      </c>
      <c r="BK5" s="31">
        <f t="shared" si="33"/>
        <v>0</v>
      </c>
      <c r="BL5" s="31">
        <f t="shared" si="33"/>
        <v>0</v>
      </c>
      <c r="BM5" s="31">
        <f t="shared" si="34"/>
        <v>0</v>
      </c>
      <c r="BN5" s="31">
        <f t="shared" si="4"/>
        <v>0</v>
      </c>
      <c r="BO5" s="31">
        <f t="shared" si="4"/>
        <v>0</v>
      </c>
      <c r="BP5" s="31">
        <f t="shared" si="35"/>
        <v>0</v>
      </c>
      <c r="BQ5" s="31">
        <f t="shared" si="36"/>
        <v>0</v>
      </c>
      <c r="BR5" s="31">
        <f t="shared" si="36"/>
        <v>0</v>
      </c>
      <c r="BS5" s="31">
        <f t="shared" si="37"/>
        <v>0</v>
      </c>
      <c r="BT5" s="31">
        <f t="shared" si="5"/>
        <v>0</v>
      </c>
      <c r="BU5" s="32">
        <f t="shared" si="5"/>
        <v>0</v>
      </c>
      <c r="BV5" s="32">
        <f t="shared" si="38"/>
        <v>0</v>
      </c>
      <c r="BX5" s="30">
        <f t="shared" si="39"/>
        <v>760</v>
      </c>
      <c r="BY5" s="31">
        <f t="shared" si="40"/>
        <v>0</v>
      </c>
      <c r="BZ5" s="31">
        <f t="shared" si="41"/>
        <v>0</v>
      </c>
      <c r="CA5" s="31">
        <f t="shared" si="42"/>
        <v>0</v>
      </c>
      <c r="CB5" s="31">
        <f t="shared" si="43"/>
        <v>0</v>
      </c>
      <c r="CC5" s="32">
        <f t="shared" si="44"/>
        <v>760</v>
      </c>
      <c r="CD5" s="176">
        <f t="shared" si="6"/>
        <v>613.33333333333337</v>
      </c>
      <c r="CE5" s="24">
        <f t="shared" si="45"/>
        <v>3</v>
      </c>
      <c r="CF5" s="176">
        <f t="shared" si="7"/>
        <v>573.33333333333337</v>
      </c>
      <c r="CG5" s="24">
        <f t="shared" si="46"/>
        <v>4</v>
      </c>
      <c r="CH5" s="176">
        <f t="shared" si="8"/>
        <v>520</v>
      </c>
      <c r="CI5" s="24">
        <f t="shared" si="47"/>
        <v>5</v>
      </c>
      <c r="CJ5" s="24">
        <f t="shared" si="48"/>
        <v>84</v>
      </c>
      <c r="CK5" s="174">
        <f t="shared" si="9"/>
        <v>0.38371241764067349</v>
      </c>
      <c r="CM5" s="24">
        <f t="shared" si="10"/>
        <v>0.55452865064695012</v>
      </c>
      <c r="CN5" s="24">
        <f t="shared" si="11"/>
        <v>0.1557632398753894</v>
      </c>
      <c r="CO5" s="24">
        <f t="shared" si="12"/>
        <v>0.49900199600798406</v>
      </c>
      <c r="CP5" s="24">
        <f t="shared" si="13"/>
        <v>0.45558086560364469</v>
      </c>
      <c r="CQ5" s="24">
        <f t="shared" si="14"/>
        <v>0</v>
      </c>
      <c r="CR5" s="24">
        <f t="shared" si="15"/>
        <v>0</v>
      </c>
      <c r="CS5" s="24">
        <f t="shared" si="16"/>
        <v>0</v>
      </c>
      <c r="CT5" s="24">
        <f t="shared" si="17"/>
        <v>0</v>
      </c>
      <c r="CU5" s="24">
        <f t="shared" si="18"/>
        <v>0</v>
      </c>
      <c r="CV5" s="24">
        <f t="shared" si="19"/>
        <v>0</v>
      </c>
      <c r="CW5" s="24">
        <f t="shared" si="20"/>
        <v>0</v>
      </c>
      <c r="CX5" s="24">
        <f t="shared" si="21"/>
        <v>0</v>
      </c>
      <c r="CY5" s="24">
        <f t="shared" si="22"/>
        <v>0</v>
      </c>
      <c r="CZ5" s="24">
        <f t="shared" si="23"/>
        <v>0</v>
      </c>
      <c r="DA5" s="24">
        <f t="shared" si="24"/>
        <v>0</v>
      </c>
      <c r="DB5" s="24">
        <f t="shared" si="25"/>
        <v>0</v>
      </c>
      <c r="DC5" s="24">
        <f t="shared" si="26"/>
        <v>0</v>
      </c>
      <c r="DE5" s="24">
        <f t="shared" si="49"/>
        <v>0</v>
      </c>
      <c r="DR5" s="24">
        <f t="shared" si="27"/>
        <v>0</v>
      </c>
      <c r="DS5" s="24">
        <f t="shared" si="28"/>
        <v>0</v>
      </c>
    </row>
    <row r="6" spans="1:123" s="24" customFormat="1" ht="16.5" thickBot="1">
      <c r="A6" s="172" t="str">
        <f ca="1">UFPR!A6</f>
        <v>UFPR/PR</v>
      </c>
      <c r="B6" s="173">
        <v>4</v>
      </c>
      <c r="C6" s="84" t="str">
        <f ca="1">UFPR!C6</f>
        <v>Clynton Corrêa</v>
      </c>
      <c r="D6" s="85" t="str">
        <f ca="1">UFPR!D6</f>
        <v>P</v>
      </c>
      <c r="E6" s="86">
        <f ca="1">UFPR!E6</f>
        <v>0</v>
      </c>
      <c r="F6" s="86">
        <f ca="1">UFPR!F6</f>
        <v>0</v>
      </c>
      <c r="G6" s="86">
        <f ca="1">UFPR!G6</f>
        <v>1</v>
      </c>
      <c r="H6" s="86">
        <f ca="1">UFPR!H6</f>
        <v>1</v>
      </c>
      <c r="I6" s="86">
        <f ca="1">UFPR!I6</f>
        <v>1</v>
      </c>
      <c r="J6" s="86">
        <f ca="1">UFPR!J6</f>
        <v>0</v>
      </c>
      <c r="K6" s="86">
        <f ca="1">UFPR!K6</f>
        <v>2</v>
      </c>
      <c r="L6" s="86">
        <f ca="1">UFPR!L6</f>
        <v>0</v>
      </c>
      <c r="M6" s="86">
        <f ca="1">UFPR!M6</f>
        <v>0</v>
      </c>
      <c r="N6" s="86">
        <f ca="1">UFPR!N6</f>
        <v>0</v>
      </c>
      <c r="O6" s="86">
        <f ca="1">UFPR!O6</f>
        <v>0</v>
      </c>
      <c r="P6" s="86">
        <f ca="1">UFPR!P6</f>
        <v>0</v>
      </c>
      <c r="Q6" s="86">
        <f ca="1">UFPR!Q6</f>
        <v>0</v>
      </c>
      <c r="R6" s="86">
        <f ca="1">UFPR!R6</f>
        <v>0</v>
      </c>
      <c r="S6" s="86">
        <f ca="1">UFPR!S6</f>
        <v>0</v>
      </c>
      <c r="T6" s="50" t="str">
        <f ca="1">UFPR!T6</f>
        <v>P</v>
      </c>
      <c r="U6" s="86">
        <f ca="1">UFPR!U6</f>
        <v>0</v>
      </c>
      <c r="V6" s="86">
        <f ca="1">UFPR!V6</f>
        <v>0</v>
      </c>
      <c r="W6" s="86">
        <f ca="1">UFPR!W6</f>
        <v>0</v>
      </c>
      <c r="X6" s="86">
        <f ca="1">UFPR!X6</f>
        <v>1</v>
      </c>
      <c r="Y6" s="86">
        <f ca="1">UFPR!Y6</f>
        <v>1</v>
      </c>
      <c r="Z6" s="86">
        <f ca="1">UFPR!Z6</f>
        <v>0</v>
      </c>
      <c r="AA6" s="86">
        <f ca="1">UFPR!AA6</f>
        <v>0</v>
      </c>
      <c r="AB6" s="86">
        <f ca="1">UFPR!AB6</f>
        <v>0</v>
      </c>
      <c r="AC6" s="86">
        <f ca="1">UFPR!AC6</f>
        <v>0</v>
      </c>
      <c r="AD6" s="86">
        <f ca="1">UFPR!AD6</f>
        <v>0</v>
      </c>
      <c r="AE6" s="86">
        <f ca="1">UFPR!AE6</f>
        <v>0</v>
      </c>
      <c r="AF6" s="86">
        <f ca="1">UFPR!AF6</f>
        <v>0</v>
      </c>
      <c r="AG6" s="86">
        <f ca="1">UFPR!AG6</f>
        <v>0</v>
      </c>
      <c r="AH6" s="86">
        <f ca="1">UFPR!AH6</f>
        <v>0</v>
      </c>
      <c r="AI6" s="86">
        <f ca="1">UFPR!AI6</f>
        <v>0</v>
      </c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29"/>
        <v>2</v>
      </c>
      <c r="BA6" s="30">
        <f t="shared" si="0"/>
        <v>0</v>
      </c>
      <c r="BB6" s="31">
        <f t="shared" si="0"/>
        <v>0</v>
      </c>
      <c r="BC6" s="31">
        <f t="shared" si="30"/>
        <v>0</v>
      </c>
      <c r="BD6" s="31">
        <f t="shared" si="1"/>
        <v>1</v>
      </c>
      <c r="BE6" s="31">
        <f t="shared" si="31"/>
        <v>1</v>
      </c>
      <c r="BF6" s="31">
        <f t="shared" si="2"/>
        <v>2</v>
      </c>
      <c r="BG6" s="31">
        <f t="shared" si="32"/>
        <v>3</v>
      </c>
      <c r="BH6" s="31">
        <f t="shared" si="3"/>
        <v>2</v>
      </c>
      <c r="BI6" s="31">
        <f t="shared" si="3"/>
        <v>0</v>
      </c>
      <c r="BJ6" s="31">
        <f t="shared" si="3"/>
        <v>2</v>
      </c>
      <c r="BK6" s="31">
        <f t="shared" si="33"/>
        <v>0</v>
      </c>
      <c r="BL6" s="31">
        <f t="shared" si="33"/>
        <v>0</v>
      </c>
      <c r="BM6" s="31">
        <f t="shared" si="34"/>
        <v>0</v>
      </c>
      <c r="BN6" s="31">
        <f t="shared" si="4"/>
        <v>0</v>
      </c>
      <c r="BO6" s="31">
        <f t="shared" si="4"/>
        <v>0</v>
      </c>
      <c r="BP6" s="31">
        <f t="shared" si="35"/>
        <v>0</v>
      </c>
      <c r="BQ6" s="31">
        <f t="shared" si="36"/>
        <v>0</v>
      </c>
      <c r="BR6" s="31">
        <f t="shared" si="36"/>
        <v>0</v>
      </c>
      <c r="BS6" s="31">
        <f t="shared" si="37"/>
        <v>0</v>
      </c>
      <c r="BT6" s="31">
        <f t="shared" si="5"/>
        <v>0</v>
      </c>
      <c r="BU6" s="32">
        <f t="shared" si="5"/>
        <v>0</v>
      </c>
      <c r="BV6" s="32">
        <f t="shared" si="38"/>
        <v>0</v>
      </c>
      <c r="BX6" s="30">
        <f t="shared" si="39"/>
        <v>180</v>
      </c>
      <c r="BY6" s="31">
        <f t="shared" si="40"/>
        <v>0</v>
      </c>
      <c r="BZ6" s="31">
        <f t="shared" si="41"/>
        <v>10</v>
      </c>
      <c r="CA6" s="31">
        <f t="shared" si="42"/>
        <v>0</v>
      </c>
      <c r="CB6" s="31">
        <f t="shared" si="43"/>
        <v>0</v>
      </c>
      <c r="CC6" s="32">
        <f t="shared" si="44"/>
        <v>190</v>
      </c>
      <c r="CD6" s="176">
        <f t="shared" si="6"/>
        <v>43.333333333333343</v>
      </c>
      <c r="CE6" s="24">
        <f t="shared" si="45"/>
        <v>3</v>
      </c>
      <c r="CF6" s="176">
        <f t="shared" si="7"/>
        <v>3.3333333333333428</v>
      </c>
      <c r="CG6" s="24">
        <f t="shared" si="46"/>
        <v>4</v>
      </c>
      <c r="CH6" s="176">
        <f t="shared" si="8"/>
        <v>-50</v>
      </c>
      <c r="CI6" s="24" t="str">
        <f t="shared" si="47"/>
        <v>NAO</v>
      </c>
      <c r="CJ6" s="24">
        <f t="shared" si="48"/>
        <v>287</v>
      </c>
      <c r="CK6" s="174">
        <f t="shared" si="9"/>
        <v>9.5928104410168372E-2</v>
      </c>
      <c r="CM6" s="24">
        <f t="shared" si="10"/>
        <v>0</v>
      </c>
      <c r="CN6" s="24">
        <f t="shared" si="11"/>
        <v>0</v>
      </c>
      <c r="CO6" s="24">
        <f t="shared" si="12"/>
        <v>9.9800399201596807E-2</v>
      </c>
      <c r="CP6" s="24">
        <f t="shared" si="13"/>
        <v>0.45558086560364469</v>
      </c>
      <c r="CQ6" s="24">
        <f t="shared" si="14"/>
        <v>1.680672268907563</v>
      </c>
      <c r="CR6" s="24">
        <f t="shared" si="15"/>
        <v>0</v>
      </c>
      <c r="CS6" s="24">
        <f t="shared" si="16"/>
        <v>2.0408163265306123</v>
      </c>
      <c r="CT6" s="24">
        <f t="shared" si="17"/>
        <v>0</v>
      </c>
      <c r="CU6" s="24">
        <f t="shared" si="18"/>
        <v>0</v>
      </c>
      <c r="CV6" s="24">
        <f t="shared" si="19"/>
        <v>0</v>
      </c>
      <c r="CW6" s="24">
        <f t="shared" si="20"/>
        <v>0</v>
      </c>
      <c r="CX6" s="24">
        <f t="shared" si="21"/>
        <v>0</v>
      </c>
      <c r="CY6" s="24">
        <f t="shared" si="22"/>
        <v>0</v>
      </c>
      <c r="CZ6" s="24">
        <f t="shared" si="23"/>
        <v>0</v>
      </c>
      <c r="DA6" s="24">
        <f t="shared" si="24"/>
        <v>0</v>
      </c>
      <c r="DB6" s="24">
        <f t="shared" si="25"/>
        <v>0</v>
      </c>
      <c r="DC6" s="24">
        <f t="shared" si="26"/>
        <v>0</v>
      </c>
      <c r="DE6" s="24">
        <f t="shared" si="49"/>
        <v>0</v>
      </c>
      <c r="DR6" s="24">
        <f t="shared" si="27"/>
        <v>0</v>
      </c>
      <c r="DS6" s="24">
        <f t="shared" si="28"/>
        <v>0</v>
      </c>
    </row>
    <row r="7" spans="1:123" s="24" customFormat="1" ht="16.5" thickBot="1">
      <c r="A7" s="172" t="str">
        <f ca="1">UFPR!A7</f>
        <v>UFPR/PR</v>
      </c>
      <c r="B7" s="173">
        <v>5</v>
      </c>
      <c r="C7" s="84" t="str">
        <f ca="1">UFPR!C7</f>
        <v>Doralice de Souza</v>
      </c>
      <c r="D7" s="85" t="str">
        <f ca="1">UFPR!D7</f>
        <v>C</v>
      </c>
      <c r="E7" s="86">
        <f ca="1">UFPR!E7</f>
        <v>0</v>
      </c>
      <c r="F7" s="86">
        <f ca="1">UFPR!F7</f>
        <v>0</v>
      </c>
      <c r="G7" s="86">
        <f ca="1">UFPR!G7</f>
        <v>0</v>
      </c>
      <c r="H7" s="86">
        <f ca="1">UFPR!H7</f>
        <v>0</v>
      </c>
      <c r="I7" s="86">
        <f ca="1">UFPR!I7</f>
        <v>0</v>
      </c>
      <c r="J7" s="86">
        <f ca="1">UFPR!J7</f>
        <v>0</v>
      </c>
      <c r="K7" s="86">
        <f ca="1">UFPR!K7</f>
        <v>0</v>
      </c>
      <c r="L7" s="86">
        <f ca="1">UFPR!L7</f>
        <v>0</v>
      </c>
      <c r="M7" s="86">
        <f ca="1">UFPR!M7</f>
        <v>0</v>
      </c>
      <c r="N7" s="86">
        <f ca="1">UFPR!N7</f>
        <v>0</v>
      </c>
      <c r="O7" s="86">
        <f ca="1">UFPR!O7</f>
        <v>0</v>
      </c>
      <c r="P7" s="86">
        <f ca="1">UFPR!P7</f>
        <v>0</v>
      </c>
      <c r="Q7" s="86">
        <f ca="1">UFPR!Q7</f>
        <v>0</v>
      </c>
      <c r="R7" s="86">
        <f ca="1">UFPR!R7</f>
        <v>0</v>
      </c>
      <c r="S7" s="86">
        <f ca="1">UFPR!S7</f>
        <v>0</v>
      </c>
      <c r="T7" s="50" t="str">
        <f ca="1">UFPR!T7</f>
        <v>P</v>
      </c>
      <c r="U7" s="86">
        <f ca="1">UFPR!U7</f>
        <v>0</v>
      </c>
      <c r="V7" s="86">
        <f ca="1">UFPR!V7</f>
        <v>2</v>
      </c>
      <c r="W7" s="86">
        <f ca="1">UFPR!W7</f>
        <v>1</v>
      </c>
      <c r="X7" s="86">
        <f ca="1">UFPR!X7</f>
        <v>2</v>
      </c>
      <c r="Y7" s="86">
        <f ca="1">UFPR!Y7</f>
        <v>0</v>
      </c>
      <c r="Z7" s="86">
        <f ca="1">UFPR!Z7</f>
        <v>0</v>
      </c>
      <c r="AA7" s="86">
        <f ca="1">UFPR!AA7</f>
        <v>0</v>
      </c>
      <c r="AB7" s="86">
        <f ca="1">UFPR!AB7</f>
        <v>0</v>
      </c>
      <c r="AC7" s="86">
        <f ca="1">UFPR!AC7</f>
        <v>0</v>
      </c>
      <c r="AD7" s="86">
        <f ca="1">UFPR!AD7</f>
        <v>0</v>
      </c>
      <c r="AE7" s="86">
        <f ca="1">UFPR!AE7</f>
        <v>0</v>
      </c>
      <c r="AF7" s="86">
        <f ca="1">UFPR!AF7</f>
        <v>0</v>
      </c>
      <c r="AG7" s="86">
        <f ca="1">UFPR!AG7</f>
        <v>0</v>
      </c>
      <c r="AH7" s="86">
        <f ca="1">UFPR!AH7</f>
        <v>0</v>
      </c>
      <c r="AI7" s="86">
        <f ca="1">UFPR!AI7</f>
        <v>0</v>
      </c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29"/>
        <v>1</v>
      </c>
      <c r="BA7" s="30">
        <f t="shared" si="0"/>
        <v>0</v>
      </c>
      <c r="BB7" s="31">
        <f t="shared" si="0"/>
        <v>2</v>
      </c>
      <c r="BC7" s="31">
        <f t="shared" si="30"/>
        <v>2</v>
      </c>
      <c r="BD7" s="31">
        <f t="shared" si="1"/>
        <v>1</v>
      </c>
      <c r="BE7" s="31">
        <f t="shared" si="31"/>
        <v>3</v>
      </c>
      <c r="BF7" s="31">
        <f t="shared" si="2"/>
        <v>2</v>
      </c>
      <c r="BG7" s="31">
        <f t="shared" si="32"/>
        <v>5</v>
      </c>
      <c r="BH7" s="31">
        <f t="shared" si="3"/>
        <v>0</v>
      </c>
      <c r="BI7" s="31">
        <f t="shared" si="3"/>
        <v>0</v>
      </c>
      <c r="BJ7" s="31">
        <f t="shared" si="3"/>
        <v>0</v>
      </c>
      <c r="BK7" s="31">
        <f t="shared" si="33"/>
        <v>0</v>
      </c>
      <c r="BL7" s="31">
        <f t="shared" si="33"/>
        <v>0</v>
      </c>
      <c r="BM7" s="31">
        <f t="shared" si="34"/>
        <v>0</v>
      </c>
      <c r="BN7" s="31">
        <f t="shared" si="4"/>
        <v>0</v>
      </c>
      <c r="BO7" s="31">
        <f t="shared" si="4"/>
        <v>0</v>
      </c>
      <c r="BP7" s="31">
        <f t="shared" si="35"/>
        <v>0</v>
      </c>
      <c r="BQ7" s="31">
        <f t="shared" si="36"/>
        <v>0</v>
      </c>
      <c r="BR7" s="31">
        <f t="shared" si="36"/>
        <v>0</v>
      </c>
      <c r="BS7" s="31">
        <f t="shared" si="37"/>
        <v>0</v>
      </c>
      <c r="BT7" s="31">
        <f t="shared" si="5"/>
        <v>0</v>
      </c>
      <c r="BU7" s="32">
        <f t="shared" si="5"/>
        <v>0</v>
      </c>
      <c r="BV7" s="32">
        <f t="shared" si="38"/>
        <v>0</v>
      </c>
      <c r="BX7" s="30">
        <f t="shared" si="39"/>
        <v>300</v>
      </c>
      <c r="BY7" s="31">
        <f t="shared" si="40"/>
        <v>0</v>
      </c>
      <c r="BZ7" s="31">
        <f t="shared" si="41"/>
        <v>0</v>
      </c>
      <c r="CA7" s="31">
        <f t="shared" si="42"/>
        <v>0</v>
      </c>
      <c r="CB7" s="31">
        <f t="shared" si="43"/>
        <v>0</v>
      </c>
      <c r="CC7" s="32">
        <f t="shared" si="44"/>
        <v>300</v>
      </c>
      <c r="CD7" s="176">
        <f t="shared" si="6"/>
        <v>226.66666666666669</v>
      </c>
      <c r="CE7" s="24">
        <f t="shared" si="45"/>
        <v>3</v>
      </c>
      <c r="CF7" s="176">
        <f t="shared" si="7"/>
        <v>206.66666666666669</v>
      </c>
      <c r="CG7" s="24">
        <f t="shared" si="46"/>
        <v>4</v>
      </c>
      <c r="CH7" s="176">
        <f t="shared" si="8"/>
        <v>180</v>
      </c>
      <c r="CI7" s="24">
        <f t="shared" si="47"/>
        <v>5</v>
      </c>
      <c r="CJ7" s="24">
        <f t="shared" si="48"/>
        <v>213</v>
      </c>
      <c r="CK7" s="174">
        <f t="shared" si="9"/>
        <v>0.15146542801605534</v>
      </c>
      <c r="CM7" s="24">
        <f t="shared" si="10"/>
        <v>0</v>
      </c>
      <c r="CN7" s="24">
        <f t="shared" si="11"/>
        <v>0.3115264797507788</v>
      </c>
      <c r="CO7" s="24">
        <f t="shared" si="12"/>
        <v>9.9800399201596807E-2</v>
      </c>
      <c r="CP7" s="24">
        <f t="shared" si="13"/>
        <v>0.45558086560364469</v>
      </c>
      <c r="CQ7" s="24">
        <f t="shared" si="14"/>
        <v>0</v>
      </c>
      <c r="CR7" s="24">
        <f t="shared" si="15"/>
        <v>0</v>
      </c>
      <c r="CS7" s="24">
        <f t="shared" si="16"/>
        <v>0</v>
      </c>
      <c r="CT7" s="24">
        <f t="shared" si="17"/>
        <v>0</v>
      </c>
      <c r="CU7" s="24">
        <f t="shared" si="18"/>
        <v>0</v>
      </c>
      <c r="CV7" s="24">
        <f t="shared" si="19"/>
        <v>0</v>
      </c>
      <c r="CW7" s="24">
        <f t="shared" si="20"/>
        <v>0</v>
      </c>
      <c r="CX7" s="24">
        <f t="shared" si="21"/>
        <v>0</v>
      </c>
      <c r="CY7" s="24">
        <f t="shared" si="22"/>
        <v>0</v>
      </c>
      <c r="CZ7" s="24">
        <f t="shared" si="23"/>
        <v>0</v>
      </c>
      <c r="DA7" s="24">
        <f t="shared" si="24"/>
        <v>0</v>
      </c>
      <c r="DB7" s="24">
        <f t="shared" si="25"/>
        <v>0</v>
      </c>
      <c r="DC7" s="24">
        <f t="shared" si="26"/>
        <v>0</v>
      </c>
      <c r="DE7" s="24">
        <f t="shared" si="49"/>
        <v>0</v>
      </c>
      <c r="DR7" s="24">
        <f t="shared" si="27"/>
        <v>0</v>
      </c>
      <c r="DS7" s="24">
        <f t="shared" si="28"/>
        <v>0</v>
      </c>
    </row>
    <row r="8" spans="1:123" s="24" customFormat="1" ht="16.5" thickBot="1">
      <c r="A8" s="172" t="str">
        <f ca="1">UFPR!A8</f>
        <v>UFPR/PR</v>
      </c>
      <c r="B8" s="173">
        <v>6</v>
      </c>
      <c r="C8" s="84" t="str">
        <f ca="1">UFPR!C8</f>
        <v>Fernando Cavichiolli</v>
      </c>
      <c r="D8" s="85" t="str">
        <f ca="1">UFPR!D8</f>
        <v>P</v>
      </c>
      <c r="E8" s="86">
        <f ca="1">UFPR!E8</f>
        <v>0</v>
      </c>
      <c r="F8" s="86">
        <f ca="1">UFPR!F8</f>
        <v>0</v>
      </c>
      <c r="G8" s="86">
        <f ca="1">UFPR!G8</f>
        <v>0</v>
      </c>
      <c r="H8" s="86">
        <f ca="1">UFPR!H8</f>
        <v>4</v>
      </c>
      <c r="I8" s="86">
        <f ca="1">UFPR!I8</f>
        <v>0</v>
      </c>
      <c r="J8" s="86">
        <f ca="1">UFPR!J8</f>
        <v>0</v>
      </c>
      <c r="K8" s="86">
        <f ca="1">UFPR!K8</f>
        <v>0</v>
      </c>
      <c r="L8" s="86">
        <f ca="1">UFPR!L8</f>
        <v>0</v>
      </c>
      <c r="M8" s="86">
        <f ca="1">UFPR!M8</f>
        <v>0</v>
      </c>
      <c r="N8" s="86">
        <f ca="1">UFPR!N8</f>
        <v>0</v>
      </c>
      <c r="O8" s="86">
        <f ca="1">UFPR!O8</f>
        <v>0</v>
      </c>
      <c r="P8" s="86">
        <f ca="1">UFPR!P8</f>
        <v>0</v>
      </c>
      <c r="Q8" s="86">
        <f ca="1">UFPR!Q8</f>
        <v>0</v>
      </c>
      <c r="R8" s="86">
        <f ca="1">UFPR!R8</f>
        <v>0</v>
      </c>
      <c r="S8" s="86">
        <f ca="1">UFPR!S8</f>
        <v>0</v>
      </c>
      <c r="T8" s="50" t="str">
        <f ca="1">UFPR!T8</f>
        <v>P</v>
      </c>
      <c r="U8" s="86">
        <f ca="1">UFPR!U8</f>
        <v>0</v>
      </c>
      <c r="V8" s="86">
        <f ca="1">UFPR!V8</f>
        <v>0</v>
      </c>
      <c r="W8" s="86">
        <f ca="1">UFPR!W8</f>
        <v>1</v>
      </c>
      <c r="X8" s="86">
        <f ca="1">UFPR!X8</f>
        <v>4</v>
      </c>
      <c r="Y8" s="86">
        <f ca="1">UFPR!Y8</f>
        <v>0</v>
      </c>
      <c r="Z8" s="86">
        <f ca="1">UFPR!Z8</f>
        <v>0</v>
      </c>
      <c r="AA8" s="86">
        <f ca="1">UFPR!AA8</f>
        <v>0</v>
      </c>
      <c r="AB8" s="86">
        <f ca="1">UFPR!AB8</f>
        <v>0</v>
      </c>
      <c r="AC8" s="86">
        <f ca="1">UFPR!AC8</f>
        <v>0</v>
      </c>
      <c r="AD8" s="86">
        <f ca="1">UFPR!AD8</f>
        <v>0</v>
      </c>
      <c r="AE8" s="86">
        <f ca="1">UFPR!AE8</f>
        <v>0</v>
      </c>
      <c r="AF8" s="86">
        <f ca="1">UFPR!AF8</f>
        <v>0</v>
      </c>
      <c r="AG8" s="86">
        <f ca="1">UFPR!AG8</f>
        <v>0</v>
      </c>
      <c r="AH8" s="86">
        <f ca="1">UFPR!AH8</f>
        <v>0</v>
      </c>
      <c r="AI8" s="86">
        <f ca="1">UFPR!AI8</f>
        <v>0</v>
      </c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29"/>
        <v>2</v>
      </c>
      <c r="BA8" s="30">
        <f t="shared" si="0"/>
        <v>0</v>
      </c>
      <c r="BB8" s="31">
        <f t="shared" si="0"/>
        <v>0</v>
      </c>
      <c r="BC8" s="31">
        <f t="shared" si="30"/>
        <v>0</v>
      </c>
      <c r="BD8" s="31">
        <f t="shared" si="1"/>
        <v>1</v>
      </c>
      <c r="BE8" s="31">
        <f t="shared" si="31"/>
        <v>1</v>
      </c>
      <c r="BF8" s="31">
        <f t="shared" si="2"/>
        <v>8</v>
      </c>
      <c r="BG8" s="31">
        <f t="shared" si="32"/>
        <v>9</v>
      </c>
      <c r="BH8" s="31">
        <f t="shared" si="3"/>
        <v>0</v>
      </c>
      <c r="BI8" s="31">
        <f t="shared" si="3"/>
        <v>0</v>
      </c>
      <c r="BJ8" s="31">
        <f t="shared" si="3"/>
        <v>0</v>
      </c>
      <c r="BK8" s="31">
        <f t="shared" si="33"/>
        <v>0</v>
      </c>
      <c r="BL8" s="31">
        <f t="shared" si="33"/>
        <v>0</v>
      </c>
      <c r="BM8" s="31">
        <f t="shared" si="34"/>
        <v>0</v>
      </c>
      <c r="BN8" s="31">
        <f t="shared" si="4"/>
        <v>0</v>
      </c>
      <c r="BO8" s="31">
        <f t="shared" si="4"/>
        <v>0</v>
      </c>
      <c r="BP8" s="31">
        <f t="shared" si="35"/>
        <v>0</v>
      </c>
      <c r="BQ8" s="31">
        <f t="shared" si="36"/>
        <v>0</v>
      </c>
      <c r="BR8" s="31">
        <f t="shared" si="36"/>
        <v>0</v>
      </c>
      <c r="BS8" s="31">
        <f t="shared" si="37"/>
        <v>0</v>
      </c>
      <c r="BT8" s="31">
        <f t="shared" si="5"/>
        <v>0</v>
      </c>
      <c r="BU8" s="32">
        <f t="shared" si="5"/>
        <v>0</v>
      </c>
      <c r="BV8" s="32">
        <f t="shared" si="38"/>
        <v>0</v>
      </c>
      <c r="BX8" s="30">
        <f t="shared" si="39"/>
        <v>380</v>
      </c>
      <c r="BY8" s="31">
        <f t="shared" si="40"/>
        <v>0</v>
      </c>
      <c r="BZ8" s="31">
        <f t="shared" si="41"/>
        <v>0</v>
      </c>
      <c r="CA8" s="31">
        <f t="shared" si="42"/>
        <v>0</v>
      </c>
      <c r="CB8" s="31">
        <f t="shared" si="43"/>
        <v>0</v>
      </c>
      <c r="CC8" s="32">
        <f t="shared" si="44"/>
        <v>380</v>
      </c>
      <c r="CD8" s="176">
        <f t="shared" si="6"/>
        <v>233.33333333333334</v>
      </c>
      <c r="CE8" s="24">
        <f t="shared" si="45"/>
        <v>3</v>
      </c>
      <c r="CF8" s="176">
        <f t="shared" si="7"/>
        <v>193.33333333333334</v>
      </c>
      <c r="CG8" s="24">
        <f t="shared" si="46"/>
        <v>4</v>
      </c>
      <c r="CH8" s="176">
        <f t="shared" si="8"/>
        <v>140</v>
      </c>
      <c r="CI8" s="24">
        <f t="shared" si="47"/>
        <v>5</v>
      </c>
      <c r="CJ8" s="24">
        <f t="shared" si="48"/>
        <v>158</v>
      </c>
      <c r="CK8" s="174">
        <f t="shared" si="9"/>
        <v>0.19185620882033674</v>
      </c>
      <c r="CM8" s="24">
        <f t="shared" si="10"/>
        <v>0</v>
      </c>
      <c r="CN8" s="24">
        <f t="shared" si="11"/>
        <v>0</v>
      </c>
      <c r="CO8" s="24">
        <f t="shared" si="12"/>
        <v>9.9800399201596807E-2</v>
      </c>
      <c r="CP8" s="24">
        <f t="shared" si="13"/>
        <v>1.8223234624145788</v>
      </c>
      <c r="CQ8" s="24">
        <f t="shared" si="14"/>
        <v>0</v>
      </c>
      <c r="CR8" s="24">
        <f t="shared" si="15"/>
        <v>0</v>
      </c>
      <c r="CS8" s="24">
        <f t="shared" si="16"/>
        <v>0</v>
      </c>
      <c r="CT8" s="24">
        <f t="shared" si="17"/>
        <v>0</v>
      </c>
      <c r="CU8" s="24">
        <f t="shared" si="18"/>
        <v>0</v>
      </c>
      <c r="CV8" s="24">
        <f t="shared" si="19"/>
        <v>0</v>
      </c>
      <c r="CW8" s="24">
        <f t="shared" si="20"/>
        <v>0</v>
      </c>
      <c r="CX8" s="24">
        <f t="shared" si="21"/>
        <v>0</v>
      </c>
      <c r="CY8" s="24">
        <f t="shared" si="22"/>
        <v>0</v>
      </c>
      <c r="CZ8" s="24">
        <f t="shared" si="23"/>
        <v>0</v>
      </c>
      <c r="DA8" s="24">
        <f t="shared" si="24"/>
        <v>0</v>
      </c>
      <c r="DB8" s="24">
        <f t="shared" si="25"/>
        <v>0</v>
      </c>
      <c r="DC8" s="24">
        <f t="shared" si="26"/>
        <v>0</v>
      </c>
      <c r="DE8" s="24">
        <f t="shared" si="49"/>
        <v>0</v>
      </c>
      <c r="DR8" s="24">
        <f t="shared" si="27"/>
        <v>0</v>
      </c>
      <c r="DS8" s="24">
        <f t="shared" si="28"/>
        <v>0</v>
      </c>
    </row>
    <row r="9" spans="1:123" s="24" customFormat="1" ht="16.5" thickBot="1">
      <c r="A9" s="172" t="str">
        <f ca="1">UFPR!A9</f>
        <v>UFPR/PR</v>
      </c>
      <c r="B9" s="173">
        <v>7</v>
      </c>
      <c r="C9" s="84" t="str">
        <f ca="1">UFPR!C9</f>
        <v>Fernando Mezzadri</v>
      </c>
      <c r="D9" s="85" t="str">
        <f ca="1">UFPR!D9</f>
        <v>P</v>
      </c>
      <c r="E9" s="86">
        <f ca="1">UFPR!E9</f>
        <v>0</v>
      </c>
      <c r="F9" s="86">
        <f ca="1">UFPR!F9</f>
        <v>1</v>
      </c>
      <c r="G9" s="86">
        <f ca="1">UFPR!G9</f>
        <v>1</v>
      </c>
      <c r="H9" s="86">
        <f ca="1">UFPR!H9</f>
        <v>1</v>
      </c>
      <c r="I9" s="86">
        <f ca="1">UFPR!I9</f>
        <v>0</v>
      </c>
      <c r="J9" s="86">
        <f ca="1">UFPR!J9</f>
        <v>1</v>
      </c>
      <c r="K9" s="86">
        <f ca="1">UFPR!K9</f>
        <v>0</v>
      </c>
      <c r="L9" s="86">
        <f ca="1">UFPR!L9</f>
        <v>0</v>
      </c>
      <c r="M9" s="86">
        <f ca="1">UFPR!M9</f>
        <v>0</v>
      </c>
      <c r="N9" s="86">
        <f ca="1">UFPR!N9</f>
        <v>0</v>
      </c>
      <c r="O9" s="86">
        <f ca="1">UFPR!O9</f>
        <v>0</v>
      </c>
      <c r="P9" s="86">
        <f ca="1">UFPR!P9</f>
        <v>0</v>
      </c>
      <c r="Q9" s="86">
        <f ca="1">UFPR!Q9</f>
        <v>0</v>
      </c>
      <c r="R9" s="86">
        <f ca="1">UFPR!R9</f>
        <v>0</v>
      </c>
      <c r="S9" s="86">
        <f ca="1">UFPR!S9</f>
        <v>1</v>
      </c>
      <c r="T9" s="50" t="str">
        <f ca="1">UFPR!T9</f>
        <v>P</v>
      </c>
      <c r="U9" s="86">
        <f ca="1">UFPR!U9</f>
        <v>0</v>
      </c>
      <c r="V9" s="86">
        <f ca="1">UFPR!V9</f>
        <v>0</v>
      </c>
      <c r="W9" s="86">
        <f ca="1">UFPR!W9</f>
        <v>3</v>
      </c>
      <c r="X9" s="86">
        <f ca="1">UFPR!X9</f>
        <v>0</v>
      </c>
      <c r="Y9" s="86">
        <f ca="1">UFPR!Y9</f>
        <v>0</v>
      </c>
      <c r="Z9" s="86">
        <f ca="1">UFPR!Z9</f>
        <v>0</v>
      </c>
      <c r="AA9" s="86">
        <f ca="1">UFPR!AA9</f>
        <v>0</v>
      </c>
      <c r="AB9" s="86">
        <f ca="1">UFPR!AB9</f>
        <v>0</v>
      </c>
      <c r="AC9" s="86">
        <f ca="1">UFPR!AC9</f>
        <v>0</v>
      </c>
      <c r="AD9" s="86">
        <f ca="1">UFPR!AD9</f>
        <v>0</v>
      </c>
      <c r="AE9" s="86">
        <f ca="1">UFPR!AE9</f>
        <v>0</v>
      </c>
      <c r="AF9" s="86">
        <f ca="1">UFPR!AF9</f>
        <v>0</v>
      </c>
      <c r="AG9" s="86">
        <f ca="1">UFPR!AG9</f>
        <v>0</v>
      </c>
      <c r="AH9" s="86">
        <f ca="1">UFPR!AH9</f>
        <v>0</v>
      </c>
      <c r="AI9" s="86">
        <f ca="1">UFPR!AI9</f>
        <v>0</v>
      </c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29"/>
        <v>2</v>
      </c>
      <c r="BA9" s="30">
        <f t="shared" si="0"/>
        <v>0</v>
      </c>
      <c r="BB9" s="31">
        <f t="shared" si="0"/>
        <v>1</v>
      </c>
      <c r="BC9" s="31">
        <f t="shared" si="30"/>
        <v>1</v>
      </c>
      <c r="BD9" s="31">
        <f t="shared" si="1"/>
        <v>4</v>
      </c>
      <c r="BE9" s="31">
        <f t="shared" si="31"/>
        <v>5</v>
      </c>
      <c r="BF9" s="31">
        <f t="shared" si="2"/>
        <v>1</v>
      </c>
      <c r="BG9" s="31">
        <f t="shared" si="32"/>
        <v>6</v>
      </c>
      <c r="BH9" s="31">
        <f t="shared" si="3"/>
        <v>0</v>
      </c>
      <c r="BI9" s="31">
        <f t="shared" si="3"/>
        <v>1</v>
      </c>
      <c r="BJ9" s="31">
        <f t="shared" si="3"/>
        <v>0</v>
      </c>
      <c r="BK9" s="31">
        <f t="shared" si="33"/>
        <v>0</v>
      </c>
      <c r="BL9" s="31">
        <f t="shared" si="33"/>
        <v>0</v>
      </c>
      <c r="BM9" s="31">
        <f t="shared" si="34"/>
        <v>0</v>
      </c>
      <c r="BN9" s="31">
        <f t="shared" si="4"/>
        <v>0</v>
      </c>
      <c r="BO9" s="31">
        <f t="shared" si="4"/>
        <v>0</v>
      </c>
      <c r="BP9" s="31">
        <f t="shared" si="35"/>
        <v>0</v>
      </c>
      <c r="BQ9" s="31">
        <f t="shared" si="36"/>
        <v>0</v>
      </c>
      <c r="BR9" s="31">
        <f t="shared" si="36"/>
        <v>0</v>
      </c>
      <c r="BS9" s="31">
        <f t="shared" si="37"/>
        <v>0</v>
      </c>
      <c r="BT9" s="31">
        <f t="shared" si="5"/>
        <v>0</v>
      </c>
      <c r="BU9" s="32">
        <f t="shared" si="5"/>
        <v>1</v>
      </c>
      <c r="BV9" s="32">
        <f t="shared" si="38"/>
        <v>1</v>
      </c>
      <c r="BX9" s="30">
        <f t="shared" si="39"/>
        <v>360</v>
      </c>
      <c r="BY9" s="31">
        <f t="shared" si="40"/>
        <v>10</v>
      </c>
      <c r="BZ9" s="31">
        <f t="shared" si="41"/>
        <v>0</v>
      </c>
      <c r="CA9" s="31">
        <f t="shared" si="42"/>
        <v>0</v>
      </c>
      <c r="CB9" s="31">
        <f t="shared" si="43"/>
        <v>10</v>
      </c>
      <c r="CC9" s="32">
        <f t="shared" si="44"/>
        <v>380</v>
      </c>
      <c r="CD9" s="176">
        <f t="shared" si="6"/>
        <v>233.33333333333334</v>
      </c>
      <c r="CE9" s="24">
        <f t="shared" si="45"/>
        <v>3</v>
      </c>
      <c r="CF9" s="176">
        <f t="shared" si="7"/>
        <v>193.33333333333334</v>
      </c>
      <c r="CG9" s="24">
        <f t="shared" si="46"/>
        <v>4</v>
      </c>
      <c r="CH9" s="176">
        <f t="shared" si="8"/>
        <v>140</v>
      </c>
      <c r="CI9" s="24">
        <f t="shared" si="47"/>
        <v>5</v>
      </c>
      <c r="CJ9" s="24">
        <f t="shared" si="48"/>
        <v>158</v>
      </c>
      <c r="CK9" s="174">
        <f t="shared" si="9"/>
        <v>0.19185620882033674</v>
      </c>
      <c r="CM9" s="24">
        <f t="shared" si="10"/>
        <v>0</v>
      </c>
      <c r="CN9" s="24">
        <f t="shared" si="11"/>
        <v>0.1557632398753894</v>
      </c>
      <c r="CO9" s="24">
        <f t="shared" si="12"/>
        <v>0.39920159680638723</v>
      </c>
      <c r="CP9" s="24">
        <f t="shared" si="13"/>
        <v>0.22779043280182235</v>
      </c>
      <c r="CQ9" s="24">
        <f t="shared" si="14"/>
        <v>0</v>
      </c>
      <c r="CR9" s="24">
        <f t="shared" si="15"/>
        <v>0.29940119760479045</v>
      </c>
      <c r="CS9" s="24">
        <f t="shared" si="16"/>
        <v>0</v>
      </c>
      <c r="CT9" s="24">
        <f t="shared" si="17"/>
        <v>0</v>
      </c>
      <c r="CU9" s="24">
        <f t="shared" si="18"/>
        <v>0</v>
      </c>
      <c r="CV9" s="24">
        <f t="shared" si="19"/>
        <v>0</v>
      </c>
      <c r="CW9" s="24">
        <f t="shared" si="20"/>
        <v>0</v>
      </c>
      <c r="CX9" s="24">
        <f t="shared" si="21"/>
        <v>0</v>
      </c>
      <c r="CY9" s="24">
        <f t="shared" si="22"/>
        <v>0</v>
      </c>
      <c r="CZ9" s="24">
        <f t="shared" si="23"/>
        <v>0</v>
      </c>
      <c r="DA9" s="24">
        <f t="shared" si="24"/>
        <v>0</v>
      </c>
      <c r="DB9" s="24">
        <f t="shared" si="25"/>
        <v>1.5503875968992247</v>
      </c>
      <c r="DC9" s="24">
        <f t="shared" si="26"/>
        <v>1.5748031496062989</v>
      </c>
      <c r="DE9" s="24">
        <f t="shared" si="49"/>
        <v>0</v>
      </c>
      <c r="DR9" s="24">
        <f t="shared" si="27"/>
        <v>0</v>
      </c>
      <c r="DS9" s="24">
        <f t="shared" si="28"/>
        <v>1</v>
      </c>
    </row>
    <row r="10" spans="1:123" s="24" customFormat="1" ht="16.5" thickBot="1">
      <c r="A10" s="172" t="str">
        <f ca="1">UFPR!A10</f>
        <v>UFPR/PR</v>
      </c>
      <c r="B10" s="173">
        <v>8</v>
      </c>
      <c r="C10" s="84" t="str">
        <f ca="1">UFPR!C10</f>
        <v>Iverson Ladewig</v>
      </c>
      <c r="D10" s="85" t="str">
        <f ca="1">UFPR!D10</f>
        <v>P</v>
      </c>
      <c r="E10" s="86">
        <f ca="1">UFPR!E10</f>
        <v>0</v>
      </c>
      <c r="F10" s="86">
        <f ca="1">UFPR!F10</f>
        <v>0</v>
      </c>
      <c r="G10" s="86">
        <f ca="1">UFPR!G10</f>
        <v>0</v>
      </c>
      <c r="H10" s="86">
        <f ca="1">UFPR!H10</f>
        <v>0</v>
      </c>
      <c r="I10" s="86">
        <f ca="1">UFPR!I10</f>
        <v>0</v>
      </c>
      <c r="J10" s="86">
        <f ca="1">UFPR!J10</f>
        <v>0</v>
      </c>
      <c r="K10" s="86">
        <f ca="1">UFPR!K10</f>
        <v>0</v>
      </c>
      <c r="L10" s="86">
        <f ca="1">UFPR!L10</f>
        <v>0</v>
      </c>
      <c r="M10" s="86">
        <f ca="1">UFPR!M10</f>
        <v>0</v>
      </c>
      <c r="N10" s="86">
        <f ca="1">UFPR!N10</f>
        <v>0</v>
      </c>
      <c r="O10" s="86">
        <f ca="1">UFPR!O10</f>
        <v>0</v>
      </c>
      <c r="P10" s="86">
        <f ca="1">UFPR!P10</f>
        <v>0</v>
      </c>
      <c r="Q10" s="86">
        <f ca="1">UFPR!Q10</f>
        <v>0</v>
      </c>
      <c r="R10" s="86">
        <f ca="1">UFPR!R10</f>
        <v>0</v>
      </c>
      <c r="S10" s="86">
        <f ca="1">UFPR!S10</f>
        <v>0</v>
      </c>
      <c r="T10" s="50" t="str">
        <f ca="1">UFPR!T10</f>
        <v>C</v>
      </c>
      <c r="U10" s="86">
        <f ca="1">UFPR!U10</f>
        <v>0</v>
      </c>
      <c r="V10" s="86">
        <f ca="1">UFPR!V10</f>
        <v>0</v>
      </c>
      <c r="W10" s="86">
        <f ca="1">UFPR!W10</f>
        <v>0</v>
      </c>
      <c r="X10" s="86">
        <f ca="1">UFPR!X10</f>
        <v>0</v>
      </c>
      <c r="Y10" s="86">
        <f ca="1">UFPR!Y10</f>
        <v>0</v>
      </c>
      <c r="Z10" s="86">
        <f ca="1">UFPR!Z10</f>
        <v>0</v>
      </c>
      <c r="AA10" s="86">
        <f ca="1">UFPR!AA10</f>
        <v>0</v>
      </c>
      <c r="AB10" s="86">
        <f ca="1">UFPR!AB10</f>
        <v>0</v>
      </c>
      <c r="AC10" s="86">
        <f ca="1">UFPR!AC10</f>
        <v>0</v>
      </c>
      <c r="AD10" s="86">
        <f ca="1">UFPR!AD10</f>
        <v>0</v>
      </c>
      <c r="AE10" s="86">
        <f ca="1">UFPR!AE10</f>
        <v>0</v>
      </c>
      <c r="AF10" s="86">
        <f ca="1">UFPR!AF10</f>
        <v>0</v>
      </c>
      <c r="AG10" s="86">
        <f ca="1">UFPR!AG10</f>
        <v>0</v>
      </c>
      <c r="AH10" s="86">
        <f ca="1">UFPR!AH10</f>
        <v>0</v>
      </c>
      <c r="AI10" s="86">
        <f ca="1">UFPR!AI10</f>
        <v>0</v>
      </c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29"/>
        <v>1</v>
      </c>
      <c r="BA10" s="30">
        <f t="shared" si="0"/>
        <v>0</v>
      </c>
      <c r="BB10" s="31">
        <f t="shared" si="0"/>
        <v>0</v>
      </c>
      <c r="BC10" s="31">
        <f t="shared" si="30"/>
        <v>0</v>
      </c>
      <c r="BD10" s="31">
        <f t="shared" si="1"/>
        <v>0</v>
      </c>
      <c r="BE10" s="31">
        <f t="shared" si="31"/>
        <v>0</v>
      </c>
      <c r="BF10" s="31">
        <f t="shared" si="2"/>
        <v>0</v>
      </c>
      <c r="BG10" s="31">
        <f t="shared" si="32"/>
        <v>0</v>
      </c>
      <c r="BH10" s="31">
        <f t="shared" si="3"/>
        <v>0</v>
      </c>
      <c r="BI10" s="31">
        <f t="shared" si="3"/>
        <v>0</v>
      </c>
      <c r="BJ10" s="31">
        <f t="shared" si="3"/>
        <v>0</v>
      </c>
      <c r="BK10" s="31">
        <f t="shared" si="33"/>
        <v>0</v>
      </c>
      <c r="BL10" s="31">
        <f t="shared" si="33"/>
        <v>0</v>
      </c>
      <c r="BM10" s="31">
        <f t="shared" si="34"/>
        <v>0</v>
      </c>
      <c r="BN10" s="31">
        <f t="shared" si="4"/>
        <v>0</v>
      </c>
      <c r="BO10" s="31">
        <f t="shared" si="4"/>
        <v>0</v>
      </c>
      <c r="BP10" s="31">
        <f t="shared" si="35"/>
        <v>0</v>
      </c>
      <c r="BQ10" s="31">
        <f t="shared" si="36"/>
        <v>0</v>
      </c>
      <c r="BR10" s="31">
        <f t="shared" si="36"/>
        <v>0</v>
      </c>
      <c r="BS10" s="31">
        <f t="shared" si="37"/>
        <v>0</v>
      </c>
      <c r="BT10" s="31">
        <f t="shared" si="5"/>
        <v>0</v>
      </c>
      <c r="BU10" s="32">
        <f t="shared" si="5"/>
        <v>0</v>
      </c>
      <c r="BV10" s="32">
        <f t="shared" si="38"/>
        <v>0</v>
      </c>
      <c r="BX10" s="30">
        <f t="shared" si="39"/>
        <v>0</v>
      </c>
      <c r="BY10" s="31">
        <f t="shared" si="40"/>
        <v>0</v>
      </c>
      <c r="BZ10" s="31">
        <f t="shared" si="41"/>
        <v>0</v>
      </c>
      <c r="CA10" s="31">
        <f t="shared" si="42"/>
        <v>0</v>
      </c>
      <c r="CB10" s="31">
        <f t="shared" si="43"/>
        <v>0</v>
      </c>
      <c r="CC10" s="32">
        <f t="shared" si="44"/>
        <v>0</v>
      </c>
      <c r="CD10" s="176">
        <f t="shared" si="6"/>
        <v>-73.333333333333329</v>
      </c>
      <c r="CE10" s="24" t="str">
        <f t="shared" si="45"/>
        <v>NAO</v>
      </c>
      <c r="CF10" s="176">
        <f t="shared" si="7"/>
        <v>-93.333333333333329</v>
      </c>
      <c r="CG10" s="24" t="str">
        <f t="shared" si="46"/>
        <v>NAO</v>
      </c>
      <c r="CH10" s="176">
        <f t="shared" si="8"/>
        <v>-120</v>
      </c>
      <c r="CI10" s="24" t="str">
        <f t="shared" si="47"/>
        <v>NAO</v>
      </c>
      <c r="CJ10" s="24">
        <f t="shared" si="48"/>
        <v>388</v>
      </c>
      <c r="CK10" s="174">
        <f t="shared" si="9"/>
        <v>0</v>
      </c>
      <c r="CM10" s="24">
        <f t="shared" si="10"/>
        <v>0</v>
      </c>
      <c r="CN10" s="24">
        <f t="shared" si="11"/>
        <v>0</v>
      </c>
      <c r="CO10" s="24">
        <f t="shared" si="12"/>
        <v>0</v>
      </c>
      <c r="CP10" s="24">
        <f t="shared" si="13"/>
        <v>0</v>
      </c>
      <c r="CQ10" s="24">
        <f t="shared" si="14"/>
        <v>0</v>
      </c>
      <c r="CR10" s="24">
        <f t="shared" si="15"/>
        <v>0</v>
      </c>
      <c r="CS10" s="24">
        <f t="shared" si="16"/>
        <v>0</v>
      </c>
      <c r="CT10" s="24">
        <f t="shared" si="17"/>
        <v>0</v>
      </c>
      <c r="CU10" s="24">
        <f t="shared" si="18"/>
        <v>0</v>
      </c>
      <c r="CV10" s="24">
        <f t="shared" si="19"/>
        <v>0</v>
      </c>
      <c r="CW10" s="24">
        <f t="shared" si="20"/>
        <v>0</v>
      </c>
      <c r="CX10" s="24">
        <f t="shared" si="21"/>
        <v>0</v>
      </c>
      <c r="CY10" s="24">
        <f t="shared" si="22"/>
        <v>0</v>
      </c>
      <c r="CZ10" s="24">
        <f t="shared" si="23"/>
        <v>0</v>
      </c>
      <c r="DA10" s="24">
        <f t="shared" si="24"/>
        <v>0</v>
      </c>
      <c r="DB10" s="24">
        <f t="shared" si="25"/>
        <v>0</v>
      </c>
      <c r="DC10" s="24">
        <f t="shared" si="26"/>
        <v>0</v>
      </c>
      <c r="DE10" s="24">
        <f t="shared" si="49"/>
        <v>1</v>
      </c>
      <c r="DR10" s="24">
        <f t="shared" si="27"/>
        <v>0</v>
      </c>
      <c r="DS10" s="24">
        <f t="shared" si="28"/>
        <v>0</v>
      </c>
    </row>
    <row r="11" spans="1:123" s="24" customFormat="1" ht="16.5" thickBot="1">
      <c r="A11" s="172" t="str">
        <f ca="1">UFPR!A11</f>
        <v>UFPR/PR</v>
      </c>
      <c r="B11" s="173">
        <v>9</v>
      </c>
      <c r="C11" s="84" t="str">
        <f ca="1">UFPR!C11</f>
        <v>Joice Stefanello</v>
      </c>
      <c r="D11" s="85" t="str">
        <f ca="1">UFPR!D11</f>
        <v>P</v>
      </c>
      <c r="E11" s="86">
        <f ca="1">UFPR!E11</f>
        <v>0</v>
      </c>
      <c r="F11" s="86">
        <f ca="1">UFPR!F11</f>
        <v>0</v>
      </c>
      <c r="G11" s="86">
        <f ca="1">UFPR!G11</f>
        <v>2</v>
      </c>
      <c r="H11" s="86">
        <f ca="1">UFPR!H11</f>
        <v>1</v>
      </c>
      <c r="I11" s="86">
        <f ca="1">UFPR!I11</f>
        <v>0</v>
      </c>
      <c r="J11" s="86">
        <f ca="1">UFPR!J11</f>
        <v>0</v>
      </c>
      <c r="K11" s="86">
        <f ca="1">UFPR!K11</f>
        <v>0</v>
      </c>
      <c r="L11" s="86">
        <f ca="1">UFPR!L11</f>
        <v>0</v>
      </c>
      <c r="M11" s="86">
        <f ca="1">UFPR!M11</f>
        <v>0</v>
      </c>
      <c r="N11" s="86">
        <f ca="1">UFPR!N11</f>
        <v>0</v>
      </c>
      <c r="O11" s="86">
        <f ca="1">UFPR!O11</f>
        <v>0</v>
      </c>
      <c r="P11" s="86">
        <f ca="1">UFPR!P11</f>
        <v>0</v>
      </c>
      <c r="Q11" s="86">
        <f ca="1">UFPR!Q11</f>
        <v>0</v>
      </c>
      <c r="R11" s="86">
        <f ca="1">UFPR!R11</f>
        <v>0</v>
      </c>
      <c r="S11" s="86">
        <f ca="1">UFPR!S11</f>
        <v>0</v>
      </c>
      <c r="T11" s="50" t="str">
        <f ca="1">UFPR!T11</f>
        <v>P</v>
      </c>
      <c r="U11" s="86">
        <f ca="1">UFPR!U11</f>
        <v>0</v>
      </c>
      <c r="V11" s="86">
        <f ca="1">UFPR!V11</f>
        <v>3</v>
      </c>
      <c r="W11" s="86">
        <f ca="1">UFPR!W11</f>
        <v>1</v>
      </c>
      <c r="X11" s="86">
        <f ca="1">UFPR!X11</f>
        <v>0</v>
      </c>
      <c r="Y11" s="86">
        <f ca="1">UFPR!Y11</f>
        <v>0</v>
      </c>
      <c r="Z11" s="86">
        <f ca="1">UFPR!Z11</f>
        <v>0</v>
      </c>
      <c r="AA11" s="86">
        <f ca="1">UFPR!AA11</f>
        <v>0</v>
      </c>
      <c r="AB11" s="86">
        <f ca="1">UFPR!AB11</f>
        <v>0</v>
      </c>
      <c r="AC11" s="86">
        <f ca="1">UFPR!AC11</f>
        <v>0</v>
      </c>
      <c r="AD11" s="86">
        <f ca="1">UFPR!AD11</f>
        <v>0</v>
      </c>
      <c r="AE11" s="86">
        <f ca="1">UFPR!AE11</f>
        <v>0</v>
      </c>
      <c r="AF11" s="86">
        <f ca="1">UFPR!AF11</f>
        <v>0</v>
      </c>
      <c r="AG11" s="86">
        <f ca="1">UFPR!AG11</f>
        <v>0</v>
      </c>
      <c r="AH11" s="86">
        <f ca="1">UFPR!AH11</f>
        <v>0</v>
      </c>
      <c r="AI11" s="86">
        <f ca="1">UFPR!AI11</f>
        <v>0</v>
      </c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29"/>
        <v>2</v>
      </c>
      <c r="BA11" s="30">
        <f t="shared" si="0"/>
        <v>0</v>
      </c>
      <c r="BB11" s="31">
        <f t="shared" si="0"/>
        <v>3</v>
      </c>
      <c r="BC11" s="31">
        <f t="shared" si="30"/>
        <v>3</v>
      </c>
      <c r="BD11" s="31">
        <f t="shared" si="1"/>
        <v>3</v>
      </c>
      <c r="BE11" s="31">
        <f t="shared" si="31"/>
        <v>6</v>
      </c>
      <c r="BF11" s="31">
        <f t="shared" si="2"/>
        <v>1</v>
      </c>
      <c r="BG11" s="31">
        <f t="shared" si="32"/>
        <v>7</v>
      </c>
      <c r="BH11" s="31">
        <f t="shared" si="3"/>
        <v>0</v>
      </c>
      <c r="BI11" s="31">
        <f t="shared" si="3"/>
        <v>0</v>
      </c>
      <c r="BJ11" s="31">
        <f t="shared" si="3"/>
        <v>0</v>
      </c>
      <c r="BK11" s="31">
        <f t="shared" si="33"/>
        <v>0</v>
      </c>
      <c r="BL11" s="31">
        <f t="shared" si="33"/>
        <v>0</v>
      </c>
      <c r="BM11" s="31">
        <f t="shared" si="34"/>
        <v>0</v>
      </c>
      <c r="BN11" s="31">
        <f t="shared" si="4"/>
        <v>0</v>
      </c>
      <c r="BO11" s="31">
        <f t="shared" si="4"/>
        <v>0</v>
      </c>
      <c r="BP11" s="31">
        <f t="shared" si="35"/>
        <v>0</v>
      </c>
      <c r="BQ11" s="31">
        <f t="shared" si="36"/>
        <v>0</v>
      </c>
      <c r="BR11" s="31">
        <f t="shared" si="36"/>
        <v>0</v>
      </c>
      <c r="BS11" s="31">
        <f t="shared" si="37"/>
        <v>0</v>
      </c>
      <c r="BT11" s="31">
        <f t="shared" si="5"/>
        <v>0</v>
      </c>
      <c r="BU11" s="32">
        <f t="shared" si="5"/>
        <v>0</v>
      </c>
      <c r="BV11" s="32">
        <f t="shared" si="38"/>
        <v>0</v>
      </c>
      <c r="BX11" s="30">
        <f t="shared" si="39"/>
        <v>460</v>
      </c>
      <c r="BY11" s="31">
        <f t="shared" si="40"/>
        <v>0</v>
      </c>
      <c r="BZ11" s="31">
        <f t="shared" si="41"/>
        <v>0</v>
      </c>
      <c r="CA11" s="31">
        <f t="shared" si="42"/>
        <v>0</v>
      </c>
      <c r="CB11" s="31">
        <f t="shared" si="43"/>
        <v>0</v>
      </c>
      <c r="CC11" s="32">
        <f t="shared" si="44"/>
        <v>460</v>
      </c>
      <c r="CD11" s="176">
        <f t="shared" si="6"/>
        <v>313.33333333333337</v>
      </c>
      <c r="CE11" s="24">
        <f t="shared" si="45"/>
        <v>3</v>
      </c>
      <c r="CF11" s="176">
        <f t="shared" si="7"/>
        <v>273.33333333333337</v>
      </c>
      <c r="CG11" s="24">
        <f t="shared" si="46"/>
        <v>4</v>
      </c>
      <c r="CH11" s="176">
        <f t="shared" si="8"/>
        <v>220</v>
      </c>
      <c r="CI11" s="24">
        <f t="shared" si="47"/>
        <v>5</v>
      </c>
      <c r="CJ11" s="24">
        <f t="shared" si="48"/>
        <v>133</v>
      </c>
      <c r="CK11" s="174">
        <f t="shared" si="9"/>
        <v>0.23224698962461815</v>
      </c>
      <c r="CM11" s="24">
        <f t="shared" si="10"/>
        <v>0</v>
      </c>
      <c r="CN11" s="24">
        <f t="shared" si="11"/>
        <v>0.46728971962616822</v>
      </c>
      <c r="CO11" s="24">
        <f t="shared" si="12"/>
        <v>0.29940119760479045</v>
      </c>
      <c r="CP11" s="24">
        <f t="shared" si="13"/>
        <v>0.22779043280182235</v>
      </c>
      <c r="CQ11" s="24">
        <f t="shared" si="14"/>
        <v>0</v>
      </c>
      <c r="CR11" s="24">
        <f t="shared" si="15"/>
        <v>0</v>
      </c>
      <c r="CS11" s="24">
        <f t="shared" si="16"/>
        <v>0</v>
      </c>
      <c r="CT11" s="24">
        <f t="shared" si="17"/>
        <v>0</v>
      </c>
      <c r="CU11" s="24">
        <f t="shared" si="18"/>
        <v>0</v>
      </c>
      <c r="CV11" s="24">
        <f t="shared" si="19"/>
        <v>0</v>
      </c>
      <c r="CW11" s="24">
        <f t="shared" si="20"/>
        <v>0</v>
      </c>
      <c r="CX11" s="24">
        <f t="shared" si="21"/>
        <v>0</v>
      </c>
      <c r="CY11" s="24">
        <f t="shared" si="22"/>
        <v>0</v>
      </c>
      <c r="CZ11" s="24">
        <f t="shared" si="23"/>
        <v>0</v>
      </c>
      <c r="DA11" s="24">
        <f t="shared" si="24"/>
        <v>0</v>
      </c>
      <c r="DB11" s="24">
        <f t="shared" si="25"/>
        <v>0</v>
      </c>
      <c r="DC11" s="24">
        <f t="shared" si="26"/>
        <v>0</v>
      </c>
      <c r="DE11" s="24">
        <f t="shared" si="49"/>
        <v>0</v>
      </c>
      <c r="DR11" s="24">
        <f t="shared" si="27"/>
        <v>0</v>
      </c>
      <c r="DS11" s="24">
        <f t="shared" si="28"/>
        <v>0</v>
      </c>
    </row>
    <row r="12" spans="1:123" s="24" customFormat="1" ht="16.5" thickBot="1">
      <c r="A12" s="172" t="str">
        <f ca="1">UFPR!A12</f>
        <v>UFPR/PR</v>
      </c>
      <c r="B12" s="173">
        <v>10</v>
      </c>
      <c r="C12" s="84" t="str">
        <f ca="1">UFPR!C12</f>
        <v>Neiva Leite</v>
      </c>
      <c r="D12" s="85" t="str">
        <f ca="1">UFPR!D12</f>
        <v>P</v>
      </c>
      <c r="E12" s="86">
        <f ca="1">UFPR!E12</f>
        <v>0</v>
      </c>
      <c r="F12" s="86">
        <f ca="1">UFPR!F12</f>
        <v>1</v>
      </c>
      <c r="G12" s="86">
        <f ca="1">UFPR!G12</f>
        <v>5</v>
      </c>
      <c r="H12" s="86">
        <f ca="1">UFPR!H12</f>
        <v>0</v>
      </c>
      <c r="I12" s="86">
        <f ca="1">UFPR!I12</f>
        <v>0</v>
      </c>
      <c r="J12" s="86">
        <f ca="1">UFPR!J12</f>
        <v>0</v>
      </c>
      <c r="K12" s="86">
        <f ca="1">UFPR!K12</f>
        <v>0</v>
      </c>
      <c r="L12" s="86">
        <f ca="1">UFPR!L12</f>
        <v>0</v>
      </c>
      <c r="M12" s="86">
        <f ca="1">UFPR!M12</f>
        <v>0</v>
      </c>
      <c r="N12" s="86">
        <f ca="1">UFPR!N12</f>
        <v>0</v>
      </c>
      <c r="O12" s="86">
        <f ca="1">UFPR!O12</f>
        <v>0</v>
      </c>
      <c r="P12" s="86">
        <f ca="1">UFPR!P12</f>
        <v>0</v>
      </c>
      <c r="Q12" s="86">
        <f ca="1">UFPR!Q12</f>
        <v>0</v>
      </c>
      <c r="R12" s="86">
        <f ca="1">UFPR!R12</f>
        <v>0</v>
      </c>
      <c r="S12" s="86">
        <f ca="1">UFPR!S12</f>
        <v>0</v>
      </c>
      <c r="T12" s="50" t="str">
        <f ca="1">UFPR!T12</f>
        <v>P</v>
      </c>
      <c r="U12" s="86">
        <f ca="1">UFPR!U12</f>
        <v>1</v>
      </c>
      <c r="V12" s="86">
        <f ca="1">UFPR!V12</f>
        <v>3</v>
      </c>
      <c r="W12" s="86">
        <f ca="1">UFPR!W12</f>
        <v>4</v>
      </c>
      <c r="X12" s="86">
        <f ca="1">UFPR!X12</f>
        <v>1</v>
      </c>
      <c r="Y12" s="86">
        <f ca="1">UFPR!Y12</f>
        <v>0</v>
      </c>
      <c r="Z12" s="86">
        <f ca="1">UFPR!Z12</f>
        <v>1</v>
      </c>
      <c r="AA12" s="86">
        <f ca="1">UFPR!AA12</f>
        <v>0</v>
      </c>
      <c r="AB12" s="86">
        <f ca="1">UFPR!AB12</f>
        <v>0</v>
      </c>
      <c r="AC12" s="86">
        <f ca="1">UFPR!AC12</f>
        <v>0</v>
      </c>
      <c r="AD12" s="86">
        <f ca="1">UFPR!AD12</f>
        <v>0</v>
      </c>
      <c r="AE12" s="86">
        <f ca="1">UFPR!AE12</f>
        <v>0</v>
      </c>
      <c r="AF12" s="86">
        <f ca="1">UFPR!AF12</f>
        <v>0</v>
      </c>
      <c r="AG12" s="86">
        <f ca="1">UFPR!AG12</f>
        <v>0</v>
      </c>
      <c r="AH12" s="86">
        <f ca="1">UFPR!AH12</f>
        <v>0</v>
      </c>
      <c r="AI12" s="86">
        <f ca="1">UFPR!AI12</f>
        <v>0</v>
      </c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29"/>
        <v>2</v>
      </c>
      <c r="BA12" s="30">
        <f t="shared" si="0"/>
        <v>1</v>
      </c>
      <c r="BB12" s="31">
        <f t="shared" si="0"/>
        <v>4</v>
      </c>
      <c r="BC12" s="31">
        <f t="shared" si="30"/>
        <v>5</v>
      </c>
      <c r="BD12" s="31">
        <f t="shared" si="1"/>
        <v>9</v>
      </c>
      <c r="BE12" s="31">
        <f t="shared" si="31"/>
        <v>14</v>
      </c>
      <c r="BF12" s="31">
        <f t="shared" si="2"/>
        <v>1</v>
      </c>
      <c r="BG12" s="31">
        <f t="shared" si="32"/>
        <v>15</v>
      </c>
      <c r="BH12" s="31">
        <f t="shared" si="3"/>
        <v>0</v>
      </c>
      <c r="BI12" s="31">
        <f t="shared" si="3"/>
        <v>1</v>
      </c>
      <c r="BJ12" s="31">
        <f t="shared" si="3"/>
        <v>0</v>
      </c>
      <c r="BK12" s="31">
        <f t="shared" si="33"/>
        <v>0</v>
      </c>
      <c r="BL12" s="31">
        <f t="shared" si="33"/>
        <v>0</v>
      </c>
      <c r="BM12" s="31">
        <f t="shared" si="34"/>
        <v>0</v>
      </c>
      <c r="BN12" s="31">
        <f t="shared" si="4"/>
        <v>0</v>
      </c>
      <c r="BO12" s="31">
        <f t="shared" si="4"/>
        <v>0</v>
      </c>
      <c r="BP12" s="31">
        <f t="shared" si="35"/>
        <v>0</v>
      </c>
      <c r="BQ12" s="31">
        <f t="shared" si="36"/>
        <v>0</v>
      </c>
      <c r="BR12" s="31">
        <f t="shared" si="36"/>
        <v>0</v>
      </c>
      <c r="BS12" s="31">
        <f t="shared" si="37"/>
        <v>0</v>
      </c>
      <c r="BT12" s="31">
        <f t="shared" si="5"/>
        <v>0</v>
      </c>
      <c r="BU12" s="32">
        <f t="shared" si="5"/>
        <v>0</v>
      </c>
      <c r="BV12" s="32">
        <f t="shared" si="38"/>
        <v>0</v>
      </c>
      <c r="BX12" s="30">
        <f t="shared" si="39"/>
        <v>1000</v>
      </c>
      <c r="BY12" s="31">
        <f t="shared" si="40"/>
        <v>10</v>
      </c>
      <c r="BZ12" s="31">
        <f t="shared" si="41"/>
        <v>0</v>
      </c>
      <c r="CA12" s="31">
        <f t="shared" si="42"/>
        <v>0</v>
      </c>
      <c r="CB12" s="31">
        <f t="shared" si="43"/>
        <v>0</v>
      </c>
      <c r="CC12" s="32">
        <f t="shared" si="44"/>
        <v>1010</v>
      </c>
      <c r="CD12" s="176">
        <f t="shared" si="6"/>
        <v>863.33333333333337</v>
      </c>
      <c r="CE12" s="24">
        <f t="shared" si="45"/>
        <v>3</v>
      </c>
      <c r="CF12" s="176">
        <f t="shared" si="7"/>
        <v>823.33333333333337</v>
      </c>
      <c r="CG12" s="24">
        <f t="shared" si="46"/>
        <v>4</v>
      </c>
      <c r="CH12" s="176">
        <f t="shared" si="8"/>
        <v>770</v>
      </c>
      <c r="CI12" s="24">
        <f t="shared" si="47"/>
        <v>5</v>
      </c>
      <c r="CJ12" s="24">
        <f t="shared" si="48"/>
        <v>52</v>
      </c>
      <c r="CK12" s="174">
        <f t="shared" si="9"/>
        <v>0.50993360765405293</v>
      </c>
      <c r="CM12" s="24">
        <f t="shared" si="10"/>
        <v>0.18484288354898337</v>
      </c>
      <c r="CN12" s="24">
        <f t="shared" si="11"/>
        <v>0.62305295950155759</v>
      </c>
      <c r="CO12" s="24">
        <f t="shared" si="12"/>
        <v>0.89820359281437134</v>
      </c>
      <c r="CP12" s="24">
        <f t="shared" si="13"/>
        <v>0.22779043280182235</v>
      </c>
      <c r="CQ12" s="24">
        <f t="shared" si="14"/>
        <v>0</v>
      </c>
      <c r="CR12" s="24">
        <f t="shared" si="15"/>
        <v>0.29940119760479045</v>
      </c>
      <c r="CS12" s="24">
        <f t="shared" si="16"/>
        <v>0</v>
      </c>
      <c r="CT12" s="24">
        <f t="shared" si="17"/>
        <v>0</v>
      </c>
      <c r="CU12" s="24">
        <f t="shared" si="18"/>
        <v>0</v>
      </c>
      <c r="CV12" s="24">
        <f t="shared" si="19"/>
        <v>0</v>
      </c>
      <c r="CW12" s="24">
        <f t="shared" si="20"/>
        <v>0</v>
      </c>
      <c r="CX12" s="24">
        <f t="shared" si="21"/>
        <v>0</v>
      </c>
      <c r="CY12" s="24">
        <f t="shared" si="22"/>
        <v>0</v>
      </c>
      <c r="CZ12" s="24">
        <f t="shared" si="23"/>
        <v>0</v>
      </c>
      <c r="DA12" s="24">
        <f t="shared" si="24"/>
        <v>0</v>
      </c>
      <c r="DB12" s="24">
        <f t="shared" si="25"/>
        <v>0</v>
      </c>
      <c r="DC12" s="24">
        <f t="shared" si="26"/>
        <v>0</v>
      </c>
      <c r="DE12" s="24">
        <f t="shared" si="49"/>
        <v>0</v>
      </c>
      <c r="DR12" s="24">
        <f t="shared" si="27"/>
        <v>0</v>
      </c>
      <c r="DS12" s="24">
        <f t="shared" si="28"/>
        <v>0</v>
      </c>
    </row>
    <row r="13" spans="1:123" s="24" customFormat="1" ht="16.5" thickBot="1">
      <c r="A13" s="172" t="str">
        <f ca="1">UFPR!A13</f>
        <v>UFPR/PR</v>
      </c>
      <c r="B13" s="173">
        <v>11</v>
      </c>
      <c r="C13" s="84" t="str">
        <f ca="1">UFPR!C13</f>
        <v>Paulo Zanin</v>
      </c>
      <c r="D13" s="85" t="str">
        <f ca="1">UFPR!D13</f>
        <v>P</v>
      </c>
      <c r="E13" s="86">
        <f ca="1">UFPR!E13</f>
        <v>0</v>
      </c>
      <c r="F13" s="86">
        <f ca="1">UFPR!F13</f>
        <v>0</v>
      </c>
      <c r="G13" s="86">
        <f ca="1">UFPR!G13</f>
        <v>2</v>
      </c>
      <c r="H13" s="86">
        <f ca="1">UFPR!H13</f>
        <v>1</v>
      </c>
      <c r="I13" s="86">
        <f ca="1">UFPR!I13</f>
        <v>0</v>
      </c>
      <c r="J13" s="86">
        <f ca="1">UFPR!J13</f>
        <v>1</v>
      </c>
      <c r="K13" s="86">
        <f ca="1">UFPR!K13</f>
        <v>0</v>
      </c>
      <c r="L13" s="86">
        <f ca="1">UFPR!L13</f>
        <v>0</v>
      </c>
      <c r="M13" s="86">
        <f ca="1">UFPR!M13</f>
        <v>0</v>
      </c>
      <c r="N13" s="86">
        <f ca="1">UFPR!N13</f>
        <v>0</v>
      </c>
      <c r="O13" s="86">
        <f ca="1">UFPR!O13</f>
        <v>0</v>
      </c>
      <c r="P13" s="86">
        <f ca="1">UFPR!P13</f>
        <v>0</v>
      </c>
      <c r="Q13" s="86">
        <f ca="1">UFPR!Q13</f>
        <v>0</v>
      </c>
      <c r="R13" s="86">
        <f ca="1">UFPR!R13</f>
        <v>0</v>
      </c>
      <c r="S13" s="86">
        <f ca="1">UFPR!S13</f>
        <v>0</v>
      </c>
      <c r="T13" s="50" t="str">
        <f ca="1">UFPR!T13</f>
        <v>P</v>
      </c>
      <c r="U13" s="86">
        <f ca="1">UFPR!U13</f>
        <v>0</v>
      </c>
      <c r="V13" s="86">
        <f ca="1">UFPR!V13</f>
        <v>0</v>
      </c>
      <c r="W13" s="86">
        <f ca="1">UFPR!W13</f>
        <v>3</v>
      </c>
      <c r="X13" s="86">
        <f ca="1">UFPR!X13</f>
        <v>0</v>
      </c>
      <c r="Y13" s="86">
        <f ca="1">UFPR!Y13</f>
        <v>0</v>
      </c>
      <c r="Z13" s="86">
        <f ca="1">UFPR!Z13</f>
        <v>0</v>
      </c>
      <c r="AA13" s="86">
        <f ca="1">UFPR!AA13</f>
        <v>0</v>
      </c>
      <c r="AB13" s="86">
        <f ca="1">UFPR!AB13</f>
        <v>0</v>
      </c>
      <c r="AC13" s="86">
        <f ca="1">UFPR!AC13</f>
        <v>0</v>
      </c>
      <c r="AD13" s="86">
        <f ca="1">UFPR!AD13</f>
        <v>0</v>
      </c>
      <c r="AE13" s="86">
        <f ca="1">UFPR!AE13</f>
        <v>0</v>
      </c>
      <c r="AF13" s="86">
        <f ca="1">UFPR!AF13</f>
        <v>0</v>
      </c>
      <c r="AG13" s="86">
        <f ca="1">UFPR!AG13</f>
        <v>0</v>
      </c>
      <c r="AH13" s="86">
        <f ca="1">UFPR!AH13</f>
        <v>0</v>
      </c>
      <c r="AI13" s="86">
        <f ca="1">UFPR!AI13</f>
        <v>0</v>
      </c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29"/>
        <v>2</v>
      </c>
      <c r="BA13" s="30">
        <f t="shared" si="0"/>
        <v>0</v>
      </c>
      <c r="BB13" s="31">
        <f t="shared" si="0"/>
        <v>0</v>
      </c>
      <c r="BC13" s="31">
        <f t="shared" si="30"/>
        <v>0</v>
      </c>
      <c r="BD13" s="31">
        <f t="shared" si="1"/>
        <v>5</v>
      </c>
      <c r="BE13" s="31">
        <f t="shared" si="31"/>
        <v>5</v>
      </c>
      <c r="BF13" s="31">
        <f t="shared" si="2"/>
        <v>1</v>
      </c>
      <c r="BG13" s="31">
        <f t="shared" si="32"/>
        <v>6</v>
      </c>
      <c r="BH13" s="31">
        <f t="shared" si="3"/>
        <v>0</v>
      </c>
      <c r="BI13" s="31">
        <f t="shared" si="3"/>
        <v>1</v>
      </c>
      <c r="BJ13" s="31">
        <f t="shared" si="3"/>
        <v>0</v>
      </c>
      <c r="BK13" s="31">
        <f t="shared" si="33"/>
        <v>0</v>
      </c>
      <c r="BL13" s="31">
        <f t="shared" si="33"/>
        <v>0</v>
      </c>
      <c r="BM13" s="31">
        <f t="shared" si="34"/>
        <v>0</v>
      </c>
      <c r="BN13" s="31">
        <f t="shared" si="4"/>
        <v>0</v>
      </c>
      <c r="BO13" s="31">
        <f t="shared" si="4"/>
        <v>0</v>
      </c>
      <c r="BP13" s="31">
        <f t="shared" si="35"/>
        <v>0</v>
      </c>
      <c r="BQ13" s="31">
        <f t="shared" si="36"/>
        <v>0</v>
      </c>
      <c r="BR13" s="31">
        <f t="shared" si="36"/>
        <v>0</v>
      </c>
      <c r="BS13" s="31">
        <f t="shared" si="37"/>
        <v>0</v>
      </c>
      <c r="BT13" s="31">
        <f t="shared" si="5"/>
        <v>0</v>
      </c>
      <c r="BU13" s="32">
        <f t="shared" si="5"/>
        <v>0</v>
      </c>
      <c r="BV13" s="32">
        <f t="shared" si="38"/>
        <v>0</v>
      </c>
      <c r="BX13" s="30">
        <f t="shared" si="39"/>
        <v>340</v>
      </c>
      <c r="BY13" s="31">
        <f t="shared" si="40"/>
        <v>10</v>
      </c>
      <c r="BZ13" s="31">
        <f t="shared" si="41"/>
        <v>0</v>
      </c>
      <c r="CA13" s="31">
        <f t="shared" si="42"/>
        <v>0</v>
      </c>
      <c r="CB13" s="31">
        <f t="shared" si="43"/>
        <v>0</v>
      </c>
      <c r="CC13" s="32">
        <f t="shared" si="44"/>
        <v>350</v>
      </c>
      <c r="CD13" s="176">
        <f t="shared" si="6"/>
        <v>203.33333333333334</v>
      </c>
      <c r="CE13" s="24">
        <f t="shared" si="45"/>
        <v>3</v>
      </c>
      <c r="CF13" s="176">
        <f t="shared" si="7"/>
        <v>163.33333333333334</v>
      </c>
      <c r="CG13" s="24">
        <f t="shared" si="46"/>
        <v>4</v>
      </c>
      <c r="CH13" s="176">
        <f t="shared" si="8"/>
        <v>110</v>
      </c>
      <c r="CI13" s="24">
        <f t="shared" si="47"/>
        <v>5</v>
      </c>
      <c r="CJ13" s="24">
        <f t="shared" si="48"/>
        <v>181</v>
      </c>
      <c r="CK13" s="174">
        <f t="shared" si="9"/>
        <v>0.17670966601873123</v>
      </c>
      <c r="CM13" s="24">
        <f t="shared" si="10"/>
        <v>0</v>
      </c>
      <c r="CN13" s="24">
        <f t="shared" si="11"/>
        <v>0</v>
      </c>
      <c r="CO13" s="24">
        <f t="shared" si="12"/>
        <v>0.49900199600798406</v>
      </c>
      <c r="CP13" s="24">
        <f t="shared" si="13"/>
        <v>0.22779043280182235</v>
      </c>
      <c r="CQ13" s="24">
        <f t="shared" si="14"/>
        <v>0</v>
      </c>
      <c r="CR13" s="24">
        <f t="shared" si="15"/>
        <v>0.29940119760479045</v>
      </c>
      <c r="CS13" s="24">
        <f t="shared" si="16"/>
        <v>0</v>
      </c>
      <c r="CT13" s="24">
        <f t="shared" si="17"/>
        <v>0</v>
      </c>
      <c r="CU13" s="24">
        <f t="shared" si="18"/>
        <v>0</v>
      </c>
      <c r="CV13" s="24">
        <f t="shared" si="19"/>
        <v>0</v>
      </c>
      <c r="CW13" s="24">
        <f t="shared" si="20"/>
        <v>0</v>
      </c>
      <c r="CX13" s="24">
        <f t="shared" si="21"/>
        <v>0</v>
      </c>
      <c r="CY13" s="24">
        <f t="shared" si="22"/>
        <v>0</v>
      </c>
      <c r="CZ13" s="24">
        <f t="shared" si="23"/>
        <v>0</v>
      </c>
      <c r="DA13" s="24">
        <f t="shared" si="24"/>
        <v>0</v>
      </c>
      <c r="DB13" s="24">
        <f t="shared" si="25"/>
        <v>0</v>
      </c>
      <c r="DC13" s="24">
        <f t="shared" si="26"/>
        <v>0</v>
      </c>
      <c r="DE13" s="24">
        <f t="shared" si="49"/>
        <v>0</v>
      </c>
      <c r="DR13" s="24">
        <f t="shared" si="27"/>
        <v>0</v>
      </c>
      <c r="DS13" s="24">
        <f t="shared" si="28"/>
        <v>0</v>
      </c>
    </row>
    <row r="14" spans="1:123" s="24" customFormat="1" ht="16.5" thickBot="1">
      <c r="A14" s="172" t="str">
        <f ca="1">UFPR!A14</f>
        <v>UFPR/PR</v>
      </c>
      <c r="B14" s="173">
        <v>12</v>
      </c>
      <c r="C14" s="84" t="str">
        <f ca="1">UFPR!C14</f>
        <v>Raul Osiecki</v>
      </c>
      <c r="D14" s="85" t="str">
        <f ca="1">UFPR!D14</f>
        <v>P</v>
      </c>
      <c r="E14" s="86">
        <f ca="1">UFPR!E14</f>
        <v>0</v>
      </c>
      <c r="F14" s="86">
        <f ca="1">UFPR!F14</f>
        <v>0</v>
      </c>
      <c r="G14" s="86">
        <f ca="1">UFPR!G14</f>
        <v>0</v>
      </c>
      <c r="H14" s="86">
        <f ca="1">UFPR!H14</f>
        <v>0</v>
      </c>
      <c r="I14" s="86">
        <f ca="1">UFPR!I14</f>
        <v>0</v>
      </c>
      <c r="J14" s="86">
        <f ca="1">UFPR!J14</f>
        <v>0</v>
      </c>
      <c r="K14" s="86">
        <f ca="1">UFPR!K14</f>
        <v>0</v>
      </c>
      <c r="L14" s="86">
        <f ca="1">UFPR!L14</f>
        <v>0</v>
      </c>
      <c r="M14" s="86">
        <f ca="1">UFPR!M14</f>
        <v>0</v>
      </c>
      <c r="N14" s="86">
        <f ca="1">UFPR!N14</f>
        <v>0</v>
      </c>
      <c r="O14" s="86">
        <f ca="1">UFPR!O14</f>
        <v>0</v>
      </c>
      <c r="P14" s="86">
        <f ca="1">UFPR!P14</f>
        <v>0</v>
      </c>
      <c r="Q14" s="86">
        <f ca="1">UFPR!Q14</f>
        <v>0</v>
      </c>
      <c r="R14" s="86">
        <f ca="1">UFPR!R14</f>
        <v>0</v>
      </c>
      <c r="S14" s="86">
        <f ca="1">UFPR!S14</f>
        <v>0</v>
      </c>
      <c r="T14" s="50" t="str">
        <f ca="1">UFPR!T14</f>
        <v>P</v>
      </c>
      <c r="U14" s="86">
        <f ca="1">UFPR!U14</f>
        <v>0</v>
      </c>
      <c r="V14" s="86">
        <f ca="1">UFPR!V14</f>
        <v>0</v>
      </c>
      <c r="W14" s="86">
        <f ca="1">UFPR!W14</f>
        <v>2</v>
      </c>
      <c r="X14" s="86">
        <f ca="1">UFPR!X14</f>
        <v>0</v>
      </c>
      <c r="Y14" s="86">
        <f ca="1">UFPR!Y14</f>
        <v>0</v>
      </c>
      <c r="Z14" s="86">
        <f ca="1">UFPR!Z14</f>
        <v>0</v>
      </c>
      <c r="AA14" s="86">
        <f ca="1">UFPR!AA14</f>
        <v>0</v>
      </c>
      <c r="AB14" s="86">
        <f ca="1">UFPR!AB14</f>
        <v>0</v>
      </c>
      <c r="AC14" s="86">
        <f ca="1">UFPR!AC14</f>
        <v>0</v>
      </c>
      <c r="AD14" s="86">
        <f ca="1">UFPR!AD14</f>
        <v>0</v>
      </c>
      <c r="AE14" s="86">
        <f ca="1">UFPR!AE14</f>
        <v>0</v>
      </c>
      <c r="AF14" s="86">
        <f ca="1">UFPR!AF14</f>
        <v>0</v>
      </c>
      <c r="AG14" s="86">
        <f ca="1">UFPR!AG14</f>
        <v>0</v>
      </c>
      <c r="AH14" s="86">
        <f ca="1">UFPR!AH14</f>
        <v>0</v>
      </c>
      <c r="AI14" s="86">
        <f ca="1">UFPR!AI14</f>
        <v>0</v>
      </c>
      <c r="AJ14" s="50"/>
      <c r="AK14" s="9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 t="shared" si="29"/>
        <v>2</v>
      </c>
      <c r="BA14" s="30">
        <f t="shared" si="0"/>
        <v>0</v>
      </c>
      <c r="BB14" s="31">
        <f t="shared" si="0"/>
        <v>0</v>
      </c>
      <c r="BC14" s="31">
        <f t="shared" si="30"/>
        <v>0</v>
      </c>
      <c r="BD14" s="31">
        <f t="shared" si="1"/>
        <v>2</v>
      </c>
      <c r="BE14" s="31">
        <f t="shared" si="31"/>
        <v>2</v>
      </c>
      <c r="BF14" s="31">
        <f t="shared" si="2"/>
        <v>0</v>
      </c>
      <c r="BG14" s="31">
        <f t="shared" si="32"/>
        <v>2</v>
      </c>
      <c r="BH14" s="31">
        <f t="shared" si="3"/>
        <v>0</v>
      </c>
      <c r="BI14" s="31">
        <f t="shared" si="3"/>
        <v>0</v>
      </c>
      <c r="BJ14" s="31">
        <f t="shared" si="3"/>
        <v>0</v>
      </c>
      <c r="BK14" s="31">
        <f t="shared" si="33"/>
        <v>0</v>
      </c>
      <c r="BL14" s="31">
        <f t="shared" si="33"/>
        <v>0</v>
      </c>
      <c r="BM14" s="31">
        <f t="shared" si="34"/>
        <v>0</v>
      </c>
      <c r="BN14" s="31">
        <f t="shared" si="4"/>
        <v>0</v>
      </c>
      <c r="BO14" s="31">
        <f t="shared" si="4"/>
        <v>0</v>
      </c>
      <c r="BP14" s="31">
        <f t="shared" si="35"/>
        <v>0</v>
      </c>
      <c r="BQ14" s="31">
        <f t="shared" si="36"/>
        <v>0</v>
      </c>
      <c r="BR14" s="31">
        <f t="shared" si="36"/>
        <v>0</v>
      </c>
      <c r="BS14" s="31">
        <f t="shared" si="37"/>
        <v>0</v>
      </c>
      <c r="BT14" s="31">
        <f t="shared" si="5"/>
        <v>0</v>
      </c>
      <c r="BU14" s="32">
        <f t="shared" si="5"/>
        <v>0</v>
      </c>
      <c r="BV14" s="32">
        <f t="shared" si="38"/>
        <v>0</v>
      </c>
      <c r="BX14" s="30">
        <f t="shared" si="39"/>
        <v>120</v>
      </c>
      <c r="BY14" s="31">
        <f t="shared" si="40"/>
        <v>0</v>
      </c>
      <c r="BZ14" s="31">
        <f t="shared" si="41"/>
        <v>0</v>
      </c>
      <c r="CA14" s="31">
        <f t="shared" si="42"/>
        <v>0</v>
      </c>
      <c r="CB14" s="31">
        <f t="shared" si="43"/>
        <v>0</v>
      </c>
      <c r="CC14" s="32">
        <f t="shared" si="44"/>
        <v>120</v>
      </c>
      <c r="CD14" s="176">
        <f t="shared" si="6"/>
        <v>-26.666666666666657</v>
      </c>
      <c r="CE14" s="24" t="str">
        <f t="shared" si="45"/>
        <v>NAO</v>
      </c>
      <c r="CF14" s="176">
        <f t="shared" si="7"/>
        <v>-66.666666666666657</v>
      </c>
      <c r="CG14" s="24" t="str">
        <f t="shared" si="46"/>
        <v>NAO</v>
      </c>
      <c r="CH14" s="176">
        <f t="shared" si="8"/>
        <v>-120</v>
      </c>
      <c r="CI14" s="24" t="str">
        <f t="shared" si="47"/>
        <v>NAO</v>
      </c>
      <c r="CJ14" s="24">
        <f t="shared" si="48"/>
        <v>332</v>
      </c>
      <c r="CK14" s="174">
        <f t="shared" si="9"/>
        <v>6.0586171206422137E-2</v>
      </c>
      <c r="CM14" s="24">
        <f t="shared" si="10"/>
        <v>0</v>
      </c>
      <c r="CN14" s="24">
        <f t="shared" si="11"/>
        <v>0</v>
      </c>
      <c r="CO14" s="24">
        <f t="shared" si="12"/>
        <v>0.19960079840319361</v>
      </c>
      <c r="CP14" s="24">
        <f t="shared" si="13"/>
        <v>0</v>
      </c>
      <c r="CQ14" s="24">
        <f t="shared" si="14"/>
        <v>0</v>
      </c>
      <c r="CR14" s="24">
        <f t="shared" si="15"/>
        <v>0</v>
      </c>
      <c r="CS14" s="24">
        <f t="shared" si="16"/>
        <v>0</v>
      </c>
      <c r="CT14" s="24">
        <f t="shared" si="17"/>
        <v>0</v>
      </c>
      <c r="CU14" s="24">
        <f t="shared" si="18"/>
        <v>0</v>
      </c>
      <c r="CV14" s="24">
        <f t="shared" si="19"/>
        <v>0</v>
      </c>
      <c r="CW14" s="24">
        <f t="shared" si="20"/>
        <v>0</v>
      </c>
      <c r="CX14" s="24">
        <f t="shared" si="21"/>
        <v>0</v>
      </c>
      <c r="CY14" s="24">
        <f t="shared" si="22"/>
        <v>0</v>
      </c>
      <c r="CZ14" s="24">
        <f t="shared" si="23"/>
        <v>0</v>
      </c>
      <c r="DA14" s="24">
        <f t="shared" si="24"/>
        <v>0</v>
      </c>
      <c r="DB14" s="24">
        <f t="shared" si="25"/>
        <v>0</v>
      </c>
      <c r="DC14" s="24">
        <f t="shared" si="26"/>
        <v>0</v>
      </c>
      <c r="DE14" s="24">
        <f t="shared" si="49"/>
        <v>0</v>
      </c>
      <c r="DR14" s="24">
        <f t="shared" si="27"/>
        <v>0</v>
      </c>
      <c r="DS14" s="24">
        <f t="shared" si="28"/>
        <v>0</v>
      </c>
    </row>
    <row r="15" spans="1:123" s="24" customFormat="1" ht="16.5" thickBot="1">
      <c r="A15" s="172" t="str">
        <f ca="1">UFPR!A15</f>
        <v>UFPR/PR</v>
      </c>
      <c r="B15" s="173">
        <v>13</v>
      </c>
      <c r="C15" s="84" t="str">
        <f ca="1">UFPR!C15</f>
        <v>Ricardo W. Coelho</v>
      </c>
      <c r="D15" s="85" t="str">
        <f ca="1">UFPR!D15</f>
        <v>P</v>
      </c>
      <c r="E15" s="86">
        <f ca="1">UFPR!E15</f>
        <v>0</v>
      </c>
      <c r="F15" s="86">
        <f ca="1">UFPR!F15</f>
        <v>1</v>
      </c>
      <c r="G15" s="86">
        <f ca="1">UFPR!G15</f>
        <v>0</v>
      </c>
      <c r="H15" s="86">
        <f ca="1">UFPR!H15</f>
        <v>1</v>
      </c>
      <c r="I15" s="86">
        <f ca="1">UFPR!I15</f>
        <v>0</v>
      </c>
      <c r="J15" s="86">
        <f ca="1">UFPR!J15</f>
        <v>0</v>
      </c>
      <c r="K15" s="86">
        <f ca="1">UFPR!K15</f>
        <v>0</v>
      </c>
      <c r="L15" s="86">
        <f ca="1">UFPR!L15</f>
        <v>0</v>
      </c>
      <c r="M15" s="86">
        <f ca="1">UFPR!M15</f>
        <v>0</v>
      </c>
      <c r="N15" s="86">
        <f ca="1">UFPR!N15</f>
        <v>0</v>
      </c>
      <c r="O15" s="86">
        <f ca="1">UFPR!O15</f>
        <v>0</v>
      </c>
      <c r="P15" s="86">
        <f ca="1">UFPR!P15</f>
        <v>0</v>
      </c>
      <c r="Q15" s="86">
        <f ca="1">UFPR!Q15</f>
        <v>0</v>
      </c>
      <c r="R15" s="86">
        <f ca="1">UFPR!R15</f>
        <v>0</v>
      </c>
      <c r="S15" s="86">
        <f ca="1">UFPR!S15</f>
        <v>0</v>
      </c>
      <c r="T15" s="50" t="str">
        <f ca="1">UFPR!T15</f>
        <v>C</v>
      </c>
      <c r="U15" s="86">
        <f ca="1">UFPR!U15</f>
        <v>0</v>
      </c>
      <c r="V15" s="86">
        <f ca="1">UFPR!V15</f>
        <v>0</v>
      </c>
      <c r="W15" s="86">
        <f ca="1">UFPR!W15</f>
        <v>0</v>
      </c>
      <c r="X15" s="86">
        <f ca="1">UFPR!X15</f>
        <v>0</v>
      </c>
      <c r="Y15" s="86">
        <f ca="1">UFPR!Y15</f>
        <v>0</v>
      </c>
      <c r="Z15" s="86">
        <f ca="1">UFPR!Z15</f>
        <v>0</v>
      </c>
      <c r="AA15" s="86">
        <f ca="1">UFPR!AA15</f>
        <v>0</v>
      </c>
      <c r="AB15" s="86">
        <f ca="1">UFPR!AB15</f>
        <v>0</v>
      </c>
      <c r="AC15" s="86">
        <f ca="1">UFPR!AC15</f>
        <v>0</v>
      </c>
      <c r="AD15" s="86">
        <f ca="1">UFPR!AD15</f>
        <v>0</v>
      </c>
      <c r="AE15" s="86">
        <f ca="1">UFPR!AE15</f>
        <v>0</v>
      </c>
      <c r="AF15" s="86">
        <f ca="1">UFPR!AF15</f>
        <v>0</v>
      </c>
      <c r="AG15" s="86">
        <f ca="1">UFPR!AG15</f>
        <v>0</v>
      </c>
      <c r="AH15" s="86">
        <f ca="1">UFPR!AH15</f>
        <v>0</v>
      </c>
      <c r="AI15" s="86">
        <f ca="1">UFPR!AI15</f>
        <v>0</v>
      </c>
      <c r="AJ15" s="50"/>
      <c r="AK15" s="93"/>
      <c r="AL15" s="33"/>
      <c r="AM15" s="33"/>
      <c r="AN15" s="27"/>
      <c r="AO15" s="27"/>
      <c r="AP15" s="27"/>
      <c r="AQ15" s="27"/>
      <c r="AR15" s="28"/>
      <c r="AS15" s="26"/>
      <c r="AT15" s="26"/>
      <c r="AU15" s="26"/>
      <c r="AV15" s="26"/>
      <c r="AW15" s="26"/>
      <c r="AX15" s="26"/>
      <c r="AY15" s="26"/>
      <c r="AZ15" s="29">
        <f t="shared" si="29"/>
        <v>1</v>
      </c>
      <c r="BA15" s="30">
        <f t="shared" si="0"/>
        <v>0</v>
      </c>
      <c r="BB15" s="31">
        <f t="shared" si="0"/>
        <v>1</v>
      </c>
      <c r="BC15" s="31">
        <f t="shared" si="30"/>
        <v>1</v>
      </c>
      <c r="BD15" s="31">
        <f t="shared" si="1"/>
        <v>0</v>
      </c>
      <c r="BE15" s="31">
        <f t="shared" si="31"/>
        <v>1</v>
      </c>
      <c r="BF15" s="31">
        <f t="shared" si="2"/>
        <v>1</v>
      </c>
      <c r="BG15" s="31">
        <f t="shared" si="32"/>
        <v>2</v>
      </c>
      <c r="BH15" s="31">
        <f t="shared" si="3"/>
        <v>0</v>
      </c>
      <c r="BI15" s="31">
        <f t="shared" si="3"/>
        <v>0</v>
      </c>
      <c r="BJ15" s="31">
        <f t="shared" si="3"/>
        <v>0</v>
      </c>
      <c r="BK15" s="31">
        <f t="shared" si="33"/>
        <v>0</v>
      </c>
      <c r="BL15" s="31">
        <f t="shared" si="33"/>
        <v>0</v>
      </c>
      <c r="BM15" s="31">
        <f t="shared" si="34"/>
        <v>0</v>
      </c>
      <c r="BN15" s="31">
        <f t="shared" si="4"/>
        <v>0</v>
      </c>
      <c r="BO15" s="31">
        <f t="shared" si="4"/>
        <v>0</v>
      </c>
      <c r="BP15" s="31">
        <f t="shared" si="35"/>
        <v>0</v>
      </c>
      <c r="BQ15" s="31">
        <f t="shared" si="36"/>
        <v>0</v>
      </c>
      <c r="BR15" s="31">
        <f t="shared" si="36"/>
        <v>0</v>
      </c>
      <c r="BS15" s="31">
        <f t="shared" si="37"/>
        <v>0</v>
      </c>
      <c r="BT15" s="31">
        <f t="shared" si="5"/>
        <v>0</v>
      </c>
      <c r="BU15" s="32">
        <f t="shared" si="5"/>
        <v>0</v>
      </c>
      <c r="BV15" s="32">
        <f t="shared" si="38"/>
        <v>0</v>
      </c>
      <c r="BX15" s="30">
        <f t="shared" si="39"/>
        <v>120</v>
      </c>
      <c r="BY15" s="31">
        <f t="shared" si="40"/>
        <v>0</v>
      </c>
      <c r="BZ15" s="31">
        <f t="shared" si="41"/>
        <v>0</v>
      </c>
      <c r="CA15" s="31">
        <f t="shared" si="42"/>
        <v>0</v>
      </c>
      <c r="CB15" s="31">
        <f t="shared" si="43"/>
        <v>0</v>
      </c>
      <c r="CC15" s="32">
        <f t="shared" si="44"/>
        <v>120</v>
      </c>
      <c r="CD15" s="176">
        <f t="shared" si="6"/>
        <v>46.666666666666671</v>
      </c>
      <c r="CE15" s="24">
        <f t="shared" si="45"/>
        <v>3</v>
      </c>
      <c r="CF15" s="176">
        <f t="shared" si="7"/>
        <v>26.666666666666671</v>
      </c>
      <c r="CG15" s="24">
        <f t="shared" si="46"/>
        <v>4</v>
      </c>
      <c r="CH15" s="176">
        <f t="shared" si="8"/>
        <v>0</v>
      </c>
      <c r="CI15" s="24">
        <f t="shared" si="47"/>
        <v>5</v>
      </c>
      <c r="CJ15" s="24">
        <f t="shared" si="48"/>
        <v>332</v>
      </c>
      <c r="CK15" s="174">
        <f t="shared" si="9"/>
        <v>6.0586171206422137E-2</v>
      </c>
      <c r="CM15" s="24">
        <f t="shared" si="10"/>
        <v>0</v>
      </c>
      <c r="CN15" s="24">
        <f t="shared" si="11"/>
        <v>0.1557632398753894</v>
      </c>
      <c r="CO15" s="24">
        <f t="shared" si="12"/>
        <v>0</v>
      </c>
      <c r="CP15" s="24">
        <f t="shared" si="13"/>
        <v>0.22779043280182235</v>
      </c>
      <c r="CQ15" s="24">
        <f t="shared" si="14"/>
        <v>0</v>
      </c>
      <c r="CR15" s="24">
        <f t="shared" si="15"/>
        <v>0</v>
      </c>
      <c r="CS15" s="24">
        <f t="shared" si="16"/>
        <v>0</v>
      </c>
      <c r="CT15" s="24">
        <f t="shared" si="17"/>
        <v>0</v>
      </c>
      <c r="CU15" s="24">
        <f t="shared" si="18"/>
        <v>0</v>
      </c>
      <c r="CV15" s="24">
        <f t="shared" si="19"/>
        <v>0</v>
      </c>
      <c r="CW15" s="24">
        <f t="shared" si="20"/>
        <v>0</v>
      </c>
      <c r="CX15" s="24">
        <f t="shared" si="21"/>
        <v>0</v>
      </c>
      <c r="CY15" s="24">
        <f t="shared" si="22"/>
        <v>0</v>
      </c>
      <c r="CZ15" s="24">
        <f t="shared" si="23"/>
        <v>0</v>
      </c>
      <c r="DA15" s="24">
        <f t="shared" si="24"/>
        <v>0</v>
      </c>
      <c r="DB15" s="24">
        <f t="shared" si="25"/>
        <v>0</v>
      </c>
      <c r="DC15" s="24">
        <f t="shared" si="26"/>
        <v>0</v>
      </c>
      <c r="DE15" s="24">
        <f t="shared" si="49"/>
        <v>0</v>
      </c>
      <c r="DR15" s="24">
        <f t="shared" si="27"/>
        <v>0</v>
      </c>
      <c r="DS15" s="24">
        <f t="shared" si="28"/>
        <v>0</v>
      </c>
    </row>
    <row r="16" spans="1:123" s="24" customFormat="1" ht="16.5" thickBot="1">
      <c r="A16" s="172" t="str">
        <f ca="1">UFPR!A16</f>
        <v>UFPR/PR</v>
      </c>
      <c r="B16" s="173">
        <v>14</v>
      </c>
      <c r="C16" s="84" t="str">
        <f ca="1">UFPR!C16</f>
        <v>Rodrigo Reis</v>
      </c>
      <c r="D16" s="85" t="str">
        <f ca="1">UFPR!D16</f>
        <v>P</v>
      </c>
      <c r="E16" s="86">
        <f ca="1">UFPR!E16</f>
        <v>12</v>
      </c>
      <c r="F16" s="86">
        <f ca="1">UFPR!F16</f>
        <v>0</v>
      </c>
      <c r="G16" s="86">
        <f ca="1">UFPR!G16</f>
        <v>7</v>
      </c>
      <c r="H16" s="86">
        <f ca="1">UFPR!H16</f>
        <v>4</v>
      </c>
      <c r="I16" s="86">
        <f ca="1">UFPR!I16</f>
        <v>0</v>
      </c>
      <c r="J16" s="86">
        <f ca="1">UFPR!J16</f>
        <v>0</v>
      </c>
      <c r="K16" s="86">
        <f ca="1">UFPR!K16</f>
        <v>0</v>
      </c>
      <c r="L16" s="86">
        <f ca="1">UFPR!L16</f>
        <v>0</v>
      </c>
      <c r="M16" s="86">
        <f ca="1">UFPR!M16</f>
        <v>0</v>
      </c>
      <c r="N16" s="86">
        <f ca="1">UFPR!N16</f>
        <v>0</v>
      </c>
      <c r="O16" s="86">
        <f ca="1">UFPR!O16</f>
        <v>0</v>
      </c>
      <c r="P16" s="86">
        <f ca="1">UFPR!P16</f>
        <v>0</v>
      </c>
      <c r="Q16" s="86">
        <f ca="1">UFPR!Q16</f>
        <v>0</v>
      </c>
      <c r="R16" s="86">
        <f ca="1">UFPR!R16</f>
        <v>0</v>
      </c>
      <c r="S16" s="86">
        <f ca="1">UFPR!S16</f>
        <v>0</v>
      </c>
      <c r="T16" s="50" t="str">
        <f ca="1">UFPR!T16</f>
        <v>P</v>
      </c>
      <c r="U16" s="86">
        <f ca="1">UFPR!U16</f>
        <v>6</v>
      </c>
      <c r="V16" s="86">
        <f ca="1">UFPR!V16</f>
        <v>1</v>
      </c>
      <c r="W16" s="86">
        <f ca="1">UFPR!W16</f>
        <v>8</v>
      </c>
      <c r="X16" s="86">
        <f ca="1">UFPR!X16</f>
        <v>0</v>
      </c>
      <c r="Y16" s="86">
        <f ca="1">UFPR!Y16</f>
        <v>0</v>
      </c>
      <c r="Z16" s="86">
        <f ca="1">UFPR!Z16</f>
        <v>0</v>
      </c>
      <c r="AA16" s="86">
        <f ca="1">UFPR!AA16</f>
        <v>0</v>
      </c>
      <c r="AB16" s="86">
        <f ca="1">UFPR!AB16</f>
        <v>0</v>
      </c>
      <c r="AC16" s="86">
        <f ca="1">UFPR!AC16</f>
        <v>0</v>
      </c>
      <c r="AD16" s="86">
        <f ca="1">UFPR!AD16</f>
        <v>0</v>
      </c>
      <c r="AE16" s="86">
        <f ca="1">UFPR!AE16</f>
        <v>0</v>
      </c>
      <c r="AF16" s="86">
        <f ca="1">UFPR!AF16</f>
        <v>0</v>
      </c>
      <c r="AG16" s="86">
        <f ca="1">UFPR!AG16</f>
        <v>0</v>
      </c>
      <c r="AH16" s="86">
        <f ca="1">UFPR!AH16</f>
        <v>0</v>
      </c>
      <c r="AI16" s="86">
        <f ca="1">UFPR!AI16</f>
        <v>0</v>
      </c>
      <c r="AJ16" s="50"/>
      <c r="AK16" s="93"/>
      <c r="AL16" s="33"/>
      <c r="AM16" s="33"/>
      <c r="AN16" s="27"/>
      <c r="AO16" s="27"/>
      <c r="AP16" s="27"/>
      <c r="AQ16" s="27"/>
      <c r="AR16" s="28"/>
      <c r="AS16" s="26"/>
      <c r="AT16" s="26"/>
      <c r="AU16" s="26"/>
      <c r="AV16" s="26"/>
      <c r="AW16" s="26"/>
      <c r="AX16" s="26"/>
      <c r="AY16" s="26"/>
      <c r="AZ16" s="29">
        <f t="shared" si="29"/>
        <v>2</v>
      </c>
      <c r="BA16" s="30">
        <f t="shared" si="0"/>
        <v>18</v>
      </c>
      <c r="BB16" s="31">
        <f t="shared" si="0"/>
        <v>1</v>
      </c>
      <c r="BC16" s="31">
        <f t="shared" si="30"/>
        <v>19</v>
      </c>
      <c r="BD16" s="31">
        <f t="shared" si="1"/>
        <v>15</v>
      </c>
      <c r="BE16" s="31">
        <f t="shared" si="31"/>
        <v>34</v>
      </c>
      <c r="BF16" s="31">
        <f t="shared" si="2"/>
        <v>4</v>
      </c>
      <c r="BG16" s="31">
        <f t="shared" si="32"/>
        <v>38</v>
      </c>
      <c r="BH16" s="31">
        <f t="shared" si="3"/>
        <v>0</v>
      </c>
      <c r="BI16" s="31">
        <f t="shared" si="3"/>
        <v>0</v>
      </c>
      <c r="BJ16" s="31">
        <f t="shared" si="3"/>
        <v>0</v>
      </c>
      <c r="BK16" s="31">
        <f t="shared" si="33"/>
        <v>0</v>
      </c>
      <c r="BL16" s="31">
        <f t="shared" si="33"/>
        <v>0</v>
      </c>
      <c r="BM16" s="31">
        <f t="shared" si="34"/>
        <v>0</v>
      </c>
      <c r="BN16" s="31">
        <f t="shared" si="4"/>
        <v>0</v>
      </c>
      <c r="BO16" s="31">
        <f t="shared" si="4"/>
        <v>0</v>
      </c>
      <c r="BP16" s="31">
        <f t="shared" si="35"/>
        <v>0</v>
      </c>
      <c r="BQ16" s="31">
        <f t="shared" si="36"/>
        <v>0</v>
      </c>
      <c r="BR16" s="31">
        <f t="shared" si="36"/>
        <v>0</v>
      </c>
      <c r="BS16" s="31">
        <f t="shared" si="37"/>
        <v>0</v>
      </c>
      <c r="BT16" s="31">
        <f t="shared" si="5"/>
        <v>0</v>
      </c>
      <c r="BU16" s="32">
        <f t="shared" si="5"/>
        <v>0</v>
      </c>
      <c r="BV16" s="32">
        <f t="shared" si="38"/>
        <v>0</v>
      </c>
      <c r="BX16" s="30">
        <f t="shared" si="39"/>
        <v>2940</v>
      </c>
      <c r="BY16" s="31">
        <f t="shared" si="40"/>
        <v>0</v>
      </c>
      <c r="BZ16" s="31">
        <f t="shared" si="41"/>
        <v>0</v>
      </c>
      <c r="CA16" s="31">
        <f t="shared" si="42"/>
        <v>0</v>
      </c>
      <c r="CB16" s="31">
        <f t="shared" si="43"/>
        <v>0</v>
      </c>
      <c r="CC16" s="32">
        <f t="shared" si="44"/>
        <v>2940</v>
      </c>
      <c r="CD16" s="176">
        <f t="shared" si="6"/>
        <v>2793.3333333333335</v>
      </c>
      <c r="CE16" s="24">
        <f t="shared" si="45"/>
        <v>3</v>
      </c>
      <c r="CF16" s="176">
        <f t="shared" si="7"/>
        <v>2753.3333333333335</v>
      </c>
      <c r="CG16" s="24">
        <f t="shared" si="46"/>
        <v>4</v>
      </c>
      <c r="CH16" s="176">
        <f t="shared" si="8"/>
        <v>2700</v>
      </c>
      <c r="CI16" s="24">
        <f t="shared" si="47"/>
        <v>5</v>
      </c>
      <c r="CJ16" s="24">
        <f t="shared" si="48"/>
        <v>2</v>
      </c>
      <c r="CK16" s="174">
        <f t="shared" si="9"/>
        <v>1.4843611945573423</v>
      </c>
      <c r="CM16" s="24">
        <f t="shared" si="10"/>
        <v>3.3271719038817005</v>
      </c>
      <c r="CN16" s="24">
        <f t="shared" si="11"/>
        <v>0.1557632398753894</v>
      </c>
      <c r="CO16" s="24">
        <f t="shared" si="12"/>
        <v>1.4970059880239521</v>
      </c>
      <c r="CP16" s="24">
        <f t="shared" si="13"/>
        <v>0.91116173120728938</v>
      </c>
      <c r="CQ16" s="24">
        <f t="shared" si="14"/>
        <v>0</v>
      </c>
      <c r="CR16" s="24">
        <f t="shared" si="15"/>
        <v>0</v>
      </c>
      <c r="CS16" s="24">
        <f t="shared" si="16"/>
        <v>0</v>
      </c>
      <c r="CT16" s="24">
        <f t="shared" si="17"/>
        <v>0</v>
      </c>
      <c r="CU16" s="24">
        <f t="shared" si="18"/>
        <v>0</v>
      </c>
      <c r="CV16" s="24">
        <f t="shared" si="19"/>
        <v>0</v>
      </c>
      <c r="CW16" s="24">
        <f t="shared" si="20"/>
        <v>0</v>
      </c>
      <c r="CX16" s="24">
        <f t="shared" si="21"/>
        <v>0</v>
      </c>
      <c r="CY16" s="24">
        <f t="shared" si="22"/>
        <v>0</v>
      </c>
      <c r="CZ16" s="24">
        <f t="shared" si="23"/>
        <v>0</v>
      </c>
      <c r="DA16" s="24">
        <f t="shared" si="24"/>
        <v>0</v>
      </c>
      <c r="DB16" s="24">
        <f t="shared" si="25"/>
        <v>0</v>
      </c>
      <c r="DC16" s="24">
        <f t="shared" si="26"/>
        <v>0</v>
      </c>
      <c r="DE16" s="24">
        <f t="shared" si="49"/>
        <v>0</v>
      </c>
      <c r="DR16" s="24">
        <f t="shared" si="27"/>
        <v>0</v>
      </c>
      <c r="DS16" s="24">
        <f t="shared" si="28"/>
        <v>0</v>
      </c>
    </row>
    <row r="17" spans="1:123" ht="16.5" thickBot="1">
      <c r="A17" s="172" t="str">
        <f ca="1">UFPR!A17</f>
        <v>UFPR/PR</v>
      </c>
      <c r="B17" s="173">
        <v>15</v>
      </c>
      <c r="C17" s="84" t="str">
        <f ca="1">UFPR!C17</f>
        <v>Sérgio Gregório da Silva</v>
      </c>
      <c r="D17" s="85" t="str">
        <f ca="1">UFPR!D17</f>
        <v>P</v>
      </c>
      <c r="E17" s="86">
        <f ca="1">UFPR!E17</f>
        <v>1</v>
      </c>
      <c r="F17" s="86">
        <f ca="1">UFPR!F17</f>
        <v>4</v>
      </c>
      <c r="G17" s="86">
        <f ca="1">UFPR!G17</f>
        <v>3</v>
      </c>
      <c r="H17" s="86">
        <f ca="1">UFPR!H17</f>
        <v>2</v>
      </c>
      <c r="I17" s="86">
        <f ca="1">UFPR!I17</f>
        <v>0</v>
      </c>
      <c r="J17" s="86">
        <f ca="1">UFPR!J17</f>
        <v>0</v>
      </c>
      <c r="K17" s="86">
        <f ca="1">UFPR!K17</f>
        <v>0</v>
      </c>
      <c r="L17" s="86">
        <f ca="1">UFPR!L17</f>
        <v>0</v>
      </c>
      <c r="M17" s="86">
        <f ca="1">UFPR!M17</f>
        <v>0</v>
      </c>
      <c r="N17" s="86">
        <f ca="1">UFPR!N17</f>
        <v>0</v>
      </c>
      <c r="O17" s="86">
        <f ca="1">UFPR!O17</f>
        <v>0</v>
      </c>
      <c r="P17" s="86">
        <f ca="1">UFPR!P17</f>
        <v>0</v>
      </c>
      <c r="Q17" s="86">
        <f ca="1">UFPR!Q17</f>
        <v>0</v>
      </c>
      <c r="R17" s="86">
        <f ca="1">UFPR!R17</f>
        <v>0</v>
      </c>
      <c r="S17" s="86">
        <f ca="1">UFPR!S17</f>
        <v>0</v>
      </c>
      <c r="T17" s="50" t="str">
        <f ca="1">UFPR!T17</f>
        <v>P</v>
      </c>
      <c r="U17" s="86">
        <f ca="1">UFPR!U17</f>
        <v>3</v>
      </c>
      <c r="V17" s="86">
        <f ca="1">UFPR!V17</f>
        <v>2</v>
      </c>
      <c r="W17" s="86">
        <f ca="1">UFPR!W17</f>
        <v>2</v>
      </c>
      <c r="X17" s="86">
        <f ca="1">UFPR!X17</f>
        <v>1</v>
      </c>
      <c r="Y17" s="86">
        <f ca="1">UFPR!Y17</f>
        <v>0</v>
      </c>
      <c r="Z17" s="86">
        <f ca="1">UFPR!Z17</f>
        <v>0</v>
      </c>
      <c r="AA17" s="86">
        <f ca="1">UFPR!AA17</f>
        <v>0</v>
      </c>
      <c r="AB17" s="86">
        <f ca="1">UFPR!AB17</f>
        <v>0</v>
      </c>
      <c r="AC17" s="86">
        <f ca="1">UFPR!AC17</f>
        <v>0</v>
      </c>
      <c r="AD17" s="86">
        <f ca="1">UFPR!AD17</f>
        <v>0</v>
      </c>
      <c r="AE17" s="86">
        <f ca="1">UFPR!AE17</f>
        <v>0</v>
      </c>
      <c r="AF17" s="86">
        <f ca="1">UFPR!AF17</f>
        <v>0</v>
      </c>
      <c r="AG17" s="86">
        <f ca="1">UFPR!AG17</f>
        <v>0</v>
      </c>
      <c r="AH17" s="86">
        <f ca="1">UFPR!AH17</f>
        <v>0</v>
      </c>
      <c r="AI17" s="86">
        <f ca="1">UFPR!AI17</f>
        <v>0</v>
      </c>
      <c r="AJ17" s="50"/>
      <c r="AK17" s="93"/>
      <c r="AL17" s="33"/>
      <c r="AM17" s="33"/>
      <c r="AN17" s="36"/>
      <c r="AO17" s="36"/>
      <c r="AP17" s="36"/>
      <c r="AQ17" s="36"/>
      <c r="AR17" s="37"/>
      <c r="AS17" s="33"/>
      <c r="AT17" s="33"/>
      <c r="AU17" s="33"/>
      <c r="AV17" s="33"/>
      <c r="AW17" s="33"/>
      <c r="AX17" s="33"/>
      <c r="AY17" s="33"/>
      <c r="AZ17" s="38">
        <f t="shared" si="29"/>
        <v>2</v>
      </c>
      <c r="BA17" s="39">
        <f t="shared" si="0"/>
        <v>4</v>
      </c>
      <c r="BB17" s="40">
        <f t="shared" si="0"/>
        <v>6</v>
      </c>
      <c r="BC17" s="31">
        <f t="shared" si="30"/>
        <v>10</v>
      </c>
      <c r="BD17" s="40">
        <f t="shared" si="1"/>
        <v>5</v>
      </c>
      <c r="BE17" s="31">
        <f t="shared" si="31"/>
        <v>15</v>
      </c>
      <c r="BF17" s="40">
        <f t="shared" si="2"/>
        <v>3</v>
      </c>
      <c r="BG17" s="31">
        <f t="shared" si="32"/>
        <v>18</v>
      </c>
      <c r="BH17" s="40">
        <f t="shared" si="3"/>
        <v>0</v>
      </c>
      <c r="BI17" s="40">
        <f t="shared" si="3"/>
        <v>0</v>
      </c>
      <c r="BJ17" s="40">
        <f t="shared" si="3"/>
        <v>0</v>
      </c>
      <c r="BK17" s="40">
        <f t="shared" si="33"/>
        <v>0</v>
      </c>
      <c r="BL17" s="40">
        <f t="shared" si="33"/>
        <v>0</v>
      </c>
      <c r="BM17" s="31">
        <f t="shared" si="34"/>
        <v>0</v>
      </c>
      <c r="BN17" s="40">
        <f t="shared" si="4"/>
        <v>0</v>
      </c>
      <c r="BO17" s="40">
        <f t="shared" si="4"/>
        <v>0</v>
      </c>
      <c r="BP17" s="40">
        <f t="shared" si="35"/>
        <v>0</v>
      </c>
      <c r="BQ17" s="40">
        <f t="shared" si="36"/>
        <v>0</v>
      </c>
      <c r="BR17" s="40">
        <f t="shared" si="36"/>
        <v>0</v>
      </c>
      <c r="BS17" s="31">
        <f t="shared" si="37"/>
        <v>0</v>
      </c>
      <c r="BT17" s="40">
        <f t="shared" si="5"/>
        <v>0</v>
      </c>
      <c r="BU17" s="41">
        <f t="shared" si="5"/>
        <v>0</v>
      </c>
      <c r="BV17" s="41">
        <f t="shared" si="38"/>
        <v>0</v>
      </c>
      <c r="BW17" s="42"/>
      <c r="BX17" s="39">
        <f t="shared" si="39"/>
        <v>1300</v>
      </c>
      <c r="BY17" s="40">
        <f t="shared" si="40"/>
        <v>0</v>
      </c>
      <c r="BZ17" s="40">
        <f t="shared" si="41"/>
        <v>0</v>
      </c>
      <c r="CA17" s="40">
        <f t="shared" si="42"/>
        <v>0</v>
      </c>
      <c r="CB17" s="40">
        <f t="shared" si="43"/>
        <v>0</v>
      </c>
      <c r="CC17" s="32">
        <f t="shared" si="44"/>
        <v>1300</v>
      </c>
      <c r="CD17" s="177">
        <f t="shared" si="6"/>
        <v>1153.3333333333333</v>
      </c>
      <c r="CE17" s="24">
        <f t="shared" si="45"/>
        <v>3</v>
      </c>
      <c r="CF17" s="177">
        <f t="shared" si="7"/>
        <v>1113.3333333333333</v>
      </c>
      <c r="CG17" s="24">
        <f t="shared" si="46"/>
        <v>4</v>
      </c>
      <c r="CH17" s="177">
        <f t="shared" si="8"/>
        <v>1060</v>
      </c>
      <c r="CI17" s="24">
        <f t="shared" si="47"/>
        <v>5</v>
      </c>
      <c r="CJ17" s="24">
        <f t="shared" si="48"/>
        <v>28</v>
      </c>
      <c r="CK17" s="175">
        <f t="shared" si="9"/>
        <v>0.65635018806957313</v>
      </c>
      <c r="CM17">
        <f t="shared" si="10"/>
        <v>0.73937153419593349</v>
      </c>
      <c r="CN17">
        <f t="shared" si="11"/>
        <v>0.93457943925233644</v>
      </c>
      <c r="CO17">
        <f t="shared" si="12"/>
        <v>0.49900199600798406</v>
      </c>
      <c r="CP17">
        <f t="shared" si="13"/>
        <v>0.68337129840546706</v>
      </c>
      <c r="CQ17">
        <f t="shared" si="14"/>
        <v>0</v>
      </c>
      <c r="CR17">
        <f t="shared" si="15"/>
        <v>0</v>
      </c>
      <c r="CS17">
        <f t="shared" si="16"/>
        <v>0</v>
      </c>
      <c r="CT17">
        <f t="shared" si="17"/>
        <v>0</v>
      </c>
      <c r="CU17">
        <f t="shared" si="18"/>
        <v>0</v>
      </c>
      <c r="CV17">
        <f t="shared" si="19"/>
        <v>0</v>
      </c>
      <c r="CW17">
        <f t="shared" si="20"/>
        <v>0</v>
      </c>
      <c r="CX17">
        <f t="shared" si="21"/>
        <v>0</v>
      </c>
      <c r="CY17">
        <f t="shared" si="22"/>
        <v>0</v>
      </c>
      <c r="CZ17">
        <f t="shared" si="23"/>
        <v>0</v>
      </c>
      <c r="DA17">
        <f t="shared" si="24"/>
        <v>0</v>
      </c>
      <c r="DB17">
        <f t="shared" si="25"/>
        <v>0</v>
      </c>
      <c r="DC17">
        <f t="shared" si="26"/>
        <v>0</v>
      </c>
      <c r="DE17" s="24">
        <f t="shared" si="49"/>
        <v>0</v>
      </c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>
        <f t="shared" si="27"/>
        <v>0</v>
      </c>
      <c r="DS17" s="24">
        <f t="shared" si="28"/>
        <v>0</v>
      </c>
    </row>
    <row r="18" spans="1:123" ht="16.5" thickBot="1">
      <c r="A18" s="172" t="str">
        <f ca="1">UFPR!A18</f>
        <v>UFPR/PR</v>
      </c>
      <c r="B18" s="173">
        <v>16</v>
      </c>
      <c r="C18" s="84" t="str">
        <f ca="1">UFPR!C18</f>
        <v>Simone Rechia</v>
      </c>
      <c r="D18" s="85" t="str">
        <f ca="1">UFPR!D18</f>
        <v>C</v>
      </c>
      <c r="E18" s="86">
        <f ca="1">UFPR!E18</f>
        <v>0</v>
      </c>
      <c r="F18" s="86">
        <f ca="1">UFPR!F18</f>
        <v>0</v>
      </c>
      <c r="G18" s="86">
        <f ca="1">UFPR!G18</f>
        <v>0</v>
      </c>
      <c r="H18" s="86">
        <f ca="1">UFPR!H18</f>
        <v>0</v>
      </c>
      <c r="I18" s="86">
        <f ca="1">UFPR!I18</f>
        <v>0</v>
      </c>
      <c r="J18" s="86">
        <f ca="1">UFPR!J18</f>
        <v>0</v>
      </c>
      <c r="K18" s="86">
        <f ca="1">UFPR!K18</f>
        <v>0</v>
      </c>
      <c r="L18" s="86">
        <f ca="1">UFPR!L18</f>
        <v>0</v>
      </c>
      <c r="M18" s="86">
        <f ca="1">UFPR!M18</f>
        <v>0</v>
      </c>
      <c r="N18" s="86">
        <f ca="1">UFPR!N18</f>
        <v>0</v>
      </c>
      <c r="O18" s="86">
        <f ca="1">UFPR!O18</f>
        <v>0</v>
      </c>
      <c r="P18" s="86">
        <f ca="1">UFPR!P18</f>
        <v>0</v>
      </c>
      <c r="Q18" s="86">
        <f ca="1">UFPR!Q18</f>
        <v>0</v>
      </c>
      <c r="R18" s="86">
        <f ca="1">UFPR!R18</f>
        <v>0</v>
      </c>
      <c r="S18" s="86">
        <f ca="1">UFPR!S18</f>
        <v>0</v>
      </c>
      <c r="T18" s="50" t="str">
        <f ca="1">UFPR!T18</f>
        <v>P</v>
      </c>
      <c r="U18" s="86">
        <f ca="1">UFPR!U18</f>
        <v>0</v>
      </c>
      <c r="V18" s="86">
        <f ca="1">UFPR!V18</f>
        <v>2</v>
      </c>
      <c r="W18" s="86">
        <f ca="1">UFPR!W18</f>
        <v>1</v>
      </c>
      <c r="X18" s="86">
        <f ca="1">UFPR!X18</f>
        <v>4</v>
      </c>
      <c r="Y18" s="86">
        <f ca="1">UFPR!Y18</f>
        <v>0</v>
      </c>
      <c r="Z18" s="86">
        <f ca="1">UFPR!Z18</f>
        <v>1</v>
      </c>
      <c r="AA18" s="86">
        <f ca="1">UFPR!AA18</f>
        <v>0</v>
      </c>
      <c r="AB18" s="86">
        <f ca="1">UFPR!AB18</f>
        <v>0</v>
      </c>
      <c r="AC18" s="86">
        <f ca="1">UFPR!AC18</f>
        <v>0</v>
      </c>
      <c r="AD18" s="86">
        <f ca="1">UFPR!AD18</f>
        <v>0</v>
      </c>
      <c r="AE18" s="86">
        <f ca="1">UFPR!AE18</f>
        <v>0</v>
      </c>
      <c r="AF18" s="86">
        <f ca="1">UFPR!AF18</f>
        <v>0</v>
      </c>
      <c r="AG18" s="86">
        <f ca="1">UFPR!AG18</f>
        <v>0</v>
      </c>
      <c r="AH18" s="86">
        <f ca="1">UFPR!AH18</f>
        <v>0</v>
      </c>
      <c r="AI18" s="86">
        <f ca="1">UFPR!AI18</f>
        <v>0</v>
      </c>
      <c r="AJ18" s="184"/>
      <c r="AK18" s="93"/>
      <c r="AL18" s="33"/>
      <c r="AM18" s="33"/>
      <c r="AN18" s="36"/>
      <c r="AO18" s="36"/>
      <c r="AP18" s="36"/>
      <c r="AQ18" s="36"/>
      <c r="AR18" s="37"/>
      <c r="AS18" s="33"/>
      <c r="AT18" s="33"/>
      <c r="AU18" s="33"/>
      <c r="AV18" s="33"/>
      <c r="AW18" s="33"/>
      <c r="AX18" s="33"/>
      <c r="AY18" s="33"/>
      <c r="AZ18" s="38">
        <f t="shared" si="29"/>
        <v>1</v>
      </c>
      <c r="BA18" s="39">
        <f t="shared" si="0"/>
        <v>0</v>
      </c>
      <c r="BB18" s="40">
        <f t="shared" si="0"/>
        <v>2</v>
      </c>
      <c r="BC18" s="31">
        <f t="shared" si="30"/>
        <v>2</v>
      </c>
      <c r="BD18" s="40">
        <f t="shared" si="1"/>
        <v>1</v>
      </c>
      <c r="BE18" s="31">
        <f t="shared" si="31"/>
        <v>3</v>
      </c>
      <c r="BF18" s="40">
        <f t="shared" si="2"/>
        <v>4</v>
      </c>
      <c r="BG18" s="31">
        <f t="shared" si="32"/>
        <v>7</v>
      </c>
      <c r="BH18" s="40">
        <f t="shared" si="3"/>
        <v>0</v>
      </c>
      <c r="BI18" s="40">
        <f t="shared" si="3"/>
        <v>1</v>
      </c>
      <c r="BJ18" s="40">
        <f t="shared" si="3"/>
        <v>0</v>
      </c>
      <c r="BK18" s="40">
        <f t="shared" si="33"/>
        <v>0</v>
      </c>
      <c r="BL18" s="40">
        <f t="shared" si="33"/>
        <v>0</v>
      </c>
      <c r="BM18" s="31">
        <f t="shared" si="34"/>
        <v>0</v>
      </c>
      <c r="BN18" s="40">
        <f t="shared" si="4"/>
        <v>0</v>
      </c>
      <c r="BO18" s="40">
        <f t="shared" si="4"/>
        <v>0</v>
      </c>
      <c r="BP18" s="40">
        <f t="shared" si="35"/>
        <v>0</v>
      </c>
      <c r="BQ18" s="40">
        <f t="shared" si="36"/>
        <v>0</v>
      </c>
      <c r="BR18" s="40">
        <f t="shared" si="36"/>
        <v>0</v>
      </c>
      <c r="BS18" s="31">
        <f t="shared" si="37"/>
        <v>0</v>
      </c>
      <c r="BT18" s="40">
        <f t="shared" si="5"/>
        <v>0</v>
      </c>
      <c r="BU18" s="41">
        <f t="shared" si="5"/>
        <v>0</v>
      </c>
      <c r="BV18" s="41">
        <f t="shared" si="38"/>
        <v>0</v>
      </c>
      <c r="BW18" s="42"/>
      <c r="BX18" s="39">
        <f t="shared" si="39"/>
        <v>380</v>
      </c>
      <c r="BY18" s="40">
        <f t="shared" si="40"/>
        <v>10</v>
      </c>
      <c r="BZ18" s="40">
        <f t="shared" si="41"/>
        <v>0</v>
      </c>
      <c r="CA18" s="40">
        <f t="shared" si="42"/>
        <v>0</v>
      </c>
      <c r="CB18" s="40">
        <f t="shared" si="43"/>
        <v>0</v>
      </c>
      <c r="CC18" s="32">
        <f t="shared" si="44"/>
        <v>390</v>
      </c>
      <c r="CD18" s="177">
        <f t="shared" si="6"/>
        <v>316.66666666666669</v>
      </c>
      <c r="CE18" s="24">
        <f t="shared" si="45"/>
        <v>3</v>
      </c>
      <c r="CF18" s="177">
        <f t="shared" si="7"/>
        <v>296.66666666666669</v>
      </c>
      <c r="CG18" s="24">
        <f t="shared" si="46"/>
        <v>4</v>
      </c>
      <c r="CH18" s="177">
        <f t="shared" si="8"/>
        <v>270</v>
      </c>
      <c r="CI18" s="24">
        <f t="shared" si="47"/>
        <v>5</v>
      </c>
      <c r="CJ18" s="24">
        <f t="shared" si="48"/>
        <v>155</v>
      </c>
      <c r="CK18" s="175">
        <f t="shared" si="9"/>
        <v>0.19690505642087192</v>
      </c>
      <c r="CM18">
        <f t="shared" si="10"/>
        <v>0</v>
      </c>
      <c r="CN18">
        <f t="shared" si="11"/>
        <v>0.3115264797507788</v>
      </c>
      <c r="CO18">
        <f t="shared" si="12"/>
        <v>9.9800399201596807E-2</v>
      </c>
      <c r="CP18">
        <f t="shared" si="13"/>
        <v>0.91116173120728938</v>
      </c>
      <c r="CQ18">
        <f t="shared" si="14"/>
        <v>0</v>
      </c>
      <c r="CR18">
        <f t="shared" si="15"/>
        <v>0.29940119760479045</v>
      </c>
      <c r="CS18">
        <f t="shared" si="16"/>
        <v>0</v>
      </c>
      <c r="CT18">
        <f t="shared" si="17"/>
        <v>0</v>
      </c>
      <c r="CU18">
        <f t="shared" si="18"/>
        <v>0</v>
      </c>
      <c r="CV18">
        <f t="shared" si="19"/>
        <v>0</v>
      </c>
      <c r="CW18">
        <f t="shared" si="20"/>
        <v>0</v>
      </c>
      <c r="CX18">
        <f t="shared" si="21"/>
        <v>0</v>
      </c>
      <c r="CY18">
        <f t="shared" si="22"/>
        <v>0</v>
      </c>
      <c r="CZ18">
        <f t="shared" si="23"/>
        <v>0</v>
      </c>
      <c r="DA18">
        <f t="shared" si="24"/>
        <v>0</v>
      </c>
      <c r="DB18">
        <f t="shared" si="25"/>
        <v>0</v>
      </c>
      <c r="DC18">
        <f t="shared" si="26"/>
        <v>0</v>
      </c>
      <c r="DE18" s="24">
        <f t="shared" si="49"/>
        <v>0</v>
      </c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>
        <f t="shared" si="27"/>
        <v>0</v>
      </c>
      <c r="DS18" s="24">
        <f t="shared" si="28"/>
        <v>0</v>
      </c>
    </row>
    <row r="19" spans="1:123" ht="16.5" thickBot="1">
      <c r="A19" s="172" t="str">
        <f ca="1">UFPR!A19</f>
        <v>UFPR/PR</v>
      </c>
      <c r="B19" s="173">
        <v>17</v>
      </c>
      <c r="C19" s="84" t="str">
        <f ca="1">UFPR!C19</f>
        <v>Vera Israel</v>
      </c>
      <c r="D19" s="85" t="str">
        <f ca="1">UFPR!D19</f>
        <v>P</v>
      </c>
      <c r="E19" s="86">
        <f ca="1">UFPR!E19</f>
        <v>0</v>
      </c>
      <c r="F19" s="86">
        <f ca="1">UFPR!F19</f>
        <v>0</v>
      </c>
      <c r="G19" s="86">
        <f ca="1">UFPR!G19</f>
        <v>1</v>
      </c>
      <c r="H19" s="86">
        <f ca="1">UFPR!H19</f>
        <v>0</v>
      </c>
      <c r="I19" s="86">
        <f ca="1">UFPR!I19</f>
        <v>0</v>
      </c>
      <c r="J19" s="86">
        <f ca="1">UFPR!J19</f>
        <v>0</v>
      </c>
      <c r="K19" s="86">
        <f ca="1">UFPR!K19</f>
        <v>1</v>
      </c>
      <c r="L19" s="86">
        <f ca="1">UFPR!L19</f>
        <v>0</v>
      </c>
      <c r="M19" s="86">
        <f ca="1">UFPR!M19</f>
        <v>0</v>
      </c>
      <c r="N19" s="86">
        <f ca="1">UFPR!N19</f>
        <v>0</v>
      </c>
      <c r="O19" s="86">
        <f ca="1">UFPR!O19</f>
        <v>0</v>
      </c>
      <c r="P19" s="86">
        <f ca="1">UFPR!P19</f>
        <v>0</v>
      </c>
      <c r="Q19" s="86">
        <f ca="1">UFPR!Q19</f>
        <v>0</v>
      </c>
      <c r="R19" s="86">
        <f ca="1">UFPR!R19</f>
        <v>0</v>
      </c>
      <c r="S19" s="86">
        <f ca="1">UFPR!S19</f>
        <v>0</v>
      </c>
      <c r="T19" s="50" t="str">
        <f ca="1">UFPR!T19</f>
        <v>P</v>
      </c>
      <c r="U19" s="86">
        <f ca="1">UFPR!U19</f>
        <v>0</v>
      </c>
      <c r="V19" s="86">
        <f ca="1">UFPR!V19</f>
        <v>0</v>
      </c>
      <c r="W19" s="86">
        <f ca="1">UFPR!W19</f>
        <v>2</v>
      </c>
      <c r="X19" s="86">
        <f ca="1">UFPR!X19</f>
        <v>1</v>
      </c>
      <c r="Y19" s="86">
        <f ca="1">UFPR!Y19</f>
        <v>0</v>
      </c>
      <c r="Z19" s="86">
        <f ca="1">UFPR!Z19</f>
        <v>0</v>
      </c>
      <c r="AA19" s="86">
        <f ca="1">UFPR!AA19</f>
        <v>0</v>
      </c>
      <c r="AB19" s="86">
        <f ca="1">UFPR!AB19</f>
        <v>0</v>
      </c>
      <c r="AC19" s="86">
        <f ca="1">UFPR!AC19</f>
        <v>0</v>
      </c>
      <c r="AD19" s="86">
        <f ca="1">UFPR!AD19</f>
        <v>0</v>
      </c>
      <c r="AE19" s="86">
        <f ca="1">UFPR!AE19</f>
        <v>0</v>
      </c>
      <c r="AF19" s="86">
        <f ca="1">UFPR!AF19</f>
        <v>0</v>
      </c>
      <c r="AG19" s="86">
        <f ca="1">UFPR!AG19</f>
        <v>0</v>
      </c>
      <c r="AH19" s="86">
        <f ca="1">UFPR!AH19</f>
        <v>0</v>
      </c>
      <c r="AI19" s="86">
        <f ca="1">UFPR!AI19</f>
        <v>0</v>
      </c>
      <c r="AJ19" s="50"/>
      <c r="AK19" s="93"/>
      <c r="AL19" s="33"/>
      <c r="AM19" s="33"/>
      <c r="AN19" s="36"/>
      <c r="AO19" s="36"/>
      <c r="AP19" s="36"/>
      <c r="AQ19" s="36"/>
      <c r="AR19" s="37"/>
      <c r="AS19" s="33"/>
      <c r="AT19" s="33"/>
      <c r="AU19" s="33"/>
      <c r="AV19" s="33"/>
      <c r="AW19" s="33"/>
      <c r="AX19" s="33"/>
      <c r="AY19" s="33"/>
      <c r="AZ19" s="38">
        <f t="shared" si="29"/>
        <v>2</v>
      </c>
      <c r="BA19" s="39">
        <f>SUM(E19,U19,AK19)</f>
        <v>0</v>
      </c>
      <c r="BB19" s="40">
        <f>SUM(F19,V19,AL19)</f>
        <v>0</v>
      </c>
      <c r="BC19" s="31">
        <f t="shared" si="30"/>
        <v>0</v>
      </c>
      <c r="BD19" s="40">
        <f t="shared" si="1"/>
        <v>3</v>
      </c>
      <c r="BE19" s="31">
        <f t="shared" si="31"/>
        <v>3</v>
      </c>
      <c r="BF19" s="40">
        <f t="shared" si="2"/>
        <v>1</v>
      </c>
      <c r="BG19" s="31">
        <f t="shared" si="32"/>
        <v>4</v>
      </c>
      <c r="BH19" s="40">
        <f t="shared" si="3"/>
        <v>0</v>
      </c>
      <c r="BI19" s="40">
        <f t="shared" si="3"/>
        <v>0</v>
      </c>
      <c r="BJ19" s="40">
        <f t="shared" si="3"/>
        <v>1</v>
      </c>
      <c r="BK19" s="40">
        <f t="shared" si="33"/>
        <v>0</v>
      </c>
      <c r="BL19" s="40">
        <f t="shared" si="33"/>
        <v>0</v>
      </c>
      <c r="BM19" s="31">
        <f t="shared" si="34"/>
        <v>0</v>
      </c>
      <c r="BN19" s="40">
        <f t="shared" si="4"/>
        <v>0</v>
      </c>
      <c r="BO19" s="40">
        <f t="shared" si="4"/>
        <v>0</v>
      </c>
      <c r="BP19" s="40">
        <f t="shared" si="35"/>
        <v>0</v>
      </c>
      <c r="BQ19" s="40">
        <f t="shared" si="36"/>
        <v>0</v>
      </c>
      <c r="BR19" s="40">
        <f t="shared" si="36"/>
        <v>0</v>
      </c>
      <c r="BS19" s="31">
        <f t="shared" si="37"/>
        <v>0</v>
      </c>
      <c r="BT19" s="40">
        <f t="shared" si="5"/>
        <v>0</v>
      </c>
      <c r="BU19" s="41">
        <f t="shared" si="5"/>
        <v>0</v>
      </c>
      <c r="BV19" s="41">
        <f t="shared" si="38"/>
        <v>0</v>
      </c>
      <c r="BW19" s="42"/>
      <c r="BX19" s="39">
        <f t="shared" si="39"/>
        <v>220</v>
      </c>
      <c r="BY19" s="40">
        <f t="shared" si="40"/>
        <v>0</v>
      </c>
      <c r="BZ19" s="40">
        <f t="shared" si="41"/>
        <v>5</v>
      </c>
      <c r="CA19" s="40">
        <f t="shared" si="42"/>
        <v>0</v>
      </c>
      <c r="CB19" s="40">
        <f t="shared" si="43"/>
        <v>0</v>
      </c>
      <c r="CC19" s="32">
        <f t="shared" si="44"/>
        <v>225</v>
      </c>
      <c r="CD19" s="177">
        <f t="shared" si="6"/>
        <v>78.333333333333343</v>
      </c>
      <c r="CE19" s="24">
        <f t="shared" si="45"/>
        <v>3</v>
      </c>
      <c r="CF19" s="177">
        <f t="shared" si="7"/>
        <v>38.333333333333343</v>
      </c>
      <c r="CG19" s="24">
        <f t="shared" si="46"/>
        <v>4</v>
      </c>
      <c r="CH19" s="177">
        <f t="shared" si="8"/>
        <v>-15</v>
      </c>
      <c r="CI19" s="24" t="str">
        <f t="shared" si="47"/>
        <v>NAO</v>
      </c>
      <c r="CJ19" s="24">
        <f t="shared" si="48"/>
        <v>267</v>
      </c>
      <c r="CK19" s="175">
        <f t="shared" si="9"/>
        <v>0.1135990710120415</v>
      </c>
      <c r="CM19">
        <f t="shared" si="10"/>
        <v>0</v>
      </c>
      <c r="CN19">
        <f t="shared" si="11"/>
        <v>0</v>
      </c>
      <c r="CO19">
        <f t="shared" si="12"/>
        <v>0.29940119760479045</v>
      </c>
      <c r="CP19">
        <f t="shared" si="13"/>
        <v>0.22779043280182235</v>
      </c>
      <c r="CQ19">
        <f t="shared" si="14"/>
        <v>0</v>
      </c>
      <c r="CR19">
        <f t="shared" si="15"/>
        <v>0</v>
      </c>
      <c r="CS19">
        <f t="shared" si="16"/>
        <v>1.0204081632653061</v>
      </c>
      <c r="CT19">
        <f t="shared" si="17"/>
        <v>0</v>
      </c>
      <c r="CU19">
        <f t="shared" si="18"/>
        <v>0</v>
      </c>
      <c r="CV19">
        <f t="shared" si="19"/>
        <v>0</v>
      </c>
      <c r="CW19">
        <f t="shared" si="20"/>
        <v>0</v>
      </c>
      <c r="CX19">
        <f t="shared" si="21"/>
        <v>0</v>
      </c>
      <c r="CY19">
        <f t="shared" si="22"/>
        <v>0</v>
      </c>
      <c r="CZ19">
        <f t="shared" si="23"/>
        <v>0</v>
      </c>
      <c r="DA19">
        <f t="shared" si="24"/>
        <v>0</v>
      </c>
      <c r="DB19">
        <f t="shared" si="25"/>
        <v>0</v>
      </c>
      <c r="DC19">
        <f t="shared" si="26"/>
        <v>0</v>
      </c>
      <c r="DE19" s="24">
        <f t="shared" si="49"/>
        <v>0</v>
      </c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>
        <f t="shared" si="27"/>
        <v>0</v>
      </c>
      <c r="DS19" s="24">
        <f t="shared" si="28"/>
        <v>0</v>
      </c>
    </row>
    <row r="20" spans="1:123" ht="16.5" thickBot="1">
      <c r="A20" s="172" t="str">
        <f ca="1">UFPR!A20</f>
        <v>UFPR/PR</v>
      </c>
      <c r="B20" s="173">
        <v>18</v>
      </c>
      <c r="C20" s="84" t="str">
        <f ca="1">UFPR!C20</f>
        <v>Wagner Campos</v>
      </c>
      <c r="D20" s="85" t="str">
        <f ca="1">UFPR!D20</f>
        <v>P</v>
      </c>
      <c r="E20" s="86">
        <f ca="1">UFPR!E20</f>
        <v>0</v>
      </c>
      <c r="F20" s="86">
        <f ca="1">UFPR!F20</f>
        <v>5</v>
      </c>
      <c r="G20" s="86">
        <f ca="1">UFPR!G20</f>
        <v>6</v>
      </c>
      <c r="H20" s="86">
        <f ca="1">UFPR!H20</f>
        <v>3</v>
      </c>
      <c r="I20" s="86">
        <f ca="1">UFPR!I20</f>
        <v>1</v>
      </c>
      <c r="J20" s="86">
        <f ca="1">UFPR!J20</f>
        <v>1</v>
      </c>
      <c r="K20" s="86">
        <f ca="1">UFPR!K20</f>
        <v>0</v>
      </c>
      <c r="L20" s="86">
        <f ca="1">UFPR!L20</f>
        <v>0</v>
      </c>
      <c r="M20" s="86">
        <f ca="1">UFPR!M20</f>
        <v>0</v>
      </c>
      <c r="N20" s="86">
        <f ca="1">UFPR!N20</f>
        <v>0</v>
      </c>
      <c r="O20" s="86">
        <f ca="1">UFPR!O20</f>
        <v>0</v>
      </c>
      <c r="P20" s="86">
        <f ca="1">UFPR!P20</f>
        <v>0</v>
      </c>
      <c r="Q20" s="86">
        <f ca="1">UFPR!Q20</f>
        <v>0</v>
      </c>
      <c r="R20" s="86">
        <f ca="1">UFPR!R20</f>
        <v>0</v>
      </c>
      <c r="S20" s="86">
        <f ca="1">UFPR!S20</f>
        <v>0</v>
      </c>
      <c r="T20" s="50" t="str">
        <f ca="1">UFPR!T20</f>
        <v>P</v>
      </c>
      <c r="U20" s="86">
        <f ca="1">UFPR!U20</f>
        <v>2</v>
      </c>
      <c r="V20" s="86">
        <f ca="1">UFPR!V20</f>
        <v>4</v>
      </c>
      <c r="W20" s="86">
        <f ca="1">UFPR!W20</f>
        <v>4</v>
      </c>
      <c r="X20" s="86">
        <f ca="1">UFPR!X20</f>
        <v>1</v>
      </c>
      <c r="Y20" s="86">
        <f ca="1">UFPR!Y20</f>
        <v>0</v>
      </c>
      <c r="Z20" s="86">
        <f ca="1">UFPR!Z20</f>
        <v>0</v>
      </c>
      <c r="AA20" s="86">
        <f ca="1">UFPR!AA20</f>
        <v>0</v>
      </c>
      <c r="AB20" s="86">
        <f ca="1">UFPR!AB20</f>
        <v>0</v>
      </c>
      <c r="AC20" s="86">
        <f ca="1">UFPR!AC20</f>
        <v>0</v>
      </c>
      <c r="AD20" s="86">
        <f ca="1">UFPR!AD20</f>
        <v>0</v>
      </c>
      <c r="AE20" s="86">
        <f ca="1">UFPR!AE20</f>
        <v>0</v>
      </c>
      <c r="AF20" s="86">
        <f ca="1">UFPR!AF20</f>
        <v>0</v>
      </c>
      <c r="AG20" s="86">
        <f ca="1">UFPR!AG20</f>
        <v>0</v>
      </c>
      <c r="AH20" s="86">
        <f ca="1">UFPR!AH20</f>
        <v>0</v>
      </c>
      <c r="AI20" s="86">
        <f ca="1">UFPR!AI20</f>
        <v>0</v>
      </c>
      <c r="AJ20" s="50"/>
      <c r="AK20" s="93"/>
      <c r="AL20" s="33"/>
      <c r="AM20" s="33"/>
      <c r="AN20" s="36"/>
      <c r="AO20" s="36"/>
      <c r="AP20" s="36"/>
      <c r="AQ20" s="36"/>
      <c r="AR20" s="37"/>
      <c r="AS20" s="33"/>
      <c r="AT20" s="33"/>
      <c r="AU20" s="33"/>
      <c r="AV20" s="33"/>
      <c r="AW20" s="33"/>
      <c r="AX20" s="33"/>
      <c r="AY20" s="33"/>
      <c r="AZ20" s="38">
        <f t="shared" si="29"/>
        <v>2</v>
      </c>
      <c r="BA20" s="39">
        <f>SUM(E20,U20,AK20)</f>
        <v>2</v>
      </c>
      <c r="BB20" s="40">
        <f>SUM(F20,V20,AL20)</f>
        <v>9</v>
      </c>
      <c r="BC20" s="31">
        <f t="shared" si="30"/>
        <v>11</v>
      </c>
      <c r="BD20" s="40">
        <f t="shared" si="1"/>
        <v>10</v>
      </c>
      <c r="BE20" s="31">
        <f t="shared" si="31"/>
        <v>21</v>
      </c>
      <c r="BF20" s="40">
        <f t="shared" si="2"/>
        <v>4</v>
      </c>
      <c r="BG20" s="31">
        <f t="shared" si="32"/>
        <v>25</v>
      </c>
      <c r="BH20" s="40">
        <f t="shared" si="3"/>
        <v>1</v>
      </c>
      <c r="BI20" s="40">
        <f t="shared" si="3"/>
        <v>1</v>
      </c>
      <c r="BJ20" s="40">
        <f t="shared" si="3"/>
        <v>0</v>
      </c>
      <c r="BK20" s="40">
        <f t="shared" si="33"/>
        <v>0</v>
      </c>
      <c r="BL20" s="40">
        <f t="shared" si="33"/>
        <v>0</v>
      </c>
      <c r="BM20" s="31">
        <f t="shared" si="34"/>
        <v>0</v>
      </c>
      <c r="BN20" s="40">
        <f t="shared" si="4"/>
        <v>0</v>
      </c>
      <c r="BO20" s="40">
        <f t="shared" si="4"/>
        <v>0</v>
      </c>
      <c r="BP20" s="40">
        <f t="shared" si="35"/>
        <v>0</v>
      </c>
      <c r="BQ20" s="40">
        <f t="shared" si="36"/>
        <v>0</v>
      </c>
      <c r="BR20" s="40">
        <f t="shared" si="36"/>
        <v>0</v>
      </c>
      <c r="BS20" s="31">
        <f t="shared" si="37"/>
        <v>0</v>
      </c>
      <c r="BT20" s="40">
        <f t="shared" si="5"/>
        <v>0</v>
      </c>
      <c r="BU20" s="41">
        <f t="shared" si="5"/>
        <v>0</v>
      </c>
      <c r="BV20" s="41">
        <f t="shared" si="38"/>
        <v>0</v>
      </c>
      <c r="BW20" s="42"/>
      <c r="BX20" s="39">
        <f t="shared" si="39"/>
        <v>1700</v>
      </c>
      <c r="BY20" s="40">
        <f t="shared" si="40"/>
        <v>10</v>
      </c>
      <c r="BZ20" s="40">
        <f t="shared" si="41"/>
        <v>0</v>
      </c>
      <c r="CA20" s="40">
        <f t="shared" si="42"/>
        <v>0</v>
      </c>
      <c r="CB20" s="40">
        <f t="shared" si="43"/>
        <v>0</v>
      </c>
      <c r="CC20" s="32">
        <f t="shared" si="44"/>
        <v>1710</v>
      </c>
      <c r="CD20" s="177">
        <f t="shared" si="6"/>
        <v>1563.3333333333333</v>
      </c>
      <c r="CE20" s="24">
        <f t="shared" si="45"/>
        <v>3</v>
      </c>
      <c r="CF20" s="177">
        <f t="shared" si="7"/>
        <v>1523.3333333333333</v>
      </c>
      <c r="CG20" s="24">
        <f t="shared" si="46"/>
        <v>4</v>
      </c>
      <c r="CH20" s="177">
        <f t="shared" si="8"/>
        <v>1470</v>
      </c>
      <c r="CI20" s="24">
        <f t="shared" si="47"/>
        <v>5</v>
      </c>
      <c r="CJ20" s="24">
        <f t="shared" si="48"/>
        <v>14</v>
      </c>
      <c r="CK20" s="175">
        <f t="shared" si="9"/>
        <v>0.86335293969151539</v>
      </c>
      <c r="CM20">
        <f t="shared" si="10"/>
        <v>0.36968576709796674</v>
      </c>
      <c r="CN20">
        <f t="shared" si="11"/>
        <v>1.4018691588785046</v>
      </c>
      <c r="CO20">
        <f t="shared" si="12"/>
        <v>0.99800399201596812</v>
      </c>
      <c r="CP20">
        <f t="shared" si="13"/>
        <v>0.91116173120728938</v>
      </c>
      <c r="CQ20">
        <f t="shared" si="14"/>
        <v>0.84033613445378152</v>
      </c>
      <c r="CR20">
        <f t="shared" si="15"/>
        <v>0.29940119760479045</v>
      </c>
      <c r="CS20">
        <f t="shared" si="16"/>
        <v>0</v>
      </c>
      <c r="CT20">
        <f t="shared" si="17"/>
        <v>0</v>
      </c>
      <c r="CU20">
        <f t="shared" si="18"/>
        <v>0</v>
      </c>
      <c r="CV20">
        <f t="shared" si="19"/>
        <v>0</v>
      </c>
      <c r="CW20">
        <f t="shared" si="20"/>
        <v>0</v>
      </c>
      <c r="CX20">
        <f t="shared" si="21"/>
        <v>0</v>
      </c>
      <c r="CY20">
        <f t="shared" si="22"/>
        <v>0</v>
      </c>
      <c r="CZ20">
        <f t="shared" si="23"/>
        <v>0</v>
      </c>
      <c r="DA20">
        <f t="shared" si="24"/>
        <v>0</v>
      </c>
      <c r="DB20">
        <f t="shared" si="25"/>
        <v>0</v>
      </c>
      <c r="DC20">
        <f t="shared" si="26"/>
        <v>0</v>
      </c>
      <c r="DE20" s="24">
        <f t="shared" si="49"/>
        <v>0</v>
      </c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>
        <f t="shared" si="27"/>
        <v>0</v>
      </c>
      <c r="DS20" s="24">
        <f t="shared" si="28"/>
        <v>0</v>
      </c>
    </row>
    <row r="21" spans="1:123" ht="16.5" thickBot="1">
      <c r="A21" s="172" t="str">
        <f ca="1">UFPR!A21</f>
        <v>UFPR/PR</v>
      </c>
      <c r="B21" s="173">
        <v>19</v>
      </c>
      <c r="C21" s="84" t="str">
        <f ca="1">UFPR!C21</f>
        <v>Wanderley Marchi Jr</v>
      </c>
      <c r="D21" s="85" t="str">
        <f ca="1">UFPR!D21</f>
        <v>P</v>
      </c>
      <c r="E21" s="86">
        <f ca="1">UFPR!E21</f>
        <v>0</v>
      </c>
      <c r="F21" s="86">
        <f ca="1">UFPR!F21</f>
        <v>3</v>
      </c>
      <c r="G21" s="86">
        <f ca="1">UFPR!G21</f>
        <v>1</v>
      </c>
      <c r="H21" s="86">
        <f ca="1">UFPR!H21</f>
        <v>0</v>
      </c>
      <c r="I21" s="86">
        <f ca="1">UFPR!I21</f>
        <v>0</v>
      </c>
      <c r="J21" s="86">
        <f ca="1">UFPR!J21</f>
        <v>2</v>
      </c>
      <c r="K21" s="86">
        <f ca="1">UFPR!K21</f>
        <v>0</v>
      </c>
      <c r="L21" s="86">
        <f ca="1">UFPR!L21</f>
        <v>0</v>
      </c>
      <c r="M21" s="86">
        <f ca="1">UFPR!M21</f>
        <v>0</v>
      </c>
      <c r="N21" s="86">
        <f ca="1">UFPR!N21</f>
        <v>0</v>
      </c>
      <c r="O21" s="86">
        <f ca="1">UFPR!O21</f>
        <v>0</v>
      </c>
      <c r="P21" s="86">
        <f ca="1">UFPR!P21</f>
        <v>0</v>
      </c>
      <c r="Q21" s="86">
        <f ca="1">UFPR!Q21</f>
        <v>0</v>
      </c>
      <c r="R21" s="86">
        <f ca="1">UFPR!R21</f>
        <v>0</v>
      </c>
      <c r="S21" s="86">
        <f ca="1">UFPR!S21</f>
        <v>0</v>
      </c>
      <c r="T21" s="50" t="str">
        <f ca="1">UFPR!T21</f>
        <v>P</v>
      </c>
      <c r="U21" s="86">
        <f ca="1">UFPR!U21</f>
        <v>0</v>
      </c>
      <c r="V21" s="86">
        <f ca="1">UFPR!V21</f>
        <v>5</v>
      </c>
      <c r="W21" s="86">
        <f ca="1">UFPR!W21</f>
        <v>6</v>
      </c>
      <c r="X21" s="86">
        <f ca="1">UFPR!X21</f>
        <v>4</v>
      </c>
      <c r="Y21" s="86">
        <f ca="1">UFPR!Y21</f>
        <v>0</v>
      </c>
      <c r="Z21" s="86">
        <f ca="1">UFPR!Z21</f>
        <v>1</v>
      </c>
      <c r="AA21" s="86">
        <f ca="1">UFPR!AA21</f>
        <v>0</v>
      </c>
      <c r="AB21" s="86">
        <f ca="1">UFPR!AB21</f>
        <v>0</v>
      </c>
      <c r="AC21" s="86">
        <f ca="1">UFPR!AC21</f>
        <v>0</v>
      </c>
      <c r="AD21" s="86">
        <f ca="1">UFPR!AD21</f>
        <v>0</v>
      </c>
      <c r="AE21" s="86">
        <f ca="1">UFPR!AE21</f>
        <v>0</v>
      </c>
      <c r="AF21" s="86">
        <f ca="1">UFPR!AF21</f>
        <v>0</v>
      </c>
      <c r="AG21" s="86">
        <f ca="1">UFPR!AG21</f>
        <v>0</v>
      </c>
      <c r="AH21" s="86">
        <f ca="1">UFPR!AH21</f>
        <v>0</v>
      </c>
      <c r="AI21" s="86">
        <f ca="1">UFPR!AI21</f>
        <v>0</v>
      </c>
      <c r="AJ21" s="50"/>
      <c r="AK21" s="93"/>
      <c r="AL21" s="33"/>
      <c r="AM21" s="33"/>
      <c r="AN21" s="36"/>
      <c r="AO21" s="36"/>
      <c r="AP21" s="36"/>
      <c r="AQ21" s="36"/>
      <c r="AR21" s="37"/>
      <c r="AS21" s="33"/>
      <c r="AT21" s="33"/>
      <c r="AU21" s="33"/>
      <c r="AV21" s="33"/>
      <c r="AW21" s="33"/>
      <c r="AX21" s="33"/>
      <c r="AY21" s="33"/>
      <c r="AZ21" s="38">
        <f t="shared" ref="AZ21:AZ84" si="50">COUNTIF(D21:AY21,"P")</f>
        <v>2</v>
      </c>
      <c r="BA21" s="39">
        <f t="shared" ref="BA21:BA84" si="51">SUM(E21,U21,AK21)</f>
        <v>0</v>
      </c>
      <c r="BB21" s="40">
        <f t="shared" ref="BB21:BB84" si="52">SUM(F21,V21,AL21)</f>
        <v>8</v>
      </c>
      <c r="BC21" s="31">
        <f t="shared" ref="BC21:BC84" si="53">SUM(BA21:BB21)</f>
        <v>8</v>
      </c>
      <c r="BD21" s="40">
        <f t="shared" ref="BD21:BD84" si="54">SUM(G21,W21,AM21)</f>
        <v>7</v>
      </c>
      <c r="BE21" s="31">
        <f t="shared" ref="BE21:BE84" si="55">SUM(BC21:BD21)</f>
        <v>15</v>
      </c>
      <c r="BF21" s="40">
        <f t="shared" ref="BF21:BF84" si="56">SUM(H21,X21,AN21)</f>
        <v>4</v>
      </c>
      <c r="BG21" s="31">
        <f t="shared" ref="BG21:BG84" si="57">BA21+BB21+BD21+BF21</f>
        <v>19</v>
      </c>
      <c r="BH21" s="40">
        <f t="shared" ref="BH21:BH84" si="58">SUM(I21,Y21,AO21)</f>
        <v>0</v>
      </c>
      <c r="BI21" s="40">
        <f t="shared" ref="BI21:BI84" si="59">SUM(J21,Z21,AP21)</f>
        <v>3</v>
      </c>
      <c r="BJ21" s="40">
        <f t="shared" ref="BJ21:BJ84" si="60">SUM(K21,AA21,AQ21)</f>
        <v>0</v>
      </c>
      <c r="BK21" s="40">
        <f t="shared" ref="BK21:BK84" si="61">SUM(AR21,AB21,L21)</f>
        <v>0</v>
      </c>
      <c r="BL21" s="40">
        <f t="shared" ref="BL21:BL84" si="62">SUM(AS21,AC21,M21)</f>
        <v>0</v>
      </c>
      <c r="BM21" s="31">
        <f t="shared" ref="BM21:BM84" si="63">SUM(BK21:BL21)</f>
        <v>0</v>
      </c>
      <c r="BN21" s="40">
        <f t="shared" ref="BN21:BN84" si="64">SUM(AT21,AD21,N21)</f>
        <v>0</v>
      </c>
      <c r="BO21" s="40">
        <f t="shared" ref="BO21:BO84" si="65">SUM(AU21,AE21,O21)</f>
        <v>0</v>
      </c>
      <c r="BP21" s="40">
        <f t="shared" ref="BP21:BP84" si="66">IF(BO21&gt;=3,3,BO21)</f>
        <v>0</v>
      </c>
      <c r="BQ21" s="40">
        <f t="shared" ref="BQ21:BQ84" si="67">SUM(AV21,AF21,P21)</f>
        <v>0</v>
      </c>
      <c r="BR21" s="40">
        <f t="shared" ref="BR21:BR84" si="68">SUM(AW21,AG21,Q21)</f>
        <v>0</v>
      </c>
      <c r="BS21" s="31">
        <f t="shared" ref="BS21:BS84" si="69">SUM(BQ21:BR21)</f>
        <v>0</v>
      </c>
      <c r="BT21" s="40">
        <f t="shared" ref="BT21:BT84" si="70">SUM(AX21,AH21,R21)</f>
        <v>0</v>
      </c>
      <c r="BU21" s="41">
        <f t="shared" ref="BU21:BU84" si="71">SUM(AY21,AI21,S21)</f>
        <v>0</v>
      </c>
      <c r="BV21" s="41">
        <f t="shared" ref="BV21:BV84" si="72">IF(BU21&gt;=3,3,BU21)</f>
        <v>0</v>
      </c>
      <c r="BW21" s="42"/>
      <c r="BX21" s="39">
        <f t="shared" ref="BX21:BX84" si="73">(BA21*100)+(BB21*80)+(BD21*60)+(BF21*40)+(BH21*20)</f>
        <v>1220</v>
      </c>
      <c r="BY21" s="40">
        <f t="shared" ref="BY21:BY84" si="74">IF(BI21&gt;3,30,BI21*10)</f>
        <v>30</v>
      </c>
      <c r="BZ21" s="40">
        <f t="shared" ref="BZ21:BZ84" si="75">IF(BJ21&gt;3,15,BJ21*5)</f>
        <v>0</v>
      </c>
      <c r="CA21" s="40">
        <f t="shared" ref="CA21:CA84" si="76">(BK21*200)+(BL21*100)+(BN21*50)+(BP21*20)</f>
        <v>0</v>
      </c>
      <c r="CB21" s="40">
        <f t="shared" ref="CB21:CB84" si="77">(BQ21*100)+(BR21*50)+(BT21*25)+(BV21*10)</f>
        <v>0</v>
      </c>
      <c r="CC21" s="32">
        <f t="shared" si="44"/>
        <v>1250</v>
      </c>
      <c r="CD21" s="177">
        <f t="shared" si="6"/>
        <v>1103.3333333333333</v>
      </c>
      <c r="CE21" s="24">
        <f t="shared" si="45"/>
        <v>3</v>
      </c>
      <c r="CF21" s="177">
        <f t="shared" si="7"/>
        <v>1063.3333333333333</v>
      </c>
      <c r="CG21" s="24">
        <f t="shared" si="46"/>
        <v>4</v>
      </c>
      <c r="CH21" s="177">
        <f t="shared" si="8"/>
        <v>1010</v>
      </c>
      <c r="CI21" s="24">
        <f t="shared" si="47"/>
        <v>5</v>
      </c>
      <c r="CJ21" s="24">
        <f t="shared" si="48"/>
        <v>32</v>
      </c>
      <c r="CK21" s="175">
        <f t="shared" si="9"/>
        <v>0.63110595006689718</v>
      </c>
      <c r="CM21">
        <f t="shared" si="10"/>
        <v>0</v>
      </c>
      <c r="CN21">
        <f t="shared" si="11"/>
        <v>1.2461059190031152</v>
      </c>
      <c r="CO21">
        <f t="shared" si="12"/>
        <v>0.69860279441117767</v>
      </c>
      <c r="CP21">
        <f t="shared" si="13"/>
        <v>0.91116173120728938</v>
      </c>
      <c r="CQ21">
        <f t="shared" si="14"/>
        <v>0</v>
      </c>
      <c r="CR21">
        <f t="shared" si="15"/>
        <v>0.89820359281437134</v>
      </c>
      <c r="CS21">
        <f t="shared" si="16"/>
        <v>0</v>
      </c>
      <c r="CT21">
        <f t="shared" si="17"/>
        <v>0</v>
      </c>
      <c r="CU21">
        <f t="shared" si="18"/>
        <v>0</v>
      </c>
      <c r="CV21">
        <f t="shared" si="19"/>
        <v>0</v>
      </c>
      <c r="CW21">
        <f t="shared" si="20"/>
        <v>0</v>
      </c>
      <c r="CX21">
        <f t="shared" si="21"/>
        <v>0</v>
      </c>
      <c r="CY21">
        <f t="shared" si="22"/>
        <v>0</v>
      </c>
      <c r="CZ21">
        <f t="shared" si="23"/>
        <v>0</v>
      </c>
      <c r="DA21">
        <f t="shared" si="24"/>
        <v>0</v>
      </c>
      <c r="DB21">
        <f t="shared" si="25"/>
        <v>0</v>
      </c>
      <c r="DC21">
        <f t="shared" si="26"/>
        <v>0</v>
      </c>
      <c r="DE21" s="24">
        <f t="shared" si="49"/>
        <v>0</v>
      </c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</row>
    <row r="22" spans="1:123" ht="15.75" thickBot="1">
      <c r="A22" s="24" t="str">
        <f ca="1">UNICSUL!A3</f>
        <v>UNICSUL</v>
      </c>
      <c r="B22" s="24">
        <f ca="1">UNICSUL!B3</f>
        <v>1</v>
      </c>
      <c r="C22" s="24" t="str">
        <f ca="1">UNICSUL!C3</f>
        <v>Ana Barela</v>
      </c>
      <c r="D22" s="85" t="str">
        <f ca="1">UNICSUL!D3</f>
        <v>P</v>
      </c>
      <c r="E22" s="24">
        <f ca="1">UNICSUL!E3</f>
        <v>0</v>
      </c>
      <c r="F22" s="24">
        <f ca="1">UNICSUL!F3</f>
        <v>1</v>
      </c>
      <c r="G22" s="24">
        <f ca="1">UNICSUL!G3</f>
        <v>0</v>
      </c>
      <c r="H22" s="24">
        <f ca="1">UNICSUL!H3</f>
        <v>0</v>
      </c>
      <c r="I22" s="24">
        <f ca="1">UNICSUL!I3</f>
        <v>0</v>
      </c>
      <c r="J22" s="24">
        <f ca="1">UNICSUL!J3</f>
        <v>0</v>
      </c>
      <c r="K22" s="24">
        <f ca="1">UNICSUL!K3</f>
        <v>0</v>
      </c>
      <c r="L22" s="24">
        <f ca="1">UNICSUL!L3</f>
        <v>0</v>
      </c>
      <c r="M22" s="24">
        <f ca="1">UNICSUL!M3</f>
        <v>0</v>
      </c>
      <c r="N22" s="24">
        <f ca="1">UNICSUL!N3</f>
        <v>0</v>
      </c>
      <c r="O22" s="24">
        <f ca="1">UNICSUL!O3</f>
        <v>0</v>
      </c>
      <c r="P22" s="24">
        <f ca="1">UNICSUL!P3</f>
        <v>0</v>
      </c>
      <c r="Q22" s="24">
        <f ca="1">UNICSUL!Q3</f>
        <v>0</v>
      </c>
      <c r="R22" s="24">
        <f ca="1">UNICSUL!R3</f>
        <v>0</v>
      </c>
      <c r="S22" s="24">
        <f ca="1">UNICSUL!S3</f>
        <v>0</v>
      </c>
      <c r="T22" s="85" t="str">
        <f ca="1">UNICSUL!T3</f>
        <v>P</v>
      </c>
      <c r="U22" s="24">
        <f ca="1">UNICSUL!U3</f>
        <v>2</v>
      </c>
      <c r="V22" s="24">
        <f ca="1">UNICSUL!V3</f>
        <v>1</v>
      </c>
      <c r="W22" s="24">
        <f ca="1">UNICSUL!W3</f>
        <v>0</v>
      </c>
      <c r="X22" s="24">
        <f ca="1">UNICSUL!X3</f>
        <v>0</v>
      </c>
      <c r="Y22" s="24">
        <f ca="1">UNICSUL!Y3</f>
        <v>0</v>
      </c>
      <c r="Z22" s="24">
        <f ca="1">UNICSUL!Z3</f>
        <v>2</v>
      </c>
      <c r="AA22" s="24">
        <f ca="1">UNICSUL!AA3</f>
        <v>0</v>
      </c>
      <c r="AB22" s="24">
        <f ca="1">UNICSUL!AB3</f>
        <v>0</v>
      </c>
      <c r="AC22" s="24">
        <f ca="1">UNICSUL!AC3</f>
        <v>0</v>
      </c>
      <c r="AD22" s="24">
        <f ca="1">UNICSUL!AD3</f>
        <v>0</v>
      </c>
      <c r="AE22" s="24">
        <f ca="1">UNICSUL!AE3</f>
        <v>0</v>
      </c>
      <c r="AF22" s="24">
        <f ca="1">UNICSUL!AF3</f>
        <v>0</v>
      </c>
      <c r="AG22" s="24">
        <f ca="1">UNICSUL!AG3</f>
        <v>0</v>
      </c>
      <c r="AH22" s="24">
        <f ca="1">UNICSUL!AH3</f>
        <v>0</v>
      </c>
      <c r="AI22" s="24">
        <f ca="1">UNICSUL!AI3</f>
        <v>0</v>
      </c>
      <c r="AJ22" s="50"/>
      <c r="AK22" s="93"/>
      <c r="AL22" s="33"/>
      <c r="AM22" s="33"/>
      <c r="AN22" s="36"/>
      <c r="AO22" s="36"/>
      <c r="AP22" s="36"/>
      <c r="AQ22" s="36"/>
      <c r="AR22" s="37"/>
      <c r="AS22" s="33"/>
      <c r="AT22" s="33"/>
      <c r="AU22" s="33"/>
      <c r="AV22" s="33"/>
      <c r="AW22" s="33"/>
      <c r="AX22" s="33"/>
      <c r="AY22" s="33"/>
      <c r="AZ22" s="38">
        <f t="shared" si="50"/>
        <v>2</v>
      </c>
      <c r="BA22" s="39">
        <f t="shared" si="51"/>
        <v>2</v>
      </c>
      <c r="BB22" s="40">
        <f t="shared" si="52"/>
        <v>2</v>
      </c>
      <c r="BC22" s="31">
        <f t="shared" si="53"/>
        <v>4</v>
      </c>
      <c r="BD22" s="40">
        <f t="shared" si="54"/>
        <v>0</v>
      </c>
      <c r="BE22" s="31">
        <f t="shared" si="55"/>
        <v>4</v>
      </c>
      <c r="BF22" s="40">
        <f t="shared" si="56"/>
        <v>0</v>
      </c>
      <c r="BG22" s="31">
        <f t="shared" si="57"/>
        <v>4</v>
      </c>
      <c r="BH22" s="40">
        <f t="shared" si="58"/>
        <v>0</v>
      </c>
      <c r="BI22" s="40">
        <f t="shared" si="59"/>
        <v>2</v>
      </c>
      <c r="BJ22" s="40">
        <f t="shared" si="60"/>
        <v>0</v>
      </c>
      <c r="BK22" s="40">
        <f t="shared" si="61"/>
        <v>0</v>
      </c>
      <c r="BL22" s="40">
        <f t="shared" si="62"/>
        <v>0</v>
      </c>
      <c r="BM22" s="31">
        <f t="shared" si="63"/>
        <v>0</v>
      </c>
      <c r="BN22" s="40">
        <f t="shared" si="64"/>
        <v>0</v>
      </c>
      <c r="BO22" s="40">
        <f t="shared" si="65"/>
        <v>0</v>
      </c>
      <c r="BP22" s="40">
        <f t="shared" si="66"/>
        <v>0</v>
      </c>
      <c r="BQ22" s="40">
        <f t="shared" si="67"/>
        <v>0</v>
      </c>
      <c r="BR22" s="40">
        <f t="shared" si="68"/>
        <v>0</v>
      </c>
      <c r="BS22" s="31">
        <f t="shared" si="69"/>
        <v>0</v>
      </c>
      <c r="BT22" s="40">
        <f t="shared" si="70"/>
        <v>0</v>
      </c>
      <c r="BU22" s="41">
        <f t="shared" si="71"/>
        <v>0</v>
      </c>
      <c r="BV22" s="41">
        <f t="shared" si="72"/>
        <v>0</v>
      </c>
      <c r="BW22" s="42"/>
      <c r="BX22" s="39">
        <f t="shared" si="73"/>
        <v>360</v>
      </c>
      <c r="BY22" s="40">
        <f t="shared" si="74"/>
        <v>20</v>
      </c>
      <c r="BZ22" s="40">
        <f t="shared" si="75"/>
        <v>0</v>
      </c>
      <c r="CA22" s="40">
        <f t="shared" si="76"/>
        <v>0</v>
      </c>
      <c r="CB22" s="40">
        <f t="shared" si="77"/>
        <v>0</v>
      </c>
      <c r="CC22" s="32">
        <f t="shared" si="44"/>
        <v>380</v>
      </c>
      <c r="CD22" s="177">
        <f t="shared" si="6"/>
        <v>233.33333333333334</v>
      </c>
      <c r="CE22" s="24">
        <f t="shared" si="45"/>
        <v>3</v>
      </c>
      <c r="CF22" s="177">
        <f t="shared" si="7"/>
        <v>193.33333333333334</v>
      </c>
      <c r="CG22" s="24">
        <f t="shared" si="46"/>
        <v>4</v>
      </c>
      <c r="CH22" s="177">
        <f t="shared" si="8"/>
        <v>140</v>
      </c>
      <c r="CI22" s="24">
        <f t="shared" si="47"/>
        <v>5</v>
      </c>
      <c r="CJ22" s="24">
        <f t="shared" si="48"/>
        <v>158</v>
      </c>
      <c r="CK22" s="175">
        <f t="shared" si="9"/>
        <v>0.19185620882033674</v>
      </c>
      <c r="CM22">
        <f t="shared" si="10"/>
        <v>0.36968576709796674</v>
      </c>
      <c r="CN22">
        <f t="shared" si="11"/>
        <v>0.3115264797507788</v>
      </c>
      <c r="CO22">
        <f t="shared" si="12"/>
        <v>0</v>
      </c>
      <c r="CP22">
        <f t="shared" si="13"/>
        <v>0</v>
      </c>
      <c r="CQ22">
        <f t="shared" si="14"/>
        <v>0</v>
      </c>
      <c r="CR22">
        <f t="shared" si="15"/>
        <v>0.5988023952095809</v>
      </c>
      <c r="CS22">
        <f t="shared" si="16"/>
        <v>0</v>
      </c>
      <c r="CT22">
        <f t="shared" si="17"/>
        <v>0</v>
      </c>
      <c r="CU22">
        <f t="shared" si="18"/>
        <v>0</v>
      </c>
      <c r="CV22">
        <f t="shared" si="19"/>
        <v>0</v>
      </c>
      <c r="CW22">
        <f t="shared" si="20"/>
        <v>0</v>
      </c>
      <c r="CX22">
        <f t="shared" si="21"/>
        <v>0</v>
      </c>
      <c r="CY22">
        <f t="shared" si="22"/>
        <v>0</v>
      </c>
      <c r="CZ22">
        <f t="shared" si="23"/>
        <v>0</v>
      </c>
      <c r="DA22">
        <f t="shared" si="24"/>
        <v>0</v>
      </c>
      <c r="DB22">
        <f t="shared" si="25"/>
        <v>0</v>
      </c>
      <c r="DC22">
        <f t="shared" si="26"/>
        <v>0</v>
      </c>
      <c r="DE22" s="24">
        <f t="shared" si="49"/>
        <v>0</v>
      </c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</row>
    <row r="23" spans="1:123" ht="15.75" thickBot="1">
      <c r="A23" s="24" t="str">
        <f ca="1">UNICSUL!A4</f>
        <v>UNICSUL</v>
      </c>
      <c r="B23" s="24">
        <f ca="1">UNICSUL!B4</f>
        <v>2</v>
      </c>
      <c r="C23" s="24" t="str">
        <f ca="1">UNICSUL!C4</f>
        <v>Cristina Neves Borges</v>
      </c>
      <c r="D23" s="85" t="str">
        <f ca="1">UNICSUL!D4</f>
        <v>P</v>
      </c>
      <c r="E23" s="24">
        <f ca="1">UNICSUL!E4</f>
        <v>0</v>
      </c>
      <c r="F23" s="24">
        <f ca="1">UNICSUL!F4</f>
        <v>0</v>
      </c>
      <c r="G23" s="24">
        <f ca="1">UNICSUL!G4</f>
        <v>0</v>
      </c>
      <c r="H23" s="24">
        <f ca="1">UNICSUL!H4</f>
        <v>0</v>
      </c>
      <c r="I23" s="24">
        <f ca="1">UNICSUL!I4</f>
        <v>0</v>
      </c>
      <c r="J23" s="24">
        <f ca="1">UNICSUL!J4</f>
        <v>0</v>
      </c>
      <c r="K23" s="24">
        <f ca="1">UNICSUL!K4</f>
        <v>0</v>
      </c>
      <c r="L23" s="24">
        <f ca="1">UNICSUL!L4</f>
        <v>0</v>
      </c>
      <c r="M23" s="24">
        <f ca="1">UNICSUL!M4</f>
        <v>0</v>
      </c>
      <c r="N23" s="24">
        <f ca="1">UNICSUL!N4</f>
        <v>0</v>
      </c>
      <c r="O23" s="24">
        <f ca="1">UNICSUL!O4</f>
        <v>0</v>
      </c>
      <c r="P23" s="24">
        <f ca="1">UNICSUL!P4</f>
        <v>0</v>
      </c>
      <c r="Q23" s="24">
        <f ca="1">UNICSUL!Q4</f>
        <v>0</v>
      </c>
      <c r="R23" s="24">
        <f ca="1">UNICSUL!R4</f>
        <v>0</v>
      </c>
      <c r="S23" s="24">
        <f ca="1">UNICSUL!S4</f>
        <v>0</v>
      </c>
      <c r="T23" s="85" t="str">
        <f ca="1">UNICSUL!T4</f>
        <v>P</v>
      </c>
      <c r="U23" s="24">
        <f ca="1">UNICSUL!U4</f>
        <v>0</v>
      </c>
      <c r="V23" s="24">
        <f ca="1">UNICSUL!V4</f>
        <v>0</v>
      </c>
      <c r="W23" s="24">
        <f ca="1">UNICSUL!W4</f>
        <v>0</v>
      </c>
      <c r="X23" s="24">
        <f ca="1">UNICSUL!X4</f>
        <v>0</v>
      </c>
      <c r="Y23" s="24">
        <f ca="1">UNICSUL!Y4</f>
        <v>0</v>
      </c>
      <c r="Z23" s="24">
        <f ca="1">UNICSUL!Z4</f>
        <v>0</v>
      </c>
      <c r="AA23" s="24">
        <f ca="1">UNICSUL!AA4</f>
        <v>0</v>
      </c>
      <c r="AB23" s="24">
        <f ca="1">UNICSUL!AB4</f>
        <v>0</v>
      </c>
      <c r="AC23" s="24">
        <f ca="1">UNICSUL!AC4</f>
        <v>0</v>
      </c>
      <c r="AD23" s="24">
        <f ca="1">UNICSUL!AD4</f>
        <v>0</v>
      </c>
      <c r="AE23" s="24">
        <f ca="1">UNICSUL!AE4</f>
        <v>0</v>
      </c>
      <c r="AF23" s="24">
        <f ca="1">UNICSUL!AF4</f>
        <v>0</v>
      </c>
      <c r="AG23" s="24">
        <f ca="1">UNICSUL!AG4</f>
        <v>0</v>
      </c>
      <c r="AH23" s="24">
        <f ca="1">UNICSUL!AH4</f>
        <v>0</v>
      </c>
      <c r="AI23" s="24">
        <f ca="1">UNICSUL!AI4</f>
        <v>0</v>
      </c>
      <c r="AJ23" s="50"/>
      <c r="AK23" s="93"/>
      <c r="AL23" s="33"/>
      <c r="AM23" s="33"/>
      <c r="AN23" s="36"/>
      <c r="AO23" s="36"/>
      <c r="AP23" s="36"/>
      <c r="AQ23" s="36"/>
      <c r="AR23" s="37"/>
      <c r="AS23" s="33"/>
      <c r="AT23" s="33"/>
      <c r="AU23" s="33"/>
      <c r="AV23" s="33"/>
      <c r="AW23" s="33"/>
      <c r="AX23" s="33"/>
      <c r="AY23" s="33"/>
      <c r="AZ23" s="38">
        <f t="shared" si="50"/>
        <v>2</v>
      </c>
      <c r="BA23" s="39">
        <f t="shared" si="51"/>
        <v>0</v>
      </c>
      <c r="BB23" s="40">
        <f t="shared" si="52"/>
        <v>0</v>
      </c>
      <c r="BC23" s="31">
        <f t="shared" si="53"/>
        <v>0</v>
      </c>
      <c r="BD23" s="40">
        <f t="shared" si="54"/>
        <v>0</v>
      </c>
      <c r="BE23" s="31">
        <f t="shared" si="55"/>
        <v>0</v>
      </c>
      <c r="BF23" s="40">
        <f t="shared" si="56"/>
        <v>0</v>
      </c>
      <c r="BG23" s="31">
        <f t="shared" si="57"/>
        <v>0</v>
      </c>
      <c r="BH23" s="40">
        <f t="shared" si="58"/>
        <v>0</v>
      </c>
      <c r="BI23" s="40">
        <f t="shared" si="59"/>
        <v>0</v>
      </c>
      <c r="BJ23" s="40">
        <f t="shared" si="60"/>
        <v>0</v>
      </c>
      <c r="BK23" s="40">
        <f t="shared" si="61"/>
        <v>0</v>
      </c>
      <c r="BL23" s="40">
        <f t="shared" si="62"/>
        <v>0</v>
      </c>
      <c r="BM23" s="31">
        <f t="shared" si="63"/>
        <v>0</v>
      </c>
      <c r="BN23" s="40">
        <f t="shared" si="64"/>
        <v>0</v>
      </c>
      <c r="BO23" s="40">
        <f t="shared" si="65"/>
        <v>0</v>
      </c>
      <c r="BP23" s="40">
        <f t="shared" si="66"/>
        <v>0</v>
      </c>
      <c r="BQ23" s="40">
        <f t="shared" si="67"/>
        <v>0</v>
      </c>
      <c r="BR23" s="40">
        <f t="shared" si="68"/>
        <v>0</v>
      </c>
      <c r="BS23" s="31">
        <f t="shared" si="69"/>
        <v>0</v>
      </c>
      <c r="BT23" s="40">
        <f t="shared" si="70"/>
        <v>0</v>
      </c>
      <c r="BU23" s="41">
        <f t="shared" si="71"/>
        <v>0</v>
      </c>
      <c r="BV23" s="41">
        <f t="shared" si="72"/>
        <v>0</v>
      </c>
      <c r="BW23" s="42"/>
      <c r="BX23" s="39">
        <f t="shared" si="73"/>
        <v>0</v>
      </c>
      <c r="BY23" s="40">
        <f t="shared" si="74"/>
        <v>0</v>
      </c>
      <c r="BZ23" s="40">
        <f t="shared" si="75"/>
        <v>0</v>
      </c>
      <c r="CA23" s="40">
        <f t="shared" si="76"/>
        <v>0</v>
      </c>
      <c r="CB23" s="40">
        <f t="shared" si="77"/>
        <v>0</v>
      </c>
      <c r="CC23" s="32">
        <f t="shared" si="44"/>
        <v>0</v>
      </c>
      <c r="CD23" s="177">
        <f t="shared" si="6"/>
        <v>-146.66666666666666</v>
      </c>
      <c r="CE23" s="24" t="str">
        <f t="shared" si="45"/>
        <v>NAO</v>
      </c>
      <c r="CF23" s="177">
        <f t="shared" si="7"/>
        <v>-186.66666666666666</v>
      </c>
      <c r="CG23" s="24" t="str">
        <f t="shared" si="46"/>
        <v>NAO</v>
      </c>
      <c r="CH23" s="177">
        <f t="shared" si="8"/>
        <v>-240</v>
      </c>
      <c r="CI23" s="24" t="str">
        <f t="shared" si="47"/>
        <v>NAO</v>
      </c>
      <c r="CJ23" s="24">
        <f t="shared" si="48"/>
        <v>388</v>
      </c>
      <c r="CK23" s="175">
        <f t="shared" si="9"/>
        <v>0</v>
      </c>
      <c r="CM23">
        <f t="shared" si="10"/>
        <v>0</v>
      </c>
      <c r="CN23">
        <f t="shared" si="11"/>
        <v>0</v>
      </c>
      <c r="CO23">
        <f t="shared" si="12"/>
        <v>0</v>
      </c>
      <c r="CP23">
        <f t="shared" si="13"/>
        <v>0</v>
      </c>
      <c r="CQ23">
        <f t="shared" si="14"/>
        <v>0</v>
      </c>
      <c r="CR23">
        <f t="shared" si="15"/>
        <v>0</v>
      </c>
      <c r="CS23">
        <f t="shared" si="16"/>
        <v>0</v>
      </c>
      <c r="CT23">
        <f t="shared" si="17"/>
        <v>0</v>
      </c>
      <c r="CU23">
        <f t="shared" si="18"/>
        <v>0</v>
      </c>
      <c r="CV23">
        <f t="shared" si="19"/>
        <v>0</v>
      </c>
      <c r="CW23">
        <f t="shared" si="20"/>
        <v>0</v>
      </c>
      <c r="CX23">
        <f t="shared" si="21"/>
        <v>0</v>
      </c>
      <c r="CY23">
        <f t="shared" si="22"/>
        <v>0</v>
      </c>
      <c r="CZ23">
        <f t="shared" si="23"/>
        <v>0</v>
      </c>
      <c r="DA23">
        <f t="shared" si="24"/>
        <v>0</v>
      </c>
      <c r="DB23">
        <f t="shared" si="25"/>
        <v>0</v>
      </c>
      <c r="DC23">
        <f t="shared" si="26"/>
        <v>0</v>
      </c>
      <c r="DE23" s="24">
        <f t="shared" si="49"/>
        <v>1</v>
      </c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</row>
    <row r="24" spans="1:123" ht="15.75" thickBot="1">
      <c r="A24" s="24" t="str">
        <f ca="1">UNICSUL!A5</f>
        <v>UNICSUL</v>
      </c>
      <c r="B24" s="24">
        <f ca="1">UNICSUL!B5</f>
        <v>3</v>
      </c>
      <c r="C24" s="24" t="str">
        <f ca="1">UNICSUL!C5</f>
        <v>Elaine Hatanaka</v>
      </c>
      <c r="D24" s="85" t="str">
        <f ca="1">UNICSUL!D5</f>
        <v>P</v>
      </c>
      <c r="E24" s="24">
        <f ca="1">UNICSUL!E5</f>
        <v>2</v>
      </c>
      <c r="F24" s="24">
        <f ca="1">UNICSUL!F5</f>
        <v>1</v>
      </c>
      <c r="G24" s="24">
        <f ca="1">UNICSUL!G5</f>
        <v>1</v>
      </c>
      <c r="H24" s="24">
        <f ca="1">UNICSUL!H5</f>
        <v>0</v>
      </c>
      <c r="I24" s="24">
        <f ca="1">UNICSUL!I5</f>
        <v>0</v>
      </c>
      <c r="J24" s="24">
        <f ca="1">UNICSUL!J5</f>
        <v>0</v>
      </c>
      <c r="K24" s="24">
        <f ca="1">UNICSUL!K5</f>
        <v>0</v>
      </c>
      <c r="L24" s="24">
        <f ca="1">UNICSUL!L5</f>
        <v>0</v>
      </c>
      <c r="M24" s="24">
        <f ca="1">UNICSUL!M5</f>
        <v>0</v>
      </c>
      <c r="N24" s="24">
        <f ca="1">UNICSUL!N5</f>
        <v>0</v>
      </c>
      <c r="O24" s="24">
        <f ca="1">UNICSUL!O5</f>
        <v>0</v>
      </c>
      <c r="P24" s="24">
        <f ca="1">UNICSUL!P5</f>
        <v>0</v>
      </c>
      <c r="Q24" s="24">
        <f ca="1">UNICSUL!Q5</f>
        <v>0</v>
      </c>
      <c r="R24" s="24">
        <f ca="1">UNICSUL!R5</f>
        <v>0</v>
      </c>
      <c r="S24" s="24">
        <f ca="1">UNICSUL!S5</f>
        <v>0</v>
      </c>
      <c r="T24" s="85" t="str">
        <f ca="1">UNICSUL!T5</f>
        <v>P</v>
      </c>
      <c r="U24" s="24">
        <f ca="1">UNICSUL!U5</f>
        <v>1</v>
      </c>
      <c r="V24" s="24">
        <f ca="1">UNICSUL!V5</f>
        <v>1</v>
      </c>
      <c r="W24" s="24">
        <f ca="1">UNICSUL!W5</f>
        <v>1</v>
      </c>
      <c r="X24" s="24">
        <f ca="1">UNICSUL!X5</f>
        <v>0</v>
      </c>
      <c r="Y24" s="24">
        <f ca="1">UNICSUL!Y5</f>
        <v>0</v>
      </c>
      <c r="Z24" s="24">
        <f ca="1">UNICSUL!Z5</f>
        <v>0</v>
      </c>
      <c r="AA24" s="24">
        <f ca="1">UNICSUL!AA5</f>
        <v>0</v>
      </c>
      <c r="AB24" s="24">
        <f ca="1">UNICSUL!AB5</f>
        <v>0</v>
      </c>
      <c r="AC24" s="24">
        <f ca="1">UNICSUL!AC5</f>
        <v>0</v>
      </c>
      <c r="AD24" s="24">
        <f ca="1">UNICSUL!AD5</f>
        <v>0</v>
      </c>
      <c r="AE24" s="24">
        <f ca="1">UNICSUL!AE5</f>
        <v>0</v>
      </c>
      <c r="AF24" s="24">
        <f ca="1">UNICSUL!AF5</f>
        <v>0</v>
      </c>
      <c r="AG24" s="24">
        <f ca="1">UNICSUL!AG5</f>
        <v>0</v>
      </c>
      <c r="AH24" s="24">
        <f ca="1">UNICSUL!AH5</f>
        <v>0</v>
      </c>
      <c r="AI24" s="24">
        <f ca="1">UNICSUL!AI5</f>
        <v>0</v>
      </c>
      <c r="AJ24" s="50"/>
      <c r="AK24" s="93"/>
      <c r="AL24" s="33"/>
      <c r="AM24" s="33"/>
      <c r="AN24" s="36"/>
      <c r="AO24" s="36"/>
      <c r="AP24" s="36"/>
      <c r="AQ24" s="36"/>
      <c r="AR24" s="37"/>
      <c r="AS24" s="33"/>
      <c r="AT24" s="33"/>
      <c r="AU24" s="33"/>
      <c r="AV24" s="33"/>
      <c r="AW24" s="33"/>
      <c r="AX24" s="33"/>
      <c r="AY24" s="33"/>
      <c r="AZ24" s="38">
        <f t="shared" si="50"/>
        <v>2</v>
      </c>
      <c r="BA24" s="39">
        <f t="shared" si="51"/>
        <v>3</v>
      </c>
      <c r="BB24" s="40">
        <f t="shared" si="52"/>
        <v>2</v>
      </c>
      <c r="BC24" s="31">
        <f t="shared" si="53"/>
        <v>5</v>
      </c>
      <c r="BD24" s="40">
        <f t="shared" si="54"/>
        <v>2</v>
      </c>
      <c r="BE24" s="31">
        <f t="shared" si="55"/>
        <v>7</v>
      </c>
      <c r="BF24" s="40">
        <f t="shared" si="56"/>
        <v>0</v>
      </c>
      <c r="BG24" s="31">
        <f t="shared" si="57"/>
        <v>7</v>
      </c>
      <c r="BH24" s="40">
        <f t="shared" si="58"/>
        <v>0</v>
      </c>
      <c r="BI24" s="40">
        <f t="shared" si="59"/>
        <v>0</v>
      </c>
      <c r="BJ24" s="40">
        <f t="shared" si="60"/>
        <v>0</v>
      </c>
      <c r="BK24" s="40">
        <f t="shared" si="61"/>
        <v>0</v>
      </c>
      <c r="BL24" s="40">
        <f t="shared" si="62"/>
        <v>0</v>
      </c>
      <c r="BM24" s="31">
        <f t="shared" si="63"/>
        <v>0</v>
      </c>
      <c r="BN24" s="40">
        <f t="shared" si="64"/>
        <v>0</v>
      </c>
      <c r="BO24" s="40">
        <f t="shared" si="65"/>
        <v>0</v>
      </c>
      <c r="BP24" s="40">
        <f t="shared" si="66"/>
        <v>0</v>
      </c>
      <c r="BQ24" s="40">
        <f t="shared" si="67"/>
        <v>0</v>
      </c>
      <c r="BR24" s="40">
        <f t="shared" si="68"/>
        <v>0</v>
      </c>
      <c r="BS24" s="31">
        <f t="shared" si="69"/>
        <v>0</v>
      </c>
      <c r="BT24" s="40">
        <f t="shared" si="70"/>
        <v>0</v>
      </c>
      <c r="BU24" s="41">
        <f t="shared" si="71"/>
        <v>0</v>
      </c>
      <c r="BV24" s="41">
        <f t="shared" si="72"/>
        <v>0</v>
      </c>
      <c r="BW24" s="42"/>
      <c r="BX24" s="39">
        <f t="shared" si="73"/>
        <v>580</v>
      </c>
      <c r="BY24" s="40">
        <f t="shared" si="74"/>
        <v>0</v>
      </c>
      <c r="BZ24" s="40">
        <f t="shared" si="75"/>
        <v>0</v>
      </c>
      <c r="CA24" s="40">
        <f t="shared" si="76"/>
        <v>0</v>
      </c>
      <c r="CB24" s="40">
        <f t="shared" si="77"/>
        <v>0</v>
      </c>
      <c r="CC24" s="32">
        <f t="shared" si="44"/>
        <v>580</v>
      </c>
      <c r="CD24" s="177">
        <f t="shared" si="6"/>
        <v>433.33333333333337</v>
      </c>
      <c r="CE24" s="24">
        <f t="shared" si="45"/>
        <v>3</v>
      </c>
      <c r="CF24" s="177">
        <f t="shared" si="7"/>
        <v>393.33333333333337</v>
      </c>
      <c r="CG24" s="24">
        <f t="shared" si="46"/>
        <v>4</v>
      </c>
      <c r="CH24" s="177">
        <f t="shared" si="8"/>
        <v>340</v>
      </c>
      <c r="CI24" s="24">
        <f t="shared" si="47"/>
        <v>5</v>
      </c>
      <c r="CJ24" s="24">
        <f t="shared" si="48"/>
        <v>105</v>
      </c>
      <c r="CK24" s="175">
        <f t="shared" si="9"/>
        <v>0.29283316083104033</v>
      </c>
      <c r="CM24">
        <f t="shared" si="10"/>
        <v>0.55452865064695012</v>
      </c>
      <c r="CN24">
        <f t="shared" si="11"/>
        <v>0.3115264797507788</v>
      </c>
      <c r="CO24">
        <f t="shared" si="12"/>
        <v>0.19960079840319361</v>
      </c>
      <c r="CP24">
        <f t="shared" si="13"/>
        <v>0</v>
      </c>
      <c r="CQ24">
        <f t="shared" si="14"/>
        <v>0</v>
      </c>
      <c r="CR24">
        <f t="shared" si="15"/>
        <v>0</v>
      </c>
      <c r="CS24">
        <f t="shared" si="16"/>
        <v>0</v>
      </c>
      <c r="CT24">
        <f t="shared" si="17"/>
        <v>0</v>
      </c>
      <c r="CU24">
        <f t="shared" si="18"/>
        <v>0</v>
      </c>
      <c r="CV24">
        <f t="shared" si="19"/>
        <v>0</v>
      </c>
      <c r="CW24">
        <f t="shared" si="20"/>
        <v>0</v>
      </c>
      <c r="CX24">
        <f t="shared" si="21"/>
        <v>0</v>
      </c>
      <c r="CY24">
        <f t="shared" si="22"/>
        <v>0</v>
      </c>
      <c r="CZ24">
        <f t="shared" si="23"/>
        <v>0</v>
      </c>
      <c r="DA24">
        <f t="shared" si="24"/>
        <v>0</v>
      </c>
      <c r="DB24">
        <f t="shared" si="25"/>
        <v>0</v>
      </c>
      <c r="DC24">
        <f t="shared" si="26"/>
        <v>0</v>
      </c>
      <c r="DE24" s="24">
        <f t="shared" si="49"/>
        <v>0</v>
      </c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</row>
    <row r="25" spans="1:123" ht="15.75" thickBot="1">
      <c r="A25" s="24" t="str">
        <f ca="1">UNICSUL!A6</f>
        <v>UNICSUL</v>
      </c>
      <c r="B25" s="24">
        <f ca="1">UNICSUL!B6</f>
        <v>4</v>
      </c>
      <c r="C25" s="24" t="str">
        <f ca="1">UNICSUL!C6</f>
        <v>José Angelo Barela</v>
      </c>
      <c r="D25" s="85" t="str">
        <f ca="1">UNICSUL!D6</f>
        <v>P</v>
      </c>
      <c r="E25" s="24">
        <f ca="1">UNICSUL!E6</f>
        <v>1</v>
      </c>
      <c r="F25" s="24">
        <f ca="1">UNICSUL!F6</f>
        <v>2</v>
      </c>
      <c r="G25" s="24">
        <f ca="1">UNICSUL!G6</f>
        <v>0</v>
      </c>
      <c r="H25" s="24">
        <f ca="1">UNICSUL!H6</f>
        <v>1</v>
      </c>
      <c r="I25" s="24">
        <f ca="1">UNICSUL!I6</f>
        <v>0</v>
      </c>
      <c r="J25" s="24">
        <f ca="1">UNICSUL!J6</f>
        <v>0</v>
      </c>
      <c r="K25" s="24">
        <f ca="1">UNICSUL!K6</f>
        <v>0</v>
      </c>
      <c r="L25" s="24">
        <f ca="1">UNICSUL!L6</f>
        <v>0</v>
      </c>
      <c r="M25" s="24">
        <f ca="1">UNICSUL!M6</f>
        <v>0</v>
      </c>
      <c r="N25" s="24">
        <f ca="1">UNICSUL!N6</f>
        <v>0</v>
      </c>
      <c r="O25" s="24">
        <f ca="1">UNICSUL!O6</f>
        <v>0</v>
      </c>
      <c r="P25" s="24">
        <f ca="1">UNICSUL!P6</f>
        <v>0</v>
      </c>
      <c r="Q25" s="24">
        <f ca="1">UNICSUL!Q6</f>
        <v>0</v>
      </c>
      <c r="R25" s="24">
        <f ca="1">UNICSUL!R6</f>
        <v>0</v>
      </c>
      <c r="S25" s="24">
        <f ca="1">UNICSUL!S6</f>
        <v>0</v>
      </c>
      <c r="T25" s="85" t="str">
        <f ca="1">UNICSUL!T6</f>
        <v>P</v>
      </c>
      <c r="U25" s="24">
        <f ca="1">UNICSUL!U6</f>
        <v>5</v>
      </c>
      <c r="V25" s="24">
        <f ca="1">UNICSUL!V6</f>
        <v>2</v>
      </c>
      <c r="W25" s="24">
        <f ca="1">UNICSUL!W6</f>
        <v>1</v>
      </c>
      <c r="X25" s="24">
        <f ca="1">UNICSUL!X6</f>
        <v>0</v>
      </c>
      <c r="Y25" s="24">
        <f ca="1">UNICSUL!Y6</f>
        <v>0</v>
      </c>
      <c r="Z25" s="24">
        <f ca="1">UNICSUL!Z6</f>
        <v>0</v>
      </c>
      <c r="AA25" s="24">
        <f ca="1">UNICSUL!AA6</f>
        <v>0</v>
      </c>
      <c r="AB25" s="24">
        <f ca="1">UNICSUL!AB6</f>
        <v>0</v>
      </c>
      <c r="AC25" s="24">
        <f ca="1">UNICSUL!AC6</f>
        <v>0</v>
      </c>
      <c r="AD25" s="24">
        <f ca="1">UNICSUL!AD6</f>
        <v>0</v>
      </c>
      <c r="AE25" s="24">
        <f ca="1">UNICSUL!AE6</f>
        <v>0</v>
      </c>
      <c r="AF25" s="24">
        <f ca="1">UNICSUL!AF6</f>
        <v>0</v>
      </c>
      <c r="AG25" s="24">
        <f ca="1">UNICSUL!AG6</f>
        <v>0</v>
      </c>
      <c r="AH25" s="24">
        <f ca="1">UNICSUL!AH6</f>
        <v>0</v>
      </c>
      <c r="AI25" s="24">
        <f ca="1">UNICSUL!AI6</f>
        <v>0</v>
      </c>
      <c r="AJ25" s="50"/>
      <c r="AK25" s="93"/>
      <c r="AL25" s="33"/>
      <c r="AM25" s="33"/>
      <c r="AN25" s="36"/>
      <c r="AO25" s="36"/>
      <c r="AP25" s="36"/>
      <c r="AQ25" s="36"/>
      <c r="AR25" s="37"/>
      <c r="AS25" s="33"/>
      <c r="AT25" s="33"/>
      <c r="AU25" s="33"/>
      <c r="AV25" s="33"/>
      <c r="AW25" s="33"/>
      <c r="AX25" s="33"/>
      <c r="AY25" s="33"/>
      <c r="AZ25" s="38">
        <f t="shared" si="50"/>
        <v>2</v>
      </c>
      <c r="BA25" s="39">
        <f t="shared" si="51"/>
        <v>6</v>
      </c>
      <c r="BB25" s="40">
        <f t="shared" si="52"/>
        <v>4</v>
      </c>
      <c r="BC25" s="31">
        <f t="shared" si="53"/>
        <v>10</v>
      </c>
      <c r="BD25" s="40">
        <f t="shared" si="54"/>
        <v>1</v>
      </c>
      <c r="BE25" s="31">
        <f t="shared" si="55"/>
        <v>11</v>
      </c>
      <c r="BF25" s="40">
        <f t="shared" si="56"/>
        <v>1</v>
      </c>
      <c r="BG25" s="31">
        <f t="shared" si="57"/>
        <v>12</v>
      </c>
      <c r="BH25" s="40">
        <f t="shared" si="58"/>
        <v>0</v>
      </c>
      <c r="BI25" s="40">
        <f t="shared" si="59"/>
        <v>0</v>
      </c>
      <c r="BJ25" s="40">
        <f t="shared" si="60"/>
        <v>0</v>
      </c>
      <c r="BK25" s="40">
        <f t="shared" si="61"/>
        <v>0</v>
      </c>
      <c r="BL25" s="40">
        <f t="shared" si="62"/>
        <v>0</v>
      </c>
      <c r="BM25" s="31">
        <f t="shared" si="63"/>
        <v>0</v>
      </c>
      <c r="BN25" s="40">
        <f t="shared" si="64"/>
        <v>0</v>
      </c>
      <c r="BO25" s="40">
        <f t="shared" si="65"/>
        <v>0</v>
      </c>
      <c r="BP25" s="40">
        <f t="shared" si="66"/>
        <v>0</v>
      </c>
      <c r="BQ25" s="40">
        <f t="shared" si="67"/>
        <v>0</v>
      </c>
      <c r="BR25" s="40">
        <f t="shared" si="68"/>
        <v>0</v>
      </c>
      <c r="BS25" s="31">
        <f t="shared" si="69"/>
        <v>0</v>
      </c>
      <c r="BT25" s="40">
        <f t="shared" si="70"/>
        <v>0</v>
      </c>
      <c r="BU25" s="41">
        <f t="shared" si="71"/>
        <v>0</v>
      </c>
      <c r="BV25" s="41">
        <f t="shared" si="72"/>
        <v>0</v>
      </c>
      <c r="BW25" s="42"/>
      <c r="BX25" s="39">
        <f t="shared" si="73"/>
        <v>1020</v>
      </c>
      <c r="BY25" s="40">
        <f t="shared" si="74"/>
        <v>0</v>
      </c>
      <c r="BZ25" s="40">
        <f t="shared" si="75"/>
        <v>0</v>
      </c>
      <c r="CA25" s="40">
        <f t="shared" si="76"/>
        <v>0</v>
      </c>
      <c r="CB25" s="40">
        <f t="shared" si="77"/>
        <v>0</v>
      </c>
      <c r="CC25" s="32">
        <f t="shared" si="44"/>
        <v>1020</v>
      </c>
      <c r="CD25" s="177">
        <f t="shared" si="6"/>
        <v>873.33333333333337</v>
      </c>
      <c r="CE25" s="24">
        <f t="shared" si="45"/>
        <v>3</v>
      </c>
      <c r="CF25" s="177">
        <f t="shared" si="7"/>
        <v>833.33333333333337</v>
      </c>
      <c r="CG25" s="24">
        <f t="shared" si="46"/>
        <v>4</v>
      </c>
      <c r="CH25" s="177">
        <f t="shared" si="8"/>
        <v>780</v>
      </c>
      <c r="CI25" s="24">
        <f t="shared" si="47"/>
        <v>5</v>
      </c>
      <c r="CJ25" s="24">
        <f t="shared" si="48"/>
        <v>50</v>
      </c>
      <c r="CK25" s="175">
        <f t="shared" si="9"/>
        <v>0.51498245525458808</v>
      </c>
      <c r="CM25">
        <f t="shared" si="10"/>
        <v>1.1090573012939002</v>
      </c>
      <c r="CN25">
        <f t="shared" si="11"/>
        <v>0.62305295950155759</v>
      </c>
      <c r="CO25">
        <f t="shared" si="12"/>
        <v>9.9800399201596807E-2</v>
      </c>
      <c r="CP25">
        <f t="shared" si="13"/>
        <v>0.22779043280182235</v>
      </c>
      <c r="CQ25">
        <f t="shared" si="14"/>
        <v>0</v>
      </c>
      <c r="CR25">
        <f t="shared" si="15"/>
        <v>0</v>
      </c>
      <c r="CS25">
        <f t="shared" si="16"/>
        <v>0</v>
      </c>
      <c r="CT25">
        <f t="shared" si="17"/>
        <v>0</v>
      </c>
      <c r="CU25">
        <f t="shared" si="18"/>
        <v>0</v>
      </c>
      <c r="CV25">
        <f t="shared" si="19"/>
        <v>0</v>
      </c>
      <c r="CW25">
        <f t="shared" si="20"/>
        <v>0</v>
      </c>
      <c r="CX25">
        <f t="shared" si="21"/>
        <v>0</v>
      </c>
      <c r="CY25">
        <f t="shared" si="22"/>
        <v>0</v>
      </c>
      <c r="CZ25">
        <f t="shared" si="23"/>
        <v>0</v>
      </c>
      <c r="DA25">
        <f t="shared" si="24"/>
        <v>0</v>
      </c>
      <c r="DB25">
        <f t="shared" si="25"/>
        <v>0</v>
      </c>
      <c r="DC25">
        <f t="shared" si="26"/>
        <v>0</v>
      </c>
      <c r="DE25" s="24">
        <f t="shared" si="49"/>
        <v>0</v>
      </c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</row>
    <row r="26" spans="1:123" ht="15.75" thickBot="1">
      <c r="A26" s="24" t="str">
        <f ca="1">UNICSUL!A7</f>
        <v>UNICSUL</v>
      </c>
      <c r="B26" s="24">
        <f ca="1">UNICSUL!B7</f>
        <v>5</v>
      </c>
      <c r="C26" s="24" t="str">
        <f ca="1">UNICSUL!C7</f>
        <v>Marcelo Paes de Barros</v>
      </c>
      <c r="D26" s="85" t="str">
        <f ca="1">UNICSUL!D7</f>
        <v>P</v>
      </c>
      <c r="E26" s="24">
        <f ca="1">UNICSUL!E7</f>
        <v>0</v>
      </c>
      <c r="F26" s="24">
        <f ca="1">UNICSUL!F7</f>
        <v>0</v>
      </c>
      <c r="G26" s="24">
        <f ca="1">UNICSUL!G7</f>
        <v>2</v>
      </c>
      <c r="H26" s="24">
        <f ca="1">UNICSUL!H7</f>
        <v>2</v>
      </c>
      <c r="I26" s="24">
        <f ca="1">UNICSUL!I7</f>
        <v>0</v>
      </c>
      <c r="J26" s="24">
        <f ca="1">UNICSUL!J7</f>
        <v>0</v>
      </c>
      <c r="K26" s="24">
        <f ca="1">UNICSUL!K7</f>
        <v>0</v>
      </c>
      <c r="L26" s="24">
        <f ca="1">UNICSUL!L7</f>
        <v>0</v>
      </c>
      <c r="M26" s="24">
        <f ca="1">UNICSUL!M7</f>
        <v>0</v>
      </c>
      <c r="N26" s="24">
        <f ca="1">UNICSUL!N7</f>
        <v>0</v>
      </c>
      <c r="O26" s="24">
        <f ca="1">UNICSUL!O7</f>
        <v>0</v>
      </c>
      <c r="P26" s="24">
        <f ca="1">UNICSUL!P7</f>
        <v>0</v>
      </c>
      <c r="Q26" s="24">
        <f ca="1">UNICSUL!Q7</f>
        <v>0</v>
      </c>
      <c r="R26" s="24">
        <f ca="1">UNICSUL!R7</f>
        <v>0</v>
      </c>
      <c r="S26" s="24">
        <f ca="1">UNICSUL!S7</f>
        <v>0</v>
      </c>
      <c r="T26" s="85" t="str">
        <f ca="1">UNICSUL!T7</f>
        <v>P</v>
      </c>
      <c r="U26" s="24">
        <f ca="1">UNICSUL!U7</f>
        <v>1</v>
      </c>
      <c r="V26" s="24">
        <f ca="1">UNICSUL!V7</f>
        <v>0</v>
      </c>
      <c r="W26" s="24">
        <f ca="1">UNICSUL!W7</f>
        <v>1</v>
      </c>
      <c r="X26" s="24">
        <f ca="1">UNICSUL!X7</f>
        <v>0</v>
      </c>
      <c r="Y26" s="24">
        <f ca="1">UNICSUL!Y7</f>
        <v>1</v>
      </c>
      <c r="Z26" s="24">
        <f ca="1">UNICSUL!Z7</f>
        <v>0</v>
      </c>
      <c r="AA26" s="24">
        <f ca="1">UNICSUL!AA7</f>
        <v>0</v>
      </c>
      <c r="AB26" s="24">
        <f ca="1">UNICSUL!AB7</f>
        <v>0</v>
      </c>
      <c r="AC26" s="24">
        <f ca="1">UNICSUL!AC7</f>
        <v>0</v>
      </c>
      <c r="AD26" s="24">
        <f ca="1">UNICSUL!AD7</f>
        <v>0</v>
      </c>
      <c r="AE26" s="24">
        <f ca="1">UNICSUL!AE7</f>
        <v>0</v>
      </c>
      <c r="AF26" s="24">
        <f ca="1">UNICSUL!AF7</f>
        <v>0</v>
      </c>
      <c r="AG26" s="24">
        <f ca="1">UNICSUL!AG7</f>
        <v>0</v>
      </c>
      <c r="AH26" s="24">
        <f ca="1">UNICSUL!AH7</f>
        <v>0</v>
      </c>
      <c r="AI26" s="24">
        <f ca="1">UNICSUL!AI7</f>
        <v>0</v>
      </c>
      <c r="AJ26" s="50"/>
      <c r="AK26" s="93"/>
      <c r="AL26" s="33"/>
      <c r="AM26" s="33"/>
      <c r="AN26" s="36"/>
      <c r="AO26" s="36"/>
      <c r="AP26" s="36"/>
      <c r="AQ26" s="36"/>
      <c r="AR26" s="37"/>
      <c r="AS26" s="33"/>
      <c r="AT26" s="33"/>
      <c r="AU26" s="33"/>
      <c r="AV26" s="33"/>
      <c r="AW26" s="33"/>
      <c r="AX26" s="33"/>
      <c r="AY26" s="33"/>
      <c r="AZ26" s="38">
        <f t="shared" si="50"/>
        <v>2</v>
      </c>
      <c r="BA26" s="39">
        <f t="shared" si="51"/>
        <v>1</v>
      </c>
      <c r="BB26" s="40">
        <f t="shared" si="52"/>
        <v>0</v>
      </c>
      <c r="BC26" s="31">
        <f t="shared" si="53"/>
        <v>1</v>
      </c>
      <c r="BD26" s="40">
        <f t="shared" si="54"/>
        <v>3</v>
      </c>
      <c r="BE26" s="31">
        <f t="shared" si="55"/>
        <v>4</v>
      </c>
      <c r="BF26" s="40">
        <f t="shared" si="56"/>
        <v>2</v>
      </c>
      <c r="BG26" s="31">
        <f t="shared" si="57"/>
        <v>6</v>
      </c>
      <c r="BH26" s="40">
        <f t="shared" si="58"/>
        <v>1</v>
      </c>
      <c r="BI26" s="40">
        <f t="shared" si="59"/>
        <v>0</v>
      </c>
      <c r="BJ26" s="40">
        <f t="shared" si="60"/>
        <v>0</v>
      </c>
      <c r="BK26" s="40">
        <f t="shared" si="61"/>
        <v>0</v>
      </c>
      <c r="BL26" s="40">
        <f t="shared" si="62"/>
        <v>0</v>
      </c>
      <c r="BM26" s="31">
        <f t="shared" si="63"/>
        <v>0</v>
      </c>
      <c r="BN26" s="40">
        <f t="shared" si="64"/>
        <v>0</v>
      </c>
      <c r="BO26" s="40">
        <f t="shared" si="65"/>
        <v>0</v>
      </c>
      <c r="BP26" s="40">
        <f t="shared" si="66"/>
        <v>0</v>
      </c>
      <c r="BQ26" s="40">
        <f t="shared" si="67"/>
        <v>0</v>
      </c>
      <c r="BR26" s="40">
        <f t="shared" si="68"/>
        <v>0</v>
      </c>
      <c r="BS26" s="31">
        <f t="shared" si="69"/>
        <v>0</v>
      </c>
      <c r="BT26" s="40">
        <f t="shared" si="70"/>
        <v>0</v>
      </c>
      <c r="BU26" s="41">
        <f t="shared" si="71"/>
        <v>0</v>
      </c>
      <c r="BV26" s="41">
        <f t="shared" si="72"/>
        <v>0</v>
      </c>
      <c r="BW26" s="42"/>
      <c r="BX26" s="39">
        <f t="shared" si="73"/>
        <v>380</v>
      </c>
      <c r="BY26" s="40">
        <f t="shared" si="74"/>
        <v>0</v>
      </c>
      <c r="BZ26" s="40">
        <f t="shared" si="75"/>
        <v>0</v>
      </c>
      <c r="CA26" s="40">
        <f t="shared" si="76"/>
        <v>0</v>
      </c>
      <c r="CB26" s="40">
        <f t="shared" si="77"/>
        <v>0</v>
      </c>
      <c r="CC26" s="32">
        <f t="shared" si="44"/>
        <v>380</v>
      </c>
      <c r="CD26" s="177">
        <f t="shared" si="6"/>
        <v>233.33333333333334</v>
      </c>
      <c r="CE26" s="24">
        <f t="shared" si="45"/>
        <v>3</v>
      </c>
      <c r="CF26" s="177">
        <f t="shared" si="7"/>
        <v>193.33333333333334</v>
      </c>
      <c r="CG26" s="24">
        <f t="shared" si="46"/>
        <v>4</v>
      </c>
      <c r="CH26" s="177">
        <f t="shared" si="8"/>
        <v>140</v>
      </c>
      <c r="CI26" s="24">
        <f t="shared" si="47"/>
        <v>5</v>
      </c>
      <c r="CJ26" s="24">
        <f t="shared" si="48"/>
        <v>158</v>
      </c>
      <c r="CK26" s="175">
        <f t="shared" si="9"/>
        <v>0.19185620882033674</v>
      </c>
      <c r="CM26">
        <f t="shared" si="10"/>
        <v>0.18484288354898337</v>
      </c>
      <c r="CN26">
        <f t="shared" si="11"/>
        <v>0</v>
      </c>
      <c r="CO26">
        <f t="shared" si="12"/>
        <v>0.29940119760479045</v>
      </c>
      <c r="CP26">
        <f t="shared" si="13"/>
        <v>0.45558086560364469</v>
      </c>
      <c r="CQ26">
        <f t="shared" si="14"/>
        <v>0.84033613445378152</v>
      </c>
      <c r="CR26">
        <f t="shared" si="15"/>
        <v>0</v>
      </c>
      <c r="CS26">
        <f t="shared" si="16"/>
        <v>0</v>
      </c>
      <c r="CT26">
        <f t="shared" si="17"/>
        <v>0</v>
      </c>
      <c r="CU26">
        <f t="shared" si="18"/>
        <v>0</v>
      </c>
      <c r="CV26">
        <f t="shared" si="19"/>
        <v>0</v>
      </c>
      <c r="CW26">
        <f t="shared" si="20"/>
        <v>0</v>
      </c>
      <c r="CX26">
        <f t="shared" si="21"/>
        <v>0</v>
      </c>
      <c r="CY26">
        <f t="shared" si="22"/>
        <v>0</v>
      </c>
      <c r="CZ26">
        <f t="shared" si="23"/>
        <v>0</v>
      </c>
      <c r="DA26">
        <f t="shared" si="24"/>
        <v>0</v>
      </c>
      <c r="DB26">
        <f t="shared" si="25"/>
        <v>0</v>
      </c>
      <c r="DC26">
        <f t="shared" si="26"/>
        <v>0</v>
      </c>
      <c r="DE26" s="24">
        <f t="shared" si="49"/>
        <v>0</v>
      </c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</row>
    <row r="27" spans="1:123" ht="15.75" thickBot="1">
      <c r="A27" s="24" t="str">
        <f ca="1">UNICSUL!A8</f>
        <v>UNICSUL</v>
      </c>
      <c r="B27" s="24">
        <f ca="1">UNICSUL!B8</f>
        <v>6</v>
      </c>
      <c r="C27" s="24" t="str">
        <f ca="1">UNICSUL!C8</f>
        <v>Maria Fernanda Cury Boaventura</v>
      </c>
      <c r="D27" s="85" t="str">
        <f ca="1">UNICSUL!D8</f>
        <v>P</v>
      </c>
      <c r="E27" s="24">
        <f ca="1">UNICSUL!E8</f>
        <v>0</v>
      </c>
      <c r="F27" s="24">
        <f ca="1">UNICSUL!F8</f>
        <v>0</v>
      </c>
      <c r="G27" s="24">
        <f ca="1">UNICSUL!G8</f>
        <v>0</v>
      </c>
      <c r="H27" s="24">
        <f ca="1">UNICSUL!H8</f>
        <v>0</v>
      </c>
      <c r="I27" s="24">
        <f ca="1">UNICSUL!I8</f>
        <v>0</v>
      </c>
      <c r="J27" s="24">
        <f ca="1">UNICSUL!J8</f>
        <v>0</v>
      </c>
      <c r="K27" s="24">
        <f ca="1">UNICSUL!K8</f>
        <v>0</v>
      </c>
      <c r="L27" s="24">
        <f ca="1">UNICSUL!L8</f>
        <v>0</v>
      </c>
      <c r="M27" s="24">
        <f ca="1">UNICSUL!M8</f>
        <v>0</v>
      </c>
      <c r="N27" s="24">
        <f ca="1">UNICSUL!N8</f>
        <v>0</v>
      </c>
      <c r="O27" s="24">
        <f ca="1">UNICSUL!O8</f>
        <v>0</v>
      </c>
      <c r="P27" s="24">
        <f ca="1">UNICSUL!P8</f>
        <v>0</v>
      </c>
      <c r="Q27" s="24">
        <f ca="1">UNICSUL!Q8</f>
        <v>0</v>
      </c>
      <c r="R27" s="24">
        <f ca="1">UNICSUL!R8</f>
        <v>0</v>
      </c>
      <c r="S27" s="24">
        <f ca="1">UNICSUL!S8</f>
        <v>0</v>
      </c>
      <c r="T27" s="85" t="str">
        <f ca="1">UNICSUL!T8</f>
        <v>P</v>
      </c>
      <c r="U27" s="24">
        <f ca="1">UNICSUL!U8</f>
        <v>0</v>
      </c>
      <c r="V27" s="24">
        <f ca="1">UNICSUL!V8</f>
        <v>2</v>
      </c>
      <c r="W27" s="24">
        <f ca="1">UNICSUL!W8</f>
        <v>0</v>
      </c>
      <c r="X27" s="24">
        <f ca="1">UNICSUL!X8</f>
        <v>0</v>
      </c>
      <c r="Y27" s="24">
        <f ca="1">UNICSUL!Y8</f>
        <v>0</v>
      </c>
      <c r="Z27" s="24">
        <f ca="1">UNICSUL!Z8</f>
        <v>0</v>
      </c>
      <c r="AA27" s="24">
        <f ca="1">UNICSUL!AA8</f>
        <v>0</v>
      </c>
      <c r="AB27" s="24">
        <f ca="1">UNICSUL!AB8</f>
        <v>0</v>
      </c>
      <c r="AC27" s="24">
        <f ca="1">UNICSUL!AC8</f>
        <v>0</v>
      </c>
      <c r="AD27" s="24">
        <f ca="1">UNICSUL!AD8</f>
        <v>0</v>
      </c>
      <c r="AE27" s="24">
        <f ca="1">UNICSUL!AE8</f>
        <v>0</v>
      </c>
      <c r="AF27" s="24">
        <f ca="1">UNICSUL!AF8</f>
        <v>0</v>
      </c>
      <c r="AG27" s="24">
        <f ca="1">UNICSUL!AG8</f>
        <v>0</v>
      </c>
      <c r="AH27" s="24">
        <f ca="1">UNICSUL!AH8</f>
        <v>0</v>
      </c>
      <c r="AI27" s="24">
        <f ca="1">UNICSUL!AI8</f>
        <v>0</v>
      </c>
      <c r="AJ27" s="50"/>
      <c r="AK27" s="93"/>
      <c r="AL27" s="33"/>
      <c r="AM27" s="33"/>
      <c r="AN27" s="36"/>
      <c r="AO27" s="36"/>
      <c r="AP27" s="36"/>
      <c r="AQ27" s="36"/>
      <c r="AR27" s="37"/>
      <c r="AS27" s="33"/>
      <c r="AT27" s="33"/>
      <c r="AU27" s="33"/>
      <c r="AV27" s="33"/>
      <c r="AW27" s="33"/>
      <c r="AX27" s="33"/>
      <c r="AY27" s="33"/>
      <c r="AZ27" s="38">
        <f t="shared" si="50"/>
        <v>2</v>
      </c>
      <c r="BA27" s="39">
        <f t="shared" si="51"/>
        <v>0</v>
      </c>
      <c r="BB27" s="40">
        <f t="shared" si="52"/>
        <v>2</v>
      </c>
      <c r="BC27" s="31">
        <f t="shared" si="53"/>
        <v>2</v>
      </c>
      <c r="BD27" s="40">
        <f t="shared" si="54"/>
        <v>0</v>
      </c>
      <c r="BE27" s="31">
        <f t="shared" si="55"/>
        <v>2</v>
      </c>
      <c r="BF27" s="40">
        <f t="shared" si="56"/>
        <v>0</v>
      </c>
      <c r="BG27" s="31">
        <f t="shared" si="57"/>
        <v>2</v>
      </c>
      <c r="BH27" s="40">
        <f t="shared" si="58"/>
        <v>0</v>
      </c>
      <c r="BI27" s="40">
        <f t="shared" si="59"/>
        <v>0</v>
      </c>
      <c r="BJ27" s="40">
        <f t="shared" si="60"/>
        <v>0</v>
      </c>
      <c r="BK27" s="40">
        <f t="shared" si="61"/>
        <v>0</v>
      </c>
      <c r="BL27" s="40">
        <f t="shared" si="62"/>
        <v>0</v>
      </c>
      <c r="BM27" s="31">
        <f t="shared" si="63"/>
        <v>0</v>
      </c>
      <c r="BN27" s="40">
        <f t="shared" si="64"/>
        <v>0</v>
      </c>
      <c r="BO27" s="40">
        <f t="shared" si="65"/>
        <v>0</v>
      </c>
      <c r="BP27" s="40">
        <f t="shared" si="66"/>
        <v>0</v>
      </c>
      <c r="BQ27" s="40">
        <f t="shared" si="67"/>
        <v>0</v>
      </c>
      <c r="BR27" s="40">
        <f t="shared" si="68"/>
        <v>0</v>
      </c>
      <c r="BS27" s="31">
        <f t="shared" si="69"/>
        <v>0</v>
      </c>
      <c r="BT27" s="40">
        <f t="shared" si="70"/>
        <v>0</v>
      </c>
      <c r="BU27" s="41">
        <f t="shared" si="71"/>
        <v>0</v>
      </c>
      <c r="BV27" s="41">
        <f t="shared" si="72"/>
        <v>0</v>
      </c>
      <c r="BW27" s="42"/>
      <c r="BX27" s="39">
        <f t="shared" si="73"/>
        <v>160</v>
      </c>
      <c r="BY27" s="40">
        <f t="shared" si="74"/>
        <v>0</v>
      </c>
      <c r="BZ27" s="40">
        <f t="shared" si="75"/>
        <v>0</v>
      </c>
      <c r="CA27" s="40">
        <f t="shared" si="76"/>
        <v>0</v>
      </c>
      <c r="CB27" s="40">
        <f t="shared" si="77"/>
        <v>0</v>
      </c>
      <c r="CC27" s="32">
        <f t="shared" si="44"/>
        <v>160</v>
      </c>
      <c r="CD27" s="177">
        <f t="shared" si="6"/>
        <v>13.333333333333343</v>
      </c>
      <c r="CE27" s="24">
        <f t="shared" si="45"/>
        <v>3</v>
      </c>
      <c r="CF27" s="177">
        <f t="shared" si="7"/>
        <v>-26.666666666666657</v>
      </c>
      <c r="CG27" s="24" t="str">
        <f t="shared" si="46"/>
        <v>NAO</v>
      </c>
      <c r="CH27" s="177">
        <f t="shared" si="8"/>
        <v>-80</v>
      </c>
      <c r="CI27" s="24" t="str">
        <f t="shared" si="47"/>
        <v>NAO</v>
      </c>
      <c r="CJ27" s="24">
        <f t="shared" si="48"/>
        <v>305</v>
      </c>
      <c r="CK27" s="175">
        <f t="shared" si="9"/>
        <v>8.0781561608562855E-2</v>
      </c>
      <c r="CM27">
        <f t="shared" si="10"/>
        <v>0</v>
      </c>
      <c r="CN27">
        <f t="shared" si="11"/>
        <v>0.3115264797507788</v>
      </c>
      <c r="CO27">
        <f t="shared" si="12"/>
        <v>0</v>
      </c>
      <c r="CP27">
        <f t="shared" si="13"/>
        <v>0</v>
      </c>
      <c r="CQ27">
        <f t="shared" si="14"/>
        <v>0</v>
      </c>
      <c r="CR27">
        <f t="shared" si="15"/>
        <v>0</v>
      </c>
      <c r="CS27">
        <f t="shared" si="16"/>
        <v>0</v>
      </c>
      <c r="CT27">
        <f t="shared" si="17"/>
        <v>0</v>
      </c>
      <c r="CU27">
        <f t="shared" si="18"/>
        <v>0</v>
      </c>
      <c r="CV27">
        <f t="shared" si="19"/>
        <v>0</v>
      </c>
      <c r="CW27">
        <f t="shared" si="20"/>
        <v>0</v>
      </c>
      <c r="CX27">
        <f t="shared" si="21"/>
        <v>0</v>
      </c>
      <c r="CY27">
        <f t="shared" si="22"/>
        <v>0</v>
      </c>
      <c r="CZ27">
        <f t="shared" si="23"/>
        <v>0</v>
      </c>
      <c r="DA27">
        <f t="shared" si="24"/>
        <v>0</v>
      </c>
      <c r="DB27">
        <f t="shared" si="25"/>
        <v>0</v>
      </c>
      <c r="DC27">
        <f t="shared" si="26"/>
        <v>0</v>
      </c>
      <c r="DE27" s="24">
        <f t="shared" si="49"/>
        <v>0</v>
      </c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</row>
    <row r="28" spans="1:123" ht="15.75" thickBot="1">
      <c r="A28" s="24" t="str">
        <f ca="1">UNICSUL!A9</f>
        <v>UNICSUL</v>
      </c>
      <c r="B28" s="24">
        <f ca="1">UNICSUL!B9</f>
        <v>7</v>
      </c>
      <c r="C28" s="24" t="str">
        <f ca="1">UNICSUL!C9</f>
        <v>Renata Gorjão</v>
      </c>
      <c r="D28" s="85" t="str">
        <f ca="1">UNICSUL!D9</f>
        <v>P</v>
      </c>
      <c r="E28" s="24">
        <f ca="1">UNICSUL!E9</f>
        <v>2</v>
      </c>
      <c r="F28" s="24">
        <f ca="1">UNICSUL!F9</f>
        <v>1</v>
      </c>
      <c r="G28" s="24">
        <f ca="1">UNICSUL!G9</f>
        <v>1</v>
      </c>
      <c r="H28" s="24">
        <f ca="1">UNICSUL!H9</f>
        <v>0</v>
      </c>
      <c r="I28" s="24">
        <f ca="1">UNICSUL!I9</f>
        <v>0</v>
      </c>
      <c r="J28" s="24">
        <f ca="1">UNICSUL!J9</f>
        <v>0</v>
      </c>
      <c r="K28" s="24">
        <f ca="1">UNICSUL!K9</f>
        <v>0</v>
      </c>
      <c r="L28" s="24">
        <f ca="1">UNICSUL!L9</f>
        <v>0</v>
      </c>
      <c r="M28" s="24">
        <f ca="1">UNICSUL!M9</f>
        <v>0</v>
      </c>
      <c r="N28" s="24">
        <f ca="1">UNICSUL!N9</f>
        <v>0</v>
      </c>
      <c r="O28" s="24">
        <f ca="1">UNICSUL!O9</f>
        <v>0</v>
      </c>
      <c r="P28" s="24">
        <f ca="1">UNICSUL!P9</f>
        <v>0</v>
      </c>
      <c r="Q28" s="24">
        <f ca="1">UNICSUL!Q9</f>
        <v>0</v>
      </c>
      <c r="R28" s="24">
        <f ca="1">UNICSUL!R9</f>
        <v>0</v>
      </c>
      <c r="S28" s="24">
        <f ca="1">UNICSUL!S9</f>
        <v>0</v>
      </c>
      <c r="T28" s="85" t="str">
        <f ca="1">UNICSUL!T9</f>
        <v>P</v>
      </c>
      <c r="U28" s="24">
        <f ca="1">UNICSUL!U9</f>
        <v>1</v>
      </c>
      <c r="V28" s="24">
        <f ca="1">UNICSUL!V9</f>
        <v>1</v>
      </c>
      <c r="W28" s="24">
        <f ca="1">UNICSUL!W9</f>
        <v>0</v>
      </c>
      <c r="X28" s="24">
        <f ca="1">UNICSUL!X9</f>
        <v>0</v>
      </c>
      <c r="Y28" s="24">
        <f ca="1">UNICSUL!Y9</f>
        <v>0</v>
      </c>
      <c r="Z28" s="24">
        <f ca="1">UNICSUL!Z9</f>
        <v>0</v>
      </c>
      <c r="AA28" s="24">
        <f ca="1">UNICSUL!AA9</f>
        <v>0</v>
      </c>
      <c r="AB28" s="24">
        <f ca="1">UNICSUL!AB9</f>
        <v>0</v>
      </c>
      <c r="AC28" s="24">
        <f ca="1">UNICSUL!AC9</f>
        <v>0</v>
      </c>
      <c r="AD28" s="24">
        <f ca="1">UNICSUL!AD9</f>
        <v>0</v>
      </c>
      <c r="AE28" s="24">
        <f ca="1">UNICSUL!AE9</f>
        <v>0</v>
      </c>
      <c r="AF28" s="24">
        <f ca="1">UNICSUL!AF9</f>
        <v>0</v>
      </c>
      <c r="AG28" s="24">
        <f ca="1">UNICSUL!AG9</f>
        <v>0</v>
      </c>
      <c r="AH28" s="24">
        <f ca="1">UNICSUL!AH9</f>
        <v>0</v>
      </c>
      <c r="AI28" s="24">
        <f ca="1">UNICSUL!AI9</f>
        <v>0</v>
      </c>
      <c r="AJ28" s="50"/>
      <c r="AK28" s="93"/>
      <c r="AL28" s="33"/>
      <c r="AM28" s="33"/>
      <c r="AN28" s="36"/>
      <c r="AO28" s="36"/>
      <c r="AP28" s="36"/>
      <c r="AQ28" s="36"/>
      <c r="AR28" s="37"/>
      <c r="AS28" s="33"/>
      <c r="AT28" s="33"/>
      <c r="AU28" s="33"/>
      <c r="AV28" s="33"/>
      <c r="AW28" s="33"/>
      <c r="AX28" s="33"/>
      <c r="AY28" s="33"/>
      <c r="AZ28" s="38">
        <f t="shared" si="50"/>
        <v>2</v>
      </c>
      <c r="BA28" s="39">
        <f t="shared" si="51"/>
        <v>3</v>
      </c>
      <c r="BB28" s="40">
        <f t="shared" si="52"/>
        <v>2</v>
      </c>
      <c r="BC28" s="31">
        <f t="shared" si="53"/>
        <v>5</v>
      </c>
      <c r="BD28" s="40">
        <f t="shared" si="54"/>
        <v>1</v>
      </c>
      <c r="BE28" s="31">
        <f t="shared" si="55"/>
        <v>6</v>
      </c>
      <c r="BF28" s="40">
        <f t="shared" si="56"/>
        <v>0</v>
      </c>
      <c r="BG28" s="31">
        <f t="shared" si="57"/>
        <v>6</v>
      </c>
      <c r="BH28" s="40">
        <f t="shared" si="58"/>
        <v>0</v>
      </c>
      <c r="BI28" s="40">
        <f t="shared" si="59"/>
        <v>0</v>
      </c>
      <c r="BJ28" s="40">
        <f t="shared" si="60"/>
        <v>0</v>
      </c>
      <c r="BK28" s="40">
        <f t="shared" si="61"/>
        <v>0</v>
      </c>
      <c r="BL28" s="40">
        <f t="shared" si="62"/>
        <v>0</v>
      </c>
      <c r="BM28" s="31">
        <f t="shared" si="63"/>
        <v>0</v>
      </c>
      <c r="BN28" s="40">
        <f t="shared" si="64"/>
        <v>0</v>
      </c>
      <c r="BO28" s="40">
        <f t="shared" si="65"/>
        <v>0</v>
      </c>
      <c r="BP28" s="40">
        <f t="shared" si="66"/>
        <v>0</v>
      </c>
      <c r="BQ28" s="40">
        <f t="shared" si="67"/>
        <v>0</v>
      </c>
      <c r="BR28" s="40">
        <f t="shared" si="68"/>
        <v>0</v>
      </c>
      <c r="BS28" s="31">
        <f t="shared" si="69"/>
        <v>0</v>
      </c>
      <c r="BT28" s="40">
        <f t="shared" si="70"/>
        <v>0</v>
      </c>
      <c r="BU28" s="41">
        <f t="shared" si="71"/>
        <v>0</v>
      </c>
      <c r="BV28" s="41">
        <f t="shared" si="72"/>
        <v>0</v>
      </c>
      <c r="BW28" s="42"/>
      <c r="BX28" s="39">
        <f t="shared" si="73"/>
        <v>520</v>
      </c>
      <c r="BY28" s="40">
        <f t="shared" si="74"/>
        <v>0</v>
      </c>
      <c r="BZ28" s="40">
        <f t="shared" si="75"/>
        <v>0</v>
      </c>
      <c r="CA28" s="40">
        <f t="shared" si="76"/>
        <v>0</v>
      </c>
      <c r="CB28" s="40">
        <f t="shared" si="77"/>
        <v>0</v>
      </c>
      <c r="CC28" s="32">
        <f t="shared" si="44"/>
        <v>520</v>
      </c>
      <c r="CD28" s="177">
        <f t="shared" si="6"/>
        <v>373.33333333333337</v>
      </c>
      <c r="CE28" s="24">
        <f t="shared" si="45"/>
        <v>3</v>
      </c>
      <c r="CF28" s="177">
        <f t="shared" si="7"/>
        <v>333.33333333333337</v>
      </c>
      <c r="CG28" s="24">
        <f t="shared" si="46"/>
        <v>4</v>
      </c>
      <c r="CH28" s="177">
        <f t="shared" si="8"/>
        <v>280</v>
      </c>
      <c r="CI28" s="24">
        <f t="shared" si="47"/>
        <v>5</v>
      </c>
      <c r="CJ28" s="24">
        <f t="shared" si="48"/>
        <v>118</v>
      </c>
      <c r="CK28" s="175">
        <f t="shared" si="9"/>
        <v>0.26254007522782924</v>
      </c>
      <c r="CM28">
        <f t="shared" si="10"/>
        <v>0.55452865064695012</v>
      </c>
      <c r="CN28">
        <f t="shared" si="11"/>
        <v>0.3115264797507788</v>
      </c>
      <c r="CO28">
        <f t="shared" si="12"/>
        <v>9.9800399201596807E-2</v>
      </c>
      <c r="CP28">
        <f t="shared" si="13"/>
        <v>0</v>
      </c>
      <c r="CQ28">
        <f t="shared" si="14"/>
        <v>0</v>
      </c>
      <c r="CR28">
        <f t="shared" si="15"/>
        <v>0</v>
      </c>
      <c r="CS28">
        <f t="shared" si="16"/>
        <v>0</v>
      </c>
      <c r="CT28">
        <f t="shared" si="17"/>
        <v>0</v>
      </c>
      <c r="CU28">
        <f t="shared" si="18"/>
        <v>0</v>
      </c>
      <c r="CV28">
        <f t="shared" si="19"/>
        <v>0</v>
      </c>
      <c r="CW28">
        <f t="shared" si="20"/>
        <v>0</v>
      </c>
      <c r="CX28">
        <f t="shared" si="21"/>
        <v>0</v>
      </c>
      <c r="CY28">
        <f t="shared" si="22"/>
        <v>0</v>
      </c>
      <c r="CZ28">
        <f t="shared" si="23"/>
        <v>0</v>
      </c>
      <c r="DA28">
        <f t="shared" si="24"/>
        <v>0</v>
      </c>
      <c r="DB28">
        <f t="shared" si="25"/>
        <v>0</v>
      </c>
      <c r="DC28">
        <f t="shared" si="26"/>
        <v>0</v>
      </c>
      <c r="DE28" s="24">
        <f t="shared" si="49"/>
        <v>0</v>
      </c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</row>
    <row r="29" spans="1:123" ht="15.75" thickBot="1">
      <c r="A29" s="24" t="str">
        <f ca="1">UNICSUL!A10</f>
        <v>UNICSUL</v>
      </c>
      <c r="B29" s="24">
        <f ca="1">UNICSUL!B10</f>
        <v>8</v>
      </c>
      <c r="C29" s="24" t="str">
        <f ca="1">UNICSUL!C10</f>
        <v>Paulo Freitas</v>
      </c>
      <c r="D29" s="85" t="str">
        <f ca="1">UNICSUL!D10</f>
        <v>P</v>
      </c>
      <c r="E29" s="24">
        <f ca="1">UNICSUL!E10</f>
        <v>1</v>
      </c>
      <c r="F29" s="24">
        <f ca="1">UNICSUL!F10</f>
        <v>1</v>
      </c>
      <c r="G29" s="24">
        <f ca="1">UNICSUL!G10</f>
        <v>0</v>
      </c>
      <c r="H29" s="24">
        <f ca="1">UNICSUL!H10</f>
        <v>0</v>
      </c>
      <c r="I29" s="24">
        <f ca="1">UNICSUL!I10</f>
        <v>0</v>
      </c>
      <c r="J29" s="24">
        <f ca="1">UNICSUL!J10</f>
        <v>0</v>
      </c>
      <c r="K29" s="24">
        <f ca="1">UNICSUL!K10</f>
        <v>0</v>
      </c>
      <c r="L29" s="24">
        <f ca="1">UNICSUL!L10</f>
        <v>0</v>
      </c>
      <c r="M29" s="24">
        <f ca="1">UNICSUL!M10</f>
        <v>0</v>
      </c>
      <c r="N29" s="24">
        <f ca="1">UNICSUL!N10</f>
        <v>0</v>
      </c>
      <c r="O29" s="24">
        <f ca="1">UNICSUL!O10</f>
        <v>0</v>
      </c>
      <c r="P29" s="24">
        <f ca="1">UNICSUL!P10</f>
        <v>0</v>
      </c>
      <c r="Q29" s="24">
        <f ca="1">UNICSUL!Q10</f>
        <v>0</v>
      </c>
      <c r="R29" s="24">
        <f ca="1">UNICSUL!R10</f>
        <v>0</v>
      </c>
      <c r="S29" s="24">
        <f ca="1">UNICSUL!S10</f>
        <v>0</v>
      </c>
      <c r="T29" s="85" t="str">
        <f ca="1">UNICSUL!T10</f>
        <v>P</v>
      </c>
      <c r="U29" s="24">
        <f ca="1">UNICSUL!U10</f>
        <v>1</v>
      </c>
      <c r="V29" s="24">
        <f ca="1">UNICSUL!V10</f>
        <v>0</v>
      </c>
      <c r="W29" s="24">
        <f ca="1">UNICSUL!W10</f>
        <v>0</v>
      </c>
      <c r="X29" s="24">
        <f ca="1">UNICSUL!X10</f>
        <v>0</v>
      </c>
      <c r="Y29" s="24">
        <f ca="1">UNICSUL!Y10</f>
        <v>0</v>
      </c>
      <c r="Z29" s="24">
        <f ca="1">UNICSUL!Z10</f>
        <v>1</v>
      </c>
      <c r="AA29" s="24">
        <f ca="1">UNICSUL!AA10</f>
        <v>0</v>
      </c>
      <c r="AB29" s="24">
        <f ca="1">UNICSUL!AB10</f>
        <v>0</v>
      </c>
      <c r="AC29" s="24">
        <f ca="1">UNICSUL!AC10</f>
        <v>0</v>
      </c>
      <c r="AD29" s="24">
        <f ca="1">UNICSUL!AD10</f>
        <v>0</v>
      </c>
      <c r="AE29" s="24">
        <f ca="1">UNICSUL!AE10</f>
        <v>0</v>
      </c>
      <c r="AF29" s="24">
        <f ca="1">UNICSUL!AF10</f>
        <v>0</v>
      </c>
      <c r="AG29" s="24">
        <f ca="1">UNICSUL!AG10</f>
        <v>0</v>
      </c>
      <c r="AH29" s="24">
        <f ca="1">UNICSUL!AH10</f>
        <v>0</v>
      </c>
      <c r="AI29" s="24">
        <f ca="1">UNICSUL!AI10</f>
        <v>0</v>
      </c>
      <c r="AJ29" s="50"/>
      <c r="AK29" s="93"/>
      <c r="AL29" s="33"/>
      <c r="AM29" s="33"/>
      <c r="AN29" s="36"/>
      <c r="AO29" s="36"/>
      <c r="AP29" s="36"/>
      <c r="AQ29" s="36"/>
      <c r="AR29" s="37"/>
      <c r="AS29" s="33"/>
      <c r="AT29" s="33"/>
      <c r="AU29" s="33"/>
      <c r="AV29" s="33"/>
      <c r="AW29" s="33"/>
      <c r="AX29" s="33"/>
      <c r="AY29" s="33"/>
      <c r="AZ29" s="38">
        <f t="shared" si="50"/>
        <v>2</v>
      </c>
      <c r="BA29" s="39">
        <f t="shared" si="51"/>
        <v>2</v>
      </c>
      <c r="BB29" s="40">
        <f t="shared" si="52"/>
        <v>1</v>
      </c>
      <c r="BC29" s="31">
        <f t="shared" si="53"/>
        <v>3</v>
      </c>
      <c r="BD29" s="40">
        <f t="shared" si="54"/>
        <v>0</v>
      </c>
      <c r="BE29" s="31">
        <f t="shared" si="55"/>
        <v>3</v>
      </c>
      <c r="BF29" s="40">
        <f t="shared" si="56"/>
        <v>0</v>
      </c>
      <c r="BG29" s="31">
        <f t="shared" si="57"/>
        <v>3</v>
      </c>
      <c r="BH29" s="40">
        <f t="shared" si="58"/>
        <v>0</v>
      </c>
      <c r="BI29" s="40">
        <f t="shared" si="59"/>
        <v>1</v>
      </c>
      <c r="BJ29" s="40">
        <f t="shared" si="60"/>
        <v>0</v>
      </c>
      <c r="BK29" s="40">
        <f t="shared" si="61"/>
        <v>0</v>
      </c>
      <c r="BL29" s="40">
        <f t="shared" si="62"/>
        <v>0</v>
      </c>
      <c r="BM29" s="31">
        <f t="shared" si="63"/>
        <v>0</v>
      </c>
      <c r="BN29" s="40">
        <f t="shared" si="64"/>
        <v>0</v>
      </c>
      <c r="BO29" s="40">
        <f t="shared" si="65"/>
        <v>0</v>
      </c>
      <c r="BP29" s="40">
        <f t="shared" si="66"/>
        <v>0</v>
      </c>
      <c r="BQ29" s="40">
        <f t="shared" si="67"/>
        <v>0</v>
      </c>
      <c r="BR29" s="40">
        <f t="shared" si="68"/>
        <v>0</v>
      </c>
      <c r="BS29" s="31">
        <f t="shared" si="69"/>
        <v>0</v>
      </c>
      <c r="BT29" s="40">
        <f t="shared" si="70"/>
        <v>0</v>
      </c>
      <c r="BU29" s="41">
        <f t="shared" si="71"/>
        <v>0</v>
      </c>
      <c r="BV29" s="41">
        <f t="shared" si="72"/>
        <v>0</v>
      </c>
      <c r="BW29" s="42"/>
      <c r="BX29" s="39">
        <f t="shared" si="73"/>
        <v>280</v>
      </c>
      <c r="BY29" s="40">
        <f t="shared" si="74"/>
        <v>10</v>
      </c>
      <c r="BZ29" s="40">
        <f t="shared" si="75"/>
        <v>0</v>
      </c>
      <c r="CA29" s="40">
        <f t="shared" si="76"/>
        <v>0</v>
      </c>
      <c r="CB29" s="40">
        <f t="shared" si="77"/>
        <v>0</v>
      </c>
      <c r="CC29" s="32">
        <f t="shared" si="44"/>
        <v>290</v>
      </c>
      <c r="CD29" s="177">
        <f t="shared" si="6"/>
        <v>143.33333333333334</v>
      </c>
      <c r="CE29" s="24">
        <f t="shared" si="45"/>
        <v>3</v>
      </c>
      <c r="CF29" s="177">
        <f t="shared" si="7"/>
        <v>103.33333333333334</v>
      </c>
      <c r="CG29" s="24">
        <f t="shared" si="46"/>
        <v>4</v>
      </c>
      <c r="CH29" s="177">
        <f t="shared" si="8"/>
        <v>50</v>
      </c>
      <c r="CI29" s="24">
        <f t="shared" si="47"/>
        <v>5</v>
      </c>
      <c r="CJ29" s="24">
        <f t="shared" si="48"/>
        <v>222</v>
      </c>
      <c r="CK29" s="175">
        <f t="shared" si="9"/>
        <v>0.14641658041552016</v>
      </c>
      <c r="CM29">
        <f t="shared" si="10"/>
        <v>0.36968576709796674</v>
      </c>
      <c r="CN29">
        <f t="shared" si="11"/>
        <v>0.1557632398753894</v>
      </c>
      <c r="CO29">
        <f t="shared" si="12"/>
        <v>0</v>
      </c>
      <c r="CP29">
        <f t="shared" si="13"/>
        <v>0</v>
      </c>
      <c r="CQ29">
        <f t="shared" si="14"/>
        <v>0</v>
      </c>
      <c r="CR29">
        <f t="shared" si="15"/>
        <v>0.29940119760479045</v>
      </c>
      <c r="CS29">
        <f t="shared" si="16"/>
        <v>0</v>
      </c>
      <c r="CT29">
        <f t="shared" si="17"/>
        <v>0</v>
      </c>
      <c r="CU29">
        <f t="shared" si="18"/>
        <v>0</v>
      </c>
      <c r="CV29">
        <f t="shared" si="19"/>
        <v>0</v>
      </c>
      <c r="CW29">
        <f t="shared" si="20"/>
        <v>0</v>
      </c>
      <c r="CX29">
        <f t="shared" si="21"/>
        <v>0</v>
      </c>
      <c r="CY29">
        <f t="shared" si="22"/>
        <v>0</v>
      </c>
      <c r="CZ29">
        <f t="shared" si="23"/>
        <v>0</v>
      </c>
      <c r="DA29">
        <f t="shared" si="24"/>
        <v>0</v>
      </c>
      <c r="DB29">
        <f t="shared" si="25"/>
        <v>0</v>
      </c>
      <c r="DC29">
        <f t="shared" si="26"/>
        <v>0</v>
      </c>
      <c r="DE29" s="24">
        <f t="shared" si="49"/>
        <v>0</v>
      </c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</row>
    <row r="30" spans="1:123" ht="15.75" thickBot="1">
      <c r="A30" s="24" t="str">
        <f ca="1">UNICSUL!A11</f>
        <v>UNICSUL</v>
      </c>
      <c r="B30" s="24">
        <f ca="1">UNICSUL!B11</f>
        <v>9</v>
      </c>
      <c r="C30" s="24" t="str">
        <f ca="1">UNICSUL!C11</f>
        <v>Sandro Massao Hirabara</v>
      </c>
      <c r="D30" s="85" t="str">
        <f ca="1">UNICSUL!D11</f>
        <v>P</v>
      </c>
      <c r="E30" s="24">
        <f ca="1">UNICSUL!E11</f>
        <v>3</v>
      </c>
      <c r="F30" s="24">
        <f ca="1">UNICSUL!F11</f>
        <v>0</v>
      </c>
      <c r="G30" s="24">
        <f ca="1">UNICSUL!G11</f>
        <v>0</v>
      </c>
      <c r="H30" s="24">
        <f ca="1">UNICSUL!H11</f>
        <v>0</v>
      </c>
      <c r="I30" s="24">
        <f ca="1">UNICSUL!I11</f>
        <v>0</v>
      </c>
      <c r="J30" s="24">
        <f ca="1">UNICSUL!J11</f>
        <v>0</v>
      </c>
      <c r="K30" s="24">
        <f ca="1">UNICSUL!K11</f>
        <v>0</v>
      </c>
      <c r="L30" s="24">
        <f ca="1">UNICSUL!L11</f>
        <v>0</v>
      </c>
      <c r="M30" s="24">
        <f ca="1">UNICSUL!M11</f>
        <v>0</v>
      </c>
      <c r="N30" s="24">
        <f ca="1">UNICSUL!N11</f>
        <v>0</v>
      </c>
      <c r="O30" s="24">
        <f ca="1">UNICSUL!O11</f>
        <v>0</v>
      </c>
      <c r="P30" s="24">
        <f ca="1">UNICSUL!P11</f>
        <v>0</v>
      </c>
      <c r="Q30" s="24">
        <f ca="1">UNICSUL!Q11</f>
        <v>0</v>
      </c>
      <c r="R30" s="24">
        <f ca="1">UNICSUL!R11</f>
        <v>0</v>
      </c>
      <c r="S30" s="24">
        <f ca="1">UNICSUL!S11</f>
        <v>0</v>
      </c>
      <c r="T30" s="85" t="str">
        <f ca="1">UNICSUL!T11</f>
        <v>P</v>
      </c>
      <c r="U30" s="24">
        <f ca="1">UNICSUL!U11</f>
        <v>2</v>
      </c>
      <c r="V30" s="24">
        <f ca="1">UNICSUL!V11</f>
        <v>3</v>
      </c>
      <c r="W30" s="24">
        <f ca="1">UNICSUL!W11</f>
        <v>0</v>
      </c>
      <c r="X30" s="24">
        <f ca="1">UNICSUL!X11</f>
        <v>0</v>
      </c>
      <c r="Y30" s="24">
        <f ca="1">UNICSUL!Y11</f>
        <v>0</v>
      </c>
      <c r="Z30" s="24">
        <f ca="1">UNICSUL!Z11</f>
        <v>0</v>
      </c>
      <c r="AA30" s="24">
        <f ca="1">UNICSUL!AA11</f>
        <v>0</v>
      </c>
      <c r="AB30" s="24">
        <f ca="1">UNICSUL!AB11</f>
        <v>0</v>
      </c>
      <c r="AC30" s="24">
        <f ca="1">UNICSUL!AC11</f>
        <v>0</v>
      </c>
      <c r="AD30" s="24">
        <f ca="1">UNICSUL!AD11</f>
        <v>0</v>
      </c>
      <c r="AE30" s="24">
        <f ca="1">UNICSUL!AE11</f>
        <v>0</v>
      </c>
      <c r="AF30" s="24">
        <f ca="1">UNICSUL!AF11</f>
        <v>0</v>
      </c>
      <c r="AG30" s="24">
        <f ca="1">UNICSUL!AG11</f>
        <v>0</v>
      </c>
      <c r="AH30" s="24">
        <f ca="1">UNICSUL!AH11</f>
        <v>0</v>
      </c>
      <c r="AI30" s="24">
        <f ca="1">UNICSUL!AI11</f>
        <v>0</v>
      </c>
      <c r="AJ30" s="50"/>
      <c r="AK30" s="93"/>
      <c r="AL30" s="33"/>
      <c r="AM30" s="33"/>
      <c r="AN30" s="36"/>
      <c r="AO30" s="36"/>
      <c r="AP30" s="36"/>
      <c r="AQ30" s="36"/>
      <c r="AR30" s="37"/>
      <c r="AS30" s="33"/>
      <c r="AT30" s="33"/>
      <c r="AU30" s="33"/>
      <c r="AV30" s="33"/>
      <c r="AW30" s="33"/>
      <c r="AX30" s="33"/>
      <c r="AY30" s="33"/>
      <c r="AZ30" s="38">
        <f t="shared" si="50"/>
        <v>2</v>
      </c>
      <c r="BA30" s="39">
        <f t="shared" si="51"/>
        <v>5</v>
      </c>
      <c r="BB30" s="40">
        <f t="shared" si="52"/>
        <v>3</v>
      </c>
      <c r="BC30" s="31">
        <f t="shared" si="53"/>
        <v>8</v>
      </c>
      <c r="BD30" s="40">
        <f t="shared" si="54"/>
        <v>0</v>
      </c>
      <c r="BE30" s="31">
        <f t="shared" si="55"/>
        <v>8</v>
      </c>
      <c r="BF30" s="40">
        <f t="shared" si="56"/>
        <v>0</v>
      </c>
      <c r="BG30" s="31">
        <f t="shared" si="57"/>
        <v>8</v>
      </c>
      <c r="BH30" s="40">
        <f t="shared" si="58"/>
        <v>0</v>
      </c>
      <c r="BI30" s="40">
        <f t="shared" si="59"/>
        <v>0</v>
      </c>
      <c r="BJ30" s="40">
        <f t="shared" si="60"/>
        <v>0</v>
      </c>
      <c r="BK30" s="40">
        <f t="shared" si="61"/>
        <v>0</v>
      </c>
      <c r="BL30" s="40">
        <f t="shared" si="62"/>
        <v>0</v>
      </c>
      <c r="BM30" s="31">
        <f t="shared" si="63"/>
        <v>0</v>
      </c>
      <c r="BN30" s="40">
        <f t="shared" si="64"/>
        <v>0</v>
      </c>
      <c r="BO30" s="40">
        <f t="shared" si="65"/>
        <v>0</v>
      </c>
      <c r="BP30" s="40">
        <f t="shared" si="66"/>
        <v>0</v>
      </c>
      <c r="BQ30" s="40">
        <f t="shared" si="67"/>
        <v>0</v>
      </c>
      <c r="BR30" s="40">
        <f t="shared" si="68"/>
        <v>0</v>
      </c>
      <c r="BS30" s="31">
        <f t="shared" si="69"/>
        <v>0</v>
      </c>
      <c r="BT30" s="40">
        <f t="shared" si="70"/>
        <v>0</v>
      </c>
      <c r="BU30" s="41">
        <f t="shared" si="71"/>
        <v>0</v>
      </c>
      <c r="BV30" s="41">
        <f t="shared" si="72"/>
        <v>0</v>
      </c>
      <c r="BW30" s="42"/>
      <c r="BX30" s="39">
        <f t="shared" si="73"/>
        <v>740</v>
      </c>
      <c r="BY30" s="40">
        <f t="shared" si="74"/>
        <v>0</v>
      </c>
      <c r="BZ30" s="40">
        <f t="shared" si="75"/>
        <v>0</v>
      </c>
      <c r="CA30" s="40">
        <f t="shared" si="76"/>
        <v>0</v>
      </c>
      <c r="CB30" s="40">
        <f t="shared" si="77"/>
        <v>0</v>
      </c>
      <c r="CC30" s="32">
        <f t="shared" si="44"/>
        <v>740</v>
      </c>
      <c r="CD30" s="177">
        <f t="shared" si="6"/>
        <v>593.33333333333337</v>
      </c>
      <c r="CE30" s="24">
        <f t="shared" si="45"/>
        <v>3</v>
      </c>
      <c r="CF30" s="177">
        <f t="shared" si="7"/>
        <v>553.33333333333337</v>
      </c>
      <c r="CG30" s="24">
        <f t="shared" si="46"/>
        <v>4</v>
      </c>
      <c r="CH30" s="177">
        <f t="shared" si="8"/>
        <v>500</v>
      </c>
      <c r="CI30" s="24">
        <f t="shared" si="47"/>
        <v>5</v>
      </c>
      <c r="CJ30" s="24">
        <f t="shared" si="48"/>
        <v>85</v>
      </c>
      <c r="CK30" s="175">
        <f t="shared" si="9"/>
        <v>0.37361472243960314</v>
      </c>
      <c r="CM30">
        <f t="shared" si="10"/>
        <v>0.92421441774491675</v>
      </c>
      <c r="CN30">
        <f t="shared" si="11"/>
        <v>0.46728971962616822</v>
      </c>
      <c r="CO30">
        <f t="shared" si="12"/>
        <v>0</v>
      </c>
      <c r="CP30">
        <f t="shared" si="13"/>
        <v>0</v>
      </c>
      <c r="CQ30">
        <f t="shared" si="14"/>
        <v>0</v>
      </c>
      <c r="CR30">
        <f t="shared" si="15"/>
        <v>0</v>
      </c>
      <c r="CS30">
        <f t="shared" si="16"/>
        <v>0</v>
      </c>
      <c r="CT30">
        <f t="shared" si="17"/>
        <v>0</v>
      </c>
      <c r="CU30">
        <f t="shared" si="18"/>
        <v>0</v>
      </c>
      <c r="CV30">
        <f t="shared" si="19"/>
        <v>0</v>
      </c>
      <c r="CW30">
        <f t="shared" si="20"/>
        <v>0</v>
      </c>
      <c r="CX30">
        <f t="shared" si="21"/>
        <v>0</v>
      </c>
      <c r="CY30">
        <f t="shared" si="22"/>
        <v>0</v>
      </c>
      <c r="CZ30">
        <f t="shared" si="23"/>
        <v>0</v>
      </c>
      <c r="DA30">
        <f t="shared" si="24"/>
        <v>0</v>
      </c>
      <c r="DB30">
        <f t="shared" si="25"/>
        <v>0</v>
      </c>
      <c r="DC30">
        <f t="shared" si="26"/>
        <v>0</v>
      </c>
      <c r="DE30" s="24">
        <f t="shared" si="49"/>
        <v>0</v>
      </c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</row>
    <row r="31" spans="1:123" ht="15.75" thickBot="1">
      <c r="A31" s="24" t="str">
        <f ca="1">UNICSUL!A12</f>
        <v>UNICSUL</v>
      </c>
      <c r="B31" s="24">
        <f ca="1">UNICSUL!B12</f>
        <v>10</v>
      </c>
      <c r="C31" s="24" t="str">
        <f ca="1">UNICSUL!C12</f>
        <v>Rafael Lambertucci</v>
      </c>
      <c r="D31" s="85" t="str">
        <f ca="1">UNICSUL!D12</f>
        <v>P</v>
      </c>
      <c r="E31" s="24">
        <f ca="1">UNICSUL!E12</f>
        <v>0</v>
      </c>
      <c r="F31" s="24">
        <f ca="1">UNICSUL!F12</f>
        <v>1</v>
      </c>
      <c r="G31" s="24">
        <f ca="1">UNICSUL!G12</f>
        <v>0</v>
      </c>
      <c r="H31" s="24">
        <f ca="1">UNICSUL!H12</f>
        <v>0</v>
      </c>
      <c r="I31" s="24">
        <f ca="1">UNICSUL!I12</f>
        <v>0</v>
      </c>
      <c r="J31" s="24">
        <f ca="1">UNICSUL!J12</f>
        <v>0</v>
      </c>
      <c r="K31" s="24">
        <f ca="1">UNICSUL!K12</f>
        <v>0</v>
      </c>
      <c r="L31" s="24">
        <f ca="1">UNICSUL!L12</f>
        <v>0</v>
      </c>
      <c r="M31" s="24">
        <f ca="1">UNICSUL!M12</f>
        <v>0</v>
      </c>
      <c r="N31" s="24">
        <f ca="1">UNICSUL!N12</f>
        <v>0</v>
      </c>
      <c r="O31" s="24">
        <f ca="1">UNICSUL!O12</f>
        <v>0</v>
      </c>
      <c r="P31" s="24">
        <f ca="1">UNICSUL!P12</f>
        <v>0</v>
      </c>
      <c r="Q31" s="24">
        <f ca="1">UNICSUL!Q12</f>
        <v>0</v>
      </c>
      <c r="R31" s="24">
        <f ca="1">UNICSUL!R12</f>
        <v>0</v>
      </c>
      <c r="S31" s="24">
        <f ca="1">UNICSUL!S12</f>
        <v>0</v>
      </c>
      <c r="T31" s="85" t="str">
        <f ca="1">UNICSUL!T12</f>
        <v>P</v>
      </c>
      <c r="U31" s="24">
        <f ca="1">UNICSUL!U12</f>
        <v>0</v>
      </c>
      <c r="V31" s="24">
        <f ca="1">UNICSUL!V12</f>
        <v>0</v>
      </c>
      <c r="W31" s="24">
        <f ca="1">UNICSUL!W12</f>
        <v>0</v>
      </c>
      <c r="X31" s="24">
        <f ca="1">UNICSUL!X12</f>
        <v>0</v>
      </c>
      <c r="Y31" s="24">
        <f ca="1">UNICSUL!Y12</f>
        <v>0</v>
      </c>
      <c r="Z31" s="24">
        <f ca="1">UNICSUL!Z12</f>
        <v>0</v>
      </c>
      <c r="AA31" s="24">
        <f ca="1">UNICSUL!AA12</f>
        <v>0</v>
      </c>
      <c r="AB31" s="24">
        <f ca="1">UNICSUL!AB12</f>
        <v>0</v>
      </c>
      <c r="AC31" s="24">
        <f ca="1">UNICSUL!AC12</f>
        <v>0</v>
      </c>
      <c r="AD31" s="24">
        <f ca="1">UNICSUL!AD12</f>
        <v>0</v>
      </c>
      <c r="AE31" s="24">
        <f ca="1">UNICSUL!AE12</f>
        <v>0</v>
      </c>
      <c r="AF31" s="24">
        <f ca="1">UNICSUL!AF12</f>
        <v>0</v>
      </c>
      <c r="AG31" s="24">
        <f ca="1">UNICSUL!AG12</f>
        <v>0</v>
      </c>
      <c r="AH31" s="24">
        <f ca="1">UNICSUL!AH12</f>
        <v>0</v>
      </c>
      <c r="AI31" s="24">
        <f ca="1">UNICSUL!AI12</f>
        <v>0</v>
      </c>
      <c r="AJ31" s="50"/>
      <c r="AK31" s="93"/>
      <c r="AL31" s="33"/>
      <c r="AM31" s="33"/>
      <c r="AN31" s="36"/>
      <c r="AO31" s="36"/>
      <c r="AP31" s="36"/>
      <c r="AQ31" s="36"/>
      <c r="AR31" s="37"/>
      <c r="AS31" s="33"/>
      <c r="AT31" s="33"/>
      <c r="AU31" s="33"/>
      <c r="AV31" s="33"/>
      <c r="AW31" s="33"/>
      <c r="AX31" s="33"/>
      <c r="AY31" s="33"/>
      <c r="AZ31" s="38">
        <f t="shared" si="50"/>
        <v>2</v>
      </c>
      <c r="BA31" s="39">
        <f t="shared" si="51"/>
        <v>0</v>
      </c>
      <c r="BB31" s="40">
        <f t="shared" si="52"/>
        <v>1</v>
      </c>
      <c r="BC31" s="31">
        <f t="shared" si="53"/>
        <v>1</v>
      </c>
      <c r="BD31" s="40">
        <f t="shared" si="54"/>
        <v>0</v>
      </c>
      <c r="BE31" s="31">
        <f t="shared" si="55"/>
        <v>1</v>
      </c>
      <c r="BF31" s="40">
        <f t="shared" si="56"/>
        <v>0</v>
      </c>
      <c r="BG31" s="31">
        <f t="shared" si="57"/>
        <v>1</v>
      </c>
      <c r="BH31" s="40">
        <f t="shared" si="58"/>
        <v>0</v>
      </c>
      <c r="BI31" s="40">
        <f t="shared" si="59"/>
        <v>0</v>
      </c>
      <c r="BJ31" s="40">
        <f t="shared" si="60"/>
        <v>0</v>
      </c>
      <c r="BK31" s="40">
        <f t="shared" si="61"/>
        <v>0</v>
      </c>
      <c r="BL31" s="40">
        <f t="shared" si="62"/>
        <v>0</v>
      </c>
      <c r="BM31" s="31">
        <f t="shared" si="63"/>
        <v>0</v>
      </c>
      <c r="BN31" s="40">
        <f t="shared" si="64"/>
        <v>0</v>
      </c>
      <c r="BO31" s="40">
        <f t="shared" si="65"/>
        <v>0</v>
      </c>
      <c r="BP31" s="40">
        <f t="shared" si="66"/>
        <v>0</v>
      </c>
      <c r="BQ31" s="40">
        <f t="shared" si="67"/>
        <v>0</v>
      </c>
      <c r="BR31" s="40">
        <f t="shared" si="68"/>
        <v>0</v>
      </c>
      <c r="BS31" s="31">
        <f t="shared" si="69"/>
        <v>0</v>
      </c>
      <c r="BT31" s="40">
        <f t="shared" si="70"/>
        <v>0</v>
      </c>
      <c r="BU31" s="41">
        <f t="shared" si="71"/>
        <v>0</v>
      </c>
      <c r="BV31" s="41">
        <f t="shared" si="72"/>
        <v>0</v>
      </c>
      <c r="BW31" s="42"/>
      <c r="BX31" s="39">
        <f t="shared" si="73"/>
        <v>80</v>
      </c>
      <c r="BY31" s="40">
        <f t="shared" si="74"/>
        <v>0</v>
      </c>
      <c r="BZ31" s="40">
        <f t="shared" si="75"/>
        <v>0</v>
      </c>
      <c r="CA31" s="40">
        <f t="shared" si="76"/>
        <v>0</v>
      </c>
      <c r="CB31" s="40">
        <f t="shared" si="77"/>
        <v>0</v>
      </c>
      <c r="CC31" s="32">
        <f t="shared" si="44"/>
        <v>80</v>
      </c>
      <c r="CD31" s="177">
        <f t="shared" si="6"/>
        <v>-66.666666666666657</v>
      </c>
      <c r="CE31" s="24" t="str">
        <f t="shared" si="45"/>
        <v>NAO</v>
      </c>
      <c r="CF31" s="177">
        <f t="shared" si="7"/>
        <v>-106.66666666666666</v>
      </c>
      <c r="CG31" s="24" t="str">
        <f t="shared" si="46"/>
        <v>NAO</v>
      </c>
      <c r="CH31" s="177">
        <f t="shared" si="8"/>
        <v>-160</v>
      </c>
      <c r="CI31" s="24" t="str">
        <f t="shared" si="47"/>
        <v>NAO</v>
      </c>
      <c r="CJ31" s="24">
        <f t="shared" si="48"/>
        <v>361</v>
      </c>
      <c r="CK31" s="175">
        <f t="shared" si="9"/>
        <v>4.0390780804281427E-2</v>
      </c>
      <c r="CM31">
        <f t="shared" si="10"/>
        <v>0</v>
      </c>
      <c r="CN31">
        <f t="shared" si="11"/>
        <v>0.1557632398753894</v>
      </c>
      <c r="CO31">
        <f t="shared" si="12"/>
        <v>0</v>
      </c>
      <c r="CP31">
        <f t="shared" si="13"/>
        <v>0</v>
      </c>
      <c r="CQ31">
        <f t="shared" si="14"/>
        <v>0</v>
      </c>
      <c r="CR31">
        <f t="shared" si="15"/>
        <v>0</v>
      </c>
      <c r="CS31">
        <f t="shared" si="16"/>
        <v>0</v>
      </c>
      <c r="CT31">
        <f t="shared" si="17"/>
        <v>0</v>
      </c>
      <c r="CU31">
        <f t="shared" si="18"/>
        <v>0</v>
      </c>
      <c r="CV31">
        <f t="shared" si="19"/>
        <v>0</v>
      </c>
      <c r="CW31">
        <f t="shared" si="20"/>
        <v>0</v>
      </c>
      <c r="CX31">
        <f t="shared" si="21"/>
        <v>0</v>
      </c>
      <c r="CY31">
        <f t="shared" si="22"/>
        <v>0</v>
      </c>
      <c r="CZ31">
        <f t="shared" si="23"/>
        <v>0</v>
      </c>
      <c r="DA31">
        <f t="shared" si="24"/>
        <v>0</v>
      </c>
      <c r="DB31">
        <f t="shared" si="25"/>
        <v>0</v>
      </c>
      <c r="DC31">
        <f t="shared" si="26"/>
        <v>0</v>
      </c>
      <c r="DE31" s="24">
        <f t="shared" si="49"/>
        <v>0</v>
      </c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</row>
    <row r="32" spans="1:123" ht="15.75" thickBot="1">
      <c r="A32" s="24" t="str">
        <f ca="1">UNICSUL!A13</f>
        <v>UNICSUL</v>
      </c>
      <c r="B32" s="24">
        <f ca="1">UNICSUL!B13</f>
        <v>11</v>
      </c>
      <c r="C32" s="24" t="str">
        <f ca="1">UNICSUL!C13</f>
        <v>Camila De Moraes</v>
      </c>
      <c r="D32" s="85" t="str">
        <f ca="1">UNICSUL!D13</f>
        <v>P</v>
      </c>
      <c r="E32" s="24">
        <f ca="1">UNICSUL!E13</f>
        <v>0</v>
      </c>
      <c r="F32" s="24">
        <f ca="1">UNICSUL!F13</f>
        <v>1</v>
      </c>
      <c r="G32" s="24">
        <f ca="1">UNICSUL!G13</f>
        <v>0</v>
      </c>
      <c r="H32" s="24">
        <f ca="1">UNICSUL!H13</f>
        <v>0</v>
      </c>
      <c r="I32" s="24">
        <f ca="1">UNICSUL!I13</f>
        <v>0</v>
      </c>
      <c r="J32" s="24">
        <f ca="1">UNICSUL!J13</f>
        <v>0</v>
      </c>
      <c r="K32" s="24">
        <f ca="1">UNICSUL!K13</f>
        <v>0</v>
      </c>
      <c r="L32" s="24">
        <f ca="1">UNICSUL!L13</f>
        <v>0</v>
      </c>
      <c r="M32" s="24">
        <f ca="1">UNICSUL!M13</f>
        <v>0</v>
      </c>
      <c r="N32" s="24">
        <f ca="1">UNICSUL!N13</f>
        <v>0</v>
      </c>
      <c r="O32" s="24">
        <f ca="1">UNICSUL!O13</f>
        <v>0</v>
      </c>
      <c r="P32" s="24">
        <f ca="1">UNICSUL!P13</f>
        <v>0</v>
      </c>
      <c r="Q32" s="24">
        <f ca="1">UNICSUL!Q13</f>
        <v>0</v>
      </c>
      <c r="R32" s="24">
        <f ca="1">UNICSUL!R13</f>
        <v>0</v>
      </c>
      <c r="S32" s="24">
        <f ca="1">UNICSUL!S13</f>
        <v>0</v>
      </c>
      <c r="T32" s="85" t="str">
        <f ca="1">UNICSUL!T13</f>
        <v>C</v>
      </c>
      <c r="U32" s="24">
        <f ca="1">UNICSUL!U13</f>
        <v>0</v>
      </c>
      <c r="V32" s="24">
        <f ca="1">UNICSUL!V13</f>
        <v>0</v>
      </c>
      <c r="W32" s="24">
        <f ca="1">UNICSUL!W13</f>
        <v>0</v>
      </c>
      <c r="X32" s="24">
        <f ca="1">UNICSUL!X13</f>
        <v>0</v>
      </c>
      <c r="Y32" s="24">
        <f ca="1">UNICSUL!Y13</f>
        <v>0</v>
      </c>
      <c r="Z32" s="24">
        <f ca="1">UNICSUL!Z13</f>
        <v>0</v>
      </c>
      <c r="AA32" s="24">
        <f ca="1">UNICSUL!AA13</f>
        <v>0</v>
      </c>
      <c r="AB32" s="24">
        <f ca="1">UNICSUL!AB13</f>
        <v>0</v>
      </c>
      <c r="AC32" s="24">
        <f ca="1">UNICSUL!AC13</f>
        <v>0</v>
      </c>
      <c r="AD32" s="24">
        <f ca="1">UNICSUL!AD13</f>
        <v>0</v>
      </c>
      <c r="AE32" s="24">
        <f ca="1">UNICSUL!AE13</f>
        <v>0</v>
      </c>
      <c r="AF32" s="24">
        <f ca="1">UNICSUL!AF13</f>
        <v>0</v>
      </c>
      <c r="AG32" s="24">
        <f ca="1">UNICSUL!AG13</f>
        <v>0</v>
      </c>
      <c r="AH32" s="24">
        <f ca="1">UNICSUL!AH13</f>
        <v>0</v>
      </c>
      <c r="AI32" s="24">
        <f ca="1">UNICSUL!AI13</f>
        <v>0</v>
      </c>
      <c r="AJ32" s="50"/>
      <c r="AK32" s="93"/>
      <c r="AL32" s="33"/>
      <c r="AM32" s="33"/>
      <c r="AN32" s="36"/>
      <c r="AO32" s="36"/>
      <c r="AP32" s="36"/>
      <c r="AQ32" s="36"/>
      <c r="AR32" s="37"/>
      <c r="AS32" s="33"/>
      <c r="AT32" s="33"/>
      <c r="AU32" s="33"/>
      <c r="AV32" s="33"/>
      <c r="AW32" s="33"/>
      <c r="AX32" s="33"/>
      <c r="AY32" s="33"/>
      <c r="AZ32" s="38">
        <f t="shared" si="50"/>
        <v>1</v>
      </c>
      <c r="BA32" s="39">
        <f t="shared" si="51"/>
        <v>0</v>
      </c>
      <c r="BB32" s="40">
        <f t="shared" si="52"/>
        <v>1</v>
      </c>
      <c r="BC32" s="31">
        <f t="shared" si="53"/>
        <v>1</v>
      </c>
      <c r="BD32" s="40">
        <f t="shared" si="54"/>
        <v>0</v>
      </c>
      <c r="BE32" s="31">
        <f t="shared" si="55"/>
        <v>1</v>
      </c>
      <c r="BF32" s="40">
        <f t="shared" si="56"/>
        <v>0</v>
      </c>
      <c r="BG32" s="31">
        <f t="shared" si="57"/>
        <v>1</v>
      </c>
      <c r="BH32" s="40">
        <f t="shared" si="58"/>
        <v>0</v>
      </c>
      <c r="BI32" s="40">
        <f t="shared" si="59"/>
        <v>0</v>
      </c>
      <c r="BJ32" s="40">
        <f t="shared" si="60"/>
        <v>0</v>
      </c>
      <c r="BK32" s="40">
        <f t="shared" si="61"/>
        <v>0</v>
      </c>
      <c r="BL32" s="40">
        <f t="shared" si="62"/>
        <v>0</v>
      </c>
      <c r="BM32" s="31">
        <f t="shared" si="63"/>
        <v>0</v>
      </c>
      <c r="BN32" s="40">
        <f t="shared" si="64"/>
        <v>0</v>
      </c>
      <c r="BO32" s="40">
        <f t="shared" si="65"/>
        <v>0</v>
      </c>
      <c r="BP32" s="40">
        <f t="shared" si="66"/>
        <v>0</v>
      </c>
      <c r="BQ32" s="40">
        <f t="shared" si="67"/>
        <v>0</v>
      </c>
      <c r="BR32" s="40">
        <f t="shared" si="68"/>
        <v>0</v>
      </c>
      <c r="BS32" s="31">
        <f t="shared" si="69"/>
        <v>0</v>
      </c>
      <c r="BT32" s="40">
        <f t="shared" si="70"/>
        <v>0</v>
      </c>
      <c r="BU32" s="41">
        <f t="shared" si="71"/>
        <v>0</v>
      </c>
      <c r="BV32" s="41">
        <f t="shared" si="72"/>
        <v>0</v>
      </c>
      <c r="BW32" s="42"/>
      <c r="BX32" s="39">
        <f t="shared" si="73"/>
        <v>80</v>
      </c>
      <c r="BY32" s="40">
        <f t="shared" si="74"/>
        <v>0</v>
      </c>
      <c r="BZ32" s="40">
        <f t="shared" si="75"/>
        <v>0</v>
      </c>
      <c r="CA32" s="40">
        <f t="shared" si="76"/>
        <v>0</v>
      </c>
      <c r="CB32" s="40">
        <f t="shared" si="77"/>
        <v>0</v>
      </c>
      <c r="CC32" s="32">
        <f t="shared" si="44"/>
        <v>80</v>
      </c>
      <c r="CD32" s="177">
        <f t="shared" si="6"/>
        <v>6.6666666666666714</v>
      </c>
      <c r="CE32" s="24">
        <f t="shared" si="45"/>
        <v>3</v>
      </c>
      <c r="CF32" s="177">
        <f t="shared" si="7"/>
        <v>-13.333333333333329</v>
      </c>
      <c r="CG32" s="24" t="str">
        <f t="shared" si="46"/>
        <v>NAO</v>
      </c>
      <c r="CH32" s="177">
        <f t="shared" si="8"/>
        <v>-40</v>
      </c>
      <c r="CI32" s="24" t="str">
        <f t="shared" si="47"/>
        <v>NAO</v>
      </c>
      <c r="CJ32" s="24">
        <f t="shared" si="48"/>
        <v>361</v>
      </c>
      <c r="CK32" s="175">
        <f t="shared" si="9"/>
        <v>4.0390780804281427E-2</v>
      </c>
      <c r="CM32">
        <f t="shared" si="10"/>
        <v>0</v>
      </c>
      <c r="CN32">
        <f t="shared" si="11"/>
        <v>0.1557632398753894</v>
      </c>
      <c r="CO32">
        <f t="shared" si="12"/>
        <v>0</v>
      </c>
      <c r="CP32">
        <f t="shared" si="13"/>
        <v>0</v>
      </c>
      <c r="CQ32">
        <f t="shared" si="14"/>
        <v>0</v>
      </c>
      <c r="CR32">
        <f t="shared" si="15"/>
        <v>0</v>
      </c>
      <c r="CS32">
        <f t="shared" si="16"/>
        <v>0</v>
      </c>
      <c r="CT32">
        <f t="shared" si="17"/>
        <v>0</v>
      </c>
      <c r="CU32">
        <f t="shared" si="18"/>
        <v>0</v>
      </c>
      <c r="CV32">
        <f t="shared" si="19"/>
        <v>0</v>
      </c>
      <c r="CW32">
        <f t="shared" si="20"/>
        <v>0</v>
      </c>
      <c r="CX32">
        <f t="shared" si="21"/>
        <v>0</v>
      </c>
      <c r="CY32">
        <f t="shared" si="22"/>
        <v>0</v>
      </c>
      <c r="CZ32">
        <f t="shared" si="23"/>
        <v>0</v>
      </c>
      <c r="DA32">
        <f t="shared" si="24"/>
        <v>0</v>
      </c>
      <c r="DB32">
        <f t="shared" si="25"/>
        <v>0</v>
      </c>
      <c r="DC32">
        <f t="shared" si="26"/>
        <v>0</v>
      </c>
      <c r="DE32" s="24">
        <f t="shared" si="49"/>
        <v>0</v>
      </c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</row>
    <row r="33" spans="1:123" ht="15.75" thickBot="1">
      <c r="A33" s="24" t="str">
        <f ca="1">UNICSUL!A14</f>
        <v>UNICSUL</v>
      </c>
      <c r="B33" s="24">
        <f ca="1">UNICSUL!B14</f>
        <v>12</v>
      </c>
      <c r="C33" s="24" t="str">
        <f ca="1">UNICSUL!C14</f>
        <v>Tania Cristina Pithon-Curi</v>
      </c>
      <c r="D33" s="85" t="str">
        <f ca="1">UNICSUL!D14</f>
        <v>P</v>
      </c>
      <c r="E33" s="24">
        <f ca="1">UNICSUL!E14</f>
        <v>2</v>
      </c>
      <c r="F33" s="24">
        <f ca="1">UNICSUL!F14</f>
        <v>2</v>
      </c>
      <c r="G33" s="24">
        <f ca="1">UNICSUL!G14</f>
        <v>0</v>
      </c>
      <c r="H33" s="24">
        <f ca="1">UNICSUL!H14</f>
        <v>0</v>
      </c>
      <c r="I33" s="24">
        <f ca="1">UNICSUL!I14</f>
        <v>0</v>
      </c>
      <c r="J33" s="24">
        <f ca="1">UNICSUL!J14</f>
        <v>0</v>
      </c>
      <c r="K33" s="24">
        <f ca="1">UNICSUL!K14</f>
        <v>0</v>
      </c>
      <c r="L33" s="24">
        <f ca="1">UNICSUL!L14</f>
        <v>0</v>
      </c>
      <c r="M33" s="24">
        <f ca="1">UNICSUL!M14</f>
        <v>0</v>
      </c>
      <c r="N33" s="24">
        <f ca="1">UNICSUL!N14</f>
        <v>0</v>
      </c>
      <c r="O33" s="24">
        <f ca="1">UNICSUL!O14</f>
        <v>0</v>
      </c>
      <c r="P33" s="24">
        <f ca="1">UNICSUL!P14</f>
        <v>0</v>
      </c>
      <c r="Q33" s="24">
        <f ca="1">UNICSUL!Q14</f>
        <v>0</v>
      </c>
      <c r="R33" s="24">
        <f ca="1">UNICSUL!R14</f>
        <v>0</v>
      </c>
      <c r="S33" s="24">
        <f ca="1">UNICSUL!S14</f>
        <v>0</v>
      </c>
      <c r="T33" s="85" t="str">
        <f ca="1">UNICSUL!T14</f>
        <v>P</v>
      </c>
      <c r="U33" s="24">
        <f ca="1">UNICSUL!U14</f>
        <v>1</v>
      </c>
      <c r="V33" s="24">
        <f ca="1">UNICSUL!V14</f>
        <v>0</v>
      </c>
      <c r="W33" s="24">
        <f ca="1">UNICSUL!W14</f>
        <v>0</v>
      </c>
      <c r="X33" s="24">
        <f ca="1">UNICSUL!X14</f>
        <v>0</v>
      </c>
      <c r="Y33" s="24">
        <f ca="1">UNICSUL!Y14</f>
        <v>0</v>
      </c>
      <c r="Z33" s="24">
        <f ca="1">UNICSUL!Z14</f>
        <v>0</v>
      </c>
      <c r="AA33" s="24">
        <f ca="1">UNICSUL!AA14</f>
        <v>0</v>
      </c>
      <c r="AB33" s="24">
        <f ca="1">UNICSUL!AB14</f>
        <v>0</v>
      </c>
      <c r="AC33" s="24">
        <f ca="1">UNICSUL!AC14</f>
        <v>0</v>
      </c>
      <c r="AD33" s="24">
        <f ca="1">UNICSUL!AD14</f>
        <v>0</v>
      </c>
      <c r="AE33" s="24">
        <f ca="1">UNICSUL!AE14</f>
        <v>0</v>
      </c>
      <c r="AF33" s="24">
        <f ca="1">UNICSUL!AF14</f>
        <v>0</v>
      </c>
      <c r="AG33" s="24">
        <f ca="1">UNICSUL!AG14</f>
        <v>0</v>
      </c>
      <c r="AH33" s="24">
        <f ca="1">UNICSUL!AH14</f>
        <v>0</v>
      </c>
      <c r="AI33" s="24">
        <f ca="1">UNICSUL!AI14</f>
        <v>0</v>
      </c>
      <c r="AJ33" s="50"/>
      <c r="AK33" s="93"/>
      <c r="AL33" s="33"/>
      <c r="AM33" s="33"/>
      <c r="AN33" s="36"/>
      <c r="AO33" s="36"/>
      <c r="AP33" s="36"/>
      <c r="AQ33" s="36"/>
      <c r="AR33" s="37"/>
      <c r="AS33" s="33"/>
      <c r="AT33" s="33"/>
      <c r="AU33" s="33"/>
      <c r="AV33" s="33"/>
      <c r="AW33" s="33"/>
      <c r="AX33" s="33"/>
      <c r="AY33" s="33"/>
      <c r="AZ33" s="38">
        <f t="shared" si="50"/>
        <v>2</v>
      </c>
      <c r="BA33" s="39">
        <f t="shared" si="51"/>
        <v>3</v>
      </c>
      <c r="BB33" s="40">
        <f t="shared" si="52"/>
        <v>2</v>
      </c>
      <c r="BC33" s="31">
        <f t="shared" si="53"/>
        <v>5</v>
      </c>
      <c r="BD33" s="40">
        <f t="shared" si="54"/>
        <v>0</v>
      </c>
      <c r="BE33" s="31">
        <f t="shared" si="55"/>
        <v>5</v>
      </c>
      <c r="BF33" s="40">
        <f t="shared" si="56"/>
        <v>0</v>
      </c>
      <c r="BG33" s="31">
        <f t="shared" si="57"/>
        <v>5</v>
      </c>
      <c r="BH33" s="40">
        <f t="shared" si="58"/>
        <v>0</v>
      </c>
      <c r="BI33" s="40">
        <f t="shared" si="59"/>
        <v>0</v>
      </c>
      <c r="BJ33" s="40">
        <f t="shared" si="60"/>
        <v>0</v>
      </c>
      <c r="BK33" s="40">
        <f t="shared" si="61"/>
        <v>0</v>
      </c>
      <c r="BL33" s="40">
        <f t="shared" si="62"/>
        <v>0</v>
      </c>
      <c r="BM33" s="31">
        <f t="shared" si="63"/>
        <v>0</v>
      </c>
      <c r="BN33" s="40">
        <f t="shared" si="64"/>
        <v>0</v>
      </c>
      <c r="BO33" s="40">
        <f t="shared" si="65"/>
        <v>0</v>
      </c>
      <c r="BP33" s="40">
        <f t="shared" si="66"/>
        <v>0</v>
      </c>
      <c r="BQ33" s="40">
        <f t="shared" si="67"/>
        <v>0</v>
      </c>
      <c r="BR33" s="40">
        <f t="shared" si="68"/>
        <v>0</v>
      </c>
      <c r="BS33" s="31">
        <f t="shared" si="69"/>
        <v>0</v>
      </c>
      <c r="BT33" s="40">
        <f t="shared" si="70"/>
        <v>0</v>
      </c>
      <c r="BU33" s="41">
        <f t="shared" si="71"/>
        <v>0</v>
      </c>
      <c r="BV33" s="41">
        <f t="shared" si="72"/>
        <v>0</v>
      </c>
      <c r="BW33" s="42"/>
      <c r="BX33" s="39">
        <f t="shared" si="73"/>
        <v>460</v>
      </c>
      <c r="BY33" s="40">
        <f t="shared" si="74"/>
        <v>0</v>
      </c>
      <c r="BZ33" s="40">
        <f t="shared" si="75"/>
        <v>0</v>
      </c>
      <c r="CA33" s="40">
        <f t="shared" si="76"/>
        <v>0</v>
      </c>
      <c r="CB33" s="40">
        <f t="shared" si="77"/>
        <v>0</v>
      </c>
      <c r="CC33" s="32">
        <f t="shared" si="44"/>
        <v>460</v>
      </c>
      <c r="CD33" s="177">
        <f t="shared" si="6"/>
        <v>313.33333333333337</v>
      </c>
      <c r="CE33" s="24">
        <f t="shared" si="45"/>
        <v>3</v>
      </c>
      <c r="CF33" s="177">
        <f t="shared" si="7"/>
        <v>273.33333333333337</v>
      </c>
      <c r="CG33" s="24">
        <f t="shared" si="46"/>
        <v>4</v>
      </c>
      <c r="CH33" s="177">
        <f t="shared" si="8"/>
        <v>220</v>
      </c>
      <c r="CI33" s="24">
        <f t="shared" si="47"/>
        <v>5</v>
      </c>
      <c r="CJ33" s="24">
        <f t="shared" si="48"/>
        <v>133</v>
      </c>
      <c r="CK33" s="175">
        <f t="shared" si="9"/>
        <v>0.23224698962461815</v>
      </c>
      <c r="CM33">
        <f t="shared" si="10"/>
        <v>0.55452865064695012</v>
      </c>
      <c r="CN33">
        <f t="shared" si="11"/>
        <v>0.3115264797507788</v>
      </c>
      <c r="CO33">
        <f t="shared" si="12"/>
        <v>0</v>
      </c>
      <c r="CP33">
        <f t="shared" si="13"/>
        <v>0</v>
      </c>
      <c r="CQ33">
        <f t="shared" si="14"/>
        <v>0</v>
      </c>
      <c r="CR33">
        <f t="shared" si="15"/>
        <v>0</v>
      </c>
      <c r="CS33">
        <f t="shared" si="16"/>
        <v>0</v>
      </c>
      <c r="CT33">
        <f t="shared" si="17"/>
        <v>0</v>
      </c>
      <c r="CU33">
        <f t="shared" si="18"/>
        <v>0</v>
      </c>
      <c r="CV33">
        <f t="shared" si="19"/>
        <v>0</v>
      </c>
      <c r="CW33">
        <f t="shared" si="20"/>
        <v>0</v>
      </c>
      <c r="CX33">
        <f t="shared" si="21"/>
        <v>0</v>
      </c>
      <c r="CY33">
        <f t="shared" si="22"/>
        <v>0</v>
      </c>
      <c r="CZ33">
        <f t="shared" si="23"/>
        <v>0</v>
      </c>
      <c r="DA33">
        <f t="shared" si="24"/>
        <v>0</v>
      </c>
      <c r="DB33">
        <f t="shared" si="25"/>
        <v>0</v>
      </c>
      <c r="DC33">
        <f t="shared" si="26"/>
        <v>0</v>
      </c>
      <c r="DE33" s="24">
        <f t="shared" si="49"/>
        <v>0</v>
      </c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</row>
    <row r="34" spans="1:123" ht="15.75" thickBot="1">
      <c r="A34" s="172" t="str">
        <f ca="1">UFPEL!A3</f>
        <v>UFPEL</v>
      </c>
      <c r="B34" s="172">
        <f ca="1">UFPEL!B3</f>
        <v>1</v>
      </c>
      <c r="C34" s="172" t="str">
        <f ca="1">UFPEL!C3</f>
        <v>Adriana Schüller Cavalli</v>
      </c>
      <c r="D34" s="85" t="str">
        <f ca="1">UFPEL!D3</f>
        <v>P</v>
      </c>
      <c r="E34" s="172">
        <f ca="1">UFPEL!E3</f>
        <v>0</v>
      </c>
      <c r="F34" s="172">
        <f ca="1">UFPEL!F3</f>
        <v>0</v>
      </c>
      <c r="G34" s="172">
        <f ca="1">UFPEL!G3</f>
        <v>0</v>
      </c>
      <c r="H34" s="172">
        <f ca="1">UFPEL!H3</f>
        <v>1</v>
      </c>
      <c r="I34" s="172">
        <f ca="1">UFPEL!I3</f>
        <v>0</v>
      </c>
      <c r="J34" s="172">
        <f ca="1">UFPEL!J3</f>
        <v>0</v>
      </c>
      <c r="K34" s="172">
        <f ca="1">UFPEL!K3</f>
        <v>0</v>
      </c>
      <c r="L34" s="172">
        <f ca="1">UFPEL!L3</f>
        <v>0</v>
      </c>
      <c r="M34" s="172">
        <f ca="1">UFPEL!M3</f>
        <v>0</v>
      </c>
      <c r="N34" s="172">
        <f ca="1">UFPEL!N3</f>
        <v>0</v>
      </c>
      <c r="O34" s="172">
        <f ca="1">UFPEL!O3</f>
        <v>0</v>
      </c>
      <c r="P34" s="172">
        <f ca="1">UFPEL!P3</f>
        <v>0</v>
      </c>
      <c r="Q34" s="172">
        <f ca="1">UFPEL!Q3</f>
        <v>0</v>
      </c>
      <c r="R34" s="172">
        <f ca="1">UFPEL!R3</f>
        <v>0</v>
      </c>
      <c r="S34" s="172">
        <f ca="1">UFPEL!S3</f>
        <v>0</v>
      </c>
      <c r="T34" s="85" t="str">
        <f ca="1">UFPEL!T3</f>
        <v>P</v>
      </c>
      <c r="U34" s="172">
        <f ca="1">UFPEL!U3</f>
        <v>0</v>
      </c>
      <c r="V34" s="172">
        <f ca="1">UFPEL!V3</f>
        <v>0</v>
      </c>
      <c r="W34" s="172">
        <f ca="1">UFPEL!W3</f>
        <v>0</v>
      </c>
      <c r="X34" s="172">
        <f ca="1">UFPEL!X3</f>
        <v>0</v>
      </c>
      <c r="Y34" s="172">
        <f ca="1">UFPEL!Y3</f>
        <v>0</v>
      </c>
      <c r="Z34" s="172">
        <f ca="1">UFPEL!Z3</f>
        <v>0</v>
      </c>
      <c r="AA34" s="172">
        <f ca="1">UFPEL!AA3</f>
        <v>0</v>
      </c>
      <c r="AB34" s="172">
        <f ca="1">UFPEL!AB3</f>
        <v>0</v>
      </c>
      <c r="AC34" s="172">
        <f ca="1">UFPEL!AC3</f>
        <v>0</v>
      </c>
      <c r="AD34" s="172">
        <f ca="1">UFPEL!AD3</f>
        <v>0</v>
      </c>
      <c r="AE34" s="172">
        <f ca="1">UFPEL!AE3</f>
        <v>2</v>
      </c>
      <c r="AF34" s="172">
        <f ca="1">UFPEL!AF3</f>
        <v>0</v>
      </c>
      <c r="AG34" s="172">
        <f ca="1">UFPEL!AG3</f>
        <v>0</v>
      </c>
      <c r="AH34" s="172">
        <f ca="1">UFPEL!AH3</f>
        <v>0</v>
      </c>
      <c r="AI34" s="172">
        <f ca="1">UFPEL!AI3</f>
        <v>2</v>
      </c>
      <c r="AJ34" s="50"/>
      <c r="AK34" s="93"/>
      <c r="AL34" s="33"/>
      <c r="AM34" s="33"/>
      <c r="AN34" s="36"/>
      <c r="AO34" s="36"/>
      <c r="AP34" s="36"/>
      <c r="AQ34" s="36"/>
      <c r="AR34" s="37"/>
      <c r="AS34" s="33"/>
      <c r="AT34" s="33"/>
      <c r="AU34" s="33"/>
      <c r="AV34" s="33"/>
      <c r="AW34" s="33"/>
      <c r="AX34" s="33"/>
      <c r="AY34" s="33"/>
      <c r="AZ34" s="38">
        <f t="shared" si="50"/>
        <v>2</v>
      </c>
      <c r="BA34" s="39">
        <f t="shared" si="51"/>
        <v>0</v>
      </c>
      <c r="BB34" s="40">
        <f t="shared" si="52"/>
        <v>0</v>
      </c>
      <c r="BC34" s="31">
        <f t="shared" si="53"/>
        <v>0</v>
      </c>
      <c r="BD34" s="40">
        <f t="shared" si="54"/>
        <v>0</v>
      </c>
      <c r="BE34" s="31">
        <f t="shared" si="55"/>
        <v>0</v>
      </c>
      <c r="BF34" s="40">
        <f t="shared" si="56"/>
        <v>1</v>
      </c>
      <c r="BG34" s="31">
        <f t="shared" si="57"/>
        <v>1</v>
      </c>
      <c r="BH34" s="40">
        <f t="shared" si="58"/>
        <v>0</v>
      </c>
      <c r="BI34" s="40">
        <f t="shared" si="59"/>
        <v>0</v>
      </c>
      <c r="BJ34" s="40">
        <f t="shared" si="60"/>
        <v>0</v>
      </c>
      <c r="BK34" s="40">
        <f t="shared" si="61"/>
        <v>0</v>
      </c>
      <c r="BL34" s="40">
        <f t="shared" si="62"/>
        <v>0</v>
      </c>
      <c r="BM34" s="31">
        <f t="shared" si="63"/>
        <v>0</v>
      </c>
      <c r="BN34" s="40">
        <f t="shared" si="64"/>
        <v>0</v>
      </c>
      <c r="BO34" s="40">
        <f t="shared" si="65"/>
        <v>2</v>
      </c>
      <c r="BP34" s="40">
        <f t="shared" si="66"/>
        <v>2</v>
      </c>
      <c r="BQ34" s="40">
        <f t="shared" si="67"/>
        <v>0</v>
      </c>
      <c r="BR34" s="40">
        <f t="shared" si="68"/>
        <v>0</v>
      </c>
      <c r="BS34" s="31">
        <f t="shared" si="69"/>
        <v>0</v>
      </c>
      <c r="BT34" s="40">
        <f t="shared" si="70"/>
        <v>0</v>
      </c>
      <c r="BU34" s="41">
        <f t="shared" si="71"/>
        <v>2</v>
      </c>
      <c r="BV34" s="41">
        <f t="shared" si="72"/>
        <v>2</v>
      </c>
      <c r="BW34" s="42"/>
      <c r="BX34" s="39">
        <f t="shared" si="73"/>
        <v>40</v>
      </c>
      <c r="BY34" s="40">
        <f t="shared" si="74"/>
        <v>0</v>
      </c>
      <c r="BZ34" s="40">
        <f t="shared" si="75"/>
        <v>0</v>
      </c>
      <c r="CA34" s="40">
        <f t="shared" si="76"/>
        <v>40</v>
      </c>
      <c r="CB34" s="40">
        <f t="shared" si="77"/>
        <v>20</v>
      </c>
      <c r="CC34" s="32">
        <f t="shared" si="44"/>
        <v>100</v>
      </c>
      <c r="CD34" s="177">
        <f t="shared" si="6"/>
        <v>-46.666666666666657</v>
      </c>
      <c r="CE34" s="24" t="str">
        <f t="shared" si="45"/>
        <v>NAO</v>
      </c>
      <c r="CF34" s="177">
        <f t="shared" si="7"/>
        <v>-86.666666666666657</v>
      </c>
      <c r="CG34" s="24" t="str">
        <f t="shared" si="46"/>
        <v>NAO</v>
      </c>
      <c r="CH34" s="177">
        <f t="shared" si="8"/>
        <v>-140</v>
      </c>
      <c r="CI34" s="24" t="str">
        <f t="shared" si="47"/>
        <v>NAO</v>
      </c>
      <c r="CJ34" s="24">
        <f t="shared" si="48"/>
        <v>347</v>
      </c>
      <c r="CK34" s="175">
        <f t="shared" si="9"/>
        <v>5.0488476005351779E-2</v>
      </c>
      <c r="CM34">
        <f t="shared" si="10"/>
        <v>0</v>
      </c>
      <c r="CN34">
        <f t="shared" si="11"/>
        <v>0</v>
      </c>
      <c r="CO34">
        <f t="shared" si="12"/>
        <v>0</v>
      </c>
      <c r="CP34">
        <f t="shared" si="13"/>
        <v>0.22779043280182235</v>
      </c>
      <c r="CQ34">
        <f t="shared" si="14"/>
        <v>0</v>
      </c>
      <c r="CR34">
        <f t="shared" si="15"/>
        <v>0</v>
      </c>
      <c r="CS34">
        <f t="shared" si="16"/>
        <v>0</v>
      </c>
      <c r="CT34">
        <f t="shared" si="17"/>
        <v>0</v>
      </c>
      <c r="CU34">
        <f t="shared" si="18"/>
        <v>0</v>
      </c>
      <c r="CV34">
        <f t="shared" si="19"/>
        <v>0</v>
      </c>
      <c r="CW34">
        <f t="shared" si="20"/>
        <v>6.8965517241379315</v>
      </c>
      <c r="CX34">
        <f t="shared" si="21"/>
        <v>7.1428571428571423</v>
      </c>
      <c r="CY34">
        <f t="shared" si="22"/>
        <v>0</v>
      </c>
      <c r="CZ34">
        <f t="shared" si="23"/>
        <v>0</v>
      </c>
      <c r="DA34">
        <f t="shared" si="24"/>
        <v>0</v>
      </c>
      <c r="DB34">
        <f t="shared" si="25"/>
        <v>3.1007751937984493</v>
      </c>
      <c r="DC34">
        <f t="shared" si="26"/>
        <v>3.1496062992125977</v>
      </c>
      <c r="DE34" s="24">
        <f t="shared" si="49"/>
        <v>0</v>
      </c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</row>
    <row r="35" spans="1:123" ht="15.75" thickBot="1">
      <c r="A35" s="172" t="str">
        <f ca="1">UFPEL!A4</f>
        <v>UFPEL</v>
      </c>
      <c r="B35" s="172">
        <f ca="1">UFPEL!B4</f>
        <v>2</v>
      </c>
      <c r="C35" s="172" t="str">
        <f ca="1">UFPEL!C4</f>
        <v>Airton José Rombaldi</v>
      </c>
      <c r="D35" s="85" t="str">
        <f ca="1">UFPEL!D4</f>
        <v>P</v>
      </c>
      <c r="E35" s="172">
        <f ca="1">UFPEL!E4</f>
        <v>2</v>
      </c>
      <c r="F35" s="172">
        <f ca="1">UFPEL!F4</f>
        <v>0</v>
      </c>
      <c r="G35" s="172">
        <f ca="1">UFPEL!G4</f>
        <v>3</v>
      </c>
      <c r="H35" s="172">
        <f ca="1">UFPEL!H4</f>
        <v>3</v>
      </c>
      <c r="I35" s="172">
        <f ca="1">UFPEL!I4</f>
        <v>0</v>
      </c>
      <c r="J35" s="172">
        <f ca="1">UFPEL!J4</f>
        <v>0</v>
      </c>
      <c r="K35" s="172">
        <f ca="1">UFPEL!K4</f>
        <v>0</v>
      </c>
      <c r="L35" s="172">
        <f ca="1">UFPEL!L4</f>
        <v>0</v>
      </c>
      <c r="M35" s="172">
        <f ca="1">UFPEL!M4</f>
        <v>0</v>
      </c>
      <c r="N35" s="172">
        <f ca="1">UFPEL!N4</f>
        <v>0</v>
      </c>
      <c r="O35" s="172">
        <f ca="1">UFPEL!O4</f>
        <v>0</v>
      </c>
      <c r="P35" s="172">
        <f ca="1">UFPEL!P4</f>
        <v>0</v>
      </c>
      <c r="Q35" s="172">
        <f ca="1">UFPEL!Q4</f>
        <v>0</v>
      </c>
      <c r="R35" s="172">
        <f ca="1">UFPEL!R4</f>
        <v>0</v>
      </c>
      <c r="S35" s="172">
        <f ca="1">UFPEL!S4</f>
        <v>0</v>
      </c>
      <c r="T35" s="85" t="str">
        <f ca="1">UFPEL!T4</f>
        <v>P</v>
      </c>
      <c r="U35" s="172">
        <f ca="1">UFPEL!U4</f>
        <v>0</v>
      </c>
      <c r="V35" s="172">
        <f ca="1">UFPEL!V4</f>
        <v>3</v>
      </c>
      <c r="W35" s="172">
        <f ca="1">UFPEL!W4</f>
        <v>2</v>
      </c>
      <c r="X35" s="172">
        <f ca="1">UFPEL!X4</f>
        <v>2</v>
      </c>
      <c r="Y35" s="172">
        <f ca="1">UFPEL!Y4</f>
        <v>0</v>
      </c>
      <c r="Z35" s="172">
        <f ca="1">UFPEL!Z4</f>
        <v>0</v>
      </c>
      <c r="AA35" s="172">
        <f ca="1">UFPEL!AA4</f>
        <v>0</v>
      </c>
      <c r="AB35" s="172">
        <f ca="1">UFPEL!AB4</f>
        <v>0</v>
      </c>
      <c r="AC35" s="172">
        <f ca="1">UFPEL!AC4</f>
        <v>0</v>
      </c>
      <c r="AD35" s="172">
        <f ca="1">UFPEL!AD4</f>
        <v>0</v>
      </c>
      <c r="AE35" s="172">
        <f ca="1">UFPEL!AE4</f>
        <v>0</v>
      </c>
      <c r="AF35" s="172">
        <f ca="1">UFPEL!AF4</f>
        <v>0</v>
      </c>
      <c r="AG35" s="172">
        <f ca="1">UFPEL!AG4</f>
        <v>0</v>
      </c>
      <c r="AH35" s="172">
        <f ca="1">UFPEL!AH4</f>
        <v>0</v>
      </c>
      <c r="AI35" s="172">
        <f ca="1">UFPEL!AI4</f>
        <v>0</v>
      </c>
      <c r="AJ35" s="50"/>
      <c r="AK35" s="93"/>
      <c r="AL35" s="33"/>
      <c r="AM35" s="33"/>
      <c r="AN35" s="36"/>
      <c r="AO35" s="36"/>
      <c r="AP35" s="36"/>
      <c r="AQ35" s="36"/>
      <c r="AR35" s="37"/>
      <c r="AS35" s="33"/>
      <c r="AT35" s="33"/>
      <c r="AU35" s="33"/>
      <c r="AV35" s="33"/>
      <c r="AW35" s="33"/>
      <c r="AX35" s="33"/>
      <c r="AY35" s="33"/>
      <c r="AZ35" s="38">
        <f t="shared" si="50"/>
        <v>2</v>
      </c>
      <c r="BA35" s="39">
        <f t="shared" si="51"/>
        <v>2</v>
      </c>
      <c r="BB35" s="40">
        <f t="shared" si="52"/>
        <v>3</v>
      </c>
      <c r="BC35" s="31">
        <f t="shared" si="53"/>
        <v>5</v>
      </c>
      <c r="BD35" s="40">
        <f t="shared" si="54"/>
        <v>5</v>
      </c>
      <c r="BE35" s="31">
        <f t="shared" si="55"/>
        <v>10</v>
      </c>
      <c r="BF35" s="40">
        <f t="shared" si="56"/>
        <v>5</v>
      </c>
      <c r="BG35" s="31">
        <f t="shared" si="57"/>
        <v>15</v>
      </c>
      <c r="BH35" s="40">
        <f t="shared" si="58"/>
        <v>0</v>
      </c>
      <c r="BI35" s="40">
        <f t="shared" si="59"/>
        <v>0</v>
      </c>
      <c r="BJ35" s="40">
        <f t="shared" si="60"/>
        <v>0</v>
      </c>
      <c r="BK35" s="40">
        <f t="shared" si="61"/>
        <v>0</v>
      </c>
      <c r="BL35" s="40">
        <f t="shared" si="62"/>
        <v>0</v>
      </c>
      <c r="BM35" s="31">
        <f t="shared" si="63"/>
        <v>0</v>
      </c>
      <c r="BN35" s="40">
        <f t="shared" si="64"/>
        <v>0</v>
      </c>
      <c r="BO35" s="40">
        <f t="shared" si="65"/>
        <v>0</v>
      </c>
      <c r="BP35" s="40">
        <f t="shared" si="66"/>
        <v>0</v>
      </c>
      <c r="BQ35" s="40">
        <f t="shared" si="67"/>
        <v>0</v>
      </c>
      <c r="BR35" s="40">
        <f t="shared" si="68"/>
        <v>0</v>
      </c>
      <c r="BS35" s="31">
        <f t="shared" si="69"/>
        <v>0</v>
      </c>
      <c r="BT35" s="40">
        <f t="shared" si="70"/>
        <v>0</v>
      </c>
      <c r="BU35" s="41">
        <f t="shared" si="71"/>
        <v>0</v>
      </c>
      <c r="BV35" s="41">
        <f t="shared" si="72"/>
        <v>0</v>
      </c>
      <c r="BW35" s="42"/>
      <c r="BX35" s="39">
        <f t="shared" si="73"/>
        <v>940</v>
      </c>
      <c r="BY35" s="40">
        <f t="shared" si="74"/>
        <v>0</v>
      </c>
      <c r="BZ35" s="40">
        <f t="shared" si="75"/>
        <v>0</v>
      </c>
      <c r="CA35" s="40">
        <f t="shared" si="76"/>
        <v>0</v>
      </c>
      <c r="CB35" s="40">
        <f t="shared" si="77"/>
        <v>0</v>
      </c>
      <c r="CC35" s="32">
        <f t="shared" si="44"/>
        <v>940</v>
      </c>
      <c r="CD35" s="177">
        <f t="shared" si="6"/>
        <v>793.33333333333337</v>
      </c>
      <c r="CE35" s="24">
        <f t="shared" si="45"/>
        <v>3</v>
      </c>
      <c r="CF35" s="177">
        <f t="shared" si="7"/>
        <v>753.33333333333337</v>
      </c>
      <c r="CG35" s="24">
        <f t="shared" si="46"/>
        <v>4</v>
      </c>
      <c r="CH35" s="177">
        <f t="shared" si="8"/>
        <v>700</v>
      </c>
      <c r="CI35" s="24">
        <f t="shared" si="47"/>
        <v>5</v>
      </c>
      <c r="CJ35" s="24">
        <f t="shared" si="48"/>
        <v>60</v>
      </c>
      <c r="CK35" s="175">
        <f t="shared" si="9"/>
        <v>0.4745916744503067</v>
      </c>
      <c r="CM35">
        <f t="shared" si="10"/>
        <v>0.36968576709796674</v>
      </c>
      <c r="CN35">
        <f t="shared" si="11"/>
        <v>0.46728971962616822</v>
      </c>
      <c r="CO35">
        <f t="shared" si="12"/>
        <v>0.49900199600798406</v>
      </c>
      <c r="CP35">
        <f t="shared" si="13"/>
        <v>1.1389521640091116</v>
      </c>
      <c r="CQ35">
        <f t="shared" si="14"/>
        <v>0</v>
      </c>
      <c r="CR35">
        <f t="shared" si="15"/>
        <v>0</v>
      </c>
      <c r="CS35">
        <f t="shared" si="16"/>
        <v>0</v>
      </c>
      <c r="CT35">
        <f t="shared" si="17"/>
        <v>0</v>
      </c>
      <c r="CU35">
        <f t="shared" si="18"/>
        <v>0</v>
      </c>
      <c r="CV35">
        <f t="shared" si="19"/>
        <v>0</v>
      </c>
      <c r="CW35">
        <f t="shared" si="20"/>
        <v>0</v>
      </c>
      <c r="CX35">
        <f t="shared" si="21"/>
        <v>0</v>
      </c>
      <c r="CY35">
        <f t="shared" si="22"/>
        <v>0</v>
      </c>
      <c r="CZ35">
        <f t="shared" si="23"/>
        <v>0</v>
      </c>
      <c r="DA35">
        <f t="shared" si="24"/>
        <v>0</v>
      </c>
      <c r="DB35">
        <f t="shared" si="25"/>
        <v>0</v>
      </c>
      <c r="DC35">
        <f t="shared" si="26"/>
        <v>0</v>
      </c>
      <c r="DE35" s="24">
        <f t="shared" si="49"/>
        <v>0</v>
      </c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</row>
    <row r="36" spans="1:123" ht="15.75" thickBot="1">
      <c r="A36" s="172" t="str">
        <f ca="1">UFPEL!A5</f>
        <v>UFPEL</v>
      </c>
      <c r="B36" s="172">
        <f ca="1">UFPEL!B5</f>
        <v>3</v>
      </c>
      <c r="C36" s="172" t="str">
        <f ca="1">UFPEL!C5</f>
        <v>Alexandre Carriconde Marques</v>
      </c>
      <c r="D36" s="85" t="str">
        <f ca="1">UFPEL!D5</f>
        <v>P</v>
      </c>
      <c r="E36" s="172">
        <f ca="1">UFPEL!E5</f>
        <v>0</v>
      </c>
      <c r="F36" s="172">
        <f ca="1">UFPEL!F5</f>
        <v>0</v>
      </c>
      <c r="G36" s="172">
        <f ca="1">UFPEL!G5</f>
        <v>1</v>
      </c>
      <c r="H36" s="172">
        <f ca="1">UFPEL!H5</f>
        <v>0</v>
      </c>
      <c r="I36" s="172">
        <f ca="1">UFPEL!I5</f>
        <v>0</v>
      </c>
      <c r="J36" s="172">
        <f ca="1">UFPEL!J5</f>
        <v>0</v>
      </c>
      <c r="K36" s="172">
        <f ca="1">UFPEL!K5</f>
        <v>0</v>
      </c>
      <c r="L36" s="172">
        <f ca="1">UFPEL!L5</f>
        <v>0</v>
      </c>
      <c r="M36" s="172">
        <f ca="1">UFPEL!M5</f>
        <v>0</v>
      </c>
      <c r="N36" s="172">
        <f ca="1">UFPEL!N5</f>
        <v>0</v>
      </c>
      <c r="O36" s="172">
        <f ca="1">UFPEL!O5</f>
        <v>0</v>
      </c>
      <c r="P36" s="172">
        <f ca="1">UFPEL!P5</f>
        <v>0</v>
      </c>
      <c r="Q36" s="172">
        <f ca="1">UFPEL!Q5</f>
        <v>0</v>
      </c>
      <c r="R36" s="172">
        <f ca="1">UFPEL!R5</f>
        <v>0</v>
      </c>
      <c r="S36" s="172">
        <f ca="1">UFPEL!S5</f>
        <v>0</v>
      </c>
      <c r="T36" s="85" t="str">
        <f ca="1">UFPEL!T5</f>
        <v>P</v>
      </c>
      <c r="U36" s="172">
        <f ca="1">UFPEL!U5</f>
        <v>0</v>
      </c>
      <c r="V36" s="172">
        <f ca="1">UFPEL!V5</f>
        <v>0</v>
      </c>
      <c r="W36" s="172">
        <f ca="1">UFPEL!W5</f>
        <v>0</v>
      </c>
      <c r="X36" s="172">
        <f ca="1">UFPEL!X5</f>
        <v>1</v>
      </c>
      <c r="Y36" s="172">
        <f ca="1">UFPEL!Y5</f>
        <v>0</v>
      </c>
      <c r="Z36" s="172">
        <f ca="1">UFPEL!Z5</f>
        <v>0</v>
      </c>
      <c r="AA36" s="172">
        <f ca="1">UFPEL!AA5</f>
        <v>0</v>
      </c>
      <c r="AB36" s="172">
        <f ca="1">UFPEL!AB5</f>
        <v>0</v>
      </c>
      <c r="AC36" s="172">
        <f ca="1">UFPEL!AC5</f>
        <v>0</v>
      </c>
      <c r="AD36" s="172">
        <f ca="1">UFPEL!AD5</f>
        <v>0</v>
      </c>
      <c r="AE36" s="172">
        <f ca="1">UFPEL!AE5</f>
        <v>0</v>
      </c>
      <c r="AF36" s="172">
        <f ca="1">UFPEL!AF5</f>
        <v>0</v>
      </c>
      <c r="AG36" s="172">
        <f ca="1">UFPEL!AG5</f>
        <v>0</v>
      </c>
      <c r="AH36" s="172">
        <f ca="1">UFPEL!AH5</f>
        <v>0</v>
      </c>
      <c r="AI36" s="172">
        <f ca="1">UFPEL!AI5</f>
        <v>0</v>
      </c>
      <c r="AJ36" s="50"/>
      <c r="AK36" s="93"/>
      <c r="AL36" s="33"/>
      <c r="AM36" s="33"/>
      <c r="AN36" s="36"/>
      <c r="AO36" s="36"/>
      <c r="AP36" s="36"/>
      <c r="AQ36" s="36"/>
      <c r="AR36" s="37"/>
      <c r="AS36" s="33"/>
      <c r="AT36" s="33"/>
      <c r="AU36" s="33"/>
      <c r="AV36" s="33"/>
      <c r="AW36" s="33"/>
      <c r="AX36" s="33"/>
      <c r="AY36" s="33"/>
      <c r="AZ36" s="38">
        <f t="shared" si="50"/>
        <v>2</v>
      </c>
      <c r="BA36" s="39">
        <f t="shared" si="51"/>
        <v>0</v>
      </c>
      <c r="BB36" s="40">
        <f t="shared" si="52"/>
        <v>0</v>
      </c>
      <c r="BC36" s="31">
        <f t="shared" si="53"/>
        <v>0</v>
      </c>
      <c r="BD36" s="40">
        <f t="shared" si="54"/>
        <v>1</v>
      </c>
      <c r="BE36" s="31">
        <f t="shared" si="55"/>
        <v>1</v>
      </c>
      <c r="BF36" s="40">
        <f t="shared" si="56"/>
        <v>1</v>
      </c>
      <c r="BG36" s="31">
        <f t="shared" si="57"/>
        <v>2</v>
      </c>
      <c r="BH36" s="40">
        <f t="shared" si="58"/>
        <v>0</v>
      </c>
      <c r="BI36" s="40">
        <f t="shared" si="59"/>
        <v>0</v>
      </c>
      <c r="BJ36" s="40">
        <f t="shared" si="60"/>
        <v>0</v>
      </c>
      <c r="BK36" s="40">
        <f t="shared" si="61"/>
        <v>0</v>
      </c>
      <c r="BL36" s="40">
        <f t="shared" si="62"/>
        <v>0</v>
      </c>
      <c r="BM36" s="31">
        <f t="shared" si="63"/>
        <v>0</v>
      </c>
      <c r="BN36" s="40">
        <f t="shared" si="64"/>
        <v>0</v>
      </c>
      <c r="BO36" s="40">
        <f t="shared" si="65"/>
        <v>0</v>
      </c>
      <c r="BP36" s="40">
        <f t="shared" si="66"/>
        <v>0</v>
      </c>
      <c r="BQ36" s="40">
        <f t="shared" si="67"/>
        <v>0</v>
      </c>
      <c r="BR36" s="40">
        <f t="shared" si="68"/>
        <v>0</v>
      </c>
      <c r="BS36" s="31">
        <f t="shared" si="69"/>
        <v>0</v>
      </c>
      <c r="BT36" s="40">
        <f t="shared" si="70"/>
        <v>0</v>
      </c>
      <c r="BU36" s="41">
        <f t="shared" si="71"/>
        <v>0</v>
      </c>
      <c r="BV36" s="41">
        <f t="shared" si="72"/>
        <v>0</v>
      </c>
      <c r="BW36" s="42"/>
      <c r="BX36" s="39">
        <f t="shared" si="73"/>
        <v>100</v>
      </c>
      <c r="BY36" s="40">
        <f t="shared" si="74"/>
        <v>0</v>
      </c>
      <c r="BZ36" s="40">
        <f t="shared" si="75"/>
        <v>0</v>
      </c>
      <c r="CA36" s="40">
        <f t="shared" si="76"/>
        <v>0</v>
      </c>
      <c r="CB36" s="40">
        <f t="shared" si="77"/>
        <v>0</v>
      </c>
      <c r="CC36" s="32">
        <f t="shared" si="44"/>
        <v>100</v>
      </c>
      <c r="CD36" s="177">
        <f t="shared" si="6"/>
        <v>-46.666666666666657</v>
      </c>
      <c r="CE36" s="24" t="str">
        <f t="shared" si="45"/>
        <v>NAO</v>
      </c>
      <c r="CF36" s="177">
        <f t="shared" si="7"/>
        <v>-86.666666666666657</v>
      </c>
      <c r="CG36" s="24" t="str">
        <f t="shared" si="46"/>
        <v>NAO</v>
      </c>
      <c r="CH36" s="177">
        <f t="shared" si="8"/>
        <v>-140</v>
      </c>
      <c r="CI36" s="24" t="str">
        <f t="shared" si="47"/>
        <v>NAO</v>
      </c>
      <c r="CJ36" s="24">
        <f t="shared" si="48"/>
        <v>347</v>
      </c>
      <c r="CK36" s="175">
        <f t="shared" si="9"/>
        <v>5.0488476005351779E-2</v>
      </c>
      <c r="CM36">
        <f t="shared" si="10"/>
        <v>0</v>
      </c>
      <c r="CN36">
        <f t="shared" si="11"/>
        <v>0</v>
      </c>
      <c r="CO36">
        <f t="shared" si="12"/>
        <v>9.9800399201596807E-2</v>
      </c>
      <c r="CP36">
        <f t="shared" si="13"/>
        <v>0.22779043280182235</v>
      </c>
      <c r="CQ36">
        <f t="shared" si="14"/>
        <v>0</v>
      </c>
      <c r="CR36">
        <f t="shared" si="15"/>
        <v>0</v>
      </c>
      <c r="CS36">
        <f t="shared" si="16"/>
        <v>0</v>
      </c>
      <c r="CT36">
        <f t="shared" si="17"/>
        <v>0</v>
      </c>
      <c r="CU36">
        <f t="shared" si="18"/>
        <v>0</v>
      </c>
      <c r="CV36">
        <f t="shared" si="19"/>
        <v>0</v>
      </c>
      <c r="CW36">
        <f t="shared" si="20"/>
        <v>0</v>
      </c>
      <c r="CX36">
        <f t="shared" si="21"/>
        <v>0</v>
      </c>
      <c r="CY36">
        <f t="shared" si="22"/>
        <v>0</v>
      </c>
      <c r="CZ36">
        <f t="shared" si="23"/>
        <v>0</v>
      </c>
      <c r="DA36">
        <f t="shared" si="24"/>
        <v>0</v>
      </c>
      <c r="DB36">
        <f t="shared" si="25"/>
        <v>0</v>
      </c>
      <c r="DC36">
        <f t="shared" si="26"/>
        <v>0</v>
      </c>
      <c r="DE36" s="24">
        <f t="shared" si="49"/>
        <v>0</v>
      </c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</row>
    <row r="37" spans="1:123" ht="15.75" thickBot="1">
      <c r="A37" s="172" t="str">
        <f ca="1">UFPEL!A6</f>
        <v>UFSM</v>
      </c>
      <c r="B37" s="172">
        <f ca="1">UFPEL!B6</f>
        <v>4</v>
      </c>
      <c r="C37" s="172" t="str">
        <f ca="1">UFPEL!C6</f>
        <v>Elizara Carolina Marim</v>
      </c>
      <c r="D37" s="85" t="str">
        <f ca="1">UFPEL!D6</f>
        <v>C</v>
      </c>
      <c r="E37" s="172">
        <f ca="1">UFPEL!E6</f>
        <v>0</v>
      </c>
      <c r="F37" s="172">
        <f ca="1">UFPEL!F6</f>
        <v>0</v>
      </c>
      <c r="G37" s="172">
        <f ca="1">UFPEL!G6</f>
        <v>0</v>
      </c>
      <c r="H37" s="172">
        <f ca="1">UFPEL!H6</f>
        <v>0</v>
      </c>
      <c r="I37" s="172">
        <f ca="1">UFPEL!I6</f>
        <v>0</v>
      </c>
      <c r="J37" s="172">
        <f ca="1">UFPEL!J6</f>
        <v>0</v>
      </c>
      <c r="K37" s="172">
        <f ca="1">UFPEL!K6</f>
        <v>0</v>
      </c>
      <c r="L37" s="172">
        <f ca="1">UFPEL!L6</f>
        <v>0</v>
      </c>
      <c r="M37" s="172">
        <f ca="1">UFPEL!M6</f>
        <v>0</v>
      </c>
      <c r="N37" s="172">
        <f ca="1">UFPEL!N6</f>
        <v>0</v>
      </c>
      <c r="O37" s="172">
        <f ca="1">UFPEL!O6</f>
        <v>0</v>
      </c>
      <c r="P37" s="172">
        <f ca="1">UFPEL!P6</f>
        <v>0</v>
      </c>
      <c r="Q37" s="172">
        <f ca="1">UFPEL!Q6</f>
        <v>0</v>
      </c>
      <c r="R37" s="172">
        <f ca="1">UFPEL!R6</f>
        <v>0</v>
      </c>
      <c r="S37" s="172">
        <f ca="1">UFPEL!S6</f>
        <v>0</v>
      </c>
      <c r="T37" s="85" t="str">
        <f ca="1">UFPEL!T6</f>
        <v>C</v>
      </c>
      <c r="U37" s="172">
        <f ca="1">UFPEL!U6</f>
        <v>0</v>
      </c>
      <c r="V37" s="172">
        <f ca="1">UFPEL!V6</f>
        <v>0</v>
      </c>
      <c r="W37" s="172">
        <f ca="1">UFPEL!W6</f>
        <v>0</v>
      </c>
      <c r="X37" s="172">
        <f ca="1">UFPEL!X6</f>
        <v>0</v>
      </c>
      <c r="Y37" s="172">
        <f ca="1">UFPEL!Y6</f>
        <v>0</v>
      </c>
      <c r="Z37" s="172">
        <f ca="1">UFPEL!Z6</f>
        <v>0</v>
      </c>
      <c r="AA37" s="172">
        <f ca="1">UFPEL!AA6</f>
        <v>0</v>
      </c>
      <c r="AB37" s="172">
        <f ca="1">UFPEL!AB6</f>
        <v>0</v>
      </c>
      <c r="AC37" s="172">
        <f ca="1">UFPEL!AC6</f>
        <v>0</v>
      </c>
      <c r="AD37" s="172">
        <f ca="1">UFPEL!AD6</f>
        <v>0</v>
      </c>
      <c r="AE37" s="172">
        <f ca="1">UFPEL!AE6</f>
        <v>0</v>
      </c>
      <c r="AF37" s="172">
        <f ca="1">UFPEL!AF6</f>
        <v>0</v>
      </c>
      <c r="AG37" s="172">
        <f ca="1">UFPEL!AG6</f>
        <v>0</v>
      </c>
      <c r="AH37" s="172">
        <f ca="1">UFPEL!AH6</f>
        <v>0</v>
      </c>
      <c r="AI37" s="172">
        <f ca="1">UFPEL!AI6</f>
        <v>0</v>
      </c>
      <c r="AJ37" s="50"/>
      <c r="AK37" s="93"/>
      <c r="AL37" s="33"/>
      <c r="AM37" s="33"/>
      <c r="AN37" s="36"/>
      <c r="AO37" s="36"/>
      <c r="AP37" s="36"/>
      <c r="AQ37" s="36"/>
      <c r="AR37" s="37"/>
      <c r="AS37" s="33"/>
      <c r="AT37" s="33"/>
      <c r="AU37" s="33"/>
      <c r="AV37" s="33"/>
      <c r="AW37" s="33"/>
      <c r="AX37" s="33"/>
      <c r="AY37" s="33"/>
      <c r="AZ37" s="38">
        <f t="shared" si="50"/>
        <v>0</v>
      </c>
      <c r="BA37" s="39">
        <f t="shared" si="51"/>
        <v>0</v>
      </c>
      <c r="BB37" s="40">
        <f t="shared" si="52"/>
        <v>0</v>
      </c>
      <c r="BC37" s="31">
        <f t="shared" si="53"/>
        <v>0</v>
      </c>
      <c r="BD37" s="40">
        <f t="shared" si="54"/>
        <v>0</v>
      </c>
      <c r="BE37" s="31">
        <f t="shared" si="55"/>
        <v>0</v>
      </c>
      <c r="BF37" s="40">
        <f t="shared" si="56"/>
        <v>0</v>
      </c>
      <c r="BG37" s="31">
        <f t="shared" si="57"/>
        <v>0</v>
      </c>
      <c r="BH37" s="40">
        <f t="shared" si="58"/>
        <v>0</v>
      </c>
      <c r="BI37" s="40">
        <f t="shared" si="59"/>
        <v>0</v>
      </c>
      <c r="BJ37" s="40">
        <f t="shared" si="60"/>
        <v>0</v>
      </c>
      <c r="BK37" s="40">
        <f t="shared" si="61"/>
        <v>0</v>
      </c>
      <c r="BL37" s="40">
        <f t="shared" si="62"/>
        <v>0</v>
      </c>
      <c r="BM37" s="31">
        <f t="shared" si="63"/>
        <v>0</v>
      </c>
      <c r="BN37" s="40">
        <f t="shared" si="64"/>
        <v>0</v>
      </c>
      <c r="BO37" s="40">
        <f t="shared" si="65"/>
        <v>0</v>
      </c>
      <c r="BP37" s="40">
        <f t="shared" si="66"/>
        <v>0</v>
      </c>
      <c r="BQ37" s="40">
        <f t="shared" si="67"/>
        <v>0</v>
      </c>
      <c r="BR37" s="40">
        <f t="shared" si="68"/>
        <v>0</v>
      </c>
      <c r="BS37" s="31">
        <f t="shared" si="69"/>
        <v>0</v>
      </c>
      <c r="BT37" s="40">
        <f t="shared" si="70"/>
        <v>0</v>
      </c>
      <c r="BU37" s="41">
        <f t="shared" si="71"/>
        <v>0</v>
      </c>
      <c r="BV37" s="41">
        <f t="shared" si="72"/>
        <v>0</v>
      </c>
      <c r="BW37" s="42"/>
      <c r="BX37" s="39">
        <f t="shared" si="73"/>
        <v>0</v>
      </c>
      <c r="BY37" s="40">
        <f t="shared" si="74"/>
        <v>0</v>
      </c>
      <c r="BZ37" s="40">
        <f t="shared" si="75"/>
        <v>0</v>
      </c>
      <c r="CA37" s="40">
        <f t="shared" si="76"/>
        <v>0</v>
      </c>
      <c r="CB37" s="40">
        <f t="shared" si="77"/>
        <v>0</v>
      </c>
      <c r="CC37" s="32" t="str">
        <f t="shared" si="44"/>
        <v/>
      </c>
      <c r="CD37" s="177" t="e">
        <f t="shared" si="6"/>
        <v>#VALUE!</v>
      </c>
      <c r="CE37" s="24" t="str">
        <f t="shared" si="45"/>
        <v xml:space="preserve"> </v>
      </c>
      <c r="CF37" s="177" t="e">
        <f t="shared" si="7"/>
        <v>#VALUE!</v>
      </c>
      <c r="CG37" s="24" t="str">
        <f t="shared" si="46"/>
        <v xml:space="preserve"> </v>
      </c>
      <c r="CH37" s="177" t="e">
        <f t="shared" si="8"/>
        <v>#VALUE!</v>
      </c>
      <c r="CI37" s="24" t="str">
        <f t="shared" si="47"/>
        <v xml:space="preserve"> </v>
      </c>
      <c r="CJ37" s="24" t="e">
        <f t="shared" si="48"/>
        <v>#VALUE!</v>
      </c>
      <c r="CK37" s="175" t="e">
        <f t="shared" si="9"/>
        <v>#VALUE!</v>
      </c>
      <c r="CM37">
        <f t="shared" si="10"/>
        <v>0</v>
      </c>
      <c r="CN37">
        <f t="shared" si="11"/>
        <v>0</v>
      </c>
      <c r="CO37">
        <f t="shared" si="12"/>
        <v>0</v>
      </c>
      <c r="CP37">
        <f t="shared" si="13"/>
        <v>0</v>
      </c>
      <c r="CQ37">
        <f t="shared" si="14"/>
        <v>0</v>
      </c>
      <c r="CR37">
        <f t="shared" si="15"/>
        <v>0</v>
      </c>
      <c r="CS37">
        <f t="shared" si="16"/>
        <v>0</v>
      </c>
      <c r="CT37">
        <f t="shared" si="17"/>
        <v>0</v>
      </c>
      <c r="CU37">
        <f t="shared" si="18"/>
        <v>0</v>
      </c>
      <c r="CV37">
        <f t="shared" si="19"/>
        <v>0</v>
      </c>
      <c r="CW37">
        <f t="shared" si="20"/>
        <v>0</v>
      </c>
      <c r="CX37">
        <f t="shared" si="21"/>
        <v>0</v>
      </c>
      <c r="CY37">
        <f t="shared" si="22"/>
        <v>0</v>
      </c>
      <c r="CZ37">
        <f t="shared" si="23"/>
        <v>0</v>
      </c>
      <c r="DA37">
        <f t="shared" si="24"/>
        <v>0</v>
      </c>
      <c r="DB37">
        <f t="shared" si="25"/>
        <v>0</v>
      </c>
      <c r="DC37">
        <f t="shared" si="26"/>
        <v>0</v>
      </c>
      <c r="DE37" s="24">
        <f t="shared" si="49"/>
        <v>0</v>
      </c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</row>
    <row r="38" spans="1:123" ht="15.75" thickBot="1">
      <c r="A38" s="172" t="str">
        <f ca="1">UFPEL!A7</f>
        <v>UFPEL</v>
      </c>
      <c r="B38" s="172">
        <f ca="1">UFPEL!B7</f>
        <v>5</v>
      </c>
      <c r="C38" s="172" t="str">
        <f ca="1">UFPEL!C7</f>
        <v>Fabrício Boscolo Del Vecchio</v>
      </c>
      <c r="D38" s="85" t="str">
        <f ca="1">UFPEL!D7</f>
        <v>P</v>
      </c>
      <c r="E38" s="172">
        <f ca="1">UFPEL!E7</f>
        <v>0</v>
      </c>
      <c r="F38" s="172">
        <f ca="1">UFPEL!F7</f>
        <v>0</v>
      </c>
      <c r="G38" s="172">
        <f ca="1">UFPEL!G7</f>
        <v>0</v>
      </c>
      <c r="H38" s="172">
        <f ca="1">UFPEL!H7</f>
        <v>0</v>
      </c>
      <c r="I38" s="172">
        <f ca="1">UFPEL!I7</f>
        <v>0</v>
      </c>
      <c r="J38" s="172">
        <f ca="1">UFPEL!J7</f>
        <v>3</v>
      </c>
      <c r="K38" s="172">
        <f ca="1">UFPEL!K7</f>
        <v>0</v>
      </c>
      <c r="L38" s="172">
        <f ca="1">UFPEL!L7</f>
        <v>0</v>
      </c>
      <c r="M38" s="172">
        <f ca="1">UFPEL!M7</f>
        <v>0</v>
      </c>
      <c r="N38" s="172">
        <f ca="1">UFPEL!N7</f>
        <v>0</v>
      </c>
      <c r="O38" s="172">
        <f ca="1">UFPEL!O7</f>
        <v>0</v>
      </c>
      <c r="P38" s="172">
        <f ca="1">UFPEL!P7</f>
        <v>0</v>
      </c>
      <c r="Q38" s="172">
        <f ca="1">UFPEL!Q7</f>
        <v>0</v>
      </c>
      <c r="R38" s="172">
        <f ca="1">UFPEL!R7</f>
        <v>0</v>
      </c>
      <c r="S38" s="172">
        <f ca="1">UFPEL!S7</f>
        <v>0</v>
      </c>
      <c r="T38" s="85" t="str">
        <f ca="1">UFPEL!T7</f>
        <v>P</v>
      </c>
      <c r="U38" s="172">
        <f ca="1">UFPEL!U7</f>
        <v>2</v>
      </c>
      <c r="V38" s="172">
        <f ca="1">UFPEL!V7</f>
        <v>3</v>
      </c>
      <c r="W38" s="172">
        <f ca="1">UFPEL!W7</f>
        <v>1</v>
      </c>
      <c r="X38" s="172">
        <f ca="1">UFPEL!X7</f>
        <v>1</v>
      </c>
      <c r="Y38" s="172">
        <f ca="1">UFPEL!Y7</f>
        <v>0</v>
      </c>
      <c r="Z38" s="172">
        <f ca="1">UFPEL!Z7</f>
        <v>1</v>
      </c>
      <c r="AA38" s="172">
        <f ca="1">UFPEL!AA7</f>
        <v>0</v>
      </c>
      <c r="AB38" s="172">
        <f ca="1">UFPEL!AB7</f>
        <v>0</v>
      </c>
      <c r="AC38" s="172">
        <f ca="1">UFPEL!AC7</f>
        <v>0</v>
      </c>
      <c r="AD38" s="172">
        <f ca="1">UFPEL!AD7</f>
        <v>0</v>
      </c>
      <c r="AE38" s="172">
        <f ca="1">UFPEL!AE7</f>
        <v>0</v>
      </c>
      <c r="AF38" s="172">
        <f ca="1">UFPEL!AF7</f>
        <v>0</v>
      </c>
      <c r="AG38" s="172">
        <f ca="1">UFPEL!AG7</f>
        <v>0</v>
      </c>
      <c r="AH38" s="172">
        <f ca="1">UFPEL!AH7</f>
        <v>0</v>
      </c>
      <c r="AI38" s="172">
        <f ca="1">UFPEL!AI7</f>
        <v>0</v>
      </c>
      <c r="AJ38" s="50"/>
      <c r="AK38" s="93"/>
      <c r="AL38" s="33"/>
      <c r="AM38" s="33"/>
      <c r="AN38" s="36"/>
      <c r="AO38" s="36"/>
      <c r="AP38" s="36"/>
      <c r="AQ38" s="36"/>
      <c r="AR38" s="37"/>
      <c r="AS38" s="33"/>
      <c r="AT38" s="33"/>
      <c r="AU38" s="33"/>
      <c r="AV38" s="33"/>
      <c r="AW38" s="33"/>
      <c r="AX38" s="33"/>
      <c r="AY38" s="33"/>
      <c r="AZ38" s="38">
        <f t="shared" si="50"/>
        <v>2</v>
      </c>
      <c r="BA38" s="39">
        <f t="shared" si="51"/>
        <v>2</v>
      </c>
      <c r="BB38" s="40">
        <f t="shared" si="52"/>
        <v>3</v>
      </c>
      <c r="BC38" s="31">
        <f t="shared" si="53"/>
        <v>5</v>
      </c>
      <c r="BD38" s="40">
        <f t="shared" si="54"/>
        <v>1</v>
      </c>
      <c r="BE38" s="31">
        <f t="shared" si="55"/>
        <v>6</v>
      </c>
      <c r="BF38" s="40">
        <f t="shared" si="56"/>
        <v>1</v>
      </c>
      <c r="BG38" s="31">
        <f t="shared" si="57"/>
        <v>7</v>
      </c>
      <c r="BH38" s="40">
        <f t="shared" si="58"/>
        <v>0</v>
      </c>
      <c r="BI38" s="40">
        <f t="shared" si="59"/>
        <v>4</v>
      </c>
      <c r="BJ38" s="40">
        <f t="shared" si="60"/>
        <v>0</v>
      </c>
      <c r="BK38" s="40">
        <f t="shared" si="61"/>
        <v>0</v>
      </c>
      <c r="BL38" s="40">
        <f t="shared" si="62"/>
        <v>0</v>
      </c>
      <c r="BM38" s="31">
        <f t="shared" si="63"/>
        <v>0</v>
      </c>
      <c r="BN38" s="40">
        <f t="shared" si="64"/>
        <v>0</v>
      </c>
      <c r="BO38" s="40">
        <f t="shared" si="65"/>
        <v>0</v>
      </c>
      <c r="BP38" s="40">
        <f t="shared" si="66"/>
        <v>0</v>
      </c>
      <c r="BQ38" s="40">
        <f t="shared" si="67"/>
        <v>0</v>
      </c>
      <c r="BR38" s="40">
        <f t="shared" si="68"/>
        <v>0</v>
      </c>
      <c r="BS38" s="31">
        <f t="shared" si="69"/>
        <v>0</v>
      </c>
      <c r="BT38" s="40">
        <f t="shared" si="70"/>
        <v>0</v>
      </c>
      <c r="BU38" s="41">
        <f t="shared" si="71"/>
        <v>0</v>
      </c>
      <c r="BV38" s="41">
        <f t="shared" si="72"/>
        <v>0</v>
      </c>
      <c r="BW38" s="42"/>
      <c r="BX38" s="39">
        <f t="shared" si="73"/>
        <v>540</v>
      </c>
      <c r="BY38" s="40">
        <f t="shared" si="74"/>
        <v>30</v>
      </c>
      <c r="BZ38" s="40">
        <f t="shared" si="75"/>
        <v>0</v>
      </c>
      <c r="CA38" s="40">
        <f t="shared" si="76"/>
        <v>0</v>
      </c>
      <c r="CB38" s="40">
        <f t="shared" si="77"/>
        <v>0</v>
      </c>
      <c r="CC38" s="32">
        <f t="shared" si="44"/>
        <v>570</v>
      </c>
      <c r="CD38" s="177">
        <f t="shared" si="6"/>
        <v>423.33333333333337</v>
      </c>
      <c r="CE38" s="24">
        <f t="shared" si="45"/>
        <v>3</v>
      </c>
      <c r="CF38" s="177">
        <f t="shared" si="7"/>
        <v>383.33333333333337</v>
      </c>
      <c r="CG38" s="24">
        <f t="shared" si="46"/>
        <v>4</v>
      </c>
      <c r="CH38" s="177">
        <f t="shared" si="8"/>
        <v>330</v>
      </c>
      <c r="CI38" s="24">
        <f t="shared" si="47"/>
        <v>5</v>
      </c>
      <c r="CJ38" s="24">
        <f t="shared" si="48"/>
        <v>108</v>
      </c>
      <c r="CK38" s="175">
        <f t="shared" si="9"/>
        <v>0.28778431323050513</v>
      </c>
      <c r="CM38">
        <f t="shared" si="10"/>
        <v>0.36968576709796674</v>
      </c>
      <c r="CN38">
        <f t="shared" si="11"/>
        <v>0.46728971962616822</v>
      </c>
      <c r="CO38">
        <f t="shared" si="12"/>
        <v>9.9800399201596807E-2</v>
      </c>
      <c r="CP38">
        <f t="shared" si="13"/>
        <v>0.22779043280182235</v>
      </c>
      <c r="CQ38">
        <f t="shared" si="14"/>
        <v>0</v>
      </c>
      <c r="CR38">
        <f t="shared" si="15"/>
        <v>1.1976047904191618</v>
      </c>
      <c r="CS38">
        <f t="shared" si="16"/>
        <v>0</v>
      </c>
      <c r="CT38">
        <f t="shared" si="17"/>
        <v>0</v>
      </c>
      <c r="CU38">
        <f t="shared" si="18"/>
        <v>0</v>
      </c>
      <c r="CV38">
        <f t="shared" si="19"/>
        <v>0</v>
      </c>
      <c r="CW38">
        <f t="shared" si="20"/>
        <v>0</v>
      </c>
      <c r="CX38">
        <f t="shared" si="21"/>
        <v>0</v>
      </c>
      <c r="CY38">
        <f t="shared" si="22"/>
        <v>0</v>
      </c>
      <c r="CZ38">
        <f t="shared" si="23"/>
        <v>0</v>
      </c>
      <c r="DA38">
        <f t="shared" si="24"/>
        <v>0</v>
      </c>
      <c r="DB38">
        <f t="shared" si="25"/>
        <v>0</v>
      </c>
      <c r="DC38">
        <f t="shared" si="26"/>
        <v>0</v>
      </c>
      <c r="DE38" s="24">
        <f t="shared" si="49"/>
        <v>0</v>
      </c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</row>
    <row r="39" spans="1:123" ht="15.75" thickBot="1">
      <c r="A39" s="172" t="str">
        <f ca="1">UFPEL!A8</f>
        <v>UFPEL</v>
      </c>
      <c r="B39" s="172">
        <f ca="1">UFPEL!B8</f>
        <v>6</v>
      </c>
      <c r="C39" s="172" t="str">
        <f ca="1">UFPEL!C8</f>
        <v>Felipe Fossati Reichert</v>
      </c>
      <c r="D39" s="85" t="str">
        <f ca="1">UFPEL!D8</f>
        <v>P</v>
      </c>
      <c r="E39" s="172">
        <f ca="1">UFPEL!E8</f>
        <v>1</v>
      </c>
      <c r="F39" s="172">
        <f ca="1">UFPEL!F8</f>
        <v>1</v>
      </c>
      <c r="G39" s="172">
        <f ca="1">UFPEL!G8</f>
        <v>3</v>
      </c>
      <c r="H39" s="172">
        <f ca="1">UFPEL!H8</f>
        <v>1</v>
      </c>
      <c r="I39" s="172">
        <f ca="1">UFPEL!I8</f>
        <v>1</v>
      </c>
      <c r="J39" s="172">
        <f ca="1">UFPEL!J8</f>
        <v>0</v>
      </c>
      <c r="K39" s="172">
        <f ca="1">UFPEL!K8</f>
        <v>0</v>
      </c>
      <c r="L39" s="172">
        <f ca="1">UFPEL!L8</f>
        <v>0</v>
      </c>
      <c r="M39" s="172">
        <f ca="1">UFPEL!M8</f>
        <v>0</v>
      </c>
      <c r="N39" s="172">
        <f ca="1">UFPEL!N8</f>
        <v>0</v>
      </c>
      <c r="O39" s="172">
        <f ca="1">UFPEL!O8</f>
        <v>0</v>
      </c>
      <c r="P39" s="172">
        <f ca="1">UFPEL!P8</f>
        <v>0</v>
      </c>
      <c r="Q39" s="172">
        <f ca="1">UFPEL!Q8</f>
        <v>0</v>
      </c>
      <c r="R39" s="172">
        <f ca="1">UFPEL!R8</f>
        <v>0</v>
      </c>
      <c r="S39" s="172">
        <f ca="1">UFPEL!S8</f>
        <v>0</v>
      </c>
      <c r="T39" s="85" t="str">
        <f ca="1">UFPEL!T8</f>
        <v>P</v>
      </c>
      <c r="U39" s="172">
        <f ca="1">UFPEL!U8</f>
        <v>2</v>
      </c>
      <c r="V39" s="172">
        <f ca="1">UFPEL!V8</f>
        <v>0</v>
      </c>
      <c r="W39" s="172">
        <f ca="1">UFPEL!W8</f>
        <v>1</v>
      </c>
      <c r="X39" s="172">
        <f ca="1">UFPEL!X8</f>
        <v>1</v>
      </c>
      <c r="Y39" s="172">
        <f ca="1">UFPEL!Y8</f>
        <v>0</v>
      </c>
      <c r="Z39" s="172">
        <f ca="1">UFPEL!Z8</f>
        <v>0</v>
      </c>
      <c r="AA39" s="172">
        <f ca="1">UFPEL!AA8</f>
        <v>0</v>
      </c>
      <c r="AB39" s="172">
        <f ca="1">UFPEL!AB8</f>
        <v>0</v>
      </c>
      <c r="AC39" s="172">
        <f ca="1">UFPEL!AC8</f>
        <v>0</v>
      </c>
      <c r="AD39" s="172">
        <f ca="1">UFPEL!AD8</f>
        <v>0</v>
      </c>
      <c r="AE39" s="172">
        <f ca="1">UFPEL!AE8</f>
        <v>0</v>
      </c>
      <c r="AF39" s="172">
        <f ca="1">UFPEL!AF8</f>
        <v>0</v>
      </c>
      <c r="AG39" s="172">
        <f ca="1">UFPEL!AG8</f>
        <v>0</v>
      </c>
      <c r="AH39" s="172">
        <f ca="1">UFPEL!AH8</f>
        <v>0</v>
      </c>
      <c r="AI39" s="172">
        <f ca="1">UFPEL!AI8</f>
        <v>0</v>
      </c>
      <c r="AJ39" s="50"/>
      <c r="AK39" s="93"/>
      <c r="AL39" s="33"/>
      <c r="AM39" s="33"/>
      <c r="AN39" s="36"/>
      <c r="AO39" s="36"/>
      <c r="AP39" s="36"/>
      <c r="AQ39" s="36"/>
      <c r="AR39" s="37"/>
      <c r="AS39" s="33"/>
      <c r="AT39" s="33"/>
      <c r="AU39" s="33"/>
      <c r="AV39" s="33"/>
      <c r="AW39" s="33"/>
      <c r="AX39" s="33"/>
      <c r="AY39" s="33"/>
      <c r="AZ39" s="38">
        <f t="shared" si="50"/>
        <v>2</v>
      </c>
      <c r="BA39" s="39">
        <f t="shared" si="51"/>
        <v>3</v>
      </c>
      <c r="BB39" s="40">
        <f t="shared" si="52"/>
        <v>1</v>
      </c>
      <c r="BC39" s="31">
        <f t="shared" si="53"/>
        <v>4</v>
      </c>
      <c r="BD39" s="40">
        <f t="shared" si="54"/>
        <v>4</v>
      </c>
      <c r="BE39" s="31">
        <f t="shared" si="55"/>
        <v>8</v>
      </c>
      <c r="BF39" s="40">
        <f t="shared" si="56"/>
        <v>2</v>
      </c>
      <c r="BG39" s="31">
        <f t="shared" si="57"/>
        <v>10</v>
      </c>
      <c r="BH39" s="40">
        <f t="shared" si="58"/>
        <v>1</v>
      </c>
      <c r="BI39" s="40">
        <f t="shared" si="59"/>
        <v>0</v>
      </c>
      <c r="BJ39" s="40">
        <f t="shared" si="60"/>
        <v>0</v>
      </c>
      <c r="BK39" s="40">
        <f t="shared" si="61"/>
        <v>0</v>
      </c>
      <c r="BL39" s="40">
        <f t="shared" si="62"/>
        <v>0</v>
      </c>
      <c r="BM39" s="31">
        <f t="shared" si="63"/>
        <v>0</v>
      </c>
      <c r="BN39" s="40">
        <f t="shared" si="64"/>
        <v>0</v>
      </c>
      <c r="BO39" s="40">
        <f t="shared" si="65"/>
        <v>0</v>
      </c>
      <c r="BP39" s="40">
        <f t="shared" si="66"/>
        <v>0</v>
      </c>
      <c r="BQ39" s="40">
        <f t="shared" si="67"/>
        <v>0</v>
      </c>
      <c r="BR39" s="40">
        <f t="shared" si="68"/>
        <v>0</v>
      </c>
      <c r="BS39" s="31">
        <f t="shared" si="69"/>
        <v>0</v>
      </c>
      <c r="BT39" s="40">
        <f t="shared" si="70"/>
        <v>0</v>
      </c>
      <c r="BU39" s="41">
        <f t="shared" si="71"/>
        <v>0</v>
      </c>
      <c r="BV39" s="41">
        <f t="shared" si="72"/>
        <v>0</v>
      </c>
      <c r="BW39" s="42"/>
      <c r="BX39" s="39">
        <f t="shared" si="73"/>
        <v>720</v>
      </c>
      <c r="BY39" s="40">
        <f t="shared" si="74"/>
        <v>0</v>
      </c>
      <c r="BZ39" s="40">
        <f t="shared" si="75"/>
        <v>0</v>
      </c>
      <c r="CA39" s="40">
        <f t="shared" si="76"/>
        <v>0</v>
      </c>
      <c r="CB39" s="40">
        <f t="shared" si="77"/>
        <v>0</v>
      </c>
      <c r="CC39" s="32">
        <f t="shared" si="44"/>
        <v>720</v>
      </c>
      <c r="CD39" s="177">
        <f t="shared" si="6"/>
        <v>573.33333333333337</v>
      </c>
      <c r="CE39" s="24">
        <f t="shared" si="45"/>
        <v>3</v>
      </c>
      <c r="CF39" s="177">
        <f t="shared" si="7"/>
        <v>533.33333333333337</v>
      </c>
      <c r="CG39" s="24">
        <f t="shared" si="46"/>
        <v>4</v>
      </c>
      <c r="CH39" s="177">
        <f t="shared" si="8"/>
        <v>480</v>
      </c>
      <c r="CI39" s="24">
        <f t="shared" si="47"/>
        <v>5</v>
      </c>
      <c r="CJ39" s="24">
        <f t="shared" si="48"/>
        <v>89</v>
      </c>
      <c r="CK39" s="175">
        <f t="shared" si="9"/>
        <v>0.3635170272385328</v>
      </c>
      <c r="CM39">
        <f t="shared" si="10"/>
        <v>0.55452865064695012</v>
      </c>
      <c r="CN39">
        <f t="shared" si="11"/>
        <v>0.1557632398753894</v>
      </c>
      <c r="CO39">
        <f t="shared" si="12"/>
        <v>0.39920159680638723</v>
      </c>
      <c r="CP39">
        <f t="shared" si="13"/>
        <v>0.45558086560364469</v>
      </c>
      <c r="CQ39">
        <f t="shared" si="14"/>
        <v>0.84033613445378152</v>
      </c>
      <c r="CR39">
        <f t="shared" si="15"/>
        <v>0</v>
      </c>
      <c r="CS39">
        <f t="shared" si="16"/>
        <v>0</v>
      </c>
      <c r="CT39">
        <f t="shared" si="17"/>
        <v>0</v>
      </c>
      <c r="CU39">
        <f t="shared" si="18"/>
        <v>0</v>
      </c>
      <c r="CV39">
        <f t="shared" si="19"/>
        <v>0</v>
      </c>
      <c r="CW39">
        <f t="shared" si="20"/>
        <v>0</v>
      </c>
      <c r="CX39">
        <f t="shared" si="21"/>
        <v>0</v>
      </c>
      <c r="CY39">
        <f t="shared" si="22"/>
        <v>0</v>
      </c>
      <c r="CZ39">
        <f t="shared" si="23"/>
        <v>0</v>
      </c>
      <c r="DA39">
        <f t="shared" si="24"/>
        <v>0</v>
      </c>
      <c r="DB39">
        <f t="shared" si="25"/>
        <v>0</v>
      </c>
      <c r="DC39">
        <f t="shared" si="26"/>
        <v>0</v>
      </c>
      <c r="DE39" s="24">
        <f t="shared" si="49"/>
        <v>0</v>
      </c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</row>
    <row r="40" spans="1:123" ht="15.75" thickBot="1">
      <c r="A40" s="172" t="str">
        <f ca="1">UFPEL!A9</f>
        <v>UFPEL</v>
      </c>
      <c r="B40" s="172">
        <f ca="1">UFPEL!B9</f>
        <v>7</v>
      </c>
      <c r="C40" s="172" t="str">
        <f ca="1">UFPEL!C9</f>
        <v>Fernando Carlos Vinholes Siqueira</v>
      </c>
      <c r="D40" s="85" t="str">
        <f ca="1">UFPEL!D9</f>
        <v>P</v>
      </c>
      <c r="E40" s="172">
        <f ca="1">UFPEL!E9</f>
        <v>0</v>
      </c>
      <c r="F40" s="172">
        <f ca="1">UFPEL!F9</f>
        <v>0</v>
      </c>
      <c r="G40" s="172">
        <f ca="1">UFPEL!G9</f>
        <v>4</v>
      </c>
      <c r="H40" s="172">
        <f ca="1">UFPEL!H9</f>
        <v>0</v>
      </c>
      <c r="I40" s="172">
        <f ca="1">UFPEL!I9</f>
        <v>0</v>
      </c>
      <c r="J40" s="172">
        <f ca="1">UFPEL!J9</f>
        <v>0</v>
      </c>
      <c r="K40" s="172">
        <f ca="1">UFPEL!K9</f>
        <v>0</v>
      </c>
      <c r="L40" s="172">
        <f ca="1">UFPEL!L9</f>
        <v>0</v>
      </c>
      <c r="M40" s="172">
        <f ca="1">UFPEL!M9</f>
        <v>0</v>
      </c>
      <c r="N40" s="172">
        <f ca="1">UFPEL!N9</f>
        <v>0</v>
      </c>
      <c r="O40" s="172">
        <f ca="1">UFPEL!O9</f>
        <v>0</v>
      </c>
      <c r="P40" s="172">
        <f ca="1">UFPEL!P9</f>
        <v>0</v>
      </c>
      <c r="Q40" s="172">
        <f ca="1">UFPEL!Q9</f>
        <v>0</v>
      </c>
      <c r="R40" s="172">
        <f ca="1">UFPEL!R9</f>
        <v>0</v>
      </c>
      <c r="S40" s="172">
        <f ca="1">UFPEL!S9</f>
        <v>0</v>
      </c>
      <c r="T40" s="85" t="str">
        <f ca="1">UFPEL!T9</f>
        <v>P</v>
      </c>
      <c r="U40" s="172">
        <f ca="1">UFPEL!U9</f>
        <v>1</v>
      </c>
      <c r="V40" s="172">
        <f ca="1">UFPEL!V9</f>
        <v>1</v>
      </c>
      <c r="W40" s="172">
        <f ca="1">UFPEL!W9</f>
        <v>0</v>
      </c>
      <c r="X40" s="172">
        <f ca="1">UFPEL!X9</f>
        <v>0</v>
      </c>
      <c r="Y40" s="172">
        <f ca="1">UFPEL!Y9</f>
        <v>0</v>
      </c>
      <c r="Z40" s="172">
        <f ca="1">UFPEL!Z9</f>
        <v>0</v>
      </c>
      <c r="AA40" s="172">
        <f ca="1">UFPEL!AA9</f>
        <v>0</v>
      </c>
      <c r="AB40" s="172">
        <f ca="1">UFPEL!AB9</f>
        <v>0</v>
      </c>
      <c r="AC40" s="172">
        <f ca="1">UFPEL!AC9</f>
        <v>0</v>
      </c>
      <c r="AD40" s="172">
        <f ca="1">UFPEL!AD9</f>
        <v>0</v>
      </c>
      <c r="AE40" s="172">
        <f ca="1">UFPEL!AE9</f>
        <v>0</v>
      </c>
      <c r="AF40" s="172">
        <f ca="1">UFPEL!AF9</f>
        <v>0</v>
      </c>
      <c r="AG40" s="172">
        <f ca="1">UFPEL!AG9</f>
        <v>0</v>
      </c>
      <c r="AH40" s="172">
        <f ca="1">UFPEL!AH9</f>
        <v>0</v>
      </c>
      <c r="AI40" s="172">
        <f ca="1">UFPEL!AI9</f>
        <v>0</v>
      </c>
      <c r="AJ40" s="50"/>
      <c r="AK40" s="93"/>
      <c r="AL40" s="33"/>
      <c r="AM40" s="33"/>
      <c r="AN40" s="36"/>
      <c r="AO40" s="36"/>
      <c r="AP40" s="36"/>
      <c r="AQ40" s="36"/>
      <c r="AR40" s="37"/>
      <c r="AS40" s="33"/>
      <c r="AT40" s="33"/>
      <c r="AU40" s="33"/>
      <c r="AV40" s="33"/>
      <c r="AW40" s="33"/>
      <c r="AX40" s="33"/>
      <c r="AY40" s="33"/>
      <c r="AZ40" s="38">
        <f t="shared" si="50"/>
        <v>2</v>
      </c>
      <c r="BA40" s="39">
        <f t="shared" si="51"/>
        <v>1</v>
      </c>
      <c r="BB40" s="40">
        <f t="shared" si="52"/>
        <v>1</v>
      </c>
      <c r="BC40" s="31">
        <f t="shared" si="53"/>
        <v>2</v>
      </c>
      <c r="BD40" s="40">
        <f t="shared" si="54"/>
        <v>4</v>
      </c>
      <c r="BE40" s="31">
        <f t="shared" si="55"/>
        <v>6</v>
      </c>
      <c r="BF40" s="40">
        <f t="shared" si="56"/>
        <v>0</v>
      </c>
      <c r="BG40" s="31">
        <f t="shared" si="57"/>
        <v>6</v>
      </c>
      <c r="BH40" s="40">
        <f t="shared" si="58"/>
        <v>0</v>
      </c>
      <c r="BI40" s="40">
        <f t="shared" si="59"/>
        <v>0</v>
      </c>
      <c r="BJ40" s="40">
        <f t="shared" si="60"/>
        <v>0</v>
      </c>
      <c r="BK40" s="40">
        <f t="shared" si="61"/>
        <v>0</v>
      </c>
      <c r="BL40" s="40">
        <f t="shared" si="62"/>
        <v>0</v>
      </c>
      <c r="BM40" s="31">
        <f t="shared" si="63"/>
        <v>0</v>
      </c>
      <c r="BN40" s="40">
        <f t="shared" si="64"/>
        <v>0</v>
      </c>
      <c r="BO40" s="40">
        <f t="shared" si="65"/>
        <v>0</v>
      </c>
      <c r="BP40" s="40">
        <f t="shared" si="66"/>
        <v>0</v>
      </c>
      <c r="BQ40" s="40">
        <f t="shared" si="67"/>
        <v>0</v>
      </c>
      <c r="BR40" s="40">
        <f t="shared" si="68"/>
        <v>0</v>
      </c>
      <c r="BS40" s="31">
        <f t="shared" si="69"/>
        <v>0</v>
      </c>
      <c r="BT40" s="40">
        <f t="shared" si="70"/>
        <v>0</v>
      </c>
      <c r="BU40" s="41">
        <f t="shared" si="71"/>
        <v>0</v>
      </c>
      <c r="BV40" s="41">
        <f t="shared" si="72"/>
        <v>0</v>
      </c>
      <c r="BW40" s="42"/>
      <c r="BX40" s="39">
        <f t="shared" si="73"/>
        <v>420</v>
      </c>
      <c r="BY40" s="40">
        <f t="shared" si="74"/>
        <v>0</v>
      </c>
      <c r="BZ40" s="40">
        <f t="shared" si="75"/>
        <v>0</v>
      </c>
      <c r="CA40" s="40">
        <f t="shared" si="76"/>
        <v>0</v>
      </c>
      <c r="CB40" s="40">
        <f t="shared" si="77"/>
        <v>0</v>
      </c>
      <c r="CC40" s="32">
        <f t="shared" si="44"/>
        <v>420</v>
      </c>
      <c r="CD40" s="177">
        <f t="shared" si="6"/>
        <v>273.33333333333337</v>
      </c>
      <c r="CE40" s="24">
        <f t="shared" si="45"/>
        <v>3</v>
      </c>
      <c r="CF40" s="177">
        <f t="shared" si="7"/>
        <v>233.33333333333334</v>
      </c>
      <c r="CG40" s="24">
        <f t="shared" si="46"/>
        <v>4</v>
      </c>
      <c r="CH40" s="177">
        <f t="shared" si="8"/>
        <v>180</v>
      </c>
      <c r="CI40" s="24">
        <f t="shared" si="47"/>
        <v>5</v>
      </c>
      <c r="CJ40" s="24">
        <f t="shared" si="48"/>
        <v>143</v>
      </c>
      <c r="CK40" s="175">
        <f t="shared" si="9"/>
        <v>0.21205159922247749</v>
      </c>
      <c r="CM40">
        <f t="shared" si="10"/>
        <v>0.18484288354898337</v>
      </c>
      <c r="CN40">
        <f t="shared" si="11"/>
        <v>0.1557632398753894</v>
      </c>
      <c r="CO40">
        <f t="shared" si="12"/>
        <v>0.39920159680638723</v>
      </c>
      <c r="CP40">
        <f t="shared" si="13"/>
        <v>0</v>
      </c>
      <c r="CQ40">
        <f t="shared" si="14"/>
        <v>0</v>
      </c>
      <c r="CR40">
        <f t="shared" si="15"/>
        <v>0</v>
      </c>
      <c r="CS40">
        <f t="shared" si="16"/>
        <v>0</v>
      </c>
      <c r="CT40">
        <f t="shared" si="17"/>
        <v>0</v>
      </c>
      <c r="CU40">
        <f t="shared" si="18"/>
        <v>0</v>
      </c>
      <c r="CV40">
        <f t="shared" si="19"/>
        <v>0</v>
      </c>
      <c r="CW40">
        <f t="shared" si="20"/>
        <v>0</v>
      </c>
      <c r="CX40">
        <f t="shared" si="21"/>
        <v>0</v>
      </c>
      <c r="CY40">
        <f t="shared" si="22"/>
        <v>0</v>
      </c>
      <c r="CZ40">
        <f t="shared" si="23"/>
        <v>0</v>
      </c>
      <c r="DA40">
        <f t="shared" si="24"/>
        <v>0</v>
      </c>
      <c r="DB40">
        <f t="shared" si="25"/>
        <v>0</v>
      </c>
      <c r="DC40">
        <f t="shared" si="26"/>
        <v>0</v>
      </c>
      <c r="DE40" s="24">
        <f t="shared" si="49"/>
        <v>0</v>
      </c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</row>
    <row r="41" spans="1:123" ht="15.75" thickBot="1">
      <c r="A41" s="172" t="str">
        <f ca="1">UFPEL!A10</f>
        <v>UFPEL</v>
      </c>
      <c r="B41" s="172">
        <f ca="1">UFPEL!B10</f>
        <v>8</v>
      </c>
      <c r="C41" s="172" t="str">
        <f ca="1">UFPEL!C10</f>
        <v>Flávio Medeiros Pereira</v>
      </c>
      <c r="D41" s="85" t="str">
        <f ca="1">UFPEL!D10</f>
        <v>P</v>
      </c>
      <c r="E41" s="172">
        <f ca="1">UFPEL!E10</f>
        <v>0</v>
      </c>
      <c r="F41" s="172">
        <f ca="1">UFPEL!F10</f>
        <v>0</v>
      </c>
      <c r="G41" s="172">
        <f ca="1">UFPEL!G10</f>
        <v>0</v>
      </c>
      <c r="H41" s="172">
        <f ca="1">UFPEL!H10</f>
        <v>1</v>
      </c>
      <c r="I41" s="172">
        <f ca="1">UFPEL!I10</f>
        <v>0</v>
      </c>
      <c r="J41" s="172">
        <f ca="1">UFPEL!J10</f>
        <v>0</v>
      </c>
      <c r="K41" s="172">
        <f ca="1">UFPEL!K10</f>
        <v>0</v>
      </c>
      <c r="L41" s="172">
        <f ca="1">UFPEL!L10</f>
        <v>0</v>
      </c>
      <c r="M41" s="172">
        <f ca="1">UFPEL!M10</f>
        <v>0</v>
      </c>
      <c r="N41" s="172">
        <f ca="1">UFPEL!N10</f>
        <v>1</v>
      </c>
      <c r="O41" s="172">
        <f ca="1">UFPEL!O10</f>
        <v>0</v>
      </c>
      <c r="P41" s="172">
        <f ca="1">UFPEL!P10</f>
        <v>0</v>
      </c>
      <c r="Q41" s="172">
        <f ca="1">UFPEL!Q10</f>
        <v>0</v>
      </c>
      <c r="R41" s="172">
        <f ca="1">UFPEL!R10</f>
        <v>0</v>
      </c>
      <c r="S41" s="172">
        <f ca="1">UFPEL!S10</f>
        <v>1</v>
      </c>
      <c r="T41" s="85" t="str">
        <f ca="1">UFPEL!T10</f>
        <v>C</v>
      </c>
      <c r="U41" s="172">
        <f ca="1">UFPEL!U10</f>
        <v>0</v>
      </c>
      <c r="V41" s="172">
        <f ca="1">UFPEL!V10</f>
        <v>0</v>
      </c>
      <c r="W41" s="172">
        <f ca="1">UFPEL!W10</f>
        <v>0</v>
      </c>
      <c r="X41" s="172">
        <f ca="1">UFPEL!X10</f>
        <v>0</v>
      </c>
      <c r="Y41" s="172">
        <f ca="1">UFPEL!Y10</f>
        <v>0</v>
      </c>
      <c r="Z41" s="172">
        <f ca="1">UFPEL!Z10</f>
        <v>0</v>
      </c>
      <c r="AA41" s="172">
        <f ca="1">UFPEL!AA10</f>
        <v>0</v>
      </c>
      <c r="AB41" s="172">
        <f ca="1">UFPEL!AB10</f>
        <v>0</v>
      </c>
      <c r="AC41" s="172">
        <f ca="1">UFPEL!AC10</f>
        <v>0</v>
      </c>
      <c r="AD41" s="172">
        <f ca="1">UFPEL!AD10</f>
        <v>0</v>
      </c>
      <c r="AE41" s="172">
        <f ca="1">UFPEL!AE10</f>
        <v>0</v>
      </c>
      <c r="AF41" s="172">
        <f ca="1">UFPEL!AF10</f>
        <v>0</v>
      </c>
      <c r="AG41" s="172">
        <f ca="1">UFPEL!AG10</f>
        <v>0</v>
      </c>
      <c r="AH41" s="172">
        <f ca="1">UFPEL!AH10</f>
        <v>0</v>
      </c>
      <c r="AI41" s="172">
        <f ca="1">UFPEL!AI10</f>
        <v>0</v>
      </c>
      <c r="AJ41" s="50"/>
      <c r="AK41" s="93"/>
      <c r="AL41" s="33"/>
      <c r="AM41" s="33"/>
      <c r="AN41" s="36"/>
      <c r="AO41" s="36"/>
      <c r="AP41" s="36"/>
      <c r="AQ41" s="36"/>
      <c r="AR41" s="37"/>
      <c r="AS41" s="33"/>
      <c r="AT41" s="33"/>
      <c r="AU41" s="33"/>
      <c r="AV41" s="33"/>
      <c r="AW41" s="33"/>
      <c r="AX41" s="33"/>
      <c r="AY41" s="33"/>
      <c r="AZ41" s="38">
        <f t="shared" si="50"/>
        <v>1</v>
      </c>
      <c r="BA41" s="39">
        <f t="shared" si="51"/>
        <v>0</v>
      </c>
      <c r="BB41" s="40">
        <f t="shared" si="52"/>
        <v>0</v>
      </c>
      <c r="BC41" s="31">
        <f t="shared" si="53"/>
        <v>0</v>
      </c>
      <c r="BD41" s="40">
        <f t="shared" si="54"/>
        <v>0</v>
      </c>
      <c r="BE41" s="31">
        <f t="shared" si="55"/>
        <v>0</v>
      </c>
      <c r="BF41" s="40">
        <f t="shared" si="56"/>
        <v>1</v>
      </c>
      <c r="BG41" s="31">
        <f t="shared" si="57"/>
        <v>1</v>
      </c>
      <c r="BH41" s="40">
        <f t="shared" si="58"/>
        <v>0</v>
      </c>
      <c r="BI41" s="40">
        <f t="shared" si="59"/>
        <v>0</v>
      </c>
      <c r="BJ41" s="40">
        <f t="shared" si="60"/>
        <v>0</v>
      </c>
      <c r="BK41" s="40">
        <f t="shared" si="61"/>
        <v>0</v>
      </c>
      <c r="BL41" s="40">
        <f t="shared" si="62"/>
        <v>0</v>
      </c>
      <c r="BM41" s="31">
        <f t="shared" si="63"/>
        <v>0</v>
      </c>
      <c r="BN41" s="40">
        <f t="shared" si="64"/>
        <v>1</v>
      </c>
      <c r="BO41" s="40">
        <f t="shared" si="65"/>
        <v>0</v>
      </c>
      <c r="BP41" s="40">
        <f t="shared" si="66"/>
        <v>0</v>
      </c>
      <c r="BQ41" s="40">
        <f t="shared" si="67"/>
        <v>0</v>
      </c>
      <c r="BR41" s="40">
        <f t="shared" si="68"/>
        <v>0</v>
      </c>
      <c r="BS41" s="31">
        <f t="shared" si="69"/>
        <v>0</v>
      </c>
      <c r="BT41" s="40">
        <f t="shared" si="70"/>
        <v>0</v>
      </c>
      <c r="BU41" s="41">
        <f t="shared" si="71"/>
        <v>1</v>
      </c>
      <c r="BV41" s="41">
        <f t="shared" si="72"/>
        <v>1</v>
      </c>
      <c r="BW41" s="42"/>
      <c r="BX41" s="39">
        <f t="shared" si="73"/>
        <v>40</v>
      </c>
      <c r="BY41" s="40">
        <f t="shared" si="74"/>
        <v>0</v>
      </c>
      <c r="BZ41" s="40">
        <f t="shared" si="75"/>
        <v>0</v>
      </c>
      <c r="CA41" s="40">
        <f t="shared" si="76"/>
        <v>50</v>
      </c>
      <c r="CB41" s="40">
        <f t="shared" si="77"/>
        <v>10</v>
      </c>
      <c r="CC41" s="32">
        <f t="shared" si="44"/>
        <v>100</v>
      </c>
      <c r="CD41" s="177">
        <f t="shared" si="6"/>
        <v>26.666666666666671</v>
      </c>
      <c r="CE41" s="24">
        <f t="shared" si="45"/>
        <v>3</v>
      </c>
      <c r="CF41" s="177">
        <f t="shared" si="7"/>
        <v>6.6666666666666714</v>
      </c>
      <c r="CG41" s="24">
        <f t="shared" si="46"/>
        <v>4</v>
      </c>
      <c r="CH41" s="177">
        <f t="shared" si="8"/>
        <v>-20</v>
      </c>
      <c r="CI41" s="24" t="str">
        <f t="shared" si="47"/>
        <v>NAO</v>
      </c>
      <c r="CJ41" s="24">
        <f t="shared" si="48"/>
        <v>347</v>
      </c>
      <c r="CK41" s="175">
        <f t="shared" si="9"/>
        <v>5.0488476005351779E-2</v>
      </c>
      <c r="CM41">
        <f t="shared" si="10"/>
        <v>0</v>
      </c>
      <c r="CN41">
        <f t="shared" si="11"/>
        <v>0</v>
      </c>
      <c r="CO41">
        <f t="shared" si="12"/>
        <v>0</v>
      </c>
      <c r="CP41">
        <f t="shared" si="13"/>
        <v>0.22779043280182235</v>
      </c>
      <c r="CQ41">
        <f t="shared" si="14"/>
        <v>0</v>
      </c>
      <c r="CR41">
        <f t="shared" si="15"/>
        <v>0</v>
      </c>
      <c r="CS41">
        <f t="shared" si="16"/>
        <v>0</v>
      </c>
      <c r="CT41">
        <f t="shared" si="17"/>
        <v>0</v>
      </c>
      <c r="CU41">
        <f t="shared" si="18"/>
        <v>0</v>
      </c>
      <c r="CV41">
        <f t="shared" si="19"/>
        <v>3.125</v>
      </c>
      <c r="CW41">
        <f t="shared" si="20"/>
        <v>0</v>
      </c>
      <c r="CX41">
        <f t="shared" si="21"/>
        <v>0</v>
      </c>
      <c r="CY41">
        <f t="shared" si="22"/>
        <v>0</v>
      </c>
      <c r="CZ41">
        <f t="shared" si="23"/>
        <v>0</v>
      </c>
      <c r="DA41">
        <f t="shared" si="24"/>
        <v>0</v>
      </c>
      <c r="DB41">
        <f t="shared" si="25"/>
        <v>1.5503875968992247</v>
      </c>
      <c r="DC41">
        <f t="shared" si="26"/>
        <v>1.5748031496062989</v>
      </c>
      <c r="DE41" s="24">
        <f t="shared" si="49"/>
        <v>0</v>
      </c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</row>
    <row r="42" spans="1:123" ht="15.75" thickBot="1">
      <c r="A42" s="172" t="str">
        <f ca="1">UFPEL!A11</f>
        <v>UFPEL</v>
      </c>
      <c r="B42" s="172">
        <f ca="1">UFPEL!B11</f>
        <v>9</v>
      </c>
      <c r="C42" s="172" t="str">
        <f ca="1">UFPEL!C11</f>
        <v>José Francisco Gomes Schild</v>
      </c>
      <c r="D42" s="85" t="str">
        <f ca="1">UFPEL!D11</f>
        <v>P</v>
      </c>
      <c r="E42" s="172">
        <f ca="1">UFPEL!E11</f>
        <v>0</v>
      </c>
      <c r="F42" s="172">
        <f ca="1">UFPEL!F11</f>
        <v>1</v>
      </c>
      <c r="G42" s="172">
        <f ca="1">UFPEL!G11</f>
        <v>0</v>
      </c>
      <c r="H42" s="172">
        <f ca="1">UFPEL!H11</f>
        <v>0</v>
      </c>
      <c r="I42" s="172">
        <f ca="1">UFPEL!I11</f>
        <v>0</v>
      </c>
      <c r="J42" s="172">
        <f ca="1">UFPEL!J11</f>
        <v>0</v>
      </c>
      <c r="K42" s="172">
        <f ca="1">UFPEL!K11</f>
        <v>0</v>
      </c>
      <c r="L42" s="172">
        <f ca="1">UFPEL!L11</f>
        <v>0</v>
      </c>
      <c r="M42" s="172">
        <f ca="1">UFPEL!M11</f>
        <v>0</v>
      </c>
      <c r="N42" s="172">
        <f ca="1">UFPEL!N11</f>
        <v>0</v>
      </c>
      <c r="O42" s="172">
        <f ca="1">UFPEL!O11</f>
        <v>0</v>
      </c>
      <c r="P42" s="172">
        <f ca="1">UFPEL!P11</f>
        <v>0</v>
      </c>
      <c r="Q42" s="172">
        <f ca="1">UFPEL!Q11</f>
        <v>0</v>
      </c>
      <c r="R42" s="172">
        <f ca="1">UFPEL!R11</f>
        <v>0</v>
      </c>
      <c r="S42" s="172">
        <f ca="1">UFPEL!S11</f>
        <v>0</v>
      </c>
      <c r="T42" s="85" t="str">
        <f ca="1">UFPEL!T11</f>
        <v>P</v>
      </c>
      <c r="U42" s="172">
        <f ca="1">UFPEL!U11</f>
        <v>0</v>
      </c>
      <c r="V42" s="172">
        <f ca="1">UFPEL!V11</f>
        <v>0</v>
      </c>
      <c r="W42" s="172">
        <f ca="1">UFPEL!W11</f>
        <v>0</v>
      </c>
      <c r="X42" s="172">
        <f ca="1">UFPEL!X11</f>
        <v>0</v>
      </c>
      <c r="Y42" s="172">
        <f ca="1">UFPEL!Y11</f>
        <v>0</v>
      </c>
      <c r="Z42" s="172">
        <f ca="1">UFPEL!Z11</f>
        <v>0</v>
      </c>
      <c r="AA42" s="172">
        <f ca="1">UFPEL!AA11</f>
        <v>0</v>
      </c>
      <c r="AB42" s="172">
        <f ca="1">UFPEL!AB11</f>
        <v>0</v>
      </c>
      <c r="AC42" s="172">
        <f ca="1">UFPEL!AC11</f>
        <v>0</v>
      </c>
      <c r="AD42" s="172">
        <f ca="1">UFPEL!AD11</f>
        <v>0</v>
      </c>
      <c r="AE42" s="172">
        <f ca="1">UFPEL!AE11</f>
        <v>0</v>
      </c>
      <c r="AF42" s="172">
        <f ca="1">UFPEL!AF11</f>
        <v>0</v>
      </c>
      <c r="AG42" s="172">
        <f ca="1">UFPEL!AG11</f>
        <v>0</v>
      </c>
      <c r="AH42" s="172">
        <f ca="1">UFPEL!AH11</f>
        <v>0</v>
      </c>
      <c r="AI42" s="172">
        <f ca="1">UFPEL!AI11</f>
        <v>0</v>
      </c>
      <c r="AJ42" s="50"/>
      <c r="AK42" s="93"/>
      <c r="AL42" s="33"/>
      <c r="AM42" s="33"/>
      <c r="AN42" s="36"/>
      <c r="AO42" s="36"/>
      <c r="AP42" s="36"/>
      <c r="AQ42" s="36"/>
      <c r="AR42" s="37"/>
      <c r="AS42" s="33"/>
      <c r="AT42" s="33"/>
      <c r="AU42" s="33"/>
      <c r="AV42" s="33"/>
      <c r="AW42" s="33"/>
      <c r="AX42" s="33"/>
      <c r="AY42" s="33"/>
      <c r="AZ42" s="38">
        <f t="shared" si="50"/>
        <v>2</v>
      </c>
      <c r="BA42" s="39">
        <f t="shared" si="51"/>
        <v>0</v>
      </c>
      <c r="BB42" s="40">
        <f t="shared" si="52"/>
        <v>1</v>
      </c>
      <c r="BC42" s="31">
        <f t="shared" si="53"/>
        <v>1</v>
      </c>
      <c r="BD42" s="40">
        <f t="shared" si="54"/>
        <v>0</v>
      </c>
      <c r="BE42" s="31">
        <f t="shared" si="55"/>
        <v>1</v>
      </c>
      <c r="BF42" s="40">
        <f t="shared" si="56"/>
        <v>0</v>
      </c>
      <c r="BG42" s="31">
        <f t="shared" si="57"/>
        <v>1</v>
      </c>
      <c r="BH42" s="40">
        <f t="shared" si="58"/>
        <v>0</v>
      </c>
      <c r="BI42" s="40">
        <f t="shared" si="59"/>
        <v>0</v>
      </c>
      <c r="BJ42" s="40">
        <f t="shared" si="60"/>
        <v>0</v>
      </c>
      <c r="BK42" s="40">
        <f t="shared" si="61"/>
        <v>0</v>
      </c>
      <c r="BL42" s="40">
        <f t="shared" si="62"/>
        <v>0</v>
      </c>
      <c r="BM42" s="31">
        <f t="shared" si="63"/>
        <v>0</v>
      </c>
      <c r="BN42" s="40">
        <f t="shared" si="64"/>
        <v>0</v>
      </c>
      <c r="BO42" s="40">
        <f t="shared" si="65"/>
        <v>0</v>
      </c>
      <c r="BP42" s="40">
        <f t="shared" si="66"/>
        <v>0</v>
      </c>
      <c r="BQ42" s="40">
        <f t="shared" si="67"/>
        <v>0</v>
      </c>
      <c r="BR42" s="40">
        <f t="shared" si="68"/>
        <v>0</v>
      </c>
      <c r="BS42" s="31">
        <f t="shared" si="69"/>
        <v>0</v>
      </c>
      <c r="BT42" s="40">
        <f t="shared" si="70"/>
        <v>0</v>
      </c>
      <c r="BU42" s="41">
        <f t="shared" si="71"/>
        <v>0</v>
      </c>
      <c r="BV42" s="41">
        <f t="shared" si="72"/>
        <v>0</v>
      </c>
      <c r="BW42" s="42"/>
      <c r="BX42" s="39">
        <f t="shared" si="73"/>
        <v>80</v>
      </c>
      <c r="BY42" s="40">
        <f t="shared" si="74"/>
        <v>0</v>
      </c>
      <c r="BZ42" s="40">
        <f t="shared" si="75"/>
        <v>0</v>
      </c>
      <c r="CA42" s="40">
        <f t="shared" si="76"/>
        <v>0</v>
      </c>
      <c r="CB42" s="40">
        <f t="shared" si="77"/>
        <v>0</v>
      </c>
      <c r="CC42" s="32">
        <f t="shared" si="44"/>
        <v>80</v>
      </c>
      <c r="CD42" s="177">
        <f t="shared" si="6"/>
        <v>-66.666666666666657</v>
      </c>
      <c r="CE42" s="24" t="str">
        <f t="shared" si="45"/>
        <v>NAO</v>
      </c>
      <c r="CF42" s="177">
        <f t="shared" si="7"/>
        <v>-106.66666666666666</v>
      </c>
      <c r="CG42" s="24" t="str">
        <f t="shared" si="46"/>
        <v>NAO</v>
      </c>
      <c r="CH42" s="177">
        <f t="shared" si="8"/>
        <v>-160</v>
      </c>
      <c r="CI42" s="24" t="str">
        <f t="shared" si="47"/>
        <v>NAO</v>
      </c>
      <c r="CJ42" s="24">
        <f t="shared" si="48"/>
        <v>361</v>
      </c>
      <c r="CK42" s="175">
        <f t="shared" si="9"/>
        <v>4.0390780804281427E-2</v>
      </c>
      <c r="CM42">
        <f t="shared" si="10"/>
        <v>0</v>
      </c>
      <c r="CN42">
        <f t="shared" si="11"/>
        <v>0.1557632398753894</v>
      </c>
      <c r="CO42">
        <f t="shared" si="12"/>
        <v>0</v>
      </c>
      <c r="CP42">
        <f t="shared" si="13"/>
        <v>0</v>
      </c>
      <c r="CQ42">
        <f t="shared" si="14"/>
        <v>0</v>
      </c>
      <c r="CR42">
        <f t="shared" si="15"/>
        <v>0</v>
      </c>
      <c r="CS42">
        <f t="shared" si="16"/>
        <v>0</v>
      </c>
      <c r="CT42">
        <f t="shared" si="17"/>
        <v>0</v>
      </c>
      <c r="CU42">
        <f t="shared" si="18"/>
        <v>0</v>
      </c>
      <c r="CV42">
        <f t="shared" si="19"/>
        <v>0</v>
      </c>
      <c r="CW42">
        <f t="shared" si="20"/>
        <v>0</v>
      </c>
      <c r="CX42">
        <f t="shared" si="21"/>
        <v>0</v>
      </c>
      <c r="CY42">
        <f t="shared" si="22"/>
        <v>0</v>
      </c>
      <c r="CZ42">
        <f t="shared" si="23"/>
        <v>0</v>
      </c>
      <c r="DA42">
        <f t="shared" si="24"/>
        <v>0</v>
      </c>
      <c r="DB42">
        <f t="shared" si="25"/>
        <v>0</v>
      </c>
      <c r="DC42">
        <f t="shared" si="26"/>
        <v>0</v>
      </c>
      <c r="DE42" s="24">
        <f t="shared" si="49"/>
        <v>0</v>
      </c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</row>
    <row r="43" spans="1:123" ht="15.75" thickBot="1">
      <c r="A43" s="172" t="str">
        <f ca="1">UFPEL!A12</f>
        <v>UFPEL</v>
      </c>
      <c r="B43" s="172">
        <f ca="1">UFPEL!B12</f>
        <v>10</v>
      </c>
      <c r="C43" s="172" t="str">
        <f ca="1">UFPEL!C12</f>
        <v>Luiz Carlos Rigo</v>
      </c>
      <c r="D43" s="85" t="str">
        <f ca="1">UFPEL!D12</f>
        <v>P</v>
      </c>
      <c r="E43" s="172">
        <f ca="1">UFPEL!E12</f>
        <v>0</v>
      </c>
      <c r="F43" s="172">
        <f ca="1">UFPEL!F12</f>
        <v>1</v>
      </c>
      <c r="G43" s="172">
        <f ca="1">UFPEL!G12</f>
        <v>0</v>
      </c>
      <c r="H43" s="172">
        <f ca="1">UFPEL!H12</f>
        <v>0</v>
      </c>
      <c r="I43" s="172">
        <f ca="1">UFPEL!I12</f>
        <v>0</v>
      </c>
      <c r="J43" s="172">
        <f ca="1">UFPEL!J12</f>
        <v>2</v>
      </c>
      <c r="K43" s="172">
        <f ca="1">UFPEL!K12</f>
        <v>0</v>
      </c>
      <c r="L43" s="172">
        <f ca="1">UFPEL!L12</f>
        <v>0</v>
      </c>
      <c r="M43" s="172">
        <f ca="1">UFPEL!M12</f>
        <v>0</v>
      </c>
      <c r="N43" s="172">
        <f ca="1">UFPEL!N12</f>
        <v>0</v>
      </c>
      <c r="O43" s="172">
        <f ca="1">UFPEL!O12</f>
        <v>0</v>
      </c>
      <c r="P43" s="172">
        <f ca="1">UFPEL!P12</f>
        <v>0</v>
      </c>
      <c r="Q43" s="172">
        <f ca="1">UFPEL!Q12</f>
        <v>0</v>
      </c>
      <c r="R43" s="172">
        <f ca="1">UFPEL!R12</f>
        <v>0</v>
      </c>
      <c r="S43" s="172">
        <f ca="1">UFPEL!S12</f>
        <v>0</v>
      </c>
      <c r="T43" s="85" t="str">
        <f ca="1">UFPEL!T12</f>
        <v>P</v>
      </c>
      <c r="U43" s="172">
        <f ca="1">UFPEL!U12</f>
        <v>0</v>
      </c>
      <c r="V43" s="172">
        <f ca="1">UFPEL!V12</f>
        <v>0</v>
      </c>
      <c r="W43" s="172">
        <f ca="1">UFPEL!W12</f>
        <v>1</v>
      </c>
      <c r="X43" s="172">
        <f ca="1">UFPEL!X12</f>
        <v>2</v>
      </c>
      <c r="Y43" s="172">
        <f ca="1">UFPEL!Y12</f>
        <v>0</v>
      </c>
      <c r="Z43" s="172">
        <f ca="1">UFPEL!Z12</f>
        <v>0</v>
      </c>
      <c r="AA43" s="172">
        <f ca="1">UFPEL!AA12</f>
        <v>2</v>
      </c>
      <c r="AB43" s="172">
        <f ca="1">UFPEL!AB12</f>
        <v>0</v>
      </c>
      <c r="AC43" s="172">
        <f ca="1">UFPEL!AC12</f>
        <v>0</v>
      </c>
      <c r="AD43" s="172">
        <f ca="1">UFPEL!AD12</f>
        <v>0</v>
      </c>
      <c r="AE43" s="172">
        <f ca="1">UFPEL!AE12</f>
        <v>0</v>
      </c>
      <c r="AF43" s="172">
        <f ca="1">UFPEL!AF12</f>
        <v>0</v>
      </c>
      <c r="AG43" s="172">
        <f ca="1">UFPEL!AG12</f>
        <v>0</v>
      </c>
      <c r="AH43" s="172">
        <f ca="1">UFPEL!AH12</f>
        <v>0</v>
      </c>
      <c r="AI43" s="172">
        <f ca="1">UFPEL!AI12</f>
        <v>0</v>
      </c>
      <c r="AJ43" s="50"/>
      <c r="AK43" s="93"/>
      <c r="AL43" s="33"/>
      <c r="AM43" s="33"/>
      <c r="AN43" s="36"/>
      <c r="AO43" s="36"/>
      <c r="AP43" s="36"/>
      <c r="AQ43" s="36"/>
      <c r="AR43" s="37"/>
      <c r="AS43" s="33"/>
      <c r="AT43" s="33"/>
      <c r="AU43" s="33"/>
      <c r="AV43" s="33"/>
      <c r="AW43" s="33"/>
      <c r="AX43" s="33"/>
      <c r="AY43" s="33"/>
      <c r="AZ43" s="38">
        <f t="shared" si="50"/>
        <v>2</v>
      </c>
      <c r="BA43" s="39">
        <f t="shared" si="51"/>
        <v>0</v>
      </c>
      <c r="BB43" s="40">
        <f t="shared" si="52"/>
        <v>1</v>
      </c>
      <c r="BC43" s="31">
        <f t="shared" si="53"/>
        <v>1</v>
      </c>
      <c r="BD43" s="40">
        <f t="shared" si="54"/>
        <v>1</v>
      </c>
      <c r="BE43" s="31">
        <f t="shared" si="55"/>
        <v>2</v>
      </c>
      <c r="BF43" s="40">
        <f t="shared" si="56"/>
        <v>2</v>
      </c>
      <c r="BG43" s="31">
        <f t="shared" si="57"/>
        <v>4</v>
      </c>
      <c r="BH43" s="40">
        <f t="shared" si="58"/>
        <v>0</v>
      </c>
      <c r="BI43" s="40">
        <f t="shared" si="59"/>
        <v>2</v>
      </c>
      <c r="BJ43" s="40">
        <f t="shared" si="60"/>
        <v>2</v>
      </c>
      <c r="BK43" s="40">
        <f t="shared" si="61"/>
        <v>0</v>
      </c>
      <c r="BL43" s="40">
        <f t="shared" si="62"/>
        <v>0</v>
      </c>
      <c r="BM43" s="31">
        <f t="shared" si="63"/>
        <v>0</v>
      </c>
      <c r="BN43" s="40">
        <f t="shared" si="64"/>
        <v>0</v>
      </c>
      <c r="BO43" s="40">
        <f t="shared" si="65"/>
        <v>0</v>
      </c>
      <c r="BP43" s="40">
        <f t="shared" si="66"/>
        <v>0</v>
      </c>
      <c r="BQ43" s="40">
        <f t="shared" si="67"/>
        <v>0</v>
      </c>
      <c r="BR43" s="40">
        <f t="shared" si="68"/>
        <v>0</v>
      </c>
      <c r="BS43" s="31">
        <f t="shared" si="69"/>
        <v>0</v>
      </c>
      <c r="BT43" s="40">
        <f t="shared" si="70"/>
        <v>0</v>
      </c>
      <c r="BU43" s="41">
        <f t="shared" si="71"/>
        <v>0</v>
      </c>
      <c r="BV43" s="41">
        <f t="shared" si="72"/>
        <v>0</v>
      </c>
      <c r="BW43" s="42"/>
      <c r="BX43" s="39">
        <f t="shared" si="73"/>
        <v>220</v>
      </c>
      <c r="BY43" s="40">
        <f t="shared" si="74"/>
        <v>20</v>
      </c>
      <c r="BZ43" s="40">
        <f t="shared" si="75"/>
        <v>10</v>
      </c>
      <c r="CA43" s="40">
        <f t="shared" si="76"/>
        <v>0</v>
      </c>
      <c r="CB43" s="40">
        <f t="shared" si="77"/>
        <v>0</v>
      </c>
      <c r="CC43" s="32">
        <f t="shared" si="44"/>
        <v>250</v>
      </c>
      <c r="CD43" s="177">
        <f t="shared" si="6"/>
        <v>103.33333333333334</v>
      </c>
      <c r="CE43" s="24">
        <f t="shared" si="45"/>
        <v>3</v>
      </c>
      <c r="CF43" s="177">
        <f t="shared" si="7"/>
        <v>63.333333333333343</v>
      </c>
      <c r="CG43" s="24">
        <f t="shared" si="46"/>
        <v>4</v>
      </c>
      <c r="CH43" s="177">
        <f t="shared" si="8"/>
        <v>10</v>
      </c>
      <c r="CI43" s="24">
        <f t="shared" si="47"/>
        <v>5</v>
      </c>
      <c r="CJ43" s="24">
        <f t="shared" si="48"/>
        <v>252</v>
      </c>
      <c r="CK43" s="175">
        <f t="shared" si="9"/>
        <v>0.12622119001337945</v>
      </c>
      <c r="CM43">
        <f t="shared" si="10"/>
        <v>0</v>
      </c>
      <c r="CN43">
        <f t="shared" si="11"/>
        <v>0.1557632398753894</v>
      </c>
      <c r="CO43">
        <f t="shared" si="12"/>
        <v>9.9800399201596807E-2</v>
      </c>
      <c r="CP43">
        <f t="shared" si="13"/>
        <v>0.45558086560364469</v>
      </c>
      <c r="CQ43">
        <f t="shared" si="14"/>
        <v>0</v>
      </c>
      <c r="CR43">
        <f t="shared" si="15"/>
        <v>0.5988023952095809</v>
      </c>
      <c r="CS43">
        <f t="shared" si="16"/>
        <v>2.0408163265306123</v>
      </c>
      <c r="CT43">
        <f t="shared" si="17"/>
        <v>0</v>
      </c>
      <c r="CU43">
        <f t="shared" si="18"/>
        <v>0</v>
      </c>
      <c r="CV43">
        <f t="shared" si="19"/>
        <v>0</v>
      </c>
      <c r="CW43">
        <f t="shared" si="20"/>
        <v>0</v>
      </c>
      <c r="CX43">
        <f t="shared" si="21"/>
        <v>0</v>
      </c>
      <c r="CY43">
        <f t="shared" si="22"/>
        <v>0</v>
      </c>
      <c r="CZ43">
        <f t="shared" si="23"/>
        <v>0</v>
      </c>
      <c r="DA43">
        <f t="shared" si="24"/>
        <v>0</v>
      </c>
      <c r="DB43">
        <f t="shared" si="25"/>
        <v>0</v>
      </c>
      <c r="DC43">
        <f t="shared" si="26"/>
        <v>0</v>
      </c>
      <c r="DE43" s="24">
        <f t="shared" si="49"/>
        <v>0</v>
      </c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</row>
    <row r="44" spans="1:123" ht="15.75" thickBot="1">
      <c r="A44" s="172" t="str">
        <f ca="1">UFPEL!A13</f>
        <v>UFPEL</v>
      </c>
      <c r="B44" s="172">
        <f ca="1">UFPEL!B13</f>
        <v>11</v>
      </c>
      <c r="C44" s="172" t="str">
        <f ca="1">UFPEL!C13</f>
        <v>Marcelo Cozzensa da Silva</v>
      </c>
      <c r="D44" s="85" t="str">
        <f ca="1">UFPEL!D13</f>
        <v>P</v>
      </c>
      <c r="E44" s="172">
        <f ca="1">UFPEL!E13</f>
        <v>0</v>
      </c>
      <c r="F44" s="172">
        <f ca="1">UFPEL!F13</f>
        <v>0</v>
      </c>
      <c r="G44" s="172">
        <f ca="1">UFPEL!G13</f>
        <v>3</v>
      </c>
      <c r="H44" s="172">
        <f ca="1">UFPEL!H13</f>
        <v>2</v>
      </c>
      <c r="I44" s="172">
        <f ca="1">UFPEL!I13</f>
        <v>0</v>
      </c>
      <c r="J44" s="172">
        <f ca="1">UFPEL!J13</f>
        <v>0</v>
      </c>
      <c r="K44" s="172">
        <f ca="1">UFPEL!K13</f>
        <v>0</v>
      </c>
      <c r="L44" s="172">
        <f ca="1">UFPEL!L13</f>
        <v>0</v>
      </c>
      <c r="M44" s="172">
        <f ca="1">UFPEL!M13</f>
        <v>0</v>
      </c>
      <c r="N44" s="172">
        <f ca="1">UFPEL!N13</f>
        <v>0</v>
      </c>
      <c r="O44" s="172">
        <f ca="1">UFPEL!O13</f>
        <v>0</v>
      </c>
      <c r="P44" s="172">
        <f ca="1">UFPEL!P13</f>
        <v>0</v>
      </c>
      <c r="Q44" s="172">
        <f ca="1">UFPEL!Q13</f>
        <v>0</v>
      </c>
      <c r="R44" s="172">
        <f ca="1">UFPEL!R13</f>
        <v>0</v>
      </c>
      <c r="S44" s="172">
        <f ca="1">UFPEL!S13</f>
        <v>0</v>
      </c>
      <c r="T44" s="85" t="str">
        <f ca="1">UFPEL!T13</f>
        <v>P</v>
      </c>
      <c r="U44" s="172">
        <f ca="1">UFPEL!U13</f>
        <v>0</v>
      </c>
      <c r="V44" s="172">
        <f ca="1">UFPEL!V13</f>
        <v>4</v>
      </c>
      <c r="W44" s="172">
        <f ca="1">UFPEL!W13</f>
        <v>3</v>
      </c>
      <c r="X44" s="172">
        <f ca="1">UFPEL!X13</f>
        <v>3</v>
      </c>
      <c r="Y44" s="172">
        <f ca="1">UFPEL!Y13</f>
        <v>0</v>
      </c>
      <c r="Z44" s="172">
        <f ca="1">UFPEL!Z13</f>
        <v>0</v>
      </c>
      <c r="AA44" s="172">
        <f ca="1">UFPEL!AA13</f>
        <v>0</v>
      </c>
      <c r="AB44" s="172">
        <f ca="1">UFPEL!AB13</f>
        <v>0</v>
      </c>
      <c r="AC44" s="172">
        <f ca="1">UFPEL!AC13</f>
        <v>0</v>
      </c>
      <c r="AD44" s="172">
        <f ca="1">UFPEL!AD13</f>
        <v>0</v>
      </c>
      <c r="AE44" s="172">
        <f ca="1">UFPEL!AE13</f>
        <v>0</v>
      </c>
      <c r="AF44" s="172">
        <f ca="1">UFPEL!AF13</f>
        <v>0</v>
      </c>
      <c r="AG44" s="172">
        <f ca="1">UFPEL!AG13</f>
        <v>0</v>
      </c>
      <c r="AH44" s="172">
        <f ca="1">UFPEL!AH13</f>
        <v>0</v>
      </c>
      <c r="AI44" s="172">
        <f ca="1">UFPEL!AI13</f>
        <v>0</v>
      </c>
      <c r="AJ44" s="50"/>
      <c r="AK44" s="93"/>
      <c r="AL44" s="33"/>
      <c r="AM44" s="33"/>
      <c r="AN44" s="36"/>
      <c r="AO44" s="36"/>
      <c r="AP44" s="36"/>
      <c r="AQ44" s="36"/>
      <c r="AR44" s="37"/>
      <c r="AS44" s="33"/>
      <c r="AT44" s="33"/>
      <c r="AU44" s="33"/>
      <c r="AV44" s="33"/>
      <c r="AW44" s="33"/>
      <c r="AX44" s="33"/>
      <c r="AY44" s="33"/>
      <c r="AZ44" s="38">
        <f t="shared" si="50"/>
        <v>2</v>
      </c>
      <c r="BA44" s="39">
        <f t="shared" si="51"/>
        <v>0</v>
      </c>
      <c r="BB44" s="40">
        <f t="shared" si="52"/>
        <v>4</v>
      </c>
      <c r="BC44" s="31">
        <f t="shared" si="53"/>
        <v>4</v>
      </c>
      <c r="BD44" s="40">
        <f t="shared" si="54"/>
        <v>6</v>
      </c>
      <c r="BE44" s="31">
        <f t="shared" si="55"/>
        <v>10</v>
      </c>
      <c r="BF44" s="40">
        <f t="shared" si="56"/>
        <v>5</v>
      </c>
      <c r="BG44" s="31">
        <f t="shared" si="57"/>
        <v>15</v>
      </c>
      <c r="BH44" s="40">
        <f t="shared" si="58"/>
        <v>0</v>
      </c>
      <c r="BI44" s="40">
        <f t="shared" si="59"/>
        <v>0</v>
      </c>
      <c r="BJ44" s="40">
        <f t="shared" si="60"/>
        <v>0</v>
      </c>
      <c r="BK44" s="40">
        <f t="shared" si="61"/>
        <v>0</v>
      </c>
      <c r="BL44" s="40">
        <f t="shared" si="62"/>
        <v>0</v>
      </c>
      <c r="BM44" s="31">
        <f t="shared" si="63"/>
        <v>0</v>
      </c>
      <c r="BN44" s="40">
        <f t="shared" si="64"/>
        <v>0</v>
      </c>
      <c r="BO44" s="40">
        <f t="shared" si="65"/>
        <v>0</v>
      </c>
      <c r="BP44" s="40">
        <f t="shared" si="66"/>
        <v>0</v>
      </c>
      <c r="BQ44" s="40">
        <f t="shared" si="67"/>
        <v>0</v>
      </c>
      <c r="BR44" s="40">
        <f t="shared" si="68"/>
        <v>0</v>
      </c>
      <c r="BS44" s="31">
        <f t="shared" si="69"/>
        <v>0</v>
      </c>
      <c r="BT44" s="40">
        <f t="shared" si="70"/>
        <v>0</v>
      </c>
      <c r="BU44" s="41">
        <f t="shared" si="71"/>
        <v>0</v>
      </c>
      <c r="BV44" s="41">
        <f t="shared" si="72"/>
        <v>0</v>
      </c>
      <c r="BW44" s="42"/>
      <c r="BX44" s="39">
        <f t="shared" si="73"/>
        <v>880</v>
      </c>
      <c r="BY44" s="40">
        <f t="shared" si="74"/>
        <v>0</v>
      </c>
      <c r="BZ44" s="40">
        <f t="shared" si="75"/>
        <v>0</v>
      </c>
      <c r="CA44" s="40">
        <f t="shared" si="76"/>
        <v>0</v>
      </c>
      <c r="CB44" s="40">
        <f t="shared" si="77"/>
        <v>0</v>
      </c>
      <c r="CC44" s="32">
        <f t="shared" si="44"/>
        <v>880</v>
      </c>
      <c r="CD44" s="177">
        <f t="shared" si="6"/>
        <v>733.33333333333337</v>
      </c>
      <c r="CE44" s="24">
        <f t="shared" si="45"/>
        <v>3</v>
      </c>
      <c r="CF44" s="177">
        <f t="shared" si="7"/>
        <v>693.33333333333337</v>
      </c>
      <c r="CG44" s="24">
        <f t="shared" si="46"/>
        <v>4</v>
      </c>
      <c r="CH44" s="177">
        <f t="shared" si="8"/>
        <v>640</v>
      </c>
      <c r="CI44" s="24">
        <f t="shared" si="47"/>
        <v>5</v>
      </c>
      <c r="CJ44" s="24">
        <f t="shared" si="48"/>
        <v>67</v>
      </c>
      <c r="CK44" s="175">
        <f t="shared" si="9"/>
        <v>0.44429858884709567</v>
      </c>
      <c r="CM44">
        <f t="shared" si="10"/>
        <v>0</v>
      </c>
      <c r="CN44">
        <f t="shared" si="11"/>
        <v>0.62305295950155759</v>
      </c>
      <c r="CO44">
        <f t="shared" si="12"/>
        <v>0.5988023952095809</v>
      </c>
      <c r="CP44">
        <f t="shared" si="13"/>
        <v>1.1389521640091116</v>
      </c>
      <c r="CQ44">
        <f t="shared" si="14"/>
        <v>0</v>
      </c>
      <c r="CR44">
        <f t="shared" si="15"/>
        <v>0</v>
      </c>
      <c r="CS44">
        <f t="shared" si="16"/>
        <v>0</v>
      </c>
      <c r="CT44">
        <f t="shared" si="17"/>
        <v>0</v>
      </c>
      <c r="CU44">
        <f t="shared" si="18"/>
        <v>0</v>
      </c>
      <c r="CV44">
        <f t="shared" si="19"/>
        <v>0</v>
      </c>
      <c r="CW44">
        <f t="shared" si="20"/>
        <v>0</v>
      </c>
      <c r="CX44">
        <f t="shared" si="21"/>
        <v>0</v>
      </c>
      <c r="CY44">
        <f t="shared" si="22"/>
        <v>0</v>
      </c>
      <c r="CZ44">
        <f t="shared" si="23"/>
        <v>0</v>
      </c>
      <c r="DA44">
        <f t="shared" si="24"/>
        <v>0</v>
      </c>
      <c r="DB44">
        <f t="shared" si="25"/>
        <v>0</v>
      </c>
      <c r="DC44">
        <f t="shared" si="26"/>
        <v>0</v>
      </c>
      <c r="DE44" s="24">
        <f t="shared" si="49"/>
        <v>0</v>
      </c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</row>
    <row r="45" spans="1:123" ht="15.75" thickBot="1">
      <c r="A45" s="172" t="str">
        <f ca="1">UFPEL!A14</f>
        <v>UFPEL</v>
      </c>
      <c r="B45" s="172">
        <f ca="1">UFPEL!B14</f>
        <v>12</v>
      </c>
      <c r="C45" s="172" t="str">
        <f ca="1">UFPEL!C14</f>
        <v>Marcio Xavier Bonorino Figueiredo</v>
      </c>
      <c r="D45" s="85" t="str">
        <f ca="1">UFPEL!D14</f>
        <v>P</v>
      </c>
      <c r="E45" s="172">
        <f ca="1">UFPEL!E14</f>
        <v>0</v>
      </c>
      <c r="F45" s="172">
        <f ca="1">UFPEL!F14</f>
        <v>0</v>
      </c>
      <c r="G45" s="172">
        <f ca="1">UFPEL!G14</f>
        <v>0</v>
      </c>
      <c r="H45" s="172">
        <f ca="1">UFPEL!H14</f>
        <v>0</v>
      </c>
      <c r="I45" s="172">
        <f ca="1">UFPEL!I14</f>
        <v>0</v>
      </c>
      <c r="J45" s="172">
        <f ca="1">UFPEL!J14</f>
        <v>3</v>
      </c>
      <c r="K45" s="172">
        <f ca="1">UFPEL!K14</f>
        <v>0</v>
      </c>
      <c r="L45" s="172">
        <f ca="1">UFPEL!L14</f>
        <v>0</v>
      </c>
      <c r="M45" s="172">
        <f ca="1">UFPEL!M14</f>
        <v>0</v>
      </c>
      <c r="N45" s="172">
        <f ca="1">UFPEL!N14</f>
        <v>0</v>
      </c>
      <c r="O45" s="172">
        <f ca="1">UFPEL!O14</f>
        <v>0</v>
      </c>
      <c r="P45" s="172">
        <f ca="1">UFPEL!P14</f>
        <v>0</v>
      </c>
      <c r="Q45" s="172">
        <f ca="1">UFPEL!Q14</f>
        <v>0</v>
      </c>
      <c r="R45" s="172">
        <f ca="1">UFPEL!R14</f>
        <v>0</v>
      </c>
      <c r="S45" s="172">
        <f ca="1">UFPEL!S14</f>
        <v>1</v>
      </c>
      <c r="T45" s="85" t="str">
        <f ca="1">UFPEL!T14</f>
        <v>P</v>
      </c>
      <c r="U45" s="172">
        <f ca="1">UFPEL!U14</f>
        <v>0</v>
      </c>
      <c r="V45" s="172">
        <f ca="1">UFPEL!V14</f>
        <v>0</v>
      </c>
      <c r="W45" s="172">
        <f ca="1">UFPEL!W14</f>
        <v>0</v>
      </c>
      <c r="X45" s="172">
        <f ca="1">UFPEL!X14</f>
        <v>0</v>
      </c>
      <c r="Y45" s="172">
        <f ca="1">UFPEL!Y14</f>
        <v>0</v>
      </c>
      <c r="Z45" s="172">
        <f ca="1">UFPEL!Z14</f>
        <v>1</v>
      </c>
      <c r="AA45" s="172">
        <f ca="1">UFPEL!AA14</f>
        <v>0</v>
      </c>
      <c r="AB45" s="172">
        <f ca="1">UFPEL!AB14</f>
        <v>0</v>
      </c>
      <c r="AC45" s="172">
        <f ca="1">UFPEL!AC14</f>
        <v>0</v>
      </c>
      <c r="AD45" s="172">
        <f ca="1">UFPEL!AD14</f>
        <v>0</v>
      </c>
      <c r="AE45" s="172">
        <f ca="1">UFPEL!AE14</f>
        <v>0</v>
      </c>
      <c r="AF45" s="172">
        <f ca="1">UFPEL!AF14</f>
        <v>0</v>
      </c>
      <c r="AG45" s="172">
        <f ca="1">UFPEL!AG14</f>
        <v>0</v>
      </c>
      <c r="AH45" s="172">
        <f ca="1">UFPEL!AH14</f>
        <v>0</v>
      </c>
      <c r="AI45" s="172">
        <f ca="1">UFPEL!AI14</f>
        <v>1</v>
      </c>
      <c r="AJ45" s="50"/>
      <c r="AK45" s="93"/>
      <c r="AL45" s="33"/>
      <c r="AM45" s="33"/>
      <c r="AN45" s="36"/>
      <c r="AO45" s="36"/>
      <c r="AP45" s="36"/>
      <c r="AQ45" s="36"/>
      <c r="AR45" s="37"/>
      <c r="AS45" s="33"/>
      <c r="AT45" s="33"/>
      <c r="AU45" s="33"/>
      <c r="AV45" s="33"/>
      <c r="AW45" s="33"/>
      <c r="AX45" s="33"/>
      <c r="AY45" s="33"/>
      <c r="AZ45" s="38">
        <f t="shared" si="50"/>
        <v>2</v>
      </c>
      <c r="BA45" s="39">
        <f t="shared" si="51"/>
        <v>0</v>
      </c>
      <c r="BB45" s="40">
        <f t="shared" si="52"/>
        <v>0</v>
      </c>
      <c r="BC45" s="31">
        <f t="shared" si="53"/>
        <v>0</v>
      </c>
      <c r="BD45" s="40">
        <f t="shared" si="54"/>
        <v>0</v>
      </c>
      <c r="BE45" s="31">
        <f t="shared" si="55"/>
        <v>0</v>
      </c>
      <c r="BF45" s="40">
        <f t="shared" si="56"/>
        <v>0</v>
      </c>
      <c r="BG45" s="31">
        <f t="shared" si="57"/>
        <v>0</v>
      </c>
      <c r="BH45" s="40">
        <f t="shared" si="58"/>
        <v>0</v>
      </c>
      <c r="BI45" s="40">
        <f t="shared" si="59"/>
        <v>4</v>
      </c>
      <c r="BJ45" s="40">
        <f t="shared" si="60"/>
        <v>0</v>
      </c>
      <c r="BK45" s="40">
        <f t="shared" si="61"/>
        <v>0</v>
      </c>
      <c r="BL45" s="40">
        <f t="shared" si="62"/>
        <v>0</v>
      </c>
      <c r="BM45" s="31">
        <f t="shared" si="63"/>
        <v>0</v>
      </c>
      <c r="BN45" s="40">
        <f t="shared" si="64"/>
        <v>0</v>
      </c>
      <c r="BO45" s="40">
        <f t="shared" si="65"/>
        <v>0</v>
      </c>
      <c r="BP45" s="40">
        <f t="shared" si="66"/>
        <v>0</v>
      </c>
      <c r="BQ45" s="40">
        <f t="shared" si="67"/>
        <v>0</v>
      </c>
      <c r="BR45" s="40">
        <f t="shared" si="68"/>
        <v>0</v>
      </c>
      <c r="BS45" s="31">
        <f t="shared" si="69"/>
        <v>0</v>
      </c>
      <c r="BT45" s="40">
        <f t="shared" si="70"/>
        <v>0</v>
      </c>
      <c r="BU45" s="41">
        <f t="shared" si="71"/>
        <v>2</v>
      </c>
      <c r="BV45" s="41">
        <f t="shared" si="72"/>
        <v>2</v>
      </c>
      <c r="BW45" s="42"/>
      <c r="BX45" s="39">
        <f t="shared" si="73"/>
        <v>0</v>
      </c>
      <c r="BY45" s="40">
        <f t="shared" si="74"/>
        <v>30</v>
      </c>
      <c r="BZ45" s="40">
        <f t="shared" si="75"/>
        <v>0</v>
      </c>
      <c r="CA45" s="40">
        <f t="shared" si="76"/>
        <v>0</v>
      </c>
      <c r="CB45" s="40">
        <f t="shared" si="77"/>
        <v>20</v>
      </c>
      <c r="CC45" s="32">
        <f t="shared" si="44"/>
        <v>50</v>
      </c>
      <c r="CD45" s="177">
        <f t="shared" si="6"/>
        <v>-96.666666666666657</v>
      </c>
      <c r="CE45" s="24" t="str">
        <f t="shared" si="45"/>
        <v>NAO</v>
      </c>
      <c r="CF45" s="177">
        <f t="shared" si="7"/>
        <v>-136.66666666666666</v>
      </c>
      <c r="CG45" s="24" t="str">
        <f t="shared" si="46"/>
        <v>NAO</v>
      </c>
      <c r="CH45" s="177">
        <f t="shared" si="8"/>
        <v>-190</v>
      </c>
      <c r="CI45" s="24" t="str">
        <f t="shared" si="47"/>
        <v>NAO</v>
      </c>
      <c r="CJ45" s="24">
        <f t="shared" si="48"/>
        <v>375</v>
      </c>
      <c r="CK45" s="175">
        <f t="shared" si="9"/>
        <v>2.5244238002675889E-2</v>
      </c>
      <c r="CM45">
        <f t="shared" si="10"/>
        <v>0</v>
      </c>
      <c r="CN45">
        <f t="shared" si="11"/>
        <v>0</v>
      </c>
      <c r="CO45">
        <f t="shared" si="12"/>
        <v>0</v>
      </c>
      <c r="CP45">
        <f t="shared" si="13"/>
        <v>0</v>
      </c>
      <c r="CQ45">
        <f t="shared" si="14"/>
        <v>0</v>
      </c>
      <c r="CR45">
        <f t="shared" si="15"/>
        <v>1.1976047904191618</v>
      </c>
      <c r="CS45">
        <f t="shared" si="16"/>
        <v>0</v>
      </c>
      <c r="CT45">
        <f t="shared" si="17"/>
        <v>0</v>
      </c>
      <c r="CU45">
        <f t="shared" si="18"/>
        <v>0</v>
      </c>
      <c r="CV45">
        <f t="shared" si="19"/>
        <v>0</v>
      </c>
      <c r="CW45">
        <f t="shared" si="20"/>
        <v>0</v>
      </c>
      <c r="CX45">
        <f t="shared" si="21"/>
        <v>0</v>
      </c>
      <c r="CY45">
        <f t="shared" si="22"/>
        <v>0</v>
      </c>
      <c r="CZ45">
        <f t="shared" si="23"/>
        <v>0</v>
      </c>
      <c r="DA45">
        <f t="shared" si="24"/>
        <v>0</v>
      </c>
      <c r="DB45">
        <f t="shared" si="25"/>
        <v>3.1007751937984493</v>
      </c>
      <c r="DC45">
        <f t="shared" si="26"/>
        <v>3.1496062992125977</v>
      </c>
      <c r="DE45" s="24">
        <f t="shared" si="49"/>
        <v>0</v>
      </c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</row>
    <row r="46" spans="1:123" ht="15.75" thickBot="1">
      <c r="A46" s="172" t="str">
        <f ca="1">UFPEL!A15</f>
        <v>UFPEL</v>
      </c>
      <c r="B46" s="172">
        <f ca="1">UFPEL!B15</f>
        <v>13</v>
      </c>
      <c r="C46" s="172" t="str">
        <f ca="1">UFPEL!C15</f>
        <v>Mariângela da Rosa Afonso</v>
      </c>
      <c r="D46" s="85" t="str">
        <f ca="1">UFPEL!D15</f>
        <v>P</v>
      </c>
      <c r="E46" s="172">
        <f ca="1">UFPEL!E15</f>
        <v>0</v>
      </c>
      <c r="F46" s="172">
        <f ca="1">UFPEL!F15</f>
        <v>0</v>
      </c>
      <c r="G46" s="172">
        <f ca="1">UFPEL!G15</f>
        <v>0</v>
      </c>
      <c r="H46" s="172">
        <f ca="1">UFPEL!H15</f>
        <v>2</v>
      </c>
      <c r="I46" s="172">
        <f ca="1">UFPEL!I15</f>
        <v>0</v>
      </c>
      <c r="J46" s="172">
        <f ca="1">UFPEL!J15</f>
        <v>0</v>
      </c>
      <c r="K46" s="172">
        <f ca="1">UFPEL!K15</f>
        <v>2</v>
      </c>
      <c r="L46" s="172">
        <f ca="1">UFPEL!L15</f>
        <v>0</v>
      </c>
      <c r="M46" s="172">
        <f ca="1">UFPEL!M15</f>
        <v>0</v>
      </c>
      <c r="N46" s="172">
        <f ca="1">UFPEL!N15</f>
        <v>0</v>
      </c>
      <c r="O46" s="172">
        <f ca="1">UFPEL!O15</f>
        <v>0</v>
      </c>
      <c r="P46" s="172">
        <f ca="1">UFPEL!P15</f>
        <v>0</v>
      </c>
      <c r="Q46" s="172">
        <f ca="1">UFPEL!Q15</f>
        <v>0</v>
      </c>
      <c r="R46" s="172">
        <f ca="1">UFPEL!R15</f>
        <v>0</v>
      </c>
      <c r="S46" s="172">
        <f ca="1">UFPEL!S15</f>
        <v>0</v>
      </c>
      <c r="T46" s="85" t="str">
        <f ca="1">UFPEL!T15</f>
        <v>P</v>
      </c>
      <c r="U46" s="172">
        <f ca="1">UFPEL!U15</f>
        <v>0</v>
      </c>
      <c r="V46" s="172">
        <f ca="1">UFPEL!V15</f>
        <v>0</v>
      </c>
      <c r="W46" s="172">
        <f ca="1">UFPEL!W15</f>
        <v>0</v>
      </c>
      <c r="X46" s="172">
        <f ca="1">UFPEL!X15</f>
        <v>0</v>
      </c>
      <c r="Y46" s="172">
        <f ca="1">UFPEL!Y15</f>
        <v>0</v>
      </c>
      <c r="Z46" s="172">
        <f ca="1">UFPEL!Z15</f>
        <v>0</v>
      </c>
      <c r="AA46" s="172">
        <f ca="1">UFPEL!AA15</f>
        <v>0</v>
      </c>
      <c r="AB46" s="172">
        <f ca="1">UFPEL!AB15</f>
        <v>0</v>
      </c>
      <c r="AC46" s="172">
        <f ca="1">UFPEL!AC15</f>
        <v>0</v>
      </c>
      <c r="AD46" s="172">
        <f ca="1">UFPEL!AD15</f>
        <v>0</v>
      </c>
      <c r="AE46" s="172">
        <f ca="1">UFPEL!AE15</f>
        <v>2</v>
      </c>
      <c r="AF46" s="172">
        <f ca="1">UFPEL!AF15</f>
        <v>0</v>
      </c>
      <c r="AG46" s="172">
        <f ca="1">UFPEL!AG15</f>
        <v>0</v>
      </c>
      <c r="AH46" s="172">
        <f ca="1">UFPEL!AH15</f>
        <v>0</v>
      </c>
      <c r="AI46" s="172">
        <f ca="1">UFPEL!AI15</f>
        <v>2</v>
      </c>
      <c r="AJ46" s="50"/>
      <c r="AK46" s="93"/>
      <c r="AL46" s="33"/>
      <c r="AM46" s="33"/>
      <c r="AN46" s="36"/>
      <c r="AO46" s="36"/>
      <c r="AP46" s="36"/>
      <c r="AQ46" s="36"/>
      <c r="AR46" s="37"/>
      <c r="AS46" s="33"/>
      <c r="AT46" s="33"/>
      <c r="AU46" s="33"/>
      <c r="AV46" s="33"/>
      <c r="AW46" s="33"/>
      <c r="AX46" s="33"/>
      <c r="AY46" s="33"/>
      <c r="AZ46" s="38">
        <f t="shared" si="50"/>
        <v>2</v>
      </c>
      <c r="BA46" s="39">
        <f t="shared" si="51"/>
        <v>0</v>
      </c>
      <c r="BB46" s="40">
        <f t="shared" si="52"/>
        <v>0</v>
      </c>
      <c r="BC46" s="31">
        <f t="shared" si="53"/>
        <v>0</v>
      </c>
      <c r="BD46" s="40">
        <f t="shared" si="54"/>
        <v>0</v>
      </c>
      <c r="BE46" s="31">
        <f t="shared" si="55"/>
        <v>0</v>
      </c>
      <c r="BF46" s="40">
        <f t="shared" si="56"/>
        <v>2</v>
      </c>
      <c r="BG46" s="31">
        <f t="shared" si="57"/>
        <v>2</v>
      </c>
      <c r="BH46" s="40">
        <f t="shared" si="58"/>
        <v>0</v>
      </c>
      <c r="BI46" s="40">
        <f t="shared" si="59"/>
        <v>0</v>
      </c>
      <c r="BJ46" s="40">
        <f t="shared" si="60"/>
        <v>2</v>
      </c>
      <c r="BK46" s="40">
        <f t="shared" si="61"/>
        <v>0</v>
      </c>
      <c r="BL46" s="40">
        <f t="shared" si="62"/>
        <v>0</v>
      </c>
      <c r="BM46" s="31">
        <f t="shared" si="63"/>
        <v>0</v>
      </c>
      <c r="BN46" s="40">
        <f t="shared" si="64"/>
        <v>0</v>
      </c>
      <c r="BO46" s="40">
        <f t="shared" si="65"/>
        <v>2</v>
      </c>
      <c r="BP46" s="40">
        <f t="shared" si="66"/>
        <v>2</v>
      </c>
      <c r="BQ46" s="40">
        <f t="shared" si="67"/>
        <v>0</v>
      </c>
      <c r="BR46" s="40">
        <f t="shared" si="68"/>
        <v>0</v>
      </c>
      <c r="BS46" s="31">
        <f t="shared" si="69"/>
        <v>0</v>
      </c>
      <c r="BT46" s="40">
        <f t="shared" si="70"/>
        <v>0</v>
      </c>
      <c r="BU46" s="41">
        <f t="shared" si="71"/>
        <v>2</v>
      </c>
      <c r="BV46" s="41">
        <f t="shared" si="72"/>
        <v>2</v>
      </c>
      <c r="BW46" s="42"/>
      <c r="BX46" s="39">
        <f t="shared" si="73"/>
        <v>80</v>
      </c>
      <c r="BY46" s="40">
        <f t="shared" si="74"/>
        <v>0</v>
      </c>
      <c r="BZ46" s="40">
        <f t="shared" si="75"/>
        <v>10</v>
      </c>
      <c r="CA46" s="40">
        <f t="shared" si="76"/>
        <v>40</v>
      </c>
      <c r="CB46" s="40">
        <f t="shared" si="77"/>
        <v>20</v>
      </c>
      <c r="CC46" s="32">
        <f t="shared" si="44"/>
        <v>150</v>
      </c>
      <c r="CD46" s="177">
        <f t="shared" si="6"/>
        <v>3.3333333333333428</v>
      </c>
      <c r="CE46" s="24">
        <f t="shared" si="45"/>
        <v>3</v>
      </c>
      <c r="CF46" s="177">
        <f t="shared" si="7"/>
        <v>-36.666666666666657</v>
      </c>
      <c r="CG46" s="24" t="str">
        <f t="shared" si="46"/>
        <v>NAO</v>
      </c>
      <c r="CH46" s="177">
        <f t="shared" si="8"/>
        <v>-90</v>
      </c>
      <c r="CI46" s="24" t="str">
        <f t="shared" si="47"/>
        <v>NAO</v>
      </c>
      <c r="CJ46" s="24">
        <f t="shared" si="48"/>
        <v>316</v>
      </c>
      <c r="CK46" s="175">
        <f t="shared" si="9"/>
        <v>7.5732714008027668E-2</v>
      </c>
      <c r="CM46">
        <f t="shared" si="10"/>
        <v>0</v>
      </c>
      <c r="CN46">
        <f t="shared" si="11"/>
        <v>0</v>
      </c>
      <c r="CO46">
        <f t="shared" si="12"/>
        <v>0</v>
      </c>
      <c r="CP46">
        <f t="shared" si="13"/>
        <v>0.45558086560364469</v>
      </c>
      <c r="CQ46">
        <f t="shared" si="14"/>
        <v>0</v>
      </c>
      <c r="CR46">
        <f t="shared" si="15"/>
        <v>0</v>
      </c>
      <c r="CS46">
        <f t="shared" si="16"/>
        <v>2.0408163265306123</v>
      </c>
      <c r="CT46">
        <f t="shared" si="17"/>
        <v>0</v>
      </c>
      <c r="CU46">
        <f t="shared" si="18"/>
        <v>0</v>
      </c>
      <c r="CV46">
        <f t="shared" si="19"/>
        <v>0</v>
      </c>
      <c r="CW46">
        <f t="shared" si="20"/>
        <v>6.8965517241379315</v>
      </c>
      <c r="CX46">
        <f t="shared" si="21"/>
        <v>7.1428571428571423</v>
      </c>
      <c r="CY46">
        <f t="shared" si="22"/>
        <v>0</v>
      </c>
      <c r="CZ46">
        <f t="shared" si="23"/>
        <v>0</v>
      </c>
      <c r="DA46">
        <f t="shared" si="24"/>
        <v>0</v>
      </c>
      <c r="DB46">
        <f t="shared" si="25"/>
        <v>3.1007751937984493</v>
      </c>
      <c r="DC46">
        <f t="shared" si="26"/>
        <v>3.1496062992125977</v>
      </c>
      <c r="DE46" s="24">
        <f t="shared" si="49"/>
        <v>0</v>
      </c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</row>
    <row r="47" spans="1:123" ht="15.75" thickBot="1">
      <c r="A47" s="172" t="str">
        <f ca="1">UFPEL!A16</f>
        <v>UFPEL</v>
      </c>
      <c r="B47" s="172">
        <f ca="1">UFPEL!B16</f>
        <v>14</v>
      </c>
      <c r="C47" s="172" t="str">
        <f ca="1">UFPEL!C16</f>
        <v>Mário Renato Azevedo Jr.</v>
      </c>
      <c r="D47" s="85" t="str">
        <f ca="1">UFPEL!D16</f>
        <v>P</v>
      </c>
      <c r="E47" s="172">
        <f ca="1">UFPEL!E16</f>
        <v>5</v>
      </c>
      <c r="F47" s="172">
        <f ca="1">UFPEL!F16</f>
        <v>0</v>
      </c>
      <c r="G47" s="172">
        <f ca="1">UFPEL!G16</f>
        <v>2</v>
      </c>
      <c r="H47" s="172">
        <f ca="1">UFPEL!H16</f>
        <v>2</v>
      </c>
      <c r="I47" s="172">
        <f ca="1">UFPEL!I16</f>
        <v>0</v>
      </c>
      <c r="J47" s="172">
        <f ca="1">UFPEL!J16</f>
        <v>0</v>
      </c>
      <c r="K47" s="172">
        <f ca="1">UFPEL!K16</f>
        <v>1</v>
      </c>
      <c r="L47" s="172">
        <f ca="1">UFPEL!L16</f>
        <v>0</v>
      </c>
      <c r="M47" s="172">
        <f ca="1">UFPEL!M16</f>
        <v>0</v>
      </c>
      <c r="N47" s="172">
        <f ca="1">UFPEL!N16</f>
        <v>0</v>
      </c>
      <c r="O47" s="172">
        <f ca="1">UFPEL!O16</f>
        <v>0</v>
      </c>
      <c r="P47" s="172">
        <f ca="1">UFPEL!P16</f>
        <v>0</v>
      </c>
      <c r="Q47" s="172">
        <f ca="1">UFPEL!Q16</f>
        <v>0</v>
      </c>
      <c r="R47" s="172">
        <f ca="1">UFPEL!R16</f>
        <v>0</v>
      </c>
      <c r="S47" s="172">
        <f ca="1">UFPEL!S16</f>
        <v>0</v>
      </c>
      <c r="T47" s="85" t="str">
        <f ca="1">UFPEL!T16</f>
        <v>P</v>
      </c>
      <c r="U47" s="172">
        <f ca="1">UFPEL!U16</f>
        <v>0</v>
      </c>
      <c r="V47" s="172">
        <f ca="1">UFPEL!V16</f>
        <v>0</v>
      </c>
      <c r="W47" s="172">
        <f ca="1">UFPEL!W16</f>
        <v>3</v>
      </c>
      <c r="X47" s="172">
        <f ca="1">UFPEL!X16</f>
        <v>2</v>
      </c>
      <c r="Y47" s="172">
        <f ca="1">UFPEL!Y16</f>
        <v>0</v>
      </c>
      <c r="Z47" s="172">
        <f ca="1">UFPEL!Z16</f>
        <v>0</v>
      </c>
      <c r="AA47" s="172">
        <f ca="1">UFPEL!AA16</f>
        <v>0</v>
      </c>
      <c r="AB47" s="172">
        <f ca="1">UFPEL!AB16</f>
        <v>0</v>
      </c>
      <c r="AC47" s="172">
        <f ca="1">UFPEL!AC16</f>
        <v>0</v>
      </c>
      <c r="AD47" s="172">
        <f ca="1">UFPEL!AD16</f>
        <v>0</v>
      </c>
      <c r="AE47" s="172">
        <f ca="1">UFPEL!AE16</f>
        <v>0</v>
      </c>
      <c r="AF47" s="172">
        <f ca="1">UFPEL!AF16</f>
        <v>0</v>
      </c>
      <c r="AG47" s="172">
        <f ca="1">UFPEL!AG16</f>
        <v>0</v>
      </c>
      <c r="AH47" s="172">
        <f ca="1">UFPEL!AH16</f>
        <v>0</v>
      </c>
      <c r="AI47" s="172">
        <f ca="1">UFPEL!AI16</f>
        <v>0</v>
      </c>
      <c r="AJ47" s="50"/>
      <c r="AK47" s="93"/>
      <c r="AL47" s="33"/>
      <c r="AM47" s="33"/>
      <c r="AN47" s="36"/>
      <c r="AO47" s="36"/>
      <c r="AP47" s="36"/>
      <c r="AQ47" s="36"/>
      <c r="AR47" s="37"/>
      <c r="AS47" s="33"/>
      <c r="AT47" s="33"/>
      <c r="AU47" s="33"/>
      <c r="AV47" s="33"/>
      <c r="AW47" s="33"/>
      <c r="AX47" s="33"/>
      <c r="AY47" s="33"/>
      <c r="AZ47" s="38">
        <f t="shared" si="50"/>
        <v>2</v>
      </c>
      <c r="BA47" s="39">
        <f t="shared" si="51"/>
        <v>5</v>
      </c>
      <c r="BB47" s="40">
        <f t="shared" si="52"/>
        <v>0</v>
      </c>
      <c r="BC47" s="31">
        <f t="shared" si="53"/>
        <v>5</v>
      </c>
      <c r="BD47" s="40">
        <f t="shared" si="54"/>
        <v>5</v>
      </c>
      <c r="BE47" s="31">
        <f t="shared" si="55"/>
        <v>10</v>
      </c>
      <c r="BF47" s="40">
        <f t="shared" si="56"/>
        <v>4</v>
      </c>
      <c r="BG47" s="31">
        <f t="shared" si="57"/>
        <v>14</v>
      </c>
      <c r="BH47" s="40">
        <f t="shared" si="58"/>
        <v>0</v>
      </c>
      <c r="BI47" s="40">
        <f t="shared" si="59"/>
        <v>0</v>
      </c>
      <c r="BJ47" s="40">
        <f t="shared" si="60"/>
        <v>1</v>
      </c>
      <c r="BK47" s="40">
        <f t="shared" si="61"/>
        <v>0</v>
      </c>
      <c r="BL47" s="40">
        <f t="shared" si="62"/>
        <v>0</v>
      </c>
      <c r="BM47" s="31">
        <f t="shared" si="63"/>
        <v>0</v>
      </c>
      <c r="BN47" s="40">
        <f t="shared" si="64"/>
        <v>0</v>
      </c>
      <c r="BO47" s="40">
        <f t="shared" si="65"/>
        <v>0</v>
      </c>
      <c r="BP47" s="40">
        <f t="shared" si="66"/>
        <v>0</v>
      </c>
      <c r="BQ47" s="40">
        <f t="shared" si="67"/>
        <v>0</v>
      </c>
      <c r="BR47" s="40">
        <f t="shared" si="68"/>
        <v>0</v>
      </c>
      <c r="BS47" s="31">
        <f t="shared" si="69"/>
        <v>0</v>
      </c>
      <c r="BT47" s="40">
        <f t="shared" si="70"/>
        <v>0</v>
      </c>
      <c r="BU47" s="41">
        <f t="shared" si="71"/>
        <v>0</v>
      </c>
      <c r="BV47" s="41">
        <f t="shared" si="72"/>
        <v>0</v>
      </c>
      <c r="BW47" s="42"/>
      <c r="BX47" s="39">
        <f t="shared" si="73"/>
        <v>960</v>
      </c>
      <c r="BY47" s="40">
        <f t="shared" si="74"/>
        <v>0</v>
      </c>
      <c r="BZ47" s="40">
        <f t="shared" si="75"/>
        <v>5</v>
      </c>
      <c r="CA47" s="40">
        <f t="shared" si="76"/>
        <v>0</v>
      </c>
      <c r="CB47" s="40">
        <f t="shared" si="77"/>
        <v>0</v>
      </c>
      <c r="CC47" s="32">
        <f t="shared" si="44"/>
        <v>965</v>
      </c>
      <c r="CD47" s="177">
        <f t="shared" si="6"/>
        <v>818.33333333333337</v>
      </c>
      <c r="CE47" s="24">
        <f t="shared" si="45"/>
        <v>3</v>
      </c>
      <c r="CF47" s="177">
        <f t="shared" si="7"/>
        <v>778.33333333333337</v>
      </c>
      <c r="CG47" s="24">
        <f t="shared" si="46"/>
        <v>4</v>
      </c>
      <c r="CH47" s="177">
        <f t="shared" si="8"/>
        <v>725</v>
      </c>
      <c r="CI47" s="24">
        <f t="shared" si="47"/>
        <v>5</v>
      </c>
      <c r="CJ47" s="24">
        <f t="shared" si="48"/>
        <v>55</v>
      </c>
      <c r="CK47" s="175">
        <f t="shared" si="9"/>
        <v>0.48721379345164462</v>
      </c>
      <c r="CM47">
        <f t="shared" si="10"/>
        <v>0.92421441774491675</v>
      </c>
      <c r="CN47">
        <f t="shared" si="11"/>
        <v>0</v>
      </c>
      <c r="CO47">
        <f t="shared" si="12"/>
        <v>0.49900199600798406</v>
      </c>
      <c r="CP47">
        <f t="shared" si="13"/>
        <v>0.91116173120728938</v>
      </c>
      <c r="CQ47">
        <f t="shared" si="14"/>
        <v>0</v>
      </c>
      <c r="CR47">
        <f t="shared" si="15"/>
        <v>0</v>
      </c>
      <c r="CS47">
        <f t="shared" si="16"/>
        <v>1.0204081632653061</v>
      </c>
      <c r="CT47">
        <f t="shared" si="17"/>
        <v>0</v>
      </c>
      <c r="CU47">
        <f t="shared" si="18"/>
        <v>0</v>
      </c>
      <c r="CV47">
        <f t="shared" si="19"/>
        <v>0</v>
      </c>
      <c r="CW47">
        <f t="shared" si="20"/>
        <v>0</v>
      </c>
      <c r="CX47">
        <f t="shared" si="21"/>
        <v>0</v>
      </c>
      <c r="CY47">
        <f t="shared" si="22"/>
        <v>0</v>
      </c>
      <c r="CZ47">
        <f t="shared" si="23"/>
        <v>0</v>
      </c>
      <c r="DA47">
        <f t="shared" si="24"/>
        <v>0</v>
      </c>
      <c r="DB47">
        <f t="shared" si="25"/>
        <v>0</v>
      </c>
      <c r="DC47">
        <f t="shared" si="26"/>
        <v>0</v>
      </c>
      <c r="DE47" s="24">
        <f t="shared" si="49"/>
        <v>0</v>
      </c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</row>
    <row r="48" spans="1:123" ht="15.75" thickBot="1">
      <c r="A48" s="172" t="str">
        <f ca="1">UFPEL!A17</f>
        <v>UFPEL</v>
      </c>
      <c r="B48" s="172">
        <f ca="1">UFPEL!B17</f>
        <v>15</v>
      </c>
      <c r="C48" s="172" t="str">
        <f ca="1">UFPEL!C17</f>
        <v>Marlos Rodrigues Domingues</v>
      </c>
      <c r="D48" s="85" t="str">
        <f ca="1">UFPEL!D17</f>
        <v>P</v>
      </c>
      <c r="E48" s="172">
        <f ca="1">UFPEL!E17</f>
        <v>3</v>
      </c>
      <c r="F48" s="172">
        <f ca="1">UFPEL!F17</f>
        <v>0</v>
      </c>
      <c r="G48" s="172">
        <f ca="1">UFPEL!G17</f>
        <v>9</v>
      </c>
      <c r="H48" s="172">
        <f ca="1">UFPEL!H17</f>
        <v>0</v>
      </c>
      <c r="I48" s="172">
        <f ca="1">UFPEL!I17</f>
        <v>0</v>
      </c>
      <c r="J48" s="172">
        <f ca="1">UFPEL!J17</f>
        <v>0</v>
      </c>
      <c r="K48" s="172">
        <f ca="1">UFPEL!K17</f>
        <v>1</v>
      </c>
      <c r="L48" s="172">
        <f ca="1">UFPEL!L17</f>
        <v>0</v>
      </c>
      <c r="M48" s="172">
        <f ca="1">UFPEL!M17</f>
        <v>0</v>
      </c>
      <c r="N48" s="172">
        <f ca="1">UFPEL!N17</f>
        <v>0</v>
      </c>
      <c r="O48" s="172">
        <f ca="1">UFPEL!O17</f>
        <v>0</v>
      </c>
      <c r="P48" s="172">
        <f ca="1">UFPEL!P17</f>
        <v>0</v>
      </c>
      <c r="Q48" s="172">
        <f ca="1">UFPEL!Q17</f>
        <v>0</v>
      </c>
      <c r="R48" s="172">
        <f ca="1">UFPEL!R17</f>
        <v>0</v>
      </c>
      <c r="S48" s="172">
        <f ca="1">UFPEL!S17</f>
        <v>0</v>
      </c>
      <c r="T48" s="85" t="str">
        <f ca="1">UFPEL!T17</f>
        <v>P</v>
      </c>
      <c r="U48" s="172">
        <f ca="1">UFPEL!U17</f>
        <v>3</v>
      </c>
      <c r="V48" s="172">
        <f ca="1">UFPEL!V17</f>
        <v>1</v>
      </c>
      <c r="W48" s="172">
        <f ca="1">UFPEL!W17</f>
        <v>4</v>
      </c>
      <c r="X48" s="172">
        <f ca="1">UFPEL!X17</f>
        <v>1</v>
      </c>
      <c r="Y48" s="172">
        <f ca="1">UFPEL!Y17</f>
        <v>0</v>
      </c>
      <c r="Z48" s="172">
        <f ca="1">UFPEL!Z17</f>
        <v>0</v>
      </c>
      <c r="AA48" s="172">
        <f ca="1">UFPEL!AA17</f>
        <v>0</v>
      </c>
      <c r="AB48" s="172">
        <f ca="1">UFPEL!AB17</f>
        <v>0</v>
      </c>
      <c r="AC48" s="172">
        <f ca="1">UFPEL!AC17</f>
        <v>0</v>
      </c>
      <c r="AD48" s="172">
        <f ca="1">UFPEL!AD17</f>
        <v>0</v>
      </c>
      <c r="AE48" s="172">
        <f ca="1">UFPEL!AE17</f>
        <v>0</v>
      </c>
      <c r="AF48" s="172">
        <f ca="1">UFPEL!AF17</f>
        <v>0</v>
      </c>
      <c r="AG48" s="172">
        <f ca="1">UFPEL!AG17</f>
        <v>0</v>
      </c>
      <c r="AH48" s="172">
        <f ca="1">UFPEL!AH17</f>
        <v>0</v>
      </c>
      <c r="AI48" s="172">
        <f ca="1">UFPEL!AI17</f>
        <v>0</v>
      </c>
      <c r="AJ48" s="50"/>
      <c r="AK48" s="93"/>
      <c r="AL48" s="33"/>
      <c r="AM48" s="33"/>
      <c r="AN48" s="36"/>
      <c r="AO48" s="36"/>
      <c r="AP48" s="36"/>
      <c r="AQ48" s="36"/>
      <c r="AR48" s="37"/>
      <c r="AS48" s="33"/>
      <c r="AT48" s="33"/>
      <c r="AU48" s="33"/>
      <c r="AV48" s="33"/>
      <c r="AW48" s="33"/>
      <c r="AX48" s="33"/>
      <c r="AY48" s="33"/>
      <c r="AZ48" s="38">
        <f t="shared" si="50"/>
        <v>2</v>
      </c>
      <c r="BA48" s="39">
        <f t="shared" si="51"/>
        <v>6</v>
      </c>
      <c r="BB48" s="40">
        <f t="shared" si="52"/>
        <v>1</v>
      </c>
      <c r="BC48" s="31">
        <f t="shared" si="53"/>
        <v>7</v>
      </c>
      <c r="BD48" s="40">
        <f t="shared" si="54"/>
        <v>13</v>
      </c>
      <c r="BE48" s="31">
        <f t="shared" si="55"/>
        <v>20</v>
      </c>
      <c r="BF48" s="40">
        <f t="shared" si="56"/>
        <v>1</v>
      </c>
      <c r="BG48" s="31">
        <f t="shared" si="57"/>
        <v>21</v>
      </c>
      <c r="BH48" s="40">
        <f t="shared" si="58"/>
        <v>0</v>
      </c>
      <c r="BI48" s="40">
        <f t="shared" si="59"/>
        <v>0</v>
      </c>
      <c r="BJ48" s="40">
        <f t="shared" si="60"/>
        <v>1</v>
      </c>
      <c r="BK48" s="40">
        <f t="shared" si="61"/>
        <v>0</v>
      </c>
      <c r="BL48" s="40">
        <f t="shared" si="62"/>
        <v>0</v>
      </c>
      <c r="BM48" s="31">
        <f t="shared" si="63"/>
        <v>0</v>
      </c>
      <c r="BN48" s="40">
        <f t="shared" si="64"/>
        <v>0</v>
      </c>
      <c r="BO48" s="40">
        <f t="shared" si="65"/>
        <v>0</v>
      </c>
      <c r="BP48" s="40">
        <f t="shared" si="66"/>
        <v>0</v>
      </c>
      <c r="BQ48" s="40">
        <f t="shared" si="67"/>
        <v>0</v>
      </c>
      <c r="BR48" s="40">
        <f t="shared" si="68"/>
        <v>0</v>
      </c>
      <c r="BS48" s="31">
        <f t="shared" si="69"/>
        <v>0</v>
      </c>
      <c r="BT48" s="40">
        <f t="shared" si="70"/>
        <v>0</v>
      </c>
      <c r="BU48" s="41">
        <f t="shared" si="71"/>
        <v>0</v>
      </c>
      <c r="BV48" s="41">
        <f t="shared" si="72"/>
        <v>0</v>
      </c>
      <c r="BW48" s="42"/>
      <c r="BX48" s="39">
        <f t="shared" si="73"/>
        <v>1500</v>
      </c>
      <c r="BY48" s="40">
        <f t="shared" si="74"/>
        <v>0</v>
      </c>
      <c r="BZ48" s="40">
        <f t="shared" si="75"/>
        <v>5</v>
      </c>
      <c r="CA48" s="40">
        <f t="shared" si="76"/>
        <v>0</v>
      </c>
      <c r="CB48" s="40">
        <f t="shared" si="77"/>
        <v>0</v>
      </c>
      <c r="CC48" s="32">
        <f t="shared" si="44"/>
        <v>1505</v>
      </c>
      <c r="CD48" s="177">
        <f t="shared" si="6"/>
        <v>1358.3333333333333</v>
      </c>
      <c r="CE48" s="24">
        <f t="shared" si="45"/>
        <v>3</v>
      </c>
      <c r="CF48" s="177">
        <f t="shared" si="7"/>
        <v>1318.3333333333333</v>
      </c>
      <c r="CG48" s="24">
        <f t="shared" si="46"/>
        <v>4</v>
      </c>
      <c r="CH48" s="177">
        <f t="shared" si="8"/>
        <v>1265</v>
      </c>
      <c r="CI48" s="24">
        <f t="shared" si="47"/>
        <v>5</v>
      </c>
      <c r="CJ48" s="24">
        <f t="shared" si="48"/>
        <v>19</v>
      </c>
      <c r="CK48" s="175">
        <f t="shared" si="9"/>
        <v>0.75985156388054431</v>
      </c>
      <c r="CM48">
        <f t="shared" si="10"/>
        <v>1.1090573012939002</v>
      </c>
      <c r="CN48">
        <f t="shared" si="11"/>
        <v>0.1557632398753894</v>
      </c>
      <c r="CO48">
        <f t="shared" si="12"/>
        <v>1.2974051896207586</v>
      </c>
      <c r="CP48">
        <f t="shared" si="13"/>
        <v>0.22779043280182235</v>
      </c>
      <c r="CQ48">
        <f t="shared" si="14"/>
        <v>0</v>
      </c>
      <c r="CR48">
        <f t="shared" si="15"/>
        <v>0</v>
      </c>
      <c r="CS48">
        <f t="shared" si="16"/>
        <v>1.0204081632653061</v>
      </c>
      <c r="CT48">
        <f t="shared" si="17"/>
        <v>0</v>
      </c>
      <c r="CU48">
        <f t="shared" si="18"/>
        <v>0</v>
      </c>
      <c r="CV48">
        <f t="shared" si="19"/>
        <v>0</v>
      </c>
      <c r="CW48">
        <f t="shared" si="20"/>
        <v>0</v>
      </c>
      <c r="CX48">
        <f t="shared" si="21"/>
        <v>0</v>
      </c>
      <c r="CY48">
        <f t="shared" si="22"/>
        <v>0</v>
      </c>
      <c r="CZ48">
        <f t="shared" si="23"/>
        <v>0</v>
      </c>
      <c r="DA48">
        <f t="shared" si="24"/>
        <v>0</v>
      </c>
      <c r="DB48">
        <f t="shared" si="25"/>
        <v>0</v>
      </c>
      <c r="DC48">
        <f t="shared" si="26"/>
        <v>0</v>
      </c>
      <c r="DE48" s="24">
        <f t="shared" si="49"/>
        <v>0</v>
      </c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</row>
    <row r="49" spans="1:123" ht="15.75" thickBot="1">
      <c r="A49" s="172" t="str">
        <f ca="1">UFPEL!A18</f>
        <v>UFPEL</v>
      </c>
      <c r="B49" s="172">
        <f ca="1">UFPEL!B18</f>
        <v>16</v>
      </c>
      <c r="C49" s="172" t="str">
        <f ca="1">UFPEL!C18</f>
        <v>Pedro Rodrigues Curi Hallal</v>
      </c>
      <c r="D49" s="85" t="str">
        <f ca="1">UFPEL!D18</f>
        <v>P</v>
      </c>
      <c r="E49" s="172">
        <f ca="1">UFPEL!E18</f>
        <v>17</v>
      </c>
      <c r="F49" s="172">
        <f ca="1">UFPEL!F18</f>
        <v>2</v>
      </c>
      <c r="G49" s="172">
        <f ca="1">UFPEL!G18</f>
        <v>29</v>
      </c>
      <c r="H49" s="172">
        <f ca="1">UFPEL!H18</f>
        <v>1</v>
      </c>
      <c r="I49" s="172">
        <f ca="1">UFPEL!I18</f>
        <v>1</v>
      </c>
      <c r="J49" s="172">
        <f ca="1">UFPEL!J18</f>
        <v>0</v>
      </c>
      <c r="K49" s="172">
        <f ca="1">UFPEL!K18</f>
        <v>0</v>
      </c>
      <c r="L49" s="172">
        <f ca="1">UFPEL!L18</f>
        <v>0</v>
      </c>
      <c r="M49" s="172">
        <f ca="1">UFPEL!M18</f>
        <v>0</v>
      </c>
      <c r="N49" s="172">
        <f ca="1">UFPEL!N18</f>
        <v>0</v>
      </c>
      <c r="O49" s="172">
        <f ca="1">UFPEL!O18</f>
        <v>0</v>
      </c>
      <c r="P49" s="172">
        <f ca="1">UFPEL!P18</f>
        <v>0</v>
      </c>
      <c r="Q49" s="172">
        <f ca="1">UFPEL!Q18</f>
        <v>0</v>
      </c>
      <c r="R49" s="172">
        <f ca="1">UFPEL!R18</f>
        <v>0</v>
      </c>
      <c r="S49" s="172">
        <f ca="1">UFPEL!S18</f>
        <v>0</v>
      </c>
      <c r="T49" s="85" t="str">
        <f ca="1">UFPEL!T18</f>
        <v>P</v>
      </c>
      <c r="U49" s="172">
        <f ca="1">UFPEL!U18</f>
        <v>9</v>
      </c>
      <c r="V49" s="172">
        <f ca="1">UFPEL!V18</f>
        <v>2</v>
      </c>
      <c r="W49" s="172">
        <f ca="1">UFPEL!W18</f>
        <v>10</v>
      </c>
      <c r="X49" s="172">
        <f ca="1">UFPEL!X18</f>
        <v>2</v>
      </c>
      <c r="Y49" s="172">
        <f ca="1">UFPEL!Y18</f>
        <v>0</v>
      </c>
      <c r="Z49" s="172">
        <f ca="1">UFPEL!Z18</f>
        <v>0</v>
      </c>
      <c r="AA49" s="172">
        <f ca="1">UFPEL!AA18</f>
        <v>0</v>
      </c>
      <c r="AB49" s="172">
        <f ca="1">UFPEL!AB18</f>
        <v>0</v>
      </c>
      <c r="AC49" s="172">
        <f ca="1">UFPEL!AC18</f>
        <v>0</v>
      </c>
      <c r="AD49" s="172">
        <f ca="1">UFPEL!AD18</f>
        <v>0</v>
      </c>
      <c r="AE49" s="172">
        <f ca="1">UFPEL!AE18</f>
        <v>0</v>
      </c>
      <c r="AF49" s="172">
        <f ca="1">UFPEL!AF18</f>
        <v>0</v>
      </c>
      <c r="AG49" s="172">
        <f ca="1">UFPEL!AG18</f>
        <v>0</v>
      </c>
      <c r="AH49" s="172">
        <f ca="1">UFPEL!AH18</f>
        <v>0</v>
      </c>
      <c r="AI49" s="172">
        <f ca="1">UFPEL!AI18</f>
        <v>0</v>
      </c>
      <c r="AJ49" s="50"/>
      <c r="AK49" s="93"/>
      <c r="AL49" s="33"/>
      <c r="AM49" s="33"/>
      <c r="AN49" s="36"/>
      <c r="AO49" s="36"/>
      <c r="AP49" s="36"/>
      <c r="AQ49" s="36"/>
      <c r="AR49" s="37"/>
      <c r="AS49" s="33"/>
      <c r="AT49" s="33"/>
      <c r="AU49" s="33"/>
      <c r="AV49" s="33"/>
      <c r="AW49" s="33"/>
      <c r="AX49" s="33"/>
      <c r="AY49" s="33"/>
      <c r="AZ49" s="38">
        <f t="shared" si="50"/>
        <v>2</v>
      </c>
      <c r="BA49" s="39">
        <f t="shared" si="51"/>
        <v>26</v>
      </c>
      <c r="BB49" s="40">
        <f t="shared" si="52"/>
        <v>4</v>
      </c>
      <c r="BC49" s="31">
        <f t="shared" si="53"/>
        <v>30</v>
      </c>
      <c r="BD49" s="40">
        <f t="shared" si="54"/>
        <v>39</v>
      </c>
      <c r="BE49" s="31">
        <f t="shared" si="55"/>
        <v>69</v>
      </c>
      <c r="BF49" s="40">
        <f t="shared" si="56"/>
        <v>3</v>
      </c>
      <c r="BG49" s="31">
        <f t="shared" si="57"/>
        <v>72</v>
      </c>
      <c r="BH49" s="40">
        <f t="shared" si="58"/>
        <v>1</v>
      </c>
      <c r="BI49" s="40">
        <f t="shared" si="59"/>
        <v>0</v>
      </c>
      <c r="BJ49" s="40">
        <f t="shared" si="60"/>
        <v>0</v>
      </c>
      <c r="BK49" s="40">
        <f t="shared" si="61"/>
        <v>0</v>
      </c>
      <c r="BL49" s="40">
        <f t="shared" si="62"/>
        <v>0</v>
      </c>
      <c r="BM49" s="31">
        <f t="shared" si="63"/>
        <v>0</v>
      </c>
      <c r="BN49" s="40">
        <f t="shared" si="64"/>
        <v>0</v>
      </c>
      <c r="BO49" s="40">
        <f t="shared" si="65"/>
        <v>0</v>
      </c>
      <c r="BP49" s="40">
        <f t="shared" si="66"/>
        <v>0</v>
      </c>
      <c r="BQ49" s="40">
        <f t="shared" si="67"/>
        <v>0</v>
      </c>
      <c r="BR49" s="40">
        <f t="shared" si="68"/>
        <v>0</v>
      </c>
      <c r="BS49" s="31">
        <f t="shared" si="69"/>
        <v>0</v>
      </c>
      <c r="BT49" s="40">
        <f t="shared" si="70"/>
        <v>0</v>
      </c>
      <c r="BU49" s="41">
        <f t="shared" si="71"/>
        <v>0</v>
      </c>
      <c r="BV49" s="41">
        <f t="shared" si="72"/>
        <v>0</v>
      </c>
      <c r="BW49" s="42"/>
      <c r="BX49" s="39">
        <f t="shared" si="73"/>
        <v>5400</v>
      </c>
      <c r="BY49" s="40">
        <f t="shared" si="74"/>
        <v>0</v>
      </c>
      <c r="BZ49" s="40">
        <f t="shared" si="75"/>
        <v>0</v>
      </c>
      <c r="CA49" s="40">
        <f t="shared" si="76"/>
        <v>0</v>
      </c>
      <c r="CB49" s="40">
        <f t="shared" si="77"/>
        <v>0</v>
      </c>
      <c r="CC49" s="32">
        <f t="shared" si="44"/>
        <v>5400</v>
      </c>
      <c r="CD49" s="177">
        <f t="shared" si="6"/>
        <v>5253.333333333333</v>
      </c>
      <c r="CE49" s="24">
        <f t="shared" si="45"/>
        <v>3</v>
      </c>
      <c r="CF49" s="177">
        <f t="shared" si="7"/>
        <v>5213.333333333333</v>
      </c>
      <c r="CG49" s="24">
        <f t="shared" si="46"/>
        <v>4</v>
      </c>
      <c r="CH49" s="177">
        <f t="shared" si="8"/>
        <v>5160</v>
      </c>
      <c r="CI49" s="24">
        <f t="shared" si="47"/>
        <v>5</v>
      </c>
      <c r="CJ49" s="24">
        <f t="shared" si="48"/>
        <v>1</v>
      </c>
      <c r="CK49" s="175">
        <f t="shared" si="9"/>
        <v>2.7263777042889963</v>
      </c>
      <c r="CM49">
        <f t="shared" si="10"/>
        <v>4.805914972273567</v>
      </c>
      <c r="CN49">
        <f t="shared" si="11"/>
        <v>0.62305295950155759</v>
      </c>
      <c r="CO49">
        <f t="shared" si="12"/>
        <v>3.8922155688622757</v>
      </c>
      <c r="CP49">
        <f t="shared" si="13"/>
        <v>0.68337129840546706</v>
      </c>
      <c r="CQ49">
        <f t="shared" si="14"/>
        <v>0.84033613445378152</v>
      </c>
      <c r="CR49">
        <f t="shared" si="15"/>
        <v>0</v>
      </c>
      <c r="CS49">
        <f t="shared" si="16"/>
        <v>0</v>
      </c>
      <c r="CT49">
        <f t="shared" si="17"/>
        <v>0</v>
      </c>
      <c r="CU49">
        <f t="shared" si="18"/>
        <v>0</v>
      </c>
      <c r="CV49">
        <f t="shared" si="19"/>
        <v>0</v>
      </c>
      <c r="CW49">
        <f t="shared" si="20"/>
        <v>0</v>
      </c>
      <c r="CX49">
        <f t="shared" si="21"/>
        <v>0</v>
      </c>
      <c r="CY49">
        <f t="shared" si="22"/>
        <v>0</v>
      </c>
      <c r="CZ49">
        <f t="shared" si="23"/>
        <v>0</v>
      </c>
      <c r="DA49">
        <f t="shared" si="24"/>
        <v>0</v>
      </c>
      <c r="DB49">
        <f t="shared" si="25"/>
        <v>0</v>
      </c>
      <c r="DC49">
        <f t="shared" si="26"/>
        <v>0</v>
      </c>
      <c r="DE49" s="24">
        <f t="shared" si="49"/>
        <v>0</v>
      </c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</row>
    <row r="50" spans="1:123" ht="15.75" thickBot="1">
      <c r="A50" s="172" t="str">
        <f ca="1">UFPEL!A19</f>
        <v>UFPEL</v>
      </c>
      <c r="B50" s="172">
        <f ca="1">UFPEL!B19</f>
        <v>17</v>
      </c>
      <c r="C50" s="172" t="str">
        <f ca="1">UFPEL!C19</f>
        <v>Suzete Chiviacowsky Clark</v>
      </c>
      <c r="D50" s="85" t="str">
        <f ca="1">UFPEL!D19</f>
        <v>P</v>
      </c>
      <c r="E50" s="172">
        <f ca="1">UFPEL!E19</f>
        <v>1</v>
      </c>
      <c r="F50" s="172">
        <f ca="1">UFPEL!F19</f>
        <v>1</v>
      </c>
      <c r="G50" s="172">
        <f ca="1">UFPEL!G19</f>
        <v>0</v>
      </c>
      <c r="H50" s="172">
        <f ca="1">UFPEL!H19</f>
        <v>2</v>
      </c>
      <c r="I50" s="172">
        <f ca="1">UFPEL!I19</f>
        <v>0</v>
      </c>
      <c r="J50" s="172">
        <f ca="1">UFPEL!J19</f>
        <v>0</v>
      </c>
      <c r="K50" s="172">
        <f ca="1">UFPEL!K19</f>
        <v>3</v>
      </c>
      <c r="L50" s="172">
        <f ca="1">UFPEL!L19</f>
        <v>0</v>
      </c>
      <c r="M50" s="172">
        <f ca="1">UFPEL!M19</f>
        <v>0</v>
      </c>
      <c r="N50" s="172">
        <f ca="1">UFPEL!N19</f>
        <v>0</v>
      </c>
      <c r="O50" s="172">
        <f ca="1">UFPEL!O19</f>
        <v>0</v>
      </c>
      <c r="P50" s="172">
        <f ca="1">UFPEL!P19</f>
        <v>0</v>
      </c>
      <c r="Q50" s="172">
        <f ca="1">UFPEL!Q19</f>
        <v>0</v>
      </c>
      <c r="R50" s="172">
        <f ca="1">UFPEL!R19</f>
        <v>0</v>
      </c>
      <c r="S50" s="172">
        <f ca="1">UFPEL!S19</f>
        <v>0</v>
      </c>
      <c r="T50" s="85" t="str">
        <f ca="1">UFPEL!T19</f>
        <v>P</v>
      </c>
      <c r="U50" s="172">
        <f ca="1">UFPEL!U19</f>
        <v>0</v>
      </c>
      <c r="V50" s="172">
        <f ca="1">UFPEL!V19</f>
        <v>0</v>
      </c>
      <c r="W50" s="172">
        <f ca="1">UFPEL!W19</f>
        <v>1</v>
      </c>
      <c r="X50" s="172">
        <f ca="1">UFPEL!X19</f>
        <v>0</v>
      </c>
      <c r="Y50" s="172">
        <f ca="1">UFPEL!Y19</f>
        <v>0</v>
      </c>
      <c r="Z50" s="172">
        <f ca="1">UFPEL!Z19</f>
        <v>0</v>
      </c>
      <c r="AA50" s="172">
        <f ca="1">UFPEL!AA19</f>
        <v>0</v>
      </c>
      <c r="AB50" s="172">
        <f ca="1">UFPEL!AB19</f>
        <v>0</v>
      </c>
      <c r="AC50" s="172">
        <f ca="1">UFPEL!AC19</f>
        <v>0</v>
      </c>
      <c r="AD50" s="172">
        <f ca="1">UFPEL!AD19</f>
        <v>0</v>
      </c>
      <c r="AE50" s="172">
        <f ca="1">UFPEL!AE19</f>
        <v>0</v>
      </c>
      <c r="AF50" s="172">
        <f ca="1">UFPEL!AF19</f>
        <v>0</v>
      </c>
      <c r="AG50" s="172">
        <f ca="1">UFPEL!AG19</f>
        <v>0</v>
      </c>
      <c r="AH50" s="172">
        <f ca="1">UFPEL!AH19</f>
        <v>0</v>
      </c>
      <c r="AI50" s="172">
        <f ca="1">UFPEL!AI19</f>
        <v>0</v>
      </c>
      <c r="AJ50" s="50"/>
      <c r="AK50" s="93"/>
      <c r="AL50" s="33"/>
      <c r="AM50" s="33"/>
      <c r="AN50" s="36"/>
      <c r="AO50" s="36"/>
      <c r="AP50" s="36"/>
      <c r="AQ50" s="36"/>
      <c r="AR50" s="37"/>
      <c r="AS50" s="33"/>
      <c r="AT50" s="33"/>
      <c r="AU50" s="33"/>
      <c r="AV50" s="33"/>
      <c r="AW50" s="33"/>
      <c r="AX50" s="33"/>
      <c r="AY50" s="33"/>
      <c r="AZ50" s="38">
        <f t="shared" si="50"/>
        <v>2</v>
      </c>
      <c r="BA50" s="39">
        <f t="shared" si="51"/>
        <v>1</v>
      </c>
      <c r="BB50" s="40">
        <f t="shared" si="52"/>
        <v>1</v>
      </c>
      <c r="BC50" s="31">
        <f t="shared" si="53"/>
        <v>2</v>
      </c>
      <c r="BD50" s="40">
        <f t="shared" si="54"/>
        <v>1</v>
      </c>
      <c r="BE50" s="31">
        <f t="shared" si="55"/>
        <v>3</v>
      </c>
      <c r="BF50" s="40">
        <f t="shared" si="56"/>
        <v>2</v>
      </c>
      <c r="BG50" s="31">
        <f t="shared" si="57"/>
        <v>5</v>
      </c>
      <c r="BH50" s="40">
        <f t="shared" si="58"/>
        <v>0</v>
      </c>
      <c r="BI50" s="40">
        <f t="shared" si="59"/>
        <v>0</v>
      </c>
      <c r="BJ50" s="40">
        <f t="shared" si="60"/>
        <v>3</v>
      </c>
      <c r="BK50" s="40">
        <f t="shared" si="61"/>
        <v>0</v>
      </c>
      <c r="BL50" s="40">
        <f t="shared" si="62"/>
        <v>0</v>
      </c>
      <c r="BM50" s="31">
        <f t="shared" si="63"/>
        <v>0</v>
      </c>
      <c r="BN50" s="40">
        <f t="shared" si="64"/>
        <v>0</v>
      </c>
      <c r="BO50" s="40">
        <f t="shared" si="65"/>
        <v>0</v>
      </c>
      <c r="BP50" s="40">
        <f t="shared" si="66"/>
        <v>0</v>
      </c>
      <c r="BQ50" s="40">
        <f t="shared" si="67"/>
        <v>0</v>
      </c>
      <c r="BR50" s="40">
        <f t="shared" si="68"/>
        <v>0</v>
      </c>
      <c r="BS50" s="31">
        <f t="shared" si="69"/>
        <v>0</v>
      </c>
      <c r="BT50" s="40">
        <f t="shared" si="70"/>
        <v>0</v>
      </c>
      <c r="BU50" s="41">
        <f t="shared" si="71"/>
        <v>0</v>
      </c>
      <c r="BV50" s="41">
        <f t="shared" si="72"/>
        <v>0</v>
      </c>
      <c r="BW50" s="42"/>
      <c r="BX50" s="39">
        <f t="shared" si="73"/>
        <v>320</v>
      </c>
      <c r="BY50" s="40">
        <f t="shared" si="74"/>
        <v>0</v>
      </c>
      <c r="BZ50" s="40">
        <f t="shared" si="75"/>
        <v>15</v>
      </c>
      <c r="CA50" s="40">
        <f t="shared" si="76"/>
        <v>0</v>
      </c>
      <c r="CB50" s="40">
        <f t="shared" si="77"/>
        <v>0</v>
      </c>
      <c r="CC50" s="32">
        <f t="shared" si="44"/>
        <v>335</v>
      </c>
      <c r="CD50" s="177">
        <f t="shared" si="6"/>
        <v>188.33333333333334</v>
      </c>
      <c r="CE50" s="24">
        <f t="shared" si="45"/>
        <v>3</v>
      </c>
      <c r="CF50" s="177">
        <f t="shared" si="7"/>
        <v>148.33333333333334</v>
      </c>
      <c r="CG50" s="24">
        <f t="shared" si="46"/>
        <v>4</v>
      </c>
      <c r="CH50" s="177">
        <f t="shared" si="8"/>
        <v>95</v>
      </c>
      <c r="CI50" s="24">
        <f t="shared" si="47"/>
        <v>5</v>
      </c>
      <c r="CJ50" s="24">
        <f t="shared" si="48"/>
        <v>194</v>
      </c>
      <c r="CK50" s="175">
        <f t="shared" si="9"/>
        <v>0.16913639461792845</v>
      </c>
      <c r="CM50">
        <f t="shared" si="10"/>
        <v>0.18484288354898337</v>
      </c>
      <c r="CN50">
        <f t="shared" si="11"/>
        <v>0.1557632398753894</v>
      </c>
      <c r="CO50">
        <f t="shared" si="12"/>
        <v>9.9800399201596807E-2</v>
      </c>
      <c r="CP50">
        <f t="shared" si="13"/>
        <v>0.45558086560364469</v>
      </c>
      <c r="CQ50">
        <f t="shared" si="14"/>
        <v>0</v>
      </c>
      <c r="CR50">
        <f t="shared" si="15"/>
        <v>0</v>
      </c>
      <c r="CS50">
        <f t="shared" si="16"/>
        <v>3.0612244897959182</v>
      </c>
      <c r="CT50">
        <f t="shared" si="17"/>
        <v>0</v>
      </c>
      <c r="CU50">
        <f t="shared" si="18"/>
        <v>0</v>
      </c>
      <c r="CV50">
        <f t="shared" si="19"/>
        <v>0</v>
      </c>
      <c r="CW50">
        <f t="shared" si="20"/>
        <v>0</v>
      </c>
      <c r="CX50">
        <f t="shared" si="21"/>
        <v>0</v>
      </c>
      <c r="CY50">
        <f t="shared" si="22"/>
        <v>0</v>
      </c>
      <c r="CZ50">
        <f t="shared" si="23"/>
        <v>0</v>
      </c>
      <c r="DA50">
        <f t="shared" si="24"/>
        <v>0</v>
      </c>
      <c r="DB50">
        <f t="shared" si="25"/>
        <v>0</v>
      </c>
      <c r="DC50">
        <f t="shared" si="26"/>
        <v>0</v>
      </c>
      <c r="DE50" s="24">
        <f t="shared" si="49"/>
        <v>0</v>
      </c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</row>
    <row r="51" spans="1:123" ht="15.75" thickBot="1">
      <c r="A51" s="172" t="str">
        <f ca="1">UFPEL!A20</f>
        <v>UFPEL</v>
      </c>
      <c r="B51" s="172">
        <f ca="1">UFPEL!B20</f>
        <v>18</v>
      </c>
      <c r="C51" s="172" t="str">
        <f ca="1">UFPEL!C20</f>
        <v>Valdelaine da Rosa Mendes</v>
      </c>
      <c r="D51" s="85" t="str">
        <f ca="1">UFPEL!D20</f>
        <v>P</v>
      </c>
      <c r="E51" s="172">
        <f ca="1">UFPEL!E20</f>
        <v>0</v>
      </c>
      <c r="F51" s="172">
        <f ca="1">UFPEL!F20</f>
        <v>1</v>
      </c>
      <c r="G51" s="172">
        <f ca="1">UFPEL!G20</f>
        <v>0</v>
      </c>
      <c r="H51" s="172">
        <f ca="1">UFPEL!H20</f>
        <v>0</v>
      </c>
      <c r="I51" s="172">
        <f ca="1">UFPEL!I20</f>
        <v>0</v>
      </c>
      <c r="J51" s="172">
        <f ca="1">UFPEL!J20</f>
        <v>1</v>
      </c>
      <c r="K51" s="172">
        <f ca="1">UFPEL!K20</f>
        <v>0</v>
      </c>
      <c r="L51" s="172">
        <f ca="1">UFPEL!L20</f>
        <v>0</v>
      </c>
      <c r="M51" s="172">
        <f ca="1">UFPEL!M20</f>
        <v>0</v>
      </c>
      <c r="N51" s="172">
        <f ca="1">UFPEL!N20</f>
        <v>0</v>
      </c>
      <c r="O51" s="172">
        <f ca="1">UFPEL!O20</f>
        <v>0</v>
      </c>
      <c r="P51" s="172">
        <f ca="1">UFPEL!P20</f>
        <v>0</v>
      </c>
      <c r="Q51" s="172">
        <f ca="1">UFPEL!Q20</f>
        <v>0</v>
      </c>
      <c r="R51" s="172">
        <f ca="1">UFPEL!R20</f>
        <v>0</v>
      </c>
      <c r="S51" s="172">
        <f ca="1">UFPEL!S20</f>
        <v>1</v>
      </c>
      <c r="T51" s="85" t="str">
        <f ca="1">UFPEL!T20</f>
        <v>P</v>
      </c>
      <c r="U51" s="172">
        <f ca="1">UFPEL!U20</f>
        <v>0</v>
      </c>
      <c r="V51" s="172">
        <f ca="1">UFPEL!V20</f>
        <v>0</v>
      </c>
      <c r="W51" s="172">
        <f ca="1">UFPEL!W20</f>
        <v>0</v>
      </c>
      <c r="X51" s="172">
        <f ca="1">UFPEL!X20</f>
        <v>0</v>
      </c>
      <c r="Y51" s="172">
        <f ca="1">UFPEL!Y20</f>
        <v>0</v>
      </c>
      <c r="Z51" s="172">
        <f ca="1">UFPEL!Z20</f>
        <v>0</v>
      </c>
      <c r="AA51" s="172">
        <f ca="1">UFPEL!AA20</f>
        <v>0</v>
      </c>
      <c r="AB51" s="172">
        <f ca="1">UFPEL!AB20</f>
        <v>0</v>
      </c>
      <c r="AC51" s="172">
        <f ca="1">UFPEL!AC20</f>
        <v>0</v>
      </c>
      <c r="AD51" s="172">
        <f ca="1">UFPEL!AD20</f>
        <v>0</v>
      </c>
      <c r="AE51" s="172">
        <f ca="1">UFPEL!AE20</f>
        <v>0</v>
      </c>
      <c r="AF51" s="172">
        <f ca="1">UFPEL!AF20</f>
        <v>0</v>
      </c>
      <c r="AG51" s="172">
        <f ca="1">UFPEL!AG20</f>
        <v>0</v>
      </c>
      <c r="AH51" s="172">
        <f ca="1">UFPEL!AH20</f>
        <v>0</v>
      </c>
      <c r="AI51" s="172">
        <f ca="1">UFPEL!AI20</f>
        <v>0</v>
      </c>
      <c r="AJ51" s="50"/>
      <c r="AK51" s="93"/>
      <c r="AL51" s="33"/>
      <c r="AM51" s="33"/>
      <c r="AN51" s="36"/>
      <c r="AO51" s="36"/>
      <c r="AP51" s="36"/>
      <c r="AQ51" s="36"/>
      <c r="AR51" s="37"/>
      <c r="AS51" s="33"/>
      <c r="AT51" s="33"/>
      <c r="AU51" s="33"/>
      <c r="AV51" s="33"/>
      <c r="AW51" s="33"/>
      <c r="AX51" s="33"/>
      <c r="AY51" s="33"/>
      <c r="AZ51" s="38">
        <f t="shared" si="50"/>
        <v>2</v>
      </c>
      <c r="BA51" s="39">
        <f t="shared" si="51"/>
        <v>0</v>
      </c>
      <c r="BB51" s="40">
        <f t="shared" si="52"/>
        <v>1</v>
      </c>
      <c r="BC51" s="31">
        <f t="shared" si="53"/>
        <v>1</v>
      </c>
      <c r="BD51" s="40">
        <f t="shared" si="54"/>
        <v>0</v>
      </c>
      <c r="BE51" s="31">
        <f t="shared" si="55"/>
        <v>1</v>
      </c>
      <c r="BF51" s="40">
        <f t="shared" si="56"/>
        <v>0</v>
      </c>
      <c r="BG51" s="31">
        <f t="shared" si="57"/>
        <v>1</v>
      </c>
      <c r="BH51" s="40">
        <f t="shared" si="58"/>
        <v>0</v>
      </c>
      <c r="BI51" s="40">
        <f t="shared" si="59"/>
        <v>1</v>
      </c>
      <c r="BJ51" s="40">
        <f t="shared" si="60"/>
        <v>0</v>
      </c>
      <c r="BK51" s="40">
        <f t="shared" si="61"/>
        <v>0</v>
      </c>
      <c r="BL51" s="40">
        <f t="shared" si="62"/>
        <v>0</v>
      </c>
      <c r="BM51" s="31">
        <f t="shared" si="63"/>
        <v>0</v>
      </c>
      <c r="BN51" s="40">
        <f t="shared" si="64"/>
        <v>0</v>
      </c>
      <c r="BO51" s="40">
        <f t="shared" si="65"/>
        <v>0</v>
      </c>
      <c r="BP51" s="40">
        <f t="shared" si="66"/>
        <v>0</v>
      </c>
      <c r="BQ51" s="40">
        <f t="shared" si="67"/>
        <v>0</v>
      </c>
      <c r="BR51" s="40">
        <f t="shared" si="68"/>
        <v>0</v>
      </c>
      <c r="BS51" s="31">
        <f t="shared" si="69"/>
        <v>0</v>
      </c>
      <c r="BT51" s="40">
        <f t="shared" si="70"/>
        <v>0</v>
      </c>
      <c r="BU51" s="41">
        <f t="shared" si="71"/>
        <v>1</v>
      </c>
      <c r="BV51" s="41">
        <f t="shared" si="72"/>
        <v>1</v>
      </c>
      <c r="BW51" s="42"/>
      <c r="BX51" s="39">
        <f t="shared" si="73"/>
        <v>80</v>
      </c>
      <c r="BY51" s="40">
        <f t="shared" si="74"/>
        <v>10</v>
      </c>
      <c r="BZ51" s="40">
        <f t="shared" si="75"/>
        <v>0</v>
      </c>
      <c r="CA51" s="40">
        <f t="shared" si="76"/>
        <v>0</v>
      </c>
      <c r="CB51" s="40">
        <f t="shared" si="77"/>
        <v>10</v>
      </c>
      <c r="CC51" s="32">
        <f t="shared" si="44"/>
        <v>100</v>
      </c>
      <c r="CD51" s="177">
        <f t="shared" si="6"/>
        <v>-46.666666666666657</v>
      </c>
      <c r="CE51" s="24" t="str">
        <f t="shared" si="45"/>
        <v>NAO</v>
      </c>
      <c r="CF51" s="177">
        <f t="shared" si="7"/>
        <v>-86.666666666666657</v>
      </c>
      <c r="CG51" s="24" t="str">
        <f t="shared" si="46"/>
        <v>NAO</v>
      </c>
      <c r="CH51" s="177">
        <f t="shared" si="8"/>
        <v>-140</v>
      </c>
      <c r="CI51" s="24" t="str">
        <f t="shared" si="47"/>
        <v>NAO</v>
      </c>
      <c r="CJ51" s="24">
        <f t="shared" si="48"/>
        <v>347</v>
      </c>
      <c r="CK51" s="175">
        <f t="shared" si="9"/>
        <v>5.0488476005351779E-2</v>
      </c>
      <c r="CM51">
        <f t="shared" si="10"/>
        <v>0</v>
      </c>
      <c r="CN51">
        <f t="shared" si="11"/>
        <v>0.1557632398753894</v>
      </c>
      <c r="CO51">
        <f t="shared" si="12"/>
        <v>0</v>
      </c>
      <c r="CP51">
        <f t="shared" si="13"/>
        <v>0</v>
      </c>
      <c r="CQ51">
        <f t="shared" si="14"/>
        <v>0</v>
      </c>
      <c r="CR51">
        <f t="shared" si="15"/>
        <v>0.29940119760479045</v>
      </c>
      <c r="CS51">
        <f t="shared" si="16"/>
        <v>0</v>
      </c>
      <c r="CT51">
        <f t="shared" si="17"/>
        <v>0</v>
      </c>
      <c r="CU51">
        <f t="shared" si="18"/>
        <v>0</v>
      </c>
      <c r="CV51">
        <f t="shared" si="19"/>
        <v>0</v>
      </c>
      <c r="CW51">
        <f t="shared" si="20"/>
        <v>0</v>
      </c>
      <c r="CX51">
        <f t="shared" si="21"/>
        <v>0</v>
      </c>
      <c r="CY51">
        <f t="shared" si="22"/>
        <v>0</v>
      </c>
      <c r="CZ51">
        <f t="shared" si="23"/>
        <v>0</v>
      </c>
      <c r="DA51">
        <f t="shared" si="24"/>
        <v>0</v>
      </c>
      <c r="DB51">
        <f t="shared" si="25"/>
        <v>1.5503875968992247</v>
      </c>
      <c r="DC51">
        <f t="shared" si="26"/>
        <v>1.5748031496062989</v>
      </c>
      <c r="DE51" s="24">
        <f t="shared" si="49"/>
        <v>0</v>
      </c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</row>
    <row r="52" spans="1:123" ht="15.75" thickBot="1">
      <c r="A52" s="24" t="str">
        <f ca="1">UFRN!A3</f>
        <v>UFRN</v>
      </c>
      <c r="B52" s="24">
        <f ca="1">UFRN!B3</f>
        <v>1</v>
      </c>
      <c r="C52" s="24" t="str">
        <f ca="1">UFRN!C3</f>
        <v>Alexandre Hideki Okano</v>
      </c>
      <c r="D52" s="85" t="str">
        <f ca="1">UFRN!D3</f>
        <v>P</v>
      </c>
      <c r="E52" s="24">
        <f ca="1">UFRN!E3</f>
        <v>1</v>
      </c>
      <c r="F52" s="24">
        <f ca="1">UFRN!F3</f>
        <v>2</v>
      </c>
      <c r="G52" s="24">
        <f ca="1">UFRN!G3</f>
        <v>6</v>
      </c>
      <c r="H52" s="24">
        <f ca="1">UFRN!H3</f>
        <v>0</v>
      </c>
      <c r="I52" s="24">
        <f ca="1">UFRN!I3</f>
        <v>0</v>
      </c>
      <c r="J52" s="24">
        <f ca="1">UFRN!J3</f>
        <v>1</v>
      </c>
      <c r="K52" s="24">
        <f ca="1">UFRN!K3</f>
        <v>0</v>
      </c>
      <c r="L52" s="24">
        <f ca="1">UFRN!L3</f>
        <v>0</v>
      </c>
      <c r="M52" s="24">
        <f ca="1">UFRN!M3</f>
        <v>0</v>
      </c>
      <c r="N52" s="24">
        <f ca="1">UFRN!N3</f>
        <v>0</v>
      </c>
      <c r="O52" s="24">
        <f ca="1">UFRN!O3</f>
        <v>0</v>
      </c>
      <c r="P52" s="24">
        <f ca="1">UFRN!P3</f>
        <v>0</v>
      </c>
      <c r="Q52" s="24">
        <f ca="1">UFRN!Q3</f>
        <v>0</v>
      </c>
      <c r="R52" s="24">
        <f ca="1">UFRN!R3</f>
        <v>0</v>
      </c>
      <c r="S52" s="24">
        <f ca="1">UFRN!S3</f>
        <v>0</v>
      </c>
      <c r="T52" s="85" t="str">
        <f ca="1">UFRN!T3</f>
        <v>P</v>
      </c>
      <c r="U52" s="24">
        <f ca="1">UFRN!U3</f>
        <v>1</v>
      </c>
      <c r="V52" s="24">
        <f ca="1">UFRN!V3</f>
        <v>1</v>
      </c>
      <c r="W52" s="24">
        <f ca="1">UFRN!W3</f>
        <v>0</v>
      </c>
      <c r="X52" s="24">
        <f ca="1">UFRN!X3</f>
        <v>1</v>
      </c>
      <c r="Y52" s="24">
        <f ca="1">UFRN!Y3</f>
        <v>0</v>
      </c>
      <c r="Z52" s="24">
        <f ca="1">UFRN!Z3</f>
        <v>0</v>
      </c>
      <c r="AA52" s="24">
        <f ca="1">UFRN!AA3</f>
        <v>0</v>
      </c>
      <c r="AB52" s="24">
        <f ca="1">UFRN!AB3</f>
        <v>0</v>
      </c>
      <c r="AC52" s="24">
        <f ca="1">UFRN!AC3</f>
        <v>0</v>
      </c>
      <c r="AD52" s="24">
        <f ca="1">UFRN!AD3</f>
        <v>0</v>
      </c>
      <c r="AE52" s="24">
        <f ca="1">UFRN!AE3</f>
        <v>0</v>
      </c>
      <c r="AF52" s="24">
        <f ca="1">UFRN!AF3</f>
        <v>0</v>
      </c>
      <c r="AG52" s="24">
        <f ca="1">UFRN!AG3</f>
        <v>0</v>
      </c>
      <c r="AH52" s="24">
        <f ca="1">UFRN!AH3</f>
        <v>0</v>
      </c>
      <c r="AI52" s="24">
        <f ca="1">UFRN!AI3</f>
        <v>0</v>
      </c>
      <c r="AJ52" s="50"/>
      <c r="AK52" s="93"/>
      <c r="AL52" s="33"/>
      <c r="AM52" s="33"/>
      <c r="AN52" s="36"/>
      <c r="AO52" s="36"/>
      <c r="AP52" s="36"/>
      <c r="AQ52" s="36"/>
      <c r="AR52" s="37"/>
      <c r="AS52" s="33"/>
      <c r="AT52" s="33"/>
      <c r="AU52" s="33"/>
      <c r="AV52" s="33"/>
      <c r="AW52" s="33"/>
      <c r="AX52" s="33"/>
      <c r="AY52" s="33"/>
      <c r="AZ52" s="38">
        <f t="shared" si="50"/>
        <v>2</v>
      </c>
      <c r="BA52" s="39">
        <f t="shared" si="51"/>
        <v>2</v>
      </c>
      <c r="BB52" s="40">
        <f t="shared" si="52"/>
        <v>3</v>
      </c>
      <c r="BC52" s="31">
        <f t="shared" si="53"/>
        <v>5</v>
      </c>
      <c r="BD52" s="40">
        <f t="shared" si="54"/>
        <v>6</v>
      </c>
      <c r="BE52" s="31">
        <f t="shared" si="55"/>
        <v>11</v>
      </c>
      <c r="BF52" s="40">
        <f t="shared" si="56"/>
        <v>1</v>
      </c>
      <c r="BG52" s="31">
        <f t="shared" si="57"/>
        <v>12</v>
      </c>
      <c r="BH52" s="40">
        <f t="shared" si="58"/>
        <v>0</v>
      </c>
      <c r="BI52" s="40">
        <f t="shared" si="59"/>
        <v>1</v>
      </c>
      <c r="BJ52" s="40">
        <f t="shared" si="60"/>
        <v>0</v>
      </c>
      <c r="BK52" s="40">
        <f t="shared" si="61"/>
        <v>0</v>
      </c>
      <c r="BL52" s="40">
        <f t="shared" si="62"/>
        <v>0</v>
      </c>
      <c r="BM52" s="31">
        <f t="shared" si="63"/>
        <v>0</v>
      </c>
      <c r="BN52" s="40">
        <f t="shared" si="64"/>
        <v>0</v>
      </c>
      <c r="BO52" s="40">
        <f t="shared" si="65"/>
        <v>0</v>
      </c>
      <c r="BP52" s="40">
        <f t="shared" si="66"/>
        <v>0</v>
      </c>
      <c r="BQ52" s="40">
        <f t="shared" si="67"/>
        <v>0</v>
      </c>
      <c r="BR52" s="40">
        <f t="shared" si="68"/>
        <v>0</v>
      </c>
      <c r="BS52" s="31">
        <f t="shared" si="69"/>
        <v>0</v>
      </c>
      <c r="BT52" s="40">
        <f t="shared" si="70"/>
        <v>0</v>
      </c>
      <c r="BU52" s="41">
        <f t="shared" si="71"/>
        <v>0</v>
      </c>
      <c r="BV52" s="41">
        <f t="shared" si="72"/>
        <v>0</v>
      </c>
      <c r="BW52" s="42"/>
      <c r="BX52" s="39">
        <f t="shared" si="73"/>
        <v>840</v>
      </c>
      <c r="BY52" s="40">
        <f t="shared" si="74"/>
        <v>10</v>
      </c>
      <c r="BZ52" s="40">
        <f t="shared" si="75"/>
        <v>0</v>
      </c>
      <c r="CA52" s="40">
        <f t="shared" si="76"/>
        <v>0</v>
      </c>
      <c r="CB52" s="40">
        <f t="shared" si="77"/>
        <v>0</v>
      </c>
      <c r="CC52" s="32">
        <f t="shared" si="44"/>
        <v>850</v>
      </c>
      <c r="CD52" s="177">
        <f t="shared" si="6"/>
        <v>703.33333333333337</v>
      </c>
      <c r="CE52" s="24">
        <f t="shared" si="45"/>
        <v>3</v>
      </c>
      <c r="CF52" s="177">
        <f t="shared" si="7"/>
        <v>663.33333333333337</v>
      </c>
      <c r="CG52" s="24">
        <f t="shared" si="46"/>
        <v>4</v>
      </c>
      <c r="CH52" s="177">
        <f t="shared" si="8"/>
        <v>610</v>
      </c>
      <c r="CI52" s="24">
        <f t="shared" si="47"/>
        <v>5</v>
      </c>
      <c r="CJ52" s="24">
        <f t="shared" si="48"/>
        <v>71</v>
      </c>
      <c r="CK52" s="175">
        <f t="shared" si="9"/>
        <v>0.42915204604549007</v>
      </c>
      <c r="CM52">
        <f t="shared" si="10"/>
        <v>0.36968576709796674</v>
      </c>
      <c r="CN52">
        <f t="shared" si="11"/>
        <v>0.46728971962616822</v>
      </c>
      <c r="CO52">
        <f t="shared" si="12"/>
        <v>0.5988023952095809</v>
      </c>
      <c r="CP52">
        <f t="shared" si="13"/>
        <v>0.22779043280182235</v>
      </c>
      <c r="CQ52">
        <f t="shared" si="14"/>
        <v>0</v>
      </c>
      <c r="CR52">
        <f t="shared" si="15"/>
        <v>0.29940119760479045</v>
      </c>
      <c r="CS52">
        <f t="shared" si="16"/>
        <v>0</v>
      </c>
      <c r="CT52">
        <f t="shared" si="17"/>
        <v>0</v>
      </c>
      <c r="CU52">
        <f t="shared" si="18"/>
        <v>0</v>
      </c>
      <c r="CV52">
        <f t="shared" si="19"/>
        <v>0</v>
      </c>
      <c r="CW52">
        <f t="shared" si="20"/>
        <v>0</v>
      </c>
      <c r="CX52">
        <f t="shared" si="21"/>
        <v>0</v>
      </c>
      <c r="CY52">
        <f t="shared" si="22"/>
        <v>0</v>
      </c>
      <c r="CZ52">
        <f t="shared" si="23"/>
        <v>0</v>
      </c>
      <c r="DA52">
        <f t="shared" si="24"/>
        <v>0</v>
      </c>
      <c r="DB52">
        <f t="shared" si="25"/>
        <v>0</v>
      </c>
      <c r="DC52">
        <f t="shared" si="26"/>
        <v>0</v>
      </c>
      <c r="DE52" s="24">
        <f t="shared" si="49"/>
        <v>0</v>
      </c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</row>
    <row r="53" spans="1:123" ht="15.75" thickBot="1">
      <c r="A53" s="24" t="str">
        <f ca="1">UFRN!A4</f>
        <v>UFRN</v>
      </c>
      <c r="B53" s="24">
        <f ca="1">UFRN!B4</f>
        <v>2</v>
      </c>
      <c r="C53" s="24" t="str">
        <f ca="1">UFRN!C4</f>
        <v>Henio Ferreira de Miranda</v>
      </c>
      <c r="D53" s="85" t="str">
        <f ca="1">UFRN!D4</f>
        <v>P</v>
      </c>
      <c r="E53" s="24">
        <f ca="1">UFRN!E4</f>
        <v>0</v>
      </c>
      <c r="F53" s="24">
        <f ca="1">UFRN!F4</f>
        <v>0</v>
      </c>
      <c r="G53" s="24">
        <f ca="1">UFRN!G4</f>
        <v>1</v>
      </c>
      <c r="H53" s="24">
        <f ca="1">UFRN!H4</f>
        <v>0</v>
      </c>
      <c r="I53" s="24">
        <f ca="1">UFRN!I4</f>
        <v>0</v>
      </c>
      <c r="J53" s="24">
        <f ca="1">UFRN!J4</f>
        <v>0</v>
      </c>
      <c r="K53" s="24">
        <f ca="1">UFRN!K4</f>
        <v>0</v>
      </c>
      <c r="L53" s="24">
        <f ca="1">UFRN!L4</f>
        <v>0</v>
      </c>
      <c r="M53" s="24">
        <f ca="1">UFRN!M4</f>
        <v>0</v>
      </c>
      <c r="N53" s="24">
        <f ca="1">UFRN!N4</f>
        <v>0</v>
      </c>
      <c r="O53" s="24">
        <f ca="1">UFRN!O4</f>
        <v>0</v>
      </c>
      <c r="P53" s="24">
        <f ca="1">UFRN!P4</f>
        <v>0</v>
      </c>
      <c r="Q53" s="24">
        <f ca="1">UFRN!Q4</f>
        <v>0</v>
      </c>
      <c r="R53" s="24">
        <f ca="1">UFRN!R4</f>
        <v>0</v>
      </c>
      <c r="S53" s="24">
        <f ca="1">UFRN!S4</f>
        <v>0</v>
      </c>
      <c r="T53" s="85" t="str">
        <f ca="1">UFRN!T4</f>
        <v>P</v>
      </c>
      <c r="U53" s="24">
        <f ca="1">UFRN!U4</f>
        <v>0</v>
      </c>
      <c r="V53" s="24">
        <f ca="1">UFRN!V4</f>
        <v>0</v>
      </c>
      <c r="W53" s="24">
        <f ca="1">UFRN!W4</f>
        <v>2</v>
      </c>
      <c r="X53" s="24">
        <f ca="1">UFRN!X4</f>
        <v>0</v>
      </c>
      <c r="Y53" s="24">
        <f ca="1">UFRN!Y4</f>
        <v>0</v>
      </c>
      <c r="Z53" s="24">
        <f ca="1">UFRN!Z4</f>
        <v>0</v>
      </c>
      <c r="AA53" s="24">
        <f ca="1">UFRN!AA4</f>
        <v>0</v>
      </c>
      <c r="AB53" s="24">
        <f ca="1">UFRN!AB4</f>
        <v>0</v>
      </c>
      <c r="AC53" s="24">
        <f ca="1">UFRN!AC4</f>
        <v>0</v>
      </c>
      <c r="AD53" s="24">
        <f ca="1">UFRN!AD4</f>
        <v>0</v>
      </c>
      <c r="AE53" s="24">
        <f ca="1">UFRN!AE4</f>
        <v>0</v>
      </c>
      <c r="AF53" s="24">
        <f ca="1">UFRN!AF4</f>
        <v>0</v>
      </c>
      <c r="AG53" s="24">
        <f ca="1">UFRN!AG4</f>
        <v>0</v>
      </c>
      <c r="AH53" s="24">
        <f ca="1">UFRN!AH4</f>
        <v>0</v>
      </c>
      <c r="AI53" s="24">
        <f ca="1">UFRN!AI4</f>
        <v>0</v>
      </c>
      <c r="AJ53" s="50"/>
      <c r="AK53" s="93"/>
      <c r="AL53" s="33"/>
      <c r="AM53" s="33"/>
      <c r="AN53" s="36"/>
      <c r="AO53" s="36"/>
      <c r="AP53" s="36"/>
      <c r="AQ53" s="36"/>
      <c r="AR53" s="37"/>
      <c r="AS53" s="33"/>
      <c r="AT53" s="33"/>
      <c r="AU53" s="33"/>
      <c r="AV53" s="33"/>
      <c r="AW53" s="33"/>
      <c r="AX53" s="33"/>
      <c r="AY53" s="33"/>
      <c r="AZ53" s="38">
        <f t="shared" si="50"/>
        <v>2</v>
      </c>
      <c r="BA53" s="39">
        <f t="shared" si="51"/>
        <v>0</v>
      </c>
      <c r="BB53" s="40">
        <f t="shared" si="52"/>
        <v>0</v>
      </c>
      <c r="BC53" s="31">
        <f t="shared" si="53"/>
        <v>0</v>
      </c>
      <c r="BD53" s="40">
        <f t="shared" si="54"/>
        <v>3</v>
      </c>
      <c r="BE53" s="31">
        <f t="shared" si="55"/>
        <v>3</v>
      </c>
      <c r="BF53" s="40">
        <f t="shared" si="56"/>
        <v>0</v>
      </c>
      <c r="BG53" s="31">
        <f t="shared" si="57"/>
        <v>3</v>
      </c>
      <c r="BH53" s="40">
        <f t="shared" si="58"/>
        <v>0</v>
      </c>
      <c r="BI53" s="40">
        <f t="shared" si="59"/>
        <v>0</v>
      </c>
      <c r="BJ53" s="40">
        <f t="shared" si="60"/>
        <v>0</v>
      </c>
      <c r="BK53" s="40">
        <f t="shared" si="61"/>
        <v>0</v>
      </c>
      <c r="BL53" s="40">
        <f t="shared" si="62"/>
        <v>0</v>
      </c>
      <c r="BM53" s="31">
        <f t="shared" si="63"/>
        <v>0</v>
      </c>
      <c r="BN53" s="40">
        <f t="shared" si="64"/>
        <v>0</v>
      </c>
      <c r="BO53" s="40">
        <f t="shared" si="65"/>
        <v>0</v>
      </c>
      <c r="BP53" s="40">
        <f t="shared" si="66"/>
        <v>0</v>
      </c>
      <c r="BQ53" s="40">
        <f t="shared" si="67"/>
        <v>0</v>
      </c>
      <c r="BR53" s="40">
        <f t="shared" si="68"/>
        <v>0</v>
      </c>
      <c r="BS53" s="31">
        <f t="shared" si="69"/>
        <v>0</v>
      </c>
      <c r="BT53" s="40">
        <f t="shared" si="70"/>
        <v>0</v>
      </c>
      <c r="BU53" s="41">
        <f t="shared" si="71"/>
        <v>0</v>
      </c>
      <c r="BV53" s="41">
        <f t="shared" si="72"/>
        <v>0</v>
      </c>
      <c r="BW53" s="42"/>
      <c r="BX53" s="39">
        <f t="shared" si="73"/>
        <v>180</v>
      </c>
      <c r="BY53" s="40">
        <f t="shared" si="74"/>
        <v>0</v>
      </c>
      <c r="BZ53" s="40">
        <f t="shared" si="75"/>
        <v>0</v>
      </c>
      <c r="CA53" s="40">
        <f t="shared" si="76"/>
        <v>0</v>
      </c>
      <c r="CB53" s="40">
        <f t="shared" si="77"/>
        <v>0</v>
      </c>
      <c r="CC53" s="32">
        <f t="shared" si="44"/>
        <v>180</v>
      </c>
      <c r="CD53" s="177">
        <f t="shared" si="6"/>
        <v>33.333333333333343</v>
      </c>
      <c r="CE53" s="24">
        <f t="shared" si="45"/>
        <v>3</v>
      </c>
      <c r="CF53" s="177">
        <f t="shared" si="7"/>
        <v>-6.6666666666666572</v>
      </c>
      <c r="CG53" s="24" t="str">
        <f t="shared" si="46"/>
        <v>NAO</v>
      </c>
      <c r="CH53" s="177">
        <f t="shared" si="8"/>
        <v>-60</v>
      </c>
      <c r="CI53" s="24" t="str">
        <f t="shared" si="47"/>
        <v>NAO</v>
      </c>
      <c r="CJ53" s="24">
        <f t="shared" si="48"/>
        <v>292</v>
      </c>
      <c r="CK53" s="175">
        <f t="shared" si="9"/>
        <v>9.0879256809633199E-2</v>
      </c>
      <c r="CM53">
        <f t="shared" si="10"/>
        <v>0</v>
      </c>
      <c r="CN53">
        <f t="shared" si="11"/>
        <v>0</v>
      </c>
      <c r="CO53">
        <f t="shared" si="12"/>
        <v>0.29940119760479045</v>
      </c>
      <c r="CP53">
        <f t="shared" si="13"/>
        <v>0</v>
      </c>
      <c r="CQ53">
        <f t="shared" si="14"/>
        <v>0</v>
      </c>
      <c r="CR53">
        <f t="shared" si="15"/>
        <v>0</v>
      </c>
      <c r="CS53">
        <f t="shared" si="16"/>
        <v>0</v>
      </c>
      <c r="CT53">
        <f t="shared" si="17"/>
        <v>0</v>
      </c>
      <c r="CU53">
        <f t="shared" si="18"/>
        <v>0</v>
      </c>
      <c r="CV53">
        <f t="shared" si="19"/>
        <v>0</v>
      </c>
      <c r="CW53">
        <f t="shared" si="20"/>
        <v>0</v>
      </c>
      <c r="CX53">
        <f t="shared" si="21"/>
        <v>0</v>
      </c>
      <c r="CY53">
        <f t="shared" si="22"/>
        <v>0</v>
      </c>
      <c r="CZ53">
        <f t="shared" si="23"/>
        <v>0</v>
      </c>
      <c r="DA53">
        <f t="shared" si="24"/>
        <v>0</v>
      </c>
      <c r="DB53">
        <f t="shared" si="25"/>
        <v>0</v>
      </c>
      <c r="DC53">
        <f t="shared" si="26"/>
        <v>0</v>
      </c>
      <c r="DE53" s="24">
        <f t="shared" si="49"/>
        <v>0</v>
      </c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</row>
    <row r="54" spans="1:123" ht="15.75" thickBot="1">
      <c r="A54" s="24" t="str">
        <f ca="1">UFRN!A5</f>
        <v>UFRN</v>
      </c>
      <c r="B54" s="24">
        <f ca="1">UFRN!B5</f>
        <v>3</v>
      </c>
      <c r="C54" s="24" t="str">
        <f ca="1">UFRN!C5</f>
        <v>Jamilson Simões Brasileiro</v>
      </c>
      <c r="D54" s="85" t="str">
        <f ca="1">UFRN!D5</f>
        <v>P</v>
      </c>
      <c r="E54" s="24">
        <f ca="1">UFRN!E5</f>
        <v>0</v>
      </c>
      <c r="F54" s="24">
        <f ca="1">UFRN!F5</f>
        <v>0</v>
      </c>
      <c r="G54" s="24">
        <f ca="1">UFRN!G5</f>
        <v>0</v>
      </c>
      <c r="H54" s="24">
        <f ca="1">UFRN!H5</f>
        <v>3</v>
      </c>
      <c r="I54" s="24">
        <f ca="1">UFRN!I5</f>
        <v>0</v>
      </c>
      <c r="J54" s="24">
        <f ca="1">UFRN!J5</f>
        <v>0</v>
      </c>
      <c r="K54" s="24">
        <f ca="1">UFRN!K5</f>
        <v>0</v>
      </c>
      <c r="L54" s="24">
        <f ca="1">UFRN!L5</f>
        <v>0</v>
      </c>
      <c r="M54" s="24">
        <f ca="1">UFRN!M5</f>
        <v>0</v>
      </c>
      <c r="N54" s="24">
        <f ca="1">UFRN!N5</f>
        <v>0</v>
      </c>
      <c r="O54" s="24">
        <f ca="1">UFRN!O5</f>
        <v>0</v>
      </c>
      <c r="P54" s="24">
        <f ca="1">UFRN!P5</f>
        <v>0</v>
      </c>
      <c r="Q54" s="24">
        <f ca="1">UFRN!Q5</f>
        <v>0</v>
      </c>
      <c r="R54" s="24">
        <f ca="1">UFRN!R5</f>
        <v>0</v>
      </c>
      <c r="S54" s="24">
        <f ca="1">UFRN!S5</f>
        <v>0</v>
      </c>
      <c r="T54" s="85" t="str">
        <f ca="1">UFRN!T5</f>
        <v>P</v>
      </c>
      <c r="U54" s="24">
        <f ca="1">UFRN!U5</f>
        <v>1</v>
      </c>
      <c r="V54" s="24">
        <f ca="1">UFRN!V5</f>
        <v>1</v>
      </c>
      <c r="W54" s="24">
        <f ca="1">UFRN!W5</f>
        <v>0</v>
      </c>
      <c r="X54" s="24">
        <f ca="1">UFRN!X5</f>
        <v>1</v>
      </c>
      <c r="Y54" s="24">
        <f ca="1">UFRN!Y5</f>
        <v>0</v>
      </c>
      <c r="Z54" s="24">
        <f ca="1">UFRN!Z5</f>
        <v>0</v>
      </c>
      <c r="AA54" s="24">
        <f ca="1">UFRN!AA5</f>
        <v>0</v>
      </c>
      <c r="AB54" s="24">
        <f ca="1">UFRN!AB5</f>
        <v>0</v>
      </c>
      <c r="AC54" s="24">
        <f ca="1">UFRN!AC5</f>
        <v>0</v>
      </c>
      <c r="AD54" s="24">
        <f ca="1">UFRN!AD5</f>
        <v>0</v>
      </c>
      <c r="AE54" s="24">
        <f ca="1">UFRN!AE5</f>
        <v>0</v>
      </c>
      <c r="AF54" s="24">
        <f ca="1">UFRN!AF5</f>
        <v>0</v>
      </c>
      <c r="AG54" s="24">
        <f ca="1">UFRN!AG5</f>
        <v>0</v>
      </c>
      <c r="AH54" s="24">
        <f ca="1">UFRN!AH5</f>
        <v>0</v>
      </c>
      <c r="AI54" s="24">
        <f ca="1">UFRN!AI5</f>
        <v>0</v>
      </c>
      <c r="AJ54" s="50"/>
      <c r="AK54" s="93"/>
      <c r="AL54" s="33"/>
      <c r="AM54" s="33"/>
      <c r="AN54" s="36"/>
      <c r="AO54" s="36"/>
      <c r="AP54" s="36"/>
      <c r="AQ54" s="36"/>
      <c r="AR54" s="37"/>
      <c r="AS54" s="33"/>
      <c r="AT54" s="33"/>
      <c r="AU54" s="33"/>
      <c r="AV54" s="33"/>
      <c r="AW54" s="33"/>
      <c r="AX54" s="33"/>
      <c r="AY54" s="33"/>
      <c r="AZ54" s="38">
        <f t="shared" si="50"/>
        <v>2</v>
      </c>
      <c r="BA54" s="39">
        <f t="shared" si="51"/>
        <v>1</v>
      </c>
      <c r="BB54" s="40">
        <f t="shared" si="52"/>
        <v>1</v>
      </c>
      <c r="BC54" s="31">
        <f t="shared" si="53"/>
        <v>2</v>
      </c>
      <c r="BD54" s="40">
        <f t="shared" si="54"/>
        <v>0</v>
      </c>
      <c r="BE54" s="31">
        <f t="shared" si="55"/>
        <v>2</v>
      </c>
      <c r="BF54" s="40">
        <f t="shared" si="56"/>
        <v>4</v>
      </c>
      <c r="BG54" s="31">
        <f t="shared" si="57"/>
        <v>6</v>
      </c>
      <c r="BH54" s="40">
        <f t="shared" si="58"/>
        <v>0</v>
      </c>
      <c r="BI54" s="40">
        <f t="shared" si="59"/>
        <v>0</v>
      </c>
      <c r="BJ54" s="40">
        <f t="shared" si="60"/>
        <v>0</v>
      </c>
      <c r="BK54" s="40">
        <f t="shared" si="61"/>
        <v>0</v>
      </c>
      <c r="BL54" s="40">
        <f t="shared" si="62"/>
        <v>0</v>
      </c>
      <c r="BM54" s="31">
        <f t="shared" si="63"/>
        <v>0</v>
      </c>
      <c r="BN54" s="40">
        <f t="shared" si="64"/>
        <v>0</v>
      </c>
      <c r="BO54" s="40">
        <f t="shared" si="65"/>
        <v>0</v>
      </c>
      <c r="BP54" s="40">
        <f t="shared" si="66"/>
        <v>0</v>
      </c>
      <c r="BQ54" s="40">
        <f t="shared" si="67"/>
        <v>0</v>
      </c>
      <c r="BR54" s="40">
        <f t="shared" si="68"/>
        <v>0</v>
      </c>
      <c r="BS54" s="31">
        <f t="shared" si="69"/>
        <v>0</v>
      </c>
      <c r="BT54" s="40">
        <f t="shared" si="70"/>
        <v>0</v>
      </c>
      <c r="BU54" s="41">
        <f t="shared" si="71"/>
        <v>0</v>
      </c>
      <c r="BV54" s="41">
        <f t="shared" si="72"/>
        <v>0</v>
      </c>
      <c r="BW54" s="42"/>
      <c r="BX54" s="39">
        <f t="shared" si="73"/>
        <v>340</v>
      </c>
      <c r="BY54" s="40">
        <f t="shared" si="74"/>
        <v>0</v>
      </c>
      <c r="BZ54" s="40">
        <f t="shared" si="75"/>
        <v>0</v>
      </c>
      <c r="CA54" s="40">
        <f t="shared" si="76"/>
        <v>0</v>
      </c>
      <c r="CB54" s="40">
        <f t="shared" si="77"/>
        <v>0</v>
      </c>
      <c r="CC54" s="32">
        <f t="shared" si="44"/>
        <v>340</v>
      </c>
      <c r="CD54" s="177">
        <f t="shared" si="6"/>
        <v>193.33333333333334</v>
      </c>
      <c r="CE54" s="24">
        <f t="shared" si="45"/>
        <v>3</v>
      </c>
      <c r="CF54" s="177">
        <f t="shared" si="7"/>
        <v>153.33333333333334</v>
      </c>
      <c r="CG54" s="24">
        <f t="shared" si="46"/>
        <v>4</v>
      </c>
      <c r="CH54" s="177">
        <f t="shared" si="8"/>
        <v>100</v>
      </c>
      <c r="CI54" s="24">
        <f t="shared" si="47"/>
        <v>5</v>
      </c>
      <c r="CJ54" s="24">
        <f t="shared" si="48"/>
        <v>187</v>
      </c>
      <c r="CK54" s="175">
        <f t="shared" si="9"/>
        <v>0.17166081841819603</v>
      </c>
      <c r="CM54">
        <f t="shared" si="10"/>
        <v>0.18484288354898337</v>
      </c>
      <c r="CN54">
        <f t="shared" si="11"/>
        <v>0.1557632398753894</v>
      </c>
      <c r="CO54">
        <f t="shared" si="12"/>
        <v>0</v>
      </c>
      <c r="CP54">
        <f t="shared" si="13"/>
        <v>0.91116173120728938</v>
      </c>
      <c r="CQ54">
        <f t="shared" si="14"/>
        <v>0</v>
      </c>
      <c r="CR54">
        <f t="shared" si="15"/>
        <v>0</v>
      </c>
      <c r="CS54">
        <f t="shared" si="16"/>
        <v>0</v>
      </c>
      <c r="CT54">
        <f t="shared" si="17"/>
        <v>0</v>
      </c>
      <c r="CU54">
        <f t="shared" si="18"/>
        <v>0</v>
      </c>
      <c r="CV54">
        <f t="shared" si="19"/>
        <v>0</v>
      </c>
      <c r="CW54">
        <f t="shared" si="20"/>
        <v>0</v>
      </c>
      <c r="CX54">
        <f t="shared" si="21"/>
        <v>0</v>
      </c>
      <c r="CY54">
        <f t="shared" si="22"/>
        <v>0</v>
      </c>
      <c r="CZ54">
        <f t="shared" si="23"/>
        <v>0</v>
      </c>
      <c r="DA54">
        <f t="shared" si="24"/>
        <v>0</v>
      </c>
      <c r="DB54">
        <f t="shared" si="25"/>
        <v>0</v>
      </c>
      <c r="DC54">
        <f t="shared" si="26"/>
        <v>0</v>
      </c>
      <c r="DE54" s="24">
        <f t="shared" si="49"/>
        <v>0</v>
      </c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</row>
    <row r="55" spans="1:123" ht="15.75" thickBot="1">
      <c r="A55" s="24" t="str">
        <f ca="1">UFRN!A6</f>
        <v>UFRN</v>
      </c>
      <c r="B55" s="24">
        <f ca="1">UFRN!B6</f>
        <v>4</v>
      </c>
      <c r="C55" s="24" t="str">
        <f ca="1">UFRN!C6</f>
        <v>Jonatas de Franca Barros</v>
      </c>
      <c r="D55" s="85" t="str">
        <f ca="1">UFRN!D6</f>
        <v>P</v>
      </c>
      <c r="E55" s="24">
        <f ca="1">UFRN!E6</f>
        <v>1</v>
      </c>
      <c r="F55" s="24">
        <f ca="1">UFRN!F6</f>
        <v>0</v>
      </c>
      <c r="G55" s="24">
        <f ca="1">UFRN!G6</f>
        <v>0</v>
      </c>
      <c r="H55" s="24">
        <f ca="1">UFRN!H6</f>
        <v>2</v>
      </c>
      <c r="I55" s="24">
        <f ca="1">UFRN!I6</f>
        <v>0</v>
      </c>
      <c r="J55" s="24">
        <f ca="1">UFRN!J6</f>
        <v>0</v>
      </c>
      <c r="K55" s="24">
        <f ca="1">UFRN!K6</f>
        <v>0</v>
      </c>
      <c r="L55" s="24">
        <f ca="1">UFRN!L6</f>
        <v>0</v>
      </c>
      <c r="M55" s="24">
        <f ca="1">UFRN!M6</f>
        <v>0</v>
      </c>
      <c r="N55" s="24">
        <f ca="1">UFRN!N6</f>
        <v>0</v>
      </c>
      <c r="O55" s="24">
        <f ca="1">UFRN!O6</f>
        <v>0</v>
      </c>
      <c r="P55" s="24">
        <f ca="1">UFRN!P6</f>
        <v>0</v>
      </c>
      <c r="Q55" s="24">
        <f ca="1">UFRN!Q6</f>
        <v>0</v>
      </c>
      <c r="R55" s="24">
        <f ca="1">UFRN!R6</f>
        <v>0</v>
      </c>
      <c r="S55" s="24">
        <f ca="1">UFRN!S6</f>
        <v>0</v>
      </c>
      <c r="T55" s="85" t="str">
        <f ca="1">UFRN!T6</f>
        <v>P</v>
      </c>
      <c r="U55" s="24">
        <f ca="1">UFRN!U6</f>
        <v>0</v>
      </c>
      <c r="V55" s="24">
        <f ca="1">UFRN!V6</f>
        <v>2</v>
      </c>
      <c r="W55" s="24">
        <f ca="1">UFRN!W6</f>
        <v>0</v>
      </c>
      <c r="X55" s="24">
        <f ca="1">UFRN!X6</f>
        <v>0</v>
      </c>
      <c r="Y55" s="24">
        <f ca="1">UFRN!Y6</f>
        <v>0</v>
      </c>
      <c r="Z55" s="24">
        <f ca="1">UFRN!Z6</f>
        <v>0</v>
      </c>
      <c r="AA55" s="24">
        <f ca="1">UFRN!AA6</f>
        <v>0</v>
      </c>
      <c r="AB55" s="24">
        <f ca="1">UFRN!AB6</f>
        <v>0</v>
      </c>
      <c r="AC55" s="24">
        <f ca="1">UFRN!AC6</f>
        <v>0</v>
      </c>
      <c r="AD55" s="24">
        <f ca="1">UFRN!AD6</f>
        <v>0</v>
      </c>
      <c r="AE55" s="24">
        <f ca="1">UFRN!AE6</f>
        <v>0</v>
      </c>
      <c r="AF55" s="24">
        <f ca="1">UFRN!AF6</f>
        <v>0</v>
      </c>
      <c r="AG55" s="24">
        <f ca="1">UFRN!AG6</f>
        <v>0</v>
      </c>
      <c r="AH55" s="24">
        <f ca="1">UFRN!AH6</f>
        <v>0</v>
      </c>
      <c r="AI55" s="24">
        <f ca="1">UFRN!AI6</f>
        <v>0</v>
      </c>
      <c r="AJ55" s="50"/>
      <c r="AK55" s="93"/>
      <c r="AL55" s="33"/>
      <c r="AM55" s="33"/>
      <c r="AN55" s="36"/>
      <c r="AO55" s="36"/>
      <c r="AP55" s="36"/>
      <c r="AQ55" s="36"/>
      <c r="AR55" s="37"/>
      <c r="AS55" s="33"/>
      <c r="AT55" s="33"/>
      <c r="AU55" s="33"/>
      <c r="AV55" s="33"/>
      <c r="AW55" s="33"/>
      <c r="AX55" s="33"/>
      <c r="AY55" s="33"/>
      <c r="AZ55" s="38">
        <f t="shared" si="50"/>
        <v>2</v>
      </c>
      <c r="BA55" s="39">
        <f t="shared" si="51"/>
        <v>1</v>
      </c>
      <c r="BB55" s="40">
        <f t="shared" si="52"/>
        <v>2</v>
      </c>
      <c r="BC55" s="31">
        <f t="shared" si="53"/>
        <v>3</v>
      </c>
      <c r="BD55" s="40">
        <f t="shared" si="54"/>
        <v>0</v>
      </c>
      <c r="BE55" s="31">
        <f t="shared" si="55"/>
        <v>3</v>
      </c>
      <c r="BF55" s="40">
        <f t="shared" si="56"/>
        <v>2</v>
      </c>
      <c r="BG55" s="31">
        <f t="shared" si="57"/>
        <v>5</v>
      </c>
      <c r="BH55" s="40">
        <f t="shared" si="58"/>
        <v>0</v>
      </c>
      <c r="BI55" s="40">
        <f t="shared" si="59"/>
        <v>0</v>
      </c>
      <c r="BJ55" s="40">
        <f t="shared" si="60"/>
        <v>0</v>
      </c>
      <c r="BK55" s="40">
        <f t="shared" si="61"/>
        <v>0</v>
      </c>
      <c r="BL55" s="40">
        <f t="shared" si="62"/>
        <v>0</v>
      </c>
      <c r="BM55" s="31">
        <f t="shared" si="63"/>
        <v>0</v>
      </c>
      <c r="BN55" s="40">
        <f t="shared" si="64"/>
        <v>0</v>
      </c>
      <c r="BO55" s="40">
        <f t="shared" si="65"/>
        <v>0</v>
      </c>
      <c r="BP55" s="40">
        <f t="shared" si="66"/>
        <v>0</v>
      </c>
      <c r="BQ55" s="40">
        <f t="shared" si="67"/>
        <v>0</v>
      </c>
      <c r="BR55" s="40">
        <f t="shared" si="68"/>
        <v>0</v>
      </c>
      <c r="BS55" s="31">
        <f t="shared" si="69"/>
        <v>0</v>
      </c>
      <c r="BT55" s="40">
        <f t="shared" si="70"/>
        <v>0</v>
      </c>
      <c r="BU55" s="41">
        <f t="shared" si="71"/>
        <v>0</v>
      </c>
      <c r="BV55" s="41">
        <f t="shared" si="72"/>
        <v>0</v>
      </c>
      <c r="BW55" s="42"/>
      <c r="BX55" s="39">
        <f t="shared" si="73"/>
        <v>340</v>
      </c>
      <c r="BY55" s="40">
        <f t="shared" si="74"/>
        <v>0</v>
      </c>
      <c r="BZ55" s="40">
        <f t="shared" si="75"/>
        <v>0</v>
      </c>
      <c r="CA55" s="40">
        <f t="shared" si="76"/>
        <v>0</v>
      </c>
      <c r="CB55" s="40">
        <f t="shared" si="77"/>
        <v>0</v>
      </c>
      <c r="CC55" s="32">
        <f t="shared" si="44"/>
        <v>340</v>
      </c>
      <c r="CD55" s="177">
        <f t="shared" si="6"/>
        <v>193.33333333333334</v>
      </c>
      <c r="CE55" s="24">
        <f t="shared" si="45"/>
        <v>3</v>
      </c>
      <c r="CF55" s="177">
        <f t="shared" si="7"/>
        <v>153.33333333333334</v>
      </c>
      <c r="CG55" s="24">
        <f t="shared" si="46"/>
        <v>4</v>
      </c>
      <c r="CH55" s="177">
        <f t="shared" si="8"/>
        <v>100</v>
      </c>
      <c r="CI55" s="24">
        <f t="shared" si="47"/>
        <v>5</v>
      </c>
      <c r="CJ55" s="24">
        <f t="shared" si="48"/>
        <v>187</v>
      </c>
      <c r="CK55" s="175">
        <f t="shared" si="9"/>
        <v>0.17166081841819603</v>
      </c>
      <c r="CM55">
        <f t="shared" si="10"/>
        <v>0.18484288354898337</v>
      </c>
      <c r="CN55">
        <f t="shared" si="11"/>
        <v>0.3115264797507788</v>
      </c>
      <c r="CO55">
        <f t="shared" si="12"/>
        <v>0</v>
      </c>
      <c r="CP55">
        <f t="shared" si="13"/>
        <v>0.45558086560364469</v>
      </c>
      <c r="CQ55">
        <f t="shared" si="14"/>
        <v>0</v>
      </c>
      <c r="CR55">
        <f t="shared" si="15"/>
        <v>0</v>
      </c>
      <c r="CS55">
        <f t="shared" si="16"/>
        <v>0</v>
      </c>
      <c r="CT55">
        <f t="shared" si="17"/>
        <v>0</v>
      </c>
      <c r="CU55">
        <f t="shared" si="18"/>
        <v>0</v>
      </c>
      <c r="CV55">
        <f t="shared" si="19"/>
        <v>0</v>
      </c>
      <c r="CW55">
        <f t="shared" si="20"/>
        <v>0</v>
      </c>
      <c r="CX55">
        <f t="shared" si="21"/>
        <v>0</v>
      </c>
      <c r="CY55">
        <f t="shared" si="22"/>
        <v>0</v>
      </c>
      <c r="CZ55">
        <f t="shared" si="23"/>
        <v>0</v>
      </c>
      <c r="DA55">
        <f t="shared" si="24"/>
        <v>0</v>
      </c>
      <c r="DB55">
        <f t="shared" si="25"/>
        <v>0</v>
      </c>
      <c r="DC55">
        <f t="shared" si="26"/>
        <v>0</v>
      </c>
      <c r="DE55" s="24">
        <f t="shared" si="49"/>
        <v>0</v>
      </c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</row>
    <row r="56" spans="1:123" ht="15.75" thickBot="1">
      <c r="A56" s="24" t="str">
        <f ca="1">UFRN!A7</f>
        <v>UFRN</v>
      </c>
      <c r="B56" s="24">
        <f ca="1">UFRN!B7</f>
        <v>5</v>
      </c>
      <c r="C56" s="24" t="str">
        <f ca="1">UFRN!C7</f>
        <v>Jose Pereira de Melo</v>
      </c>
      <c r="D56" s="85" t="str">
        <f ca="1">UFRN!D7</f>
        <v>P</v>
      </c>
      <c r="E56" s="24">
        <f ca="1">UFRN!E7</f>
        <v>0</v>
      </c>
      <c r="F56" s="24">
        <f ca="1">UFRN!F7</f>
        <v>1</v>
      </c>
      <c r="G56" s="24">
        <f ca="1">UFRN!G7</f>
        <v>0</v>
      </c>
      <c r="H56" s="24">
        <f ca="1">UFRN!H7</f>
        <v>1</v>
      </c>
      <c r="I56" s="24">
        <f ca="1">UFRN!I7</f>
        <v>0</v>
      </c>
      <c r="J56" s="24">
        <f ca="1">UFRN!J7</f>
        <v>0</v>
      </c>
      <c r="K56" s="24">
        <f ca="1">UFRN!K7</f>
        <v>0</v>
      </c>
      <c r="L56" s="24">
        <f ca="1">UFRN!L7</f>
        <v>0</v>
      </c>
      <c r="M56" s="24">
        <f ca="1">UFRN!M7</f>
        <v>0</v>
      </c>
      <c r="N56" s="24">
        <f ca="1">UFRN!N7</f>
        <v>0</v>
      </c>
      <c r="O56" s="24">
        <f ca="1">UFRN!O7</f>
        <v>0</v>
      </c>
      <c r="P56" s="24">
        <f ca="1">UFRN!P7</f>
        <v>0</v>
      </c>
      <c r="Q56" s="24">
        <f ca="1">UFRN!Q7</f>
        <v>0</v>
      </c>
      <c r="R56" s="24">
        <f ca="1">UFRN!R7</f>
        <v>1</v>
      </c>
      <c r="S56" s="24">
        <f ca="1">UFRN!S7</f>
        <v>0</v>
      </c>
      <c r="T56" s="85" t="str">
        <f ca="1">UFRN!T7</f>
        <v>P</v>
      </c>
      <c r="U56" s="24">
        <f ca="1">UFRN!U7</f>
        <v>0</v>
      </c>
      <c r="V56" s="24">
        <f ca="1">UFRN!V7</f>
        <v>0</v>
      </c>
      <c r="W56" s="24">
        <f ca="1">UFRN!W7</f>
        <v>0</v>
      </c>
      <c r="X56" s="24">
        <f ca="1">UFRN!X7</f>
        <v>0</v>
      </c>
      <c r="Y56" s="24">
        <f ca="1">UFRN!Y7</f>
        <v>0</v>
      </c>
      <c r="Z56" s="24">
        <f ca="1">UFRN!Z7</f>
        <v>0</v>
      </c>
      <c r="AA56" s="24">
        <f ca="1">UFRN!AA7</f>
        <v>0</v>
      </c>
      <c r="AB56" s="24">
        <f ca="1">UFRN!AB7</f>
        <v>0</v>
      </c>
      <c r="AC56" s="24">
        <f ca="1">UFRN!AC7</f>
        <v>0</v>
      </c>
      <c r="AD56" s="24">
        <f ca="1">UFRN!AD7</f>
        <v>0</v>
      </c>
      <c r="AE56" s="24">
        <f ca="1">UFRN!AE7</f>
        <v>0</v>
      </c>
      <c r="AF56" s="24">
        <f ca="1">UFRN!AF7</f>
        <v>0</v>
      </c>
      <c r="AG56" s="24">
        <f ca="1">UFRN!AG7</f>
        <v>0</v>
      </c>
      <c r="AH56" s="24">
        <f ca="1">UFRN!AH7</f>
        <v>0</v>
      </c>
      <c r="AI56" s="24">
        <f ca="1">UFRN!AI7</f>
        <v>0</v>
      </c>
      <c r="AJ56" s="50"/>
      <c r="AK56" s="93"/>
      <c r="AL56" s="33"/>
      <c r="AM56" s="33"/>
      <c r="AN56" s="36"/>
      <c r="AO56" s="36"/>
      <c r="AP56" s="36"/>
      <c r="AQ56" s="36"/>
      <c r="AR56" s="37"/>
      <c r="AS56" s="33"/>
      <c r="AT56" s="33"/>
      <c r="AU56" s="33"/>
      <c r="AV56" s="33"/>
      <c r="AW56" s="33"/>
      <c r="AX56" s="33"/>
      <c r="AY56" s="33"/>
      <c r="AZ56" s="38">
        <f t="shared" si="50"/>
        <v>2</v>
      </c>
      <c r="BA56" s="39">
        <f t="shared" si="51"/>
        <v>0</v>
      </c>
      <c r="BB56" s="40">
        <f t="shared" si="52"/>
        <v>1</v>
      </c>
      <c r="BC56" s="31">
        <f t="shared" si="53"/>
        <v>1</v>
      </c>
      <c r="BD56" s="40">
        <f t="shared" si="54"/>
        <v>0</v>
      </c>
      <c r="BE56" s="31">
        <f t="shared" si="55"/>
        <v>1</v>
      </c>
      <c r="BF56" s="40">
        <f t="shared" si="56"/>
        <v>1</v>
      </c>
      <c r="BG56" s="31">
        <f t="shared" si="57"/>
        <v>2</v>
      </c>
      <c r="BH56" s="40">
        <f t="shared" si="58"/>
        <v>0</v>
      </c>
      <c r="BI56" s="40">
        <f t="shared" si="59"/>
        <v>0</v>
      </c>
      <c r="BJ56" s="40">
        <f t="shared" si="60"/>
        <v>0</v>
      </c>
      <c r="BK56" s="40">
        <f t="shared" si="61"/>
        <v>0</v>
      </c>
      <c r="BL56" s="40">
        <f t="shared" si="62"/>
        <v>0</v>
      </c>
      <c r="BM56" s="31">
        <f t="shared" si="63"/>
        <v>0</v>
      </c>
      <c r="BN56" s="40">
        <f t="shared" si="64"/>
        <v>0</v>
      </c>
      <c r="BO56" s="40">
        <f t="shared" si="65"/>
        <v>0</v>
      </c>
      <c r="BP56" s="40">
        <f t="shared" si="66"/>
        <v>0</v>
      </c>
      <c r="BQ56" s="40">
        <f t="shared" si="67"/>
        <v>0</v>
      </c>
      <c r="BR56" s="40">
        <f t="shared" si="68"/>
        <v>0</v>
      </c>
      <c r="BS56" s="31">
        <f t="shared" si="69"/>
        <v>0</v>
      </c>
      <c r="BT56" s="40">
        <f t="shared" si="70"/>
        <v>1</v>
      </c>
      <c r="BU56" s="41">
        <f t="shared" si="71"/>
        <v>0</v>
      </c>
      <c r="BV56" s="41">
        <f t="shared" si="72"/>
        <v>0</v>
      </c>
      <c r="BW56" s="42"/>
      <c r="BX56" s="39">
        <f t="shared" si="73"/>
        <v>120</v>
      </c>
      <c r="BY56" s="40">
        <f t="shared" si="74"/>
        <v>0</v>
      </c>
      <c r="BZ56" s="40">
        <f t="shared" si="75"/>
        <v>0</v>
      </c>
      <c r="CA56" s="40">
        <f t="shared" si="76"/>
        <v>0</v>
      </c>
      <c r="CB56" s="40">
        <f t="shared" si="77"/>
        <v>25</v>
      </c>
      <c r="CC56" s="32">
        <f t="shared" si="44"/>
        <v>145</v>
      </c>
      <c r="CD56" s="177">
        <f t="shared" si="6"/>
        <v>-1.6666666666666572</v>
      </c>
      <c r="CE56" s="24" t="str">
        <f t="shared" si="45"/>
        <v>NAO</v>
      </c>
      <c r="CF56" s="177">
        <f t="shared" si="7"/>
        <v>-41.666666666666657</v>
      </c>
      <c r="CG56" s="24" t="str">
        <f t="shared" si="46"/>
        <v>NAO</v>
      </c>
      <c r="CH56" s="177">
        <f t="shared" si="8"/>
        <v>-95</v>
      </c>
      <c r="CI56" s="24" t="str">
        <f t="shared" si="47"/>
        <v>NAO</v>
      </c>
      <c r="CJ56" s="24">
        <f t="shared" si="48"/>
        <v>317</v>
      </c>
      <c r="CK56" s="175">
        <f t="shared" si="9"/>
        <v>7.3208290207760082E-2</v>
      </c>
      <c r="CM56">
        <f t="shared" si="10"/>
        <v>0</v>
      </c>
      <c r="CN56">
        <f t="shared" si="11"/>
        <v>0.1557632398753894</v>
      </c>
      <c r="CO56">
        <f t="shared" si="12"/>
        <v>0</v>
      </c>
      <c r="CP56">
        <f t="shared" si="13"/>
        <v>0.22779043280182235</v>
      </c>
      <c r="CQ56">
        <f t="shared" si="14"/>
        <v>0</v>
      </c>
      <c r="CR56">
        <f t="shared" si="15"/>
        <v>0</v>
      </c>
      <c r="CS56">
        <f t="shared" si="16"/>
        <v>0</v>
      </c>
      <c r="CT56">
        <f t="shared" si="17"/>
        <v>0</v>
      </c>
      <c r="CU56">
        <f t="shared" si="18"/>
        <v>0</v>
      </c>
      <c r="CV56">
        <f t="shared" si="19"/>
        <v>0</v>
      </c>
      <c r="CW56">
        <f t="shared" si="20"/>
        <v>0</v>
      </c>
      <c r="CX56">
        <f t="shared" si="21"/>
        <v>0</v>
      </c>
      <c r="CY56">
        <f t="shared" si="22"/>
        <v>0</v>
      </c>
      <c r="CZ56">
        <f t="shared" si="23"/>
        <v>0</v>
      </c>
      <c r="DA56">
        <f t="shared" si="24"/>
        <v>1.3404825737265416</v>
      </c>
      <c r="DB56">
        <f t="shared" si="25"/>
        <v>0</v>
      </c>
      <c r="DC56">
        <f t="shared" si="26"/>
        <v>0</v>
      </c>
      <c r="DE56" s="24">
        <f t="shared" si="49"/>
        <v>0</v>
      </c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</row>
    <row r="57" spans="1:123" ht="15.75" thickBot="1">
      <c r="A57" s="24" t="str">
        <f ca="1">UFRN!A8</f>
        <v>UFRN</v>
      </c>
      <c r="B57" s="24">
        <f ca="1">UFRN!B8</f>
        <v>6</v>
      </c>
      <c r="C57" s="24" t="str">
        <f ca="1">UFRN!C8</f>
        <v>Maria Isabel Brandão de Souza Mendes</v>
      </c>
      <c r="D57" s="85" t="str">
        <f ca="1">UFRN!D8</f>
        <v>P</v>
      </c>
      <c r="E57" s="24">
        <f ca="1">UFRN!E8</f>
        <v>0</v>
      </c>
      <c r="F57" s="24">
        <f ca="1">UFRN!F8</f>
        <v>1</v>
      </c>
      <c r="G57" s="24">
        <f ca="1">UFRN!G8</f>
        <v>0</v>
      </c>
      <c r="H57" s="24">
        <f ca="1">UFRN!H8</f>
        <v>1</v>
      </c>
      <c r="I57" s="24">
        <f ca="1">UFRN!I8</f>
        <v>0</v>
      </c>
      <c r="J57" s="24">
        <f ca="1">UFRN!J8</f>
        <v>0</v>
      </c>
      <c r="K57" s="24">
        <f ca="1">UFRN!K8</f>
        <v>0</v>
      </c>
      <c r="L57" s="24">
        <f ca="1">UFRN!L8</f>
        <v>0</v>
      </c>
      <c r="M57" s="24">
        <f ca="1">UFRN!M8</f>
        <v>0</v>
      </c>
      <c r="N57" s="24">
        <f ca="1">UFRN!N8</f>
        <v>0</v>
      </c>
      <c r="O57" s="24">
        <f ca="1">UFRN!O8</f>
        <v>0</v>
      </c>
      <c r="P57" s="24">
        <f ca="1">UFRN!P8</f>
        <v>0</v>
      </c>
      <c r="Q57" s="24">
        <f ca="1">UFRN!Q8</f>
        <v>0</v>
      </c>
      <c r="R57" s="24">
        <f ca="1">UFRN!R8</f>
        <v>1.1000000000000001</v>
      </c>
      <c r="S57" s="24">
        <f ca="1">UFRN!S8</f>
        <v>0</v>
      </c>
      <c r="T57" s="85" t="str">
        <f ca="1">UFRN!T8</f>
        <v>P</v>
      </c>
      <c r="U57" s="24">
        <f ca="1">UFRN!U8</f>
        <v>0</v>
      </c>
      <c r="V57" s="24">
        <f ca="1">UFRN!V8</f>
        <v>0</v>
      </c>
      <c r="W57" s="24">
        <f ca="1">UFRN!W8</f>
        <v>1</v>
      </c>
      <c r="X57" s="24">
        <f ca="1">UFRN!X8</f>
        <v>0</v>
      </c>
      <c r="Y57" s="24">
        <f ca="1">UFRN!Y8</f>
        <v>0</v>
      </c>
      <c r="Z57" s="24">
        <f ca="1">UFRN!Z8</f>
        <v>0</v>
      </c>
      <c r="AA57" s="24">
        <f ca="1">UFRN!AA8</f>
        <v>0</v>
      </c>
      <c r="AB57" s="24">
        <f ca="1">UFRN!AB8</f>
        <v>0</v>
      </c>
      <c r="AC57" s="24">
        <f ca="1">UFRN!AC8</f>
        <v>0</v>
      </c>
      <c r="AD57" s="24">
        <f ca="1">UFRN!AD8</f>
        <v>0</v>
      </c>
      <c r="AE57" s="24">
        <f ca="1">UFRN!AE8</f>
        <v>0</v>
      </c>
      <c r="AF57" s="24">
        <f ca="1">UFRN!AF8</f>
        <v>0</v>
      </c>
      <c r="AG57" s="24">
        <f ca="1">UFRN!AG8</f>
        <v>0</v>
      </c>
      <c r="AH57" s="24">
        <f ca="1">UFRN!AH8</f>
        <v>0</v>
      </c>
      <c r="AI57" s="24">
        <f ca="1">UFRN!AI8</f>
        <v>0</v>
      </c>
      <c r="AJ57" s="50"/>
      <c r="AK57" s="93"/>
      <c r="AL57" s="33"/>
      <c r="AM57" s="33"/>
      <c r="AN57" s="36"/>
      <c r="AO57" s="36"/>
      <c r="AP57" s="36"/>
      <c r="AQ57" s="36"/>
      <c r="AR57" s="37"/>
      <c r="AS57" s="33"/>
      <c r="AT57" s="33"/>
      <c r="AU57" s="33"/>
      <c r="AV57" s="33"/>
      <c r="AW57" s="33"/>
      <c r="AX57" s="33"/>
      <c r="AY57" s="33"/>
      <c r="AZ57" s="38">
        <f t="shared" si="50"/>
        <v>2</v>
      </c>
      <c r="BA57" s="39">
        <f t="shared" si="51"/>
        <v>0</v>
      </c>
      <c r="BB57" s="40">
        <f t="shared" si="52"/>
        <v>1</v>
      </c>
      <c r="BC57" s="31">
        <f t="shared" si="53"/>
        <v>1</v>
      </c>
      <c r="BD57" s="40">
        <f t="shared" si="54"/>
        <v>1</v>
      </c>
      <c r="BE57" s="31">
        <f t="shared" si="55"/>
        <v>2</v>
      </c>
      <c r="BF57" s="40">
        <f t="shared" si="56"/>
        <v>1</v>
      </c>
      <c r="BG57" s="31">
        <f t="shared" si="57"/>
        <v>3</v>
      </c>
      <c r="BH57" s="40">
        <f t="shared" si="58"/>
        <v>0</v>
      </c>
      <c r="BI57" s="40">
        <f t="shared" si="59"/>
        <v>0</v>
      </c>
      <c r="BJ57" s="40">
        <f t="shared" si="60"/>
        <v>0</v>
      </c>
      <c r="BK57" s="40">
        <f t="shared" si="61"/>
        <v>0</v>
      </c>
      <c r="BL57" s="40">
        <f t="shared" si="62"/>
        <v>0</v>
      </c>
      <c r="BM57" s="31">
        <f t="shared" si="63"/>
        <v>0</v>
      </c>
      <c r="BN57" s="40">
        <f t="shared" si="64"/>
        <v>0</v>
      </c>
      <c r="BO57" s="40">
        <f t="shared" si="65"/>
        <v>0</v>
      </c>
      <c r="BP57" s="40">
        <f t="shared" si="66"/>
        <v>0</v>
      </c>
      <c r="BQ57" s="40">
        <f t="shared" si="67"/>
        <v>0</v>
      </c>
      <c r="BR57" s="40">
        <f t="shared" si="68"/>
        <v>0</v>
      </c>
      <c r="BS57" s="31">
        <f t="shared" si="69"/>
        <v>0</v>
      </c>
      <c r="BT57" s="40">
        <f t="shared" si="70"/>
        <v>1.1000000000000001</v>
      </c>
      <c r="BU57" s="41">
        <f t="shared" si="71"/>
        <v>0</v>
      </c>
      <c r="BV57" s="41">
        <f t="shared" si="72"/>
        <v>0</v>
      </c>
      <c r="BW57" s="42"/>
      <c r="BX57" s="39">
        <f t="shared" si="73"/>
        <v>180</v>
      </c>
      <c r="BY57" s="40">
        <f t="shared" si="74"/>
        <v>0</v>
      </c>
      <c r="BZ57" s="40">
        <f t="shared" si="75"/>
        <v>0</v>
      </c>
      <c r="CA57" s="40">
        <f t="shared" si="76"/>
        <v>0</v>
      </c>
      <c r="CB57" s="40">
        <f t="shared" si="77"/>
        <v>27.500000000000004</v>
      </c>
      <c r="CC57" s="32">
        <f t="shared" si="44"/>
        <v>207.5</v>
      </c>
      <c r="CD57" s="177">
        <f t="shared" si="6"/>
        <v>60.833333333333343</v>
      </c>
      <c r="CE57" s="24">
        <f t="shared" si="45"/>
        <v>3</v>
      </c>
      <c r="CF57" s="177">
        <f t="shared" si="7"/>
        <v>20.833333333333343</v>
      </c>
      <c r="CG57" s="24">
        <f t="shared" si="46"/>
        <v>4</v>
      </c>
      <c r="CH57" s="177">
        <f t="shared" si="8"/>
        <v>-32.5</v>
      </c>
      <c r="CI57" s="24" t="str">
        <f t="shared" si="47"/>
        <v>NAO</v>
      </c>
      <c r="CJ57" s="24">
        <f t="shared" si="48"/>
        <v>282</v>
      </c>
      <c r="CK57" s="175">
        <f t="shared" si="9"/>
        <v>0.10476358771110494</v>
      </c>
      <c r="CM57">
        <f t="shared" si="10"/>
        <v>0</v>
      </c>
      <c r="CN57">
        <f t="shared" si="11"/>
        <v>0.1557632398753894</v>
      </c>
      <c r="CO57">
        <f t="shared" si="12"/>
        <v>9.9800399201596807E-2</v>
      </c>
      <c r="CP57">
        <f t="shared" si="13"/>
        <v>0.22779043280182235</v>
      </c>
      <c r="CQ57">
        <f t="shared" si="14"/>
        <v>0</v>
      </c>
      <c r="CR57">
        <f t="shared" si="15"/>
        <v>0</v>
      </c>
      <c r="CS57">
        <f t="shared" si="16"/>
        <v>0</v>
      </c>
      <c r="CT57">
        <f t="shared" si="17"/>
        <v>0</v>
      </c>
      <c r="CU57">
        <f t="shared" si="18"/>
        <v>0</v>
      </c>
      <c r="CV57">
        <f t="shared" si="19"/>
        <v>0</v>
      </c>
      <c r="CW57">
        <f t="shared" si="20"/>
        <v>0</v>
      </c>
      <c r="CX57">
        <f t="shared" si="21"/>
        <v>0</v>
      </c>
      <c r="CY57">
        <f t="shared" si="22"/>
        <v>0</v>
      </c>
      <c r="CZ57">
        <f t="shared" si="23"/>
        <v>0</v>
      </c>
      <c r="DA57">
        <f t="shared" si="24"/>
        <v>1.4745308310991958</v>
      </c>
      <c r="DB57">
        <f t="shared" si="25"/>
        <v>0</v>
      </c>
      <c r="DC57">
        <f t="shared" si="26"/>
        <v>0</v>
      </c>
      <c r="DE57" s="24">
        <f t="shared" si="49"/>
        <v>0</v>
      </c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</row>
    <row r="58" spans="1:123" ht="15.75" thickBot="1">
      <c r="A58" s="24" t="str">
        <f ca="1">UFRN!A9</f>
        <v>UFRN</v>
      </c>
      <c r="B58" s="24">
        <f ca="1">UFRN!B9</f>
        <v>7</v>
      </c>
      <c r="C58" s="24" t="str">
        <f ca="1">UFRN!C9</f>
        <v>Paulo Moreira Silva Dantas</v>
      </c>
      <c r="D58" s="85" t="str">
        <f ca="1">UFRN!D9</f>
        <v>P</v>
      </c>
      <c r="E58" s="24">
        <f ca="1">UFRN!E9</f>
        <v>0</v>
      </c>
      <c r="F58" s="24">
        <f ca="1">UFRN!F9</f>
        <v>0</v>
      </c>
      <c r="G58" s="24">
        <f ca="1">UFRN!G9</f>
        <v>0</v>
      </c>
      <c r="H58" s="24">
        <f ca="1">UFRN!H9</f>
        <v>0</v>
      </c>
      <c r="I58" s="24">
        <f ca="1">UFRN!I9</f>
        <v>0</v>
      </c>
      <c r="J58" s="24">
        <f ca="1">UFRN!J9</f>
        <v>0</v>
      </c>
      <c r="K58" s="24">
        <f ca="1">UFRN!K9</f>
        <v>0</v>
      </c>
      <c r="L58" s="24">
        <f ca="1">UFRN!L9</f>
        <v>0</v>
      </c>
      <c r="M58" s="24">
        <f ca="1">UFRN!M9</f>
        <v>0</v>
      </c>
      <c r="N58" s="24">
        <f ca="1">UFRN!N9</f>
        <v>0</v>
      </c>
      <c r="O58" s="24">
        <f ca="1">UFRN!O9</f>
        <v>0</v>
      </c>
      <c r="P58" s="24">
        <f ca="1">UFRN!P9</f>
        <v>0</v>
      </c>
      <c r="Q58" s="24">
        <f ca="1">UFRN!Q9</f>
        <v>0</v>
      </c>
      <c r="R58" s="24">
        <f ca="1">UFRN!R9</f>
        <v>0</v>
      </c>
      <c r="S58" s="24">
        <f ca="1">UFRN!S9</f>
        <v>0</v>
      </c>
      <c r="T58" s="85" t="str">
        <f ca="1">UFRN!T9</f>
        <v>P</v>
      </c>
      <c r="U58" s="24">
        <f ca="1">UFRN!U9</f>
        <v>0</v>
      </c>
      <c r="V58" s="24">
        <f ca="1">UFRN!V9</f>
        <v>1</v>
      </c>
      <c r="W58" s="24">
        <f ca="1">UFRN!W9</f>
        <v>2</v>
      </c>
      <c r="X58" s="24">
        <f ca="1">UFRN!X9</f>
        <v>0</v>
      </c>
      <c r="Y58" s="24">
        <f ca="1">UFRN!Y9</f>
        <v>0</v>
      </c>
      <c r="Z58" s="24">
        <f ca="1">UFRN!Z9</f>
        <v>0</v>
      </c>
      <c r="AA58" s="24">
        <f ca="1">UFRN!AA9</f>
        <v>0</v>
      </c>
      <c r="AB58" s="24">
        <f ca="1">UFRN!AB9</f>
        <v>0</v>
      </c>
      <c r="AC58" s="24">
        <f ca="1">UFRN!AC9</f>
        <v>0</v>
      </c>
      <c r="AD58" s="24">
        <f ca="1">UFRN!AD9</f>
        <v>0</v>
      </c>
      <c r="AE58" s="24">
        <f ca="1">UFRN!AE9</f>
        <v>0</v>
      </c>
      <c r="AF58" s="24">
        <f ca="1">UFRN!AF9</f>
        <v>0</v>
      </c>
      <c r="AG58" s="24">
        <f ca="1">UFRN!AG9</f>
        <v>0</v>
      </c>
      <c r="AH58" s="24">
        <f ca="1">UFRN!AH9</f>
        <v>0</v>
      </c>
      <c r="AI58" s="24">
        <f ca="1">UFRN!AI9</f>
        <v>0</v>
      </c>
      <c r="AJ58" s="50"/>
      <c r="AK58" s="93"/>
      <c r="AL58" s="33"/>
      <c r="AM58" s="33"/>
      <c r="AN58" s="36"/>
      <c r="AO58" s="36"/>
      <c r="AP58" s="36"/>
      <c r="AQ58" s="36"/>
      <c r="AR58" s="37"/>
      <c r="AS58" s="33"/>
      <c r="AT58" s="33"/>
      <c r="AU58" s="33"/>
      <c r="AV58" s="33"/>
      <c r="AW58" s="33"/>
      <c r="AX58" s="33"/>
      <c r="AY58" s="33"/>
      <c r="AZ58" s="38">
        <f t="shared" si="50"/>
        <v>2</v>
      </c>
      <c r="BA58" s="39">
        <f t="shared" si="51"/>
        <v>0</v>
      </c>
      <c r="BB58" s="40">
        <f t="shared" si="52"/>
        <v>1</v>
      </c>
      <c r="BC58" s="31">
        <f t="shared" si="53"/>
        <v>1</v>
      </c>
      <c r="BD58" s="40">
        <f t="shared" si="54"/>
        <v>2</v>
      </c>
      <c r="BE58" s="31">
        <f t="shared" si="55"/>
        <v>3</v>
      </c>
      <c r="BF58" s="40">
        <f t="shared" si="56"/>
        <v>0</v>
      </c>
      <c r="BG58" s="31">
        <f t="shared" si="57"/>
        <v>3</v>
      </c>
      <c r="BH58" s="40">
        <f t="shared" si="58"/>
        <v>0</v>
      </c>
      <c r="BI58" s="40">
        <f t="shared" si="59"/>
        <v>0</v>
      </c>
      <c r="BJ58" s="40">
        <f t="shared" si="60"/>
        <v>0</v>
      </c>
      <c r="BK58" s="40">
        <f t="shared" si="61"/>
        <v>0</v>
      </c>
      <c r="BL58" s="40">
        <f t="shared" si="62"/>
        <v>0</v>
      </c>
      <c r="BM58" s="31">
        <f t="shared" si="63"/>
        <v>0</v>
      </c>
      <c r="BN58" s="40">
        <f t="shared" si="64"/>
        <v>0</v>
      </c>
      <c r="BO58" s="40">
        <f t="shared" si="65"/>
        <v>0</v>
      </c>
      <c r="BP58" s="40">
        <f t="shared" si="66"/>
        <v>0</v>
      </c>
      <c r="BQ58" s="40">
        <f t="shared" si="67"/>
        <v>0</v>
      </c>
      <c r="BR58" s="40">
        <f t="shared" si="68"/>
        <v>0</v>
      </c>
      <c r="BS58" s="31">
        <f t="shared" si="69"/>
        <v>0</v>
      </c>
      <c r="BT58" s="40">
        <f t="shared" si="70"/>
        <v>0</v>
      </c>
      <c r="BU58" s="41">
        <f t="shared" si="71"/>
        <v>0</v>
      </c>
      <c r="BV58" s="41">
        <f t="shared" si="72"/>
        <v>0</v>
      </c>
      <c r="BW58" s="42"/>
      <c r="BX58" s="39">
        <f t="shared" si="73"/>
        <v>200</v>
      </c>
      <c r="BY58" s="40">
        <f t="shared" si="74"/>
        <v>0</v>
      </c>
      <c r="BZ58" s="40">
        <f t="shared" si="75"/>
        <v>0</v>
      </c>
      <c r="CA58" s="40">
        <f t="shared" si="76"/>
        <v>0</v>
      </c>
      <c r="CB58" s="40">
        <f t="shared" si="77"/>
        <v>0</v>
      </c>
      <c r="CC58" s="32">
        <f t="shared" si="44"/>
        <v>200</v>
      </c>
      <c r="CD58" s="177">
        <f t="shared" si="6"/>
        <v>53.333333333333343</v>
      </c>
      <c r="CE58" s="24">
        <f t="shared" si="45"/>
        <v>3</v>
      </c>
      <c r="CF58" s="177">
        <f t="shared" si="7"/>
        <v>13.333333333333343</v>
      </c>
      <c r="CG58" s="24">
        <f t="shared" si="46"/>
        <v>4</v>
      </c>
      <c r="CH58" s="177">
        <f t="shared" si="8"/>
        <v>-40</v>
      </c>
      <c r="CI58" s="24" t="str">
        <f t="shared" si="47"/>
        <v>NAO</v>
      </c>
      <c r="CJ58" s="24">
        <f t="shared" si="48"/>
        <v>283</v>
      </c>
      <c r="CK58" s="175">
        <f t="shared" si="9"/>
        <v>0.10097695201070356</v>
      </c>
      <c r="CM58">
        <f t="shared" si="10"/>
        <v>0</v>
      </c>
      <c r="CN58">
        <f t="shared" si="11"/>
        <v>0.1557632398753894</v>
      </c>
      <c r="CO58">
        <f t="shared" si="12"/>
        <v>0.19960079840319361</v>
      </c>
      <c r="CP58">
        <f t="shared" si="13"/>
        <v>0</v>
      </c>
      <c r="CQ58">
        <f t="shared" si="14"/>
        <v>0</v>
      </c>
      <c r="CR58">
        <f t="shared" si="15"/>
        <v>0</v>
      </c>
      <c r="CS58">
        <f t="shared" si="16"/>
        <v>0</v>
      </c>
      <c r="CT58">
        <f t="shared" si="17"/>
        <v>0</v>
      </c>
      <c r="CU58">
        <f t="shared" si="18"/>
        <v>0</v>
      </c>
      <c r="CV58">
        <f t="shared" si="19"/>
        <v>0</v>
      </c>
      <c r="CW58">
        <f t="shared" si="20"/>
        <v>0</v>
      </c>
      <c r="CX58">
        <f t="shared" si="21"/>
        <v>0</v>
      </c>
      <c r="CY58">
        <f t="shared" si="22"/>
        <v>0</v>
      </c>
      <c r="CZ58">
        <f t="shared" si="23"/>
        <v>0</v>
      </c>
      <c r="DA58">
        <f t="shared" si="24"/>
        <v>0</v>
      </c>
      <c r="DB58">
        <f t="shared" si="25"/>
        <v>0</v>
      </c>
      <c r="DC58">
        <f t="shared" si="26"/>
        <v>0</v>
      </c>
      <c r="DE58" s="24">
        <f t="shared" si="49"/>
        <v>0</v>
      </c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</row>
    <row r="59" spans="1:123" ht="15.75" thickBot="1">
      <c r="A59" s="24" t="str">
        <f ca="1">UFRN!A10</f>
        <v>UFRN</v>
      </c>
      <c r="B59" s="24">
        <f ca="1">UFRN!B10</f>
        <v>8</v>
      </c>
      <c r="C59" s="24" t="str">
        <f ca="1">UFRN!C10</f>
        <v>Rosie Marie Nascimento de Medeiros</v>
      </c>
      <c r="D59" s="85" t="str">
        <f ca="1">UFRN!D10</f>
        <v>P</v>
      </c>
      <c r="E59" s="24">
        <f ca="1">UFRN!E10</f>
        <v>0</v>
      </c>
      <c r="F59" s="24">
        <f ca="1">UFRN!F10</f>
        <v>1</v>
      </c>
      <c r="G59" s="24">
        <f ca="1">UFRN!G10</f>
        <v>0</v>
      </c>
      <c r="H59" s="24">
        <f ca="1">UFRN!H10</f>
        <v>0</v>
      </c>
      <c r="I59" s="24">
        <f ca="1">UFRN!I10</f>
        <v>0</v>
      </c>
      <c r="J59" s="24">
        <f ca="1">UFRN!J10</f>
        <v>0</v>
      </c>
      <c r="K59" s="24">
        <f ca="1">UFRN!K10</f>
        <v>0</v>
      </c>
      <c r="L59" s="24">
        <f ca="1">UFRN!L10</f>
        <v>1</v>
      </c>
      <c r="M59" s="24">
        <f ca="1">UFRN!M10</f>
        <v>0</v>
      </c>
      <c r="N59" s="24">
        <f ca="1">UFRN!N10</f>
        <v>0</v>
      </c>
      <c r="O59" s="24">
        <f ca="1">UFRN!O10</f>
        <v>0</v>
      </c>
      <c r="P59" s="24">
        <f ca="1">UFRN!P10</f>
        <v>0</v>
      </c>
      <c r="Q59" s="24">
        <f ca="1">UFRN!Q10</f>
        <v>0</v>
      </c>
      <c r="R59" s="24">
        <f ca="1">UFRN!R10</f>
        <v>0</v>
      </c>
      <c r="S59" s="24">
        <f ca="1">UFRN!S10</f>
        <v>0</v>
      </c>
      <c r="T59" s="85" t="str">
        <f ca="1">UFRN!T10</f>
        <v>P</v>
      </c>
      <c r="U59" s="24">
        <f ca="1">UFRN!U10</f>
        <v>0</v>
      </c>
      <c r="V59" s="24">
        <f ca="1">UFRN!V10</f>
        <v>0</v>
      </c>
      <c r="W59" s="24">
        <f ca="1">UFRN!W10</f>
        <v>0</v>
      </c>
      <c r="X59" s="24">
        <f ca="1">UFRN!X10</f>
        <v>0</v>
      </c>
      <c r="Y59" s="24">
        <f ca="1">UFRN!Y10</f>
        <v>0</v>
      </c>
      <c r="Z59" s="24">
        <f ca="1">UFRN!Z10</f>
        <v>0</v>
      </c>
      <c r="AA59" s="24">
        <f ca="1">UFRN!AA10</f>
        <v>0</v>
      </c>
      <c r="AB59" s="24">
        <f ca="1">UFRN!AB10</f>
        <v>0</v>
      </c>
      <c r="AC59" s="24">
        <f ca="1">UFRN!AC10</f>
        <v>0</v>
      </c>
      <c r="AD59" s="24">
        <f ca="1">UFRN!AD10</f>
        <v>0</v>
      </c>
      <c r="AE59" s="24">
        <f ca="1">UFRN!AE10</f>
        <v>0</v>
      </c>
      <c r="AF59" s="24">
        <f ca="1">UFRN!AF10</f>
        <v>0</v>
      </c>
      <c r="AG59" s="24">
        <f ca="1">UFRN!AG10</f>
        <v>0</v>
      </c>
      <c r="AH59" s="24">
        <f ca="1">UFRN!AH10</f>
        <v>0</v>
      </c>
      <c r="AI59" s="24">
        <f ca="1">UFRN!AI10</f>
        <v>0</v>
      </c>
      <c r="AJ59" s="50"/>
      <c r="AK59" s="93"/>
      <c r="AL59" s="33"/>
      <c r="AM59" s="33"/>
      <c r="AN59" s="36"/>
      <c r="AO59" s="36"/>
      <c r="AP59" s="36"/>
      <c r="AQ59" s="36"/>
      <c r="AR59" s="37"/>
      <c r="AS59" s="33"/>
      <c r="AT59" s="33"/>
      <c r="AU59" s="33"/>
      <c r="AV59" s="33"/>
      <c r="AW59" s="33"/>
      <c r="AX59" s="33"/>
      <c r="AY59" s="33"/>
      <c r="AZ59" s="38">
        <f t="shared" si="50"/>
        <v>2</v>
      </c>
      <c r="BA59" s="39">
        <f t="shared" si="51"/>
        <v>0</v>
      </c>
      <c r="BB59" s="40">
        <f t="shared" si="52"/>
        <v>1</v>
      </c>
      <c r="BC59" s="31">
        <f t="shared" si="53"/>
        <v>1</v>
      </c>
      <c r="BD59" s="40">
        <f t="shared" si="54"/>
        <v>0</v>
      </c>
      <c r="BE59" s="31">
        <f t="shared" si="55"/>
        <v>1</v>
      </c>
      <c r="BF59" s="40">
        <f t="shared" si="56"/>
        <v>0</v>
      </c>
      <c r="BG59" s="31">
        <f t="shared" si="57"/>
        <v>1</v>
      </c>
      <c r="BH59" s="40">
        <f t="shared" si="58"/>
        <v>0</v>
      </c>
      <c r="BI59" s="40">
        <f t="shared" si="59"/>
        <v>0</v>
      </c>
      <c r="BJ59" s="40">
        <f t="shared" si="60"/>
        <v>0</v>
      </c>
      <c r="BK59" s="40">
        <f t="shared" si="61"/>
        <v>1</v>
      </c>
      <c r="BL59" s="40">
        <f t="shared" si="62"/>
        <v>0</v>
      </c>
      <c r="BM59" s="31">
        <f t="shared" si="63"/>
        <v>1</v>
      </c>
      <c r="BN59" s="40">
        <f t="shared" si="64"/>
        <v>0</v>
      </c>
      <c r="BO59" s="40">
        <f t="shared" si="65"/>
        <v>0</v>
      </c>
      <c r="BP59" s="40">
        <f t="shared" si="66"/>
        <v>0</v>
      </c>
      <c r="BQ59" s="40">
        <f t="shared" si="67"/>
        <v>0</v>
      </c>
      <c r="BR59" s="40">
        <f t="shared" si="68"/>
        <v>0</v>
      </c>
      <c r="BS59" s="31">
        <f t="shared" si="69"/>
        <v>0</v>
      </c>
      <c r="BT59" s="40">
        <f t="shared" si="70"/>
        <v>0</v>
      </c>
      <c r="BU59" s="41">
        <f t="shared" si="71"/>
        <v>0</v>
      </c>
      <c r="BV59" s="41">
        <f t="shared" si="72"/>
        <v>0</v>
      </c>
      <c r="BW59" s="42"/>
      <c r="BX59" s="39">
        <f t="shared" si="73"/>
        <v>80</v>
      </c>
      <c r="BY59" s="40">
        <f t="shared" si="74"/>
        <v>0</v>
      </c>
      <c r="BZ59" s="40">
        <f t="shared" si="75"/>
        <v>0</v>
      </c>
      <c r="CA59" s="40">
        <f t="shared" si="76"/>
        <v>200</v>
      </c>
      <c r="CB59" s="40">
        <f t="shared" si="77"/>
        <v>0</v>
      </c>
      <c r="CC59" s="32">
        <f t="shared" si="44"/>
        <v>280</v>
      </c>
      <c r="CD59" s="177">
        <f t="shared" si="6"/>
        <v>133.33333333333334</v>
      </c>
      <c r="CE59" s="24">
        <f t="shared" si="45"/>
        <v>3</v>
      </c>
      <c r="CF59" s="177">
        <f t="shared" si="7"/>
        <v>93.333333333333343</v>
      </c>
      <c r="CG59" s="24">
        <f t="shared" si="46"/>
        <v>4</v>
      </c>
      <c r="CH59" s="177">
        <f t="shared" si="8"/>
        <v>40</v>
      </c>
      <c r="CI59" s="24">
        <f t="shared" si="47"/>
        <v>5</v>
      </c>
      <c r="CJ59" s="24">
        <f t="shared" si="48"/>
        <v>230</v>
      </c>
      <c r="CK59" s="175">
        <f t="shared" si="9"/>
        <v>0.14136773281498499</v>
      </c>
      <c r="CM59">
        <f t="shared" si="10"/>
        <v>0</v>
      </c>
      <c r="CN59">
        <f t="shared" si="11"/>
        <v>0.1557632398753894</v>
      </c>
      <c r="CO59">
        <f t="shared" si="12"/>
        <v>0</v>
      </c>
      <c r="CP59">
        <f t="shared" si="13"/>
        <v>0</v>
      </c>
      <c r="CQ59">
        <f t="shared" si="14"/>
        <v>0</v>
      </c>
      <c r="CR59">
        <f t="shared" si="15"/>
        <v>0</v>
      </c>
      <c r="CS59">
        <f t="shared" si="16"/>
        <v>0</v>
      </c>
      <c r="CT59">
        <f t="shared" si="17"/>
        <v>14.285714285714285</v>
      </c>
      <c r="CU59">
        <f t="shared" si="18"/>
        <v>0</v>
      </c>
      <c r="CV59">
        <f t="shared" si="19"/>
        <v>0</v>
      </c>
      <c r="CW59">
        <f t="shared" si="20"/>
        <v>0</v>
      </c>
      <c r="CX59">
        <f t="shared" si="21"/>
        <v>0</v>
      </c>
      <c r="CY59">
        <f t="shared" si="22"/>
        <v>0</v>
      </c>
      <c r="CZ59">
        <f t="shared" si="23"/>
        <v>0</v>
      </c>
      <c r="DA59">
        <f t="shared" si="24"/>
        <v>0</v>
      </c>
      <c r="DB59">
        <f t="shared" si="25"/>
        <v>0</v>
      </c>
      <c r="DC59">
        <f t="shared" si="26"/>
        <v>0</v>
      </c>
      <c r="DE59" s="24">
        <f t="shared" si="49"/>
        <v>0</v>
      </c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</row>
    <row r="60" spans="1:123" ht="15.75" thickBot="1">
      <c r="A60" s="24" t="str">
        <f ca="1">UFRN!A11</f>
        <v>UFRN</v>
      </c>
      <c r="B60" s="24">
        <f ca="1">UFRN!B11</f>
        <v>9</v>
      </c>
      <c r="C60" s="24" t="str">
        <f ca="1">UFRN!C11</f>
        <v>Telma Maria Araújo Moura Lemos</v>
      </c>
      <c r="D60" s="85" t="str">
        <f ca="1">UFRN!D11</f>
        <v>P</v>
      </c>
      <c r="E60" s="24">
        <f ca="1">UFRN!E11</f>
        <v>0</v>
      </c>
      <c r="F60" s="24">
        <f ca="1">UFRN!F11</f>
        <v>0</v>
      </c>
      <c r="G60" s="24">
        <f ca="1">UFRN!G11</f>
        <v>2</v>
      </c>
      <c r="H60" s="24">
        <f ca="1">UFRN!H11</f>
        <v>0</v>
      </c>
      <c r="I60" s="24">
        <f ca="1">UFRN!I11</f>
        <v>0</v>
      </c>
      <c r="J60" s="24">
        <f ca="1">UFRN!J11</f>
        <v>0</v>
      </c>
      <c r="K60" s="24">
        <f ca="1">UFRN!K11</f>
        <v>1</v>
      </c>
      <c r="L60" s="24">
        <f ca="1">UFRN!L11</f>
        <v>0</v>
      </c>
      <c r="M60" s="24">
        <f ca="1">UFRN!M11</f>
        <v>0</v>
      </c>
      <c r="N60" s="24">
        <f ca="1">UFRN!N11</f>
        <v>0</v>
      </c>
      <c r="O60" s="24">
        <f ca="1">UFRN!O11</f>
        <v>0</v>
      </c>
      <c r="P60" s="24">
        <f ca="1">UFRN!P11</f>
        <v>0</v>
      </c>
      <c r="Q60" s="24">
        <f ca="1">UFRN!Q11</f>
        <v>0</v>
      </c>
      <c r="R60" s="24">
        <f ca="1">UFRN!R11</f>
        <v>0</v>
      </c>
      <c r="S60" s="24">
        <f ca="1">UFRN!S11</f>
        <v>0</v>
      </c>
      <c r="T60" s="85" t="str">
        <f ca="1">UFRN!T11</f>
        <v>P</v>
      </c>
      <c r="U60" s="24">
        <f ca="1">UFRN!U11</f>
        <v>0</v>
      </c>
      <c r="V60" s="24">
        <f ca="1">UFRN!V11</f>
        <v>1</v>
      </c>
      <c r="W60" s="24">
        <f ca="1">UFRN!W11</f>
        <v>0</v>
      </c>
      <c r="X60" s="24">
        <f ca="1">UFRN!X11</f>
        <v>0</v>
      </c>
      <c r="Y60" s="24">
        <f ca="1">UFRN!Y11</f>
        <v>2</v>
      </c>
      <c r="Z60" s="24">
        <f ca="1">UFRN!Z11</f>
        <v>0</v>
      </c>
      <c r="AA60" s="24">
        <f ca="1">UFRN!AA11</f>
        <v>0</v>
      </c>
      <c r="AB60" s="24">
        <f ca="1">UFRN!AB11</f>
        <v>0</v>
      </c>
      <c r="AC60" s="24">
        <f ca="1">UFRN!AC11</f>
        <v>0</v>
      </c>
      <c r="AD60" s="24">
        <f ca="1">UFRN!AD11</f>
        <v>0</v>
      </c>
      <c r="AE60" s="24">
        <f ca="1">UFRN!AE11</f>
        <v>0</v>
      </c>
      <c r="AF60" s="24">
        <f ca="1">UFRN!AF11</f>
        <v>0</v>
      </c>
      <c r="AG60" s="24">
        <f ca="1">UFRN!AG11</f>
        <v>0</v>
      </c>
      <c r="AH60" s="24">
        <f ca="1">UFRN!AH11</f>
        <v>0</v>
      </c>
      <c r="AI60" s="24">
        <f ca="1">UFRN!AI11</f>
        <v>0</v>
      </c>
      <c r="AJ60" s="50"/>
      <c r="AK60" s="93"/>
      <c r="AL60" s="33"/>
      <c r="AM60" s="33"/>
      <c r="AN60" s="36"/>
      <c r="AO60" s="36"/>
      <c r="AP60" s="36"/>
      <c r="AQ60" s="36"/>
      <c r="AR60" s="37"/>
      <c r="AS60" s="33"/>
      <c r="AT60" s="33"/>
      <c r="AU60" s="33"/>
      <c r="AV60" s="33"/>
      <c r="AW60" s="33"/>
      <c r="AX60" s="33"/>
      <c r="AY60" s="33"/>
      <c r="AZ60" s="38">
        <f t="shared" si="50"/>
        <v>2</v>
      </c>
      <c r="BA60" s="39">
        <f t="shared" si="51"/>
        <v>0</v>
      </c>
      <c r="BB60" s="40">
        <f t="shared" si="52"/>
        <v>1</v>
      </c>
      <c r="BC60" s="31">
        <f t="shared" si="53"/>
        <v>1</v>
      </c>
      <c r="BD60" s="40">
        <f t="shared" si="54"/>
        <v>2</v>
      </c>
      <c r="BE60" s="31">
        <f t="shared" si="55"/>
        <v>3</v>
      </c>
      <c r="BF60" s="40">
        <f t="shared" si="56"/>
        <v>0</v>
      </c>
      <c r="BG60" s="31">
        <f t="shared" si="57"/>
        <v>3</v>
      </c>
      <c r="BH60" s="40">
        <f t="shared" si="58"/>
        <v>2</v>
      </c>
      <c r="BI60" s="40">
        <f t="shared" si="59"/>
        <v>0</v>
      </c>
      <c r="BJ60" s="40">
        <f t="shared" si="60"/>
        <v>1</v>
      </c>
      <c r="BK60" s="40">
        <f t="shared" si="61"/>
        <v>0</v>
      </c>
      <c r="BL60" s="40">
        <f t="shared" si="62"/>
        <v>0</v>
      </c>
      <c r="BM60" s="31">
        <f t="shared" si="63"/>
        <v>0</v>
      </c>
      <c r="BN60" s="40">
        <f t="shared" si="64"/>
        <v>0</v>
      </c>
      <c r="BO60" s="40">
        <f t="shared" si="65"/>
        <v>0</v>
      </c>
      <c r="BP60" s="40">
        <f t="shared" si="66"/>
        <v>0</v>
      </c>
      <c r="BQ60" s="40">
        <f t="shared" si="67"/>
        <v>0</v>
      </c>
      <c r="BR60" s="40">
        <f t="shared" si="68"/>
        <v>0</v>
      </c>
      <c r="BS60" s="31">
        <f t="shared" si="69"/>
        <v>0</v>
      </c>
      <c r="BT60" s="40">
        <f t="shared" si="70"/>
        <v>0</v>
      </c>
      <c r="BU60" s="41">
        <f t="shared" si="71"/>
        <v>0</v>
      </c>
      <c r="BV60" s="41">
        <f t="shared" si="72"/>
        <v>0</v>
      </c>
      <c r="BW60" s="42"/>
      <c r="BX60" s="39">
        <f t="shared" si="73"/>
        <v>240</v>
      </c>
      <c r="BY60" s="40">
        <f t="shared" si="74"/>
        <v>0</v>
      </c>
      <c r="BZ60" s="40">
        <f t="shared" si="75"/>
        <v>5</v>
      </c>
      <c r="CA60" s="40">
        <f t="shared" si="76"/>
        <v>0</v>
      </c>
      <c r="CB60" s="40">
        <f t="shared" si="77"/>
        <v>0</v>
      </c>
      <c r="CC60" s="32">
        <f t="shared" si="44"/>
        <v>245</v>
      </c>
      <c r="CD60" s="177">
        <f t="shared" si="6"/>
        <v>98.333333333333343</v>
      </c>
      <c r="CE60" s="24">
        <f t="shared" si="45"/>
        <v>3</v>
      </c>
      <c r="CF60" s="177">
        <f t="shared" si="7"/>
        <v>58.333333333333343</v>
      </c>
      <c r="CG60" s="24">
        <f t="shared" si="46"/>
        <v>4</v>
      </c>
      <c r="CH60" s="177">
        <f t="shared" si="8"/>
        <v>5</v>
      </c>
      <c r="CI60" s="24">
        <f t="shared" si="47"/>
        <v>5</v>
      </c>
      <c r="CJ60" s="24">
        <f t="shared" si="48"/>
        <v>253</v>
      </c>
      <c r="CK60" s="175">
        <f t="shared" si="9"/>
        <v>0.12369676621311186</v>
      </c>
      <c r="CM60">
        <f t="shared" si="10"/>
        <v>0</v>
      </c>
      <c r="CN60">
        <f t="shared" si="11"/>
        <v>0.1557632398753894</v>
      </c>
      <c r="CO60">
        <f t="shared" si="12"/>
        <v>0.19960079840319361</v>
      </c>
      <c r="CP60">
        <f t="shared" si="13"/>
        <v>0</v>
      </c>
      <c r="CQ60">
        <f t="shared" si="14"/>
        <v>1.680672268907563</v>
      </c>
      <c r="CR60">
        <f t="shared" si="15"/>
        <v>0</v>
      </c>
      <c r="CS60">
        <f t="shared" si="16"/>
        <v>1.0204081632653061</v>
      </c>
      <c r="CT60">
        <f t="shared" si="17"/>
        <v>0</v>
      </c>
      <c r="CU60">
        <f t="shared" si="18"/>
        <v>0</v>
      </c>
      <c r="CV60">
        <f t="shared" si="19"/>
        <v>0</v>
      </c>
      <c r="CW60">
        <f t="shared" si="20"/>
        <v>0</v>
      </c>
      <c r="CX60">
        <f t="shared" si="21"/>
        <v>0</v>
      </c>
      <c r="CY60">
        <f t="shared" si="22"/>
        <v>0</v>
      </c>
      <c r="CZ60">
        <f t="shared" si="23"/>
        <v>0</v>
      </c>
      <c r="DA60">
        <f t="shared" si="24"/>
        <v>0</v>
      </c>
      <c r="DB60">
        <f t="shared" si="25"/>
        <v>0</v>
      </c>
      <c r="DC60">
        <f t="shared" si="26"/>
        <v>0</v>
      </c>
      <c r="DE60" s="24">
        <f t="shared" si="49"/>
        <v>0</v>
      </c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</row>
    <row r="61" spans="1:123" ht="15.75" thickBot="1">
      <c r="A61" s="24" t="str">
        <f ca="1">UFRN!A12</f>
        <v>UFRN</v>
      </c>
      <c r="B61" s="24">
        <f ca="1">UFRN!B12</f>
        <v>10</v>
      </c>
      <c r="C61" s="24" t="str">
        <f ca="1">UFRN!C12</f>
        <v>Terezinha Petrucia da Nóbrega</v>
      </c>
      <c r="D61" s="85" t="str">
        <f ca="1">UFRN!D12</f>
        <v>P</v>
      </c>
      <c r="E61" s="24">
        <f ca="1">UFRN!E12</f>
        <v>0</v>
      </c>
      <c r="F61" s="24">
        <f ca="1">UFRN!F12</f>
        <v>2</v>
      </c>
      <c r="G61" s="24">
        <f ca="1">UFRN!G12</f>
        <v>1</v>
      </c>
      <c r="H61" s="24">
        <f ca="1">UFRN!H12</f>
        <v>0</v>
      </c>
      <c r="I61" s="24">
        <f ca="1">UFRN!I12</f>
        <v>0</v>
      </c>
      <c r="J61" s="24">
        <f ca="1">UFRN!J12</f>
        <v>0</v>
      </c>
      <c r="K61" s="24">
        <f ca="1">UFRN!K12</f>
        <v>0</v>
      </c>
      <c r="L61" s="24">
        <f ca="1">UFRN!L12</f>
        <v>1</v>
      </c>
      <c r="M61" s="24">
        <f ca="1">UFRN!M12</f>
        <v>0</v>
      </c>
      <c r="N61" s="24">
        <f ca="1">UFRN!N12</f>
        <v>0</v>
      </c>
      <c r="O61" s="24">
        <f ca="1">UFRN!O12</f>
        <v>0</v>
      </c>
      <c r="P61" s="24">
        <f ca="1">UFRN!P12</f>
        <v>0</v>
      </c>
      <c r="Q61" s="24">
        <f ca="1">UFRN!Q12</f>
        <v>0</v>
      </c>
      <c r="R61" s="24">
        <f ca="1">UFRN!R12</f>
        <v>0</v>
      </c>
      <c r="S61" s="24">
        <f ca="1">UFRN!S12</f>
        <v>0</v>
      </c>
      <c r="T61" s="85" t="str">
        <f ca="1">UFRN!T12</f>
        <v>P</v>
      </c>
      <c r="U61" s="24">
        <f ca="1">UFRN!U12</f>
        <v>0</v>
      </c>
      <c r="V61" s="24">
        <f ca="1">UFRN!V12</f>
        <v>0</v>
      </c>
      <c r="W61" s="24">
        <f ca="1">UFRN!W12</f>
        <v>0</v>
      </c>
      <c r="X61" s="24">
        <f ca="1">UFRN!X12</f>
        <v>0</v>
      </c>
      <c r="Y61" s="24">
        <f ca="1">UFRN!Y12</f>
        <v>0</v>
      </c>
      <c r="Z61" s="24">
        <f ca="1">UFRN!Z12</f>
        <v>0</v>
      </c>
      <c r="AA61" s="24">
        <f ca="1">UFRN!AA12</f>
        <v>0</v>
      </c>
      <c r="AB61" s="24">
        <f ca="1">UFRN!AB12</f>
        <v>0</v>
      </c>
      <c r="AC61" s="24">
        <f ca="1">UFRN!AC12</f>
        <v>0</v>
      </c>
      <c r="AD61" s="24">
        <f ca="1">UFRN!AD12</f>
        <v>0</v>
      </c>
      <c r="AE61" s="24">
        <f ca="1">UFRN!AE12</f>
        <v>0</v>
      </c>
      <c r="AF61" s="24">
        <f ca="1">UFRN!AF12</f>
        <v>0</v>
      </c>
      <c r="AG61" s="24">
        <f ca="1">UFRN!AG12</f>
        <v>0</v>
      </c>
      <c r="AH61" s="24">
        <f ca="1">UFRN!AH12</f>
        <v>0</v>
      </c>
      <c r="AI61" s="24">
        <f ca="1">UFRN!AI12</f>
        <v>0</v>
      </c>
      <c r="AJ61" s="50"/>
      <c r="AK61" s="93"/>
      <c r="AL61" s="33"/>
      <c r="AM61" s="33"/>
      <c r="AN61" s="36"/>
      <c r="AO61" s="36"/>
      <c r="AP61" s="36"/>
      <c r="AQ61" s="36"/>
      <c r="AR61" s="37"/>
      <c r="AS61" s="33"/>
      <c r="AT61" s="33"/>
      <c r="AU61" s="33"/>
      <c r="AV61" s="33"/>
      <c r="AW61" s="33"/>
      <c r="AX61" s="33"/>
      <c r="AY61" s="33"/>
      <c r="AZ61" s="38">
        <f t="shared" si="50"/>
        <v>2</v>
      </c>
      <c r="BA61" s="39">
        <f t="shared" si="51"/>
        <v>0</v>
      </c>
      <c r="BB61" s="40">
        <f t="shared" si="52"/>
        <v>2</v>
      </c>
      <c r="BC61" s="31">
        <f t="shared" si="53"/>
        <v>2</v>
      </c>
      <c r="BD61" s="40">
        <f t="shared" si="54"/>
        <v>1</v>
      </c>
      <c r="BE61" s="31">
        <f t="shared" si="55"/>
        <v>3</v>
      </c>
      <c r="BF61" s="40">
        <f t="shared" si="56"/>
        <v>0</v>
      </c>
      <c r="BG61" s="31">
        <f t="shared" si="57"/>
        <v>3</v>
      </c>
      <c r="BH61" s="40">
        <f t="shared" si="58"/>
        <v>0</v>
      </c>
      <c r="BI61" s="40">
        <f t="shared" si="59"/>
        <v>0</v>
      </c>
      <c r="BJ61" s="40">
        <f t="shared" si="60"/>
        <v>0</v>
      </c>
      <c r="BK61" s="40">
        <f t="shared" si="61"/>
        <v>1</v>
      </c>
      <c r="BL61" s="40">
        <f t="shared" si="62"/>
        <v>0</v>
      </c>
      <c r="BM61" s="31">
        <f t="shared" si="63"/>
        <v>1</v>
      </c>
      <c r="BN61" s="40">
        <f t="shared" si="64"/>
        <v>0</v>
      </c>
      <c r="BO61" s="40">
        <f t="shared" si="65"/>
        <v>0</v>
      </c>
      <c r="BP61" s="40">
        <f t="shared" si="66"/>
        <v>0</v>
      </c>
      <c r="BQ61" s="40">
        <f t="shared" si="67"/>
        <v>0</v>
      </c>
      <c r="BR61" s="40">
        <f t="shared" si="68"/>
        <v>0</v>
      </c>
      <c r="BS61" s="31">
        <f t="shared" si="69"/>
        <v>0</v>
      </c>
      <c r="BT61" s="40">
        <f t="shared" si="70"/>
        <v>0</v>
      </c>
      <c r="BU61" s="41">
        <f t="shared" si="71"/>
        <v>0</v>
      </c>
      <c r="BV61" s="41">
        <f t="shared" si="72"/>
        <v>0</v>
      </c>
      <c r="BW61" s="42"/>
      <c r="BX61" s="39">
        <f t="shared" si="73"/>
        <v>220</v>
      </c>
      <c r="BY61" s="40">
        <f t="shared" si="74"/>
        <v>0</v>
      </c>
      <c r="BZ61" s="40">
        <f t="shared" si="75"/>
        <v>0</v>
      </c>
      <c r="CA61" s="40">
        <f t="shared" si="76"/>
        <v>200</v>
      </c>
      <c r="CB61" s="40">
        <f t="shared" si="77"/>
        <v>0</v>
      </c>
      <c r="CC61" s="32">
        <f t="shared" si="44"/>
        <v>420</v>
      </c>
      <c r="CD61" s="177">
        <f t="shared" si="6"/>
        <v>273.33333333333337</v>
      </c>
      <c r="CE61" s="24">
        <f t="shared" si="45"/>
        <v>3</v>
      </c>
      <c r="CF61" s="177">
        <f t="shared" si="7"/>
        <v>233.33333333333334</v>
      </c>
      <c r="CG61" s="24">
        <f t="shared" si="46"/>
        <v>4</v>
      </c>
      <c r="CH61" s="177">
        <f t="shared" si="8"/>
        <v>180</v>
      </c>
      <c r="CI61" s="24">
        <f t="shared" si="47"/>
        <v>5</v>
      </c>
      <c r="CJ61" s="24">
        <f t="shared" si="48"/>
        <v>143</v>
      </c>
      <c r="CK61" s="175">
        <f t="shared" si="9"/>
        <v>0.21205159922247749</v>
      </c>
      <c r="CM61">
        <f t="shared" si="10"/>
        <v>0</v>
      </c>
      <c r="CN61">
        <f t="shared" si="11"/>
        <v>0.3115264797507788</v>
      </c>
      <c r="CO61">
        <f t="shared" si="12"/>
        <v>9.9800399201596807E-2</v>
      </c>
      <c r="CP61">
        <f t="shared" si="13"/>
        <v>0</v>
      </c>
      <c r="CQ61">
        <f t="shared" si="14"/>
        <v>0</v>
      </c>
      <c r="CR61">
        <f t="shared" si="15"/>
        <v>0</v>
      </c>
      <c r="CS61">
        <f t="shared" si="16"/>
        <v>0</v>
      </c>
      <c r="CT61">
        <f t="shared" si="17"/>
        <v>14.285714285714285</v>
      </c>
      <c r="CU61">
        <f t="shared" si="18"/>
        <v>0</v>
      </c>
      <c r="CV61">
        <f t="shared" si="19"/>
        <v>0</v>
      </c>
      <c r="CW61">
        <f t="shared" si="20"/>
        <v>0</v>
      </c>
      <c r="CX61">
        <f t="shared" si="21"/>
        <v>0</v>
      </c>
      <c r="CY61">
        <f t="shared" si="22"/>
        <v>0</v>
      </c>
      <c r="CZ61">
        <f t="shared" si="23"/>
        <v>0</v>
      </c>
      <c r="DA61">
        <f t="shared" si="24"/>
        <v>0</v>
      </c>
      <c r="DB61">
        <f t="shared" si="25"/>
        <v>0</v>
      </c>
      <c r="DC61">
        <f t="shared" si="26"/>
        <v>0</v>
      </c>
      <c r="DE61" s="24">
        <f t="shared" si="49"/>
        <v>0</v>
      </c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</row>
    <row r="62" spans="1:123" ht="15.75" thickBot="1">
      <c r="A62" s="172" t="str">
        <f ca="1">UFTM!A3</f>
        <v>UFTM</v>
      </c>
      <c r="B62" s="172">
        <f ca="1">UFTM!B3</f>
        <v>1</v>
      </c>
      <c r="C62" s="172" t="str">
        <f ca="1">UFTM!C3</f>
        <v>Dernival Bertoncello</v>
      </c>
      <c r="D62" s="85" t="str">
        <f ca="1">UFTM!D3</f>
        <v>P</v>
      </c>
      <c r="E62" s="172">
        <f ca="1">UFTM!E3</f>
        <v>0</v>
      </c>
      <c r="F62" s="172">
        <f ca="1">UFTM!F3</f>
        <v>0</v>
      </c>
      <c r="G62" s="172">
        <f ca="1">UFTM!G3</f>
        <v>0</v>
      </c>
      <c r="H62" s="172">
        <f ca="1">UFTM!H3</f>
        <v>1</v>
      </c>
      <c r="I62" s="172">
        <f ca="1">UFTM!I3</f>
        <v>1</v>
      </c>
      <c r="J62" s="172">
        <f ca="1">UFTM!J3</f>
        <v>0</v>
      </c>
      <c r="K62" s="172">
        <f ca="1">UFTM!K3</f>
        <v>1</v>
      </c>
      <c r="L62" s="172">
        <f ca="1">UFTM!L3</f>
        <v>0</v>
      </c>
      <c r="M62" s="172">
        <f ca="1">UFTM!M3</f>
        <v>0</v>
      </c>
      <c r="N62" s="172">
        <f ca="1">UFTM!N3</f>
        <v>0</v>
      </c>
      <c r="O62" s="172">
        <f ca="1">UFTM!O3</f>
        <v>0</v>
      </c>
      <c r="P62" s="172">
        <f ca="1">UFTM!P3</f>
        <v>0</v>
      </c>
      <c r="Q62" s="172">
        <f ca="1">UFTM!Q3</f>
        <v>0</v>
      </c>
      <c r="R62" s="172">
        <f ca="1">UFTM!R3</f>
        <v>0</v>
      </c>
      <c r="S62" s="172">
        <f ca="1">UFTM!S3</f>
        <v>0</v>
      </c>
      <c r="T62" s="85" t="str">
        <f ca="1">UFTM!T3</f>
        <v>P</v>
      </c>
      <c r="U62" s="172">
        <f ca="1">UFTM!U3</f>
        <v>0</v>
      </c>
      <c r="V62" s="172">
        <f ca="1">UFTM!V3</f>
        <v>0</v>
      </c>
      <c r="W62" s="172">
        <f ca="1">UFTM!W3</f>
        <v>0</v>
      </c>
      <c r="X62" s="172">
        <f ca="1">UFTM!X3</f>
        <v>1</v>
      </c>
      <c r="Y62" s="172">
        <f ca="1">UFTM!Y3</f>
        <v>0</v>
      </c>
      <c r="Z62" s="172">
        <f ca="1">UFTM!Z3</f>
        <v>0</v>
      </c>
      <c r="AA62" s="172">
        <f ca="1">UFTM!AA3</f>
        <v>0</v>
      </c>
      <c r="AB62" s="172">
        <f ca="1">UFTM!AB3</f>
        <v>0</v>
      </c>
      <c r="AC62" s="172">
        <f ca="1">UFTM!AC3</f>
        <v>0</v>
      </c>
      <c r="AD62" s="172">
        <f ca="1">UFTM!AD3</f>
        <v>0</v>
      </c>
      <c r="AE62" s="172">
        <f ca="1">UFTM!AE3</f>
        <v>0</v>
      </c>
      <c r="AF62" s="172">
        <f ca="1">UFTM!AF3</f>
        <v>0</v>
      </c>
      <c r="AG62" s="172">
        <f ca="1">UFTM!AG3</f>
        <v>0</v>
      </c>
      <c r="AH62" s="172">
        <f ca="1">UFTM!AH3</f>
        <v>0</v>
      </c>
      <c r="AI62" s="172">
        <f ca="1">UFTM!AI3</f>
        <v>0</v>
      </c>
      <c r="AJ62" s="50"/>
      <c r="AK62" s="93"/>
      <c r="AL62" s="33"/>
      <c r="AM62" s="33"/>
      <c r="AN62" s="36"/>
      <c r="AO62" s="36"/>
      <c r="AP62" s="36"/>
      <c r="AQ62" s="36"/>
      <c r="AR62" s="37"/>
      <c r="AS62" s="33"/>
      <c r="AT62" s="33"/>
      <c r="AU62" s="33"/>
      <c r="AV62" s="33"/>
      <c r="AW62" s="33"/>
      <c r="AX62" s="33"/>
      <c r="AY62" s="33"/>
      <c r="AZ62" s="38">
        <f t="shared" si="50"/>
        <v>2</v>
      </c>
      <c r="BA62" s="39">
        <f t="shared" si="51"/>
        <v>0</v>
      </c>
      <c r="BB62" s="40">
        <f t="shared" si="52"/>
        <v>0</v>
      </c>
      <c r="BC62" s="31">
        <f t="shared" si="53"/>
        <v>0</v>
      </c>
      <c r="BD62" s="40">
        <f t="shared" si="54"/>
        <v>0</v>
      </c>
      <c r="BE62" s="31">
        <f t="shared" si="55"/>
        <v>0</v>
      </c>
      <c r="BF62" s="40">
        <f t="shared" si="56"/>
        <v>2</v>
      </c>
      <c r="BG62" s="31">
        <f t="shared" si="57"/>
        <v>2</v>
      </c>
      <c r="BH62" s="40">
        <f t="shared" si="58"/>
        <v>1</v>
      </c>
      <c r="BI62" s="40">
        <f t="shared" si="59"/>
        <v>0</v>
      </c>
      <c r="BJ62" s="40">
        <f t="shared" si="60"/>
        <v>1</v>
      </c>
      <c r="BK62" s="40">
        <f t="shared" si="61"/>
        <v>0</v>
      </c>
      <c r="BL62" s="40">
        <f t="shared" si="62"/>
        <v>0</v>
      </c>
      <c r="BM62" s="31">
        <f t="shared" si="63"/>
        <v>0</v>
      </c>
      <c r="BN62" s="40">
        <f t="shared" si="64"/>
        <v>0</v>
      </c>
      <c r="BO62" s="40">
        <f t="shared" si="65"/>
        <v>0</v>
      </c>
      <c r="BP62" s="40">
        <f t="shared" si="66"/>
        <v>0</v>
      </c>
      <c r="BQ62" s="40">
        <f t="shared" si="67"/>
        <v>0</v>
      </c>
      <c r="BR62" s="40">
        <f t="shared" si="68"/>
        <v>0</v>
      </c>
      <c r="BS62" s="31">
        <f t="shared" si="69"/>
        <v>0</v>
      </c>
      <c r="BT62" s="40">
        <f t="shared" si="70"/>
        <v>0</v>
      </c>
      <c r="BU62" s="41">
        <f t="shared" si="71"/>
        <v>0</v>
      </c>
      <c r="BV62" s="41">
        <f t="shared" si="72"/>
        <v>0</v>
      </c>
      <c r="BW62" s="42"/>
      <c r="BX62" s="39">
        <f t="shared" si="73"/>
        <v>100</v>
      </c>
      <c r="BY62" s="40">
        <f t="shared" si="74"/>
        <v>0</v>
      </c>
      <c r="BZ62" s="40">
        <f t="shared" si="75"/>
        <v>5</v>
      </c>
      <c r="CA62" s="40">
        <f t="shared" si="76"/>
        <v>0</v>
      </c>
      <c r="CB62" s="40">
        <f t="shared" si="77"/>
        <v>0</v>
      </c>
      <c r="CC62" s="32">
        <f t="shared" si="44"/>
        <v>105</v>
      </c>
      <c r="CD62" s="177">
        <f t="shared" si="6"/>
        <v>-41.666666666666657</v>
      </c>
      <c r="CE62" s="24" t="str">
        <f t="shared" si="45"/>
        <v>NAO</v>
      </c>
      <c r="CF62" s="177">
        <f t="shared" si="7"/>
        <v>-81.666666666666657</v>
      </c>
      <c r="CG62" s="24" t="str">
        <f t="shared" si="46"/>
        <v>NAO</v>
      </c>
      <c r="CH62" s="177">
        <f t="shared" si="8"/>
        <v>-135</v>
      </c>
      <c r="CI62" s="24" t="str">
        <f t="shared" si="47"/>
        <v>NAO</v>
      </c>
      <c r="CJ62" s="24">
        <f t="shared" si="48"/>
        <v>346</v>
      </c>
      <c r="CK62" s="175">
        <f t="shared" si="9"/>
        <v>5.3012899805619372E-2</v>
      </c>
      <c r="CM62">
        <f t="shared" si="10"/>
        <v>0</v>
      </c>
      <c r="CN62">
        <f t="shared" si="11"/>
        <v>0</v>
      </c>
      <c r="CO62">
        <f t="shared" si="12"/>
        <v>0</v>
      </c>
      <c r="CP62">
        <f t="shared" si="13"/>
        <v>0.45558086560364469</v>
      </c>
      <c r="CQ62">
        <f t="shared" si="14"/>
        <v>0.84033613445378152</v>
      </c>
      <c r="CR62">
        <f t="shared" si="15"/>
        <v>0</v>
      </c>
      <c r="CS62">
        <f t="shared" si="16"/>
        <v>1.0204081632653061</v>
      </c>
      <c r="CT62">
        <f t="shared" si="17"/>
        <v>0</v>
      </c>
      <c r="CU62">
        <f t="shared" si="18"/>
        <v>0</v>
      </c>
      <c r="CV62">
        <f t="shared" si="19"/>
        <v>0</v>
      </c>
      <c r="CW62">
        <f t="shared" si="20"/>
        <v>0</v>
      </c>
      <c r="CX62">
        <f t="shared" si="21"/>
        <v>0</v>
      </c>
      <c r="CY62">
        <f t="shared" si="22"/>
        <v>0</v>
      </c>
      <c r="CZ62">
        <f t="shared" si="23"/>
        <v>0</v>
      </c>
      <c r="DA62">
        <f t="shared" si="24"/>
        <v>0</v>
      </c>
      <c r="DB62">
        <f t="shared" si="25"/>
        <v>0</v>
      </c>
      <c r="DC62">
        <f t="shared" si="26"/>
        <v>0</v>
      </c>
      <c r="DE62" s="24">
        <f t="shared" si="49"/>
        <v>0</v>
      </c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</row>
    <row r="63" spans="1:123" ht="15.75" thickBot="1">
      <c r="A63" s="172" t="str">
        <f ca="1">UFTM!A4</f>
        <v>UFTM</v>
      </c>
      <c r="B63" s="172">
        <f ca="1">UFTM!B4</f>
        <v>2</v>
      </c>
      <c r="C63" s="172" t="str">
        <f ca="1">UFTM!C4</f>
        <v>Edmar Larcerda Mendes</v>
      </c>
      <c r="D63" s="85" t="str">
        <f ca="1">UFTM!D4</f>
        <v>P</v>
      </c>
      <c r="E63" s="172">
        <f ca="1">UFTM!E4</f>
        <v>0</v>
      </c>
      <c r="F63" s="172">
        <f ca="1">UFTM!F4</f>
        <v>0</v>
      </c>
      <c r="G63" s="172">
        <f ca="1">UFTM!G4</f>
        <v>2</v>
      </c>
      <c r="H63" s="172">
        <f ca="1">UFTM!H4</f>
        <v>0</v>
      </c>
      <c r="I63" s="172">
        <f ca="1">UFTM!I4</f>
        <v>0</v>
      </c>
      <c r="J63" s="172">
        <f ca="1">UFTM!J4</f>
        <v>1</v>
      </c>
      <c r="K63" s="172">
        <f ca="1">UFTM!K4</f>
        <v>2</v>
      </c>
      <c r="L63" s="172">
        <f ca="1">UFTM!L4</f>
        <v>0</v>
      </c>
      <c r="M63" s="172">
        <f ca="1">UFTM!M4</f>
        <v>0</v>
      </c>
      <c r="N63" s="172">
        <f ca="1">UFTM!N4</f>
        <v>0</v>
      </c>
      <c r="O63" s="172">
        <f ca="1">UFTM!O4</f>
        <v>0</v>
      </c>
      <c r="P63" s="172">
        <f ca="1">UFTM!P4</f>
        <v>0</v>
      </c>
      <c r="Q63" s="172">
        <f ca="1">UFTM!Q4</f>
        <v>0</v>
      </c>
      <c r="R63" s="172">
        <f ca="1">UFTM!R4</f>
        <v>2</v>
      </c>
      <c r="S63" s="172">
        <f ca="1">UFTM!S4</f>
        <v>0</v>
      </c>
      <c r="T63" s="85" t="str">
        <f ca="1">UFTM!T4</f>
        <v>P</v>
      </c>
      <c r="U63" s="172">
        <f ca="1">UFTM!U4</f>
        <v>0</v>
      </c>
      <c r="V63" s="172">
        <f ca="1">UFTM!V4</f>
        <v>1</v>
      </c>
      <c r="W63" s="172">
        <f ca="1">UFTM!W4</f>
        <v>0</v>
      </c>
      <c r="X63" s="172">
        <f ca="1">UFTM!X4</f>
        <v>0</v>
      </c>
      <c r="Y63" s="172">
        <f ca="1">UFTM!Y4</f>
        <v>0</v>
      </c>
      <c r="Z63" s="172">
        <f ca="1">UFTM!Z4</f>
        <v>0</v>
      </c>
      <c r="AA63" s="172">
        <f ca="1">UFTM!AA4</f>
        <v>1</v>
      </c>
      <c r="AB63" s="172">
        <f ca="1">UFTM!AB4</f>
        <v>0</v>
      </c>
      <c r="AC63" s="172">
        <f ca="1">UFTM!AC4</f>
        <v>0</v>
      </c>
      <c r="AD63" s="172">
        <f ca="1">UFTM!AD4</f>
        <v>0</v>
      </c>
      <c r="AE63" s="172">
        <f ca="1">UFTM!AE4</f>
        <v>0</v>
      </c>
      <c r="AF63" s="172">
        <f ca="1">UFTM!AF4</f>
        <v>0</v>
      </c>
      <c r="AG63" s="172">
        <f ca="1">UFTM!AG4</f>
        <v>0</v>
      </c>
      <c r="AH63" s="172">
        <f ca="1">UFTM!AH4</f>
        <v>1</v>
      </c>
      <c r="AI63" s="172">
        <f ca="1">UFTM!AI4</f>
        <v>0</v>
      </c>
      <c r="AJ63" s="50"/>
      <c r="AK63" s="93"/>
      <c r="AL63" s="33"/>
      <c r="AM63" s="33"/>
      <c r="AN63" s="36"/>
      <c r="AO63" s="36"/>
      <c r="AP63" s="36"/>
      <c r="AQ63" s="36"/>
      <c r="AR63" s="37"/>
      <c r="AS63" s="33"/>
      <c r="AT63" s="33"/>
      <c r="AU63" s="33"/>
      <c r="AV63" s="33"/>
      <c r="AW63" s="33"/>
      <c r="AX63" s="33"/>
      <c r="AY63" s="33"/>
      <c r="AZ63" s="38">
        <f t="shared" si="50"/>
        <v>2</v>
      </c>
      <c r="BA63" s="39">
        <f t="shared" si="51"/>
        <v>0</v>
      </c>
      <c r="BB63" s="40">
        <f t="shared" si="52"/>
        <v>1</v>
      </c>
      <c r="BC63" s="31">
        <f t="shared" si="53"/>
        <v>1</v>
      </c>
      <c r="BD63" s="40">
        <f t="shared" si="54"/>
        <v>2</v>
      </c>
      <c r="BE63" s="31">
        <f t="shared" si="55"/>
        <v>3</v>
      </c>
      <c r="BF63" s="40">
        <f t="shared" si="56"/>
        <v>0</v>
      </c>
      <c r="BG63" s="31">
        <f t="shared" si="57"/>
        <v>3</v>
      </c>
      <c r="BH63" s="40">
        <f t="shared" si="58"/>
        <v>0</v>
      </c>
      <c r="BI63" s="40">
        <f t="shared" si="59"/>
        <v>1</v>
      </c>
      <c r="BJ63" s="40">
        <f t="shared" si="60"/>
        <v>3</v>
      </c>
      <c r="BK63" s="40">
        <f t="shared" si="61"/>
        <v>0</v>
      </c>
      <c r="BL63" s="40">
        <f t="shared" si="62"/>
        <v>0</v>
      </c>
      <c r="BM63" s="31">
        <f t="shared" si="63"/>
        <v>0</v>
      </c>
      <c r="BN63" s="40">
        <f t="shared" si="64"/>
        <v>0</v>
      </c>
      <c r="BO63" s="40">
        <f t="shared" si="65"/>
        <v>0</v>
      </c>
      <c r="BP63" s="40">
        <f t="shared" si="66"/>
        <v>0</v>
      </c>
      <c r="BQ63" s="40">
        <f t="shared" si="67"/>
        <v>0</v>
      </c>
      <c r="BR63" s="40">
        <f t="shared" si="68"/>
        <v>0</v>
      </c>
      <c r="BS63" s="31">
        <f t="shared" si="69"/>
        <v>0</v>
      </c>
      <c r="BT63" s="40">
        <f t="shared" si="70"/>
        <v>3</v>
      </c>
      <c r="BU63" s="41">
        <f t="shared" si="71"/>
        <v>0</v>
      </c>
      <c r="BV63" s="41">
        <f t="shared" si="72"/>
        <v>0</v>
      </c>
      <c r="BW63" s="42"/>
      <c r="BX63" s="39">
        <f t="shared" si="73"/>
        <v>200</v>
      </c>
      <c r="BY63" s="40">
        <f t="shared" si="74"/>
        <v>10</v>
      </c>
      <c r="BZ63" s="40">
        <f t="shared" si="75"/>
        <v>15</v>
      </c>
      <c r="CA63" s="40">
        <f t="shared" si="76"/>
        <v>0</v>
      </c>
      <c r="CB63" s="40">
        <f t="shared" si="77"/>
        <v>75</v>
      </c>
      <c r="CC63" s="32">
        <f t="shared" si="44"/>
        <v>300</v>
      </c>
      <c r="CD63" s="177">
        <f t="shared" si="6"/>
        <v>153.33333333333334</v>
      </c>
      <c r="CE63" s="24">
        <f t="shared" si="45"/>
        <v>3</v>
      </c>
      <c r="CF63" s="177">
        <f t="shared" si="7"/>
        <v>113.33333333333334</v>
      </c>
      <c r="CG63" s="24">
        <f t="shared" si="46"/>
        <v>4</v>
      </c>
      <c r="CH63" s="177">
        <f t="shared" si="8"/>
        <v>60</v>
      </c>
      <c r="CI63" s="24">
        <f t="shared" si="47"/>
        <v>5</v>
      </c>
      <c r="CJ63" s="24">
        <f t="shared" si="48"/>
        <v>213</v>
      </c>
      <c r="CK63" s="175">
        <f t="shared" si="9"/>
        <v>0.15146542801605534</v>
      </c>
      <c r="CM63">
        <f t="shared" si="10"/>
        <v>0</v>
      </c>
      <c r="CN63">
        <f t="shared" si="11"/>
        <v>0.1557632398753894</v>
      </c>
      <c r="CO63">
        <f t="shared" si="12"/>
        <v>0.19960079840319361</v>
      </c>
      <c r="CP63">
        <f t="shared" si="13"/>
        <v>0</v>
      </c>
      <c r="CQ63">
        <f t="shared" si="14"/>
        <v>0</v>
      </c>
      <c r="CR63">
        <f t="shared" si="15"/>
        <v>0.29940119760479045</v>
      </c>
      <c r="CS63">
        <f t="shared" si="16"/>
        <v>3.0612244897959182</v>
      </c>
      <c r="CT63">
        <f t="shared" si="17"/>
        <v>0</v>
      </c>
      <c r="CU63">
        <f t="shared" si="18"/>
        <v>0</v>
      </c>
      <c r="CV63">
        <f t="shared" si="19"/>
        <v>0</v>
      </c>
      <c r="CW63">
        <f t="shared" si="20"/>
        <v>0</v>
      </c>
      <c r="CX63">
        <f t="shared" si="21"/>
        <v>0</v>
      </c>
      <c r="CY63">
        <f t="shared" si="22"/>
        <v>0</v>
      </c>
      <c r="CZ63">
        <f t="shared" si="23"/>
        <v>0</v>
      </c>
      <c r="DA63">
        <f t="shared" si="24"/>
        <v>4.0214477211796247</v>
      </c>
      <c r="DB63">
        <f t="shared" si="25"/>
        <v>0</v>
      </c>
      <c r="DC63">
        <f t="shared" si="26"/>
        <v>0</v>
      </c>
      <c r="DE63" s="24">
        <f t="shared" si="49"/>
        <v>0</v>
      </c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</row>
    <row r="64" spans="1:123" ht="15.75" thickBot="1">
      <c r="A64" s="172" t="str">
        <f ca="1">UFTM!A5</f>
        <v>UFTM</v>
      </c>
      <c r="B64" s="172">
        <f ca="1">UFTM!B5</f>
        <v>3</v>
      </c>
      <c r="C64" s="172" t="str">
        <f ca="1">UFTM!C5</f>
        <v>Fábio Lera Orsatti</v>
      </c>
      <c r="D64" s="85" t="str">
        <f ca="1">UFTM!D5</f>
        <v>P</v>
      </c>
      <c r="E64" s="172">
        <f ca="1">UFTM!E5</f>
        <v>0</v>
      </c>
      <c r="F64" s="172">
        <f ca="1">UFTM!F5</f>
        <v>1</v>
      </c>
      <c r="G64" s="172">
        <f ca="1">UFTM!G5</f>
        <v>0</v>
      </c>
      <c r="H64" s="172">
        <f ca="1">UFTM!H5</f>
        <v>0</v>
      </c>
      <c r="I64" s="172">
        <f ca="1">UFTM!I5</f>
        <v>1</v>
      </c>
      <c r="J64" s="172">
        <f ca="1">UFTM!J5</f>
        <v>0</v>
      </c>
      <c r="K64" s="172">
        <f ca="1">UFTM!K5</f>
        <v>4</v>
      </c>
      <c r="L64" s="172">
        <f ca="1">UFTM!L5</f>
        <v>0</v>
      </c>
      <c r="M64" s="172">
        <f ca="1">UFTM!M5</f>
        <v>0</v>
      </c>
      <c r="N64" s="172">
        <f ca="1">UFTM!N5</f>
        <v>0</v>
      </c>
      <c r="O64" s="172">
        <f ca="1">UFTM!O5</f>
        <v>0</v>
      </c>
      <c r="P64" s="172">
        <f ca="1">UFTM!P5</f>
        <v>0</v>
      </c>
      <c r="Q64" s="172">
        <f ca="1">UFTM!Q5</f>
        <v>1</v>
      </c>
      <c r="R64" s="172">
        <f ca="1">UFTM!R5</f>
        <v>1</v>
      </c>
      <c r="S64" s="172">
        <f ca="1">UFTM!S5</f>
        <v>0</v>
      </c>
      <c r="T64" s="85" t="str">
        <f ca="1">UFTM!T5</f>
        <v>P</v>
      </c>
      <c r="U64" s="172">
        <f ca="1">UFTM!U5</f>
        <v>1</v>
      </c>
      <c r="V64" s="172">
        <f ca="1">UFTM!V5</f>
        <v>1</v>
      </c>
      <c r="W64" s="172">
        <f ca="1">UFTM!W5</f>
        <v>2</v>
      </c>
      <c r="X64" s="172">
        <f ca="1">UFTM!X5</f>
        <v>0</v>
      </c>
      <c r="Y64" s="172">
        <f ca="1">UFTM!Y5</f>
        <v>0</v>
      </c>
      <c r="Z64" s="172">
        <f ca="1">UFTM!Z5</f>
        <v>0</v>
      </c>
      <c r="AA64" s="172">
        <f ca="1">UFTM!AA5</f>
        <v>1</v>
      </c>
      <c r="AB64" s="172">
        <f ca="1">UFTM!AB5</f>
        <v>0</v>
      </c>
      <c r="AC64" s="172">
        <f ca="1">UFTM!AC5</f>
        <v>0</v>
      </c>
      <c r="AD64" s="172">
        <f ca="1">UFTM!AD5</f>
        <v>0</v>
      </c>
      <c r="AE64" s="172">
        <f ca="1">UFTM!AE5</f>
        <v>0</v>
      </c>
      <c r="AF64" s="172">
        <f ca="1">UFTM!AF5</f>
        <v>0</v>
      </c>
      <c r="AG64" s="172">
        <f ca="1">UFTM!AG5</f>
        <v>0</v>
      </c>
      <c r="AH64" s="172">
        <f ca="1">UFTM!AH5</f>
        <v>1</v>
      </c>
      <c r="AI64" s="172">
        <f ca="1">UFTM!AI5</f>
        <v>0</v>
      </c>
      <c r="AJ64" s="50"/>
      <c r="AK64" s="93"/>
      <c r="AL64" s="33"/>
      <c r="AM64" s="33"/>
      <c r="AN64" s="36"/>
      <c r="AO64" s="36"/>
      <c r="AP64" s="36"/>
      <c r="AQ64" s="36"/>
      <c r="AR64" s="37"/>
      <c r="AS64" s="33"/>
      <c r="AT64" s="33"/>
      <c r="AU64" s="33"/>
      <c r="AV64" s="33"/>
      <c r="AW64" s="33"/>
      <c r="AX64" s="33"/>
      <c r="AY64" s="33"/>
      <c r="AZ64" s="38">
        <f t="shared" si="50"/>
        <v>2</v>
      </c>
      <c r="BA64" s="39">
        <f t="shared" si="51"/>
        <v>1</v>
      </c>
      <c r="BB64" s="40">
        <f t="shared" si="52"/>
        <v>2</v>
      </c>
      <c r="BC64" s="31">
        <f t="shared" si="53"/>
        <v>3</v>
      </c>
      <c r="BD64" s="40">
        <f t="shared" si="54"/>
        <v>2</v>
      </c>
      <c r="BE64" s="31">
        <f t="shared" si="55"/>
        <v>5</v>
      </c>
      <c r="BF64" s="40">
        <f t="shared" si="56"/>
        <v>0</v>
      </c>
      <c r="BG64" s="31">
        <f t="shared" si="57"/>
        <v>5</v>
      </c>
      <c r="BH64" s="40">
        <f t="shared" si="58"/>
        <v>1</v>
      </c>
      <c r="BI64" s="40">
        <f t="shared" si="59"/>
        <v>0</v>
      </c>
      <c r="BJ64" s="40">
        <f t="shared" si="60"/>
        <v>5</v>
      </c>
      <c r="BK64" s="40">
        <f t="shared" si="61"/>
        <v>0</v>
      </c>
      <c r="BL64" s="40">
        <f t="shared" si="62"/>
        <v>0</v>
      </c>
      <c r="BM64" s="31">
        <f t="shared" si="63"/>
        <v>0</v>
      </c>
      <c r="BN64" s="40">
        <f t="shared" si="64"/>
        <v>0</v>
      </c>
      <c r="BO64" s="40">
        <f t="shared" si="65"/>
        <v>0</v>
      </c>
      <c r="BP64" s="40">
        <f t="shared" si="66"/>
        <v>0</v>
      </c>
      <c r="BQ64" s="40">
        <f t="shared" si="67"/>
        <v>0</v>
      </c>
      <c r="BR64" s="40">
        <f t="shared" si="68"/>
        <v>1</v>
      </c>
      <c r="BS64" s="31">
        <f t="shared" si="69"/>
        <v>1</v>
      </c>
      <c r="BT64" s="40">
        <f t="shared" si="70"/>
        <v>2</v>
      </c>
      <c r="BU64" s="41">
        <f t="shared" si="71"/>
        <v>0</v>
      </c>
      <c r="BV64" s="41">
        <f t="shared" si="72"/>
        <v>0</v>
      </c>
      <c r="BW64" s="42"/>
      <c r="BX64" s="39">
        <f t="shared" si="73"/>
        <v>400</v>
      </c>
      <c r="BY64" s="40">
        <f t="shared" si="74"/>
        <v>0</v>
      </c>
      <c r="BZ64" s="40">
        <f t="shared" si="75"/>
        <v>15</v>
      </c>
      <c r="CA64" s="40">
        <f t="shared" si="76"/>
        <v>0</v>
      </c>
      <c r="CB64" s="40">
        <f t="shared" si="77"/>
        <v>100</v>
      </c>
      <c r="CC64" s="32">
        <f t="shared" si="44"/>
        <v>515</v>
      </c>
      <c r="CD64" s="177">
        <f t="shared" si="6"/>
        <v>368.33333333333337</v>
      </c>
      <c r="CE64" s="24">
        <f t="shared" si="45"/>
        <v>3</v>
      </c>
      <c r="CF64" s="177">
        <f t="shared" si="7"/>
        <v>328.33333333333337</v>
      </c>
      <c r="CG64" s="24">
        <f t="shared" si="46"/>
        <v>4</v>
      </c>
      <c r="CH64" s="177">
        <f t="shared" si="8"/>
        <v>275</v>
      </c>
      <c r="CI64" s="24">
        <f t="shared" si="47"/>
        <v>5</v>
      </c>
      <c r="CJ64" s="24">
        <f t="shared" si="48"/>
        <v>122</v>
      </c>
      <c r="CK64" s="175">
        <f t="shared" si="9"/>
        <v>0.26001565142756167</v>
      </c>
      <c r="CM64">
        <f t="shared" si="10"/>
        <v>0.18484288354898337</v>
      </c>
      <c r="CN64">
        <f t="shared" si="11"/>
        <v>0.3115264797507788</v>
      </c>
      <c r="CO64">
        <f t="shared" si="12"/>
        <v>0.19960079840319361</v>
      </c>
      <c r="CP64">
        <f t="shared" si="13"/>
        <v>0</v>
      </c>
      <c r="CQ64">
        <f t="shared" si="14"/>
        <v>0.84033613445378152</v>
      </c>
      <c r="CR64">
        <f t="shared" si="15"/>
        <v>0</v>
      </c>
      <c r="CS64">
        <f t="shared" si="16"/>
        <v>5.1020408163265305</v>
      </c>
      <c r="CT64">
        <f t="shared" si="17"/>
        <v>0</v>
      </c>
      <c r="CU64">
        <f t="shared" si="18"/>
        <v>0</v>
      </c>
      <c r="CV64">
        <f t="shared" si="19"/>
        <v>0</v>
      </c>
      <c r="CW64">
        <f t="shared" si="20"/>
        <v>0</v>
      </c>
      <c r="CX64">
        <f t="shared" si="21"/>
        <v>0</v>
      </c>
      <c r="CY64">
        <f t="shared" si="22"/>
        <v>0</v>
      </c>
      <c r="CZ64">
        <f t="shared" si="23"/>
        <v>5</v>
      </c>
      <c r="DA64">
        <f t="shared" si="24"/>
        <v>2.6809651474530831</v>
      </c>
      <c r="DB64">
        <f t="shared" si="25"/>
        <v>0</v>
      </c>
      <c r="DC64">
        <f t="shared" si="26"/>
        <v>0</v>
      </c>
      <c r="DE64" s="24">
        <f t="shared" si="49"/>
        <v>0</v>
      </c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</row>
    <row r="65" spans="1:123" ht="15.75" thickBot="1">
      <c r="A65" s="172" t="str">
        <f ca="1">UFTM!A6</f>
        <v>UFTM</v>
      </c>
      <c r="B65" s="172">
        <f ca="1">UFTM!B6</f>
        <v>4</v>
      </c>
      <c r="C65" s="172" t="str">
        <f ca="1">UFTM!C6</f>
        <v>Guilherme Vannucchi Portari</v>
      </c>
      <c r="D65" s="85" t="str">
        <f ca="1">UFTM!D6</f>
        <v>P</v>
      </c>
      <c r="E65" s="172">
        <f ca="1">UFTM!E6</f>
        <v>0</v>
      </c>
      <c r="F65" s="172">
        <f ca="1">UFTM!F6</f>
        <v>2</v>
      </c>
      <c r="G65" s="172">
        <f ca="1">UFTM!G6</f>
        <v>1</v>
      </c>
      <c r="H65" s="172">
        <f ca="1">UFTM!H6</f>
        <v>0</v>
      </c>
      <c r="I65" s="172">
        <f ca="1">UFTM!I6</f>
        <v>1</v>
      </c>
      <c r="J65" s="172">
        <f ca="1">UFTM!J6</f>
        <v>0</v>
      </c>
      <c r="K65" s="172">
        <f ca="1">UFTM!K6</f>
        <v>0</v>
      </c>
      <c r="L65" s="172">
        <f ca="1">UFTM!L6</f>
        <v>0</v>
      </c>
      <c r="M65" s="172">
        <f ca="1">UFTM!M6</f>
        <v>0</v>
      </c>
      <c r="N65" s="172">
        <f ca="1">UFTM!N6</f>
        <v>0</v>
      </c>
      <c r="O65" s="172">
        <f ca="1">UFTM!O6</f>
        <v>0</v>
      </c>
      <c r="P65" s="172">
        <f ca="1">UFTM!P6</f>
        <v>0</v>
      </c>
      <c r="Q65" s="172">
        <f ca="1">UFTM!Q6</f>
        <v>0</v>
      </c>
      <c r="R65" s="172">
        <f ca="1">UFTM!R6</f>
        <v>0</v>
      </c>
      <c r="S65" s="172">
        <f ca="1">UFTM!S6</f>
        <v>0</v>
      </c>
      <c r="T65" s="85" t="str">
        <f ca="1">UFTM!T6</f>
        <v>P</v>
      </c>
      <c r="U65" s="172">
        <f ca="1">UFTM!U6</f>
        <v>0</v>
      </c>
      <c r="V65" s="172">
        <f ca="1">UFTM!V6</f>
        <v>1</v>
      </c>
      <c r="W65" s="172">
        <f ca="1">UFTM!W6</f>
        <v>0</v>
      </c>
      <c r="X65" s="172">
        <f ca="1">UFTM!X6</f>
        <v>0</v>
      </c>
      <c r="Y65" s="172">
        <f ca="1">UFTM!Y6</f>
        <v>2</v>
      </c>
      <c r="Z65" s="172">
        <f ca="1">UFTM!Z6</f>
        <v>0</v>
      </c>
      <c r="AA65" s="172">
        <f ca="1">UFTM!AA6</f>
        <v>0</v>
      </c>
      <c r="AB65" s="172">
        <f ca="1">UFTM!AB6</f>
        <v>0</v>
      </c>
      <c r="AC65" s="172">
        <f ca="1">UFTM!AC6</f>
        <v>0</v>
      </c>
      <c r="AD65" s="172">
        <f ca="1">UFTM!AD6</f>
        <v>0</v>
      </c>
      <c r="AE65" s="172">
        <f ca="1">UFTM!AE6</f>
        <v>0</v>
      </c>
      <c r="AF65" s="172">
        <f ca="1">UFTM!AF6</f>
        <v>0</v>
      </c>
      <c r="AG65" s="172">
        <f ca="1">UFTM!AG6</f>
        <v>0</v>
      </c>
      <c r="AH65" s="172">
        <f ca="1">UFTM!AH6</f>
        <v>0</v>
      </c>
      <c r="AI65" s="172">
        <f ca="1">UFTM!AI6</f>
        <v>0</v>
      </c>
      <c r="AJ65" s="50"/>
      <c r="AK65" s="93"/>
      <c r="AL65" s="33"/>
      <c r="AM65" s="33"/>
      <c r="AN65" s="36"/>
      <c r="AO65" s="36"/>
      <c r="AP65" s="36"/>
      <c r="AQ65" s="36"/>
      <c r="AR65" s="37"/>
      <c r="AS65" s="33"/>
      <c r="AT65" s="33"/>
      <c r="AU65" s="33"/>
      <c r="AV65" s="33"/>
      <c r="AW65" s="33"/>
      <c r="AX65" s="33"/>
      <c r="AY65" s="33"/>
      <c r="AZ65" s="38">
        <f t="shared" si="50"/>
        <v>2</v>
      </c>
      <c r="BA65" s="39">
        <f t="shared" si="51"/>
        <v>0</v>
      </c>
      <c r="BB65" s="40">
        <f t="shared" si="52"/>
        <v>3</v>
      </c>
      <c r="BC65" s="31">
        <f t="shared" si="53"/>
        <v>3</v>
      </c>
      <c r="BD65" s="40">
        <f t="shared" si="54"/>
        <v>1</v>
      </c>
      <c r="BE65" s="31">
        <f t="shared" si="55"/>
        <v>4</v>
      </c>
      <c r="BF65" s="40">
        <f t="shared" si="56"/>
        <v>0</v>
      </c>
      <c r="BG65" s="31">
        <f t="shared" si="57"/>
        <v>4</v>
      </c>
      <c r="BH65" s="40">
        <f t="shared" si="58"/>
        <v>3</v>
      </c>
      <c r="BI65" s="40">
        <f t="shared" si="59"/>
        <v>0</v>
      </c>
      <c r="BJ65" s="40">
        <f t="shared" si="60"/>
        <v>0</v>
      </c>
      <c r="BK65" s="40">
        <f t="shared" si="61"/>
        <v>0</v>
      </c>
      <c r="BL65" s="40">
        <f t="shared" si="62"/>
        <v>0</v>
      </c>
      <c r="BM65" s="31">
        <f t="shared" si="63"/>
        <v>0</v>
      </c>
      <c r="BN65" s="40">
        <f t="shared" si="64"/>
        <v>0</v>
      </c>
      <c r="BO65" s="40">
        <f t="shared" si="65"/>
        <v>0</v>
      </c>
      <c r="BP65" s="40">
        <f t="shared" si="66"/>
        <v>0</v>
      </c>
      <c r="BQ65" s="40">
        <f t="shared" si="67"/>
        <v>0</v>
      </c>
      <c r="BR65" s="40">
        <f t="shared" si="68"/>
        <v>0</v>
      </c>
      <c r="BS65" s="31">
        <f t="shared" si="69"/>
        <v>0</v>
      </c>
      <c r="BT65" s="40">
        <f t="shared" si="70"/>
        <v>0</v>
      </c>
      <c r="BU65" s="41">
        <f t="shared" si="71"/>
        <v>0</v>
      </c>
      <c r="BV65" s="41">
        <f t="shared" si="72"/>
        <v>0</v>
      </c>
      <c r="BW65" s="42"/>
      <c r="BX65" s="39">
        <f t="shared" si="73"/>
        <v>360</v>
      </c>
      <c r="BY65" s="40">
        <f t="shared" si="74"/>
        <v>0</v>
      </c>
      <c r="BZ65" s="40">
        <f t="shared" si="75"/>
        <v>0</v>
      </c>
      <c r="CA65" s="40">
        <f t="shared" si="76"/>
        <v>0</v>
      </c>
      <c r="CB65" s="40">
        <f t="shared" si="77"/>
        <v>0</v>
      </c>
      <c r="CC65" s="32">
        <f t="shared" si="44"/>
        <v>360</v>
      </c>
      <c r="CD65" s="177">
        <f t="shared" si="6"/>
        <v>213.33333333333334</v>
      </c>
      <c r="CE65" s="24">
        <f t="shared" si="45"/>
        <v>3</v>
      </c>
      <c r="CF65" s="177">
        <f t="shared" si="7"/>
        <v>173.33333333333334</v>
      </c>
      <c r="CG65" s="24">
        <f t="shared" si="46"/>
        <v>4</v>
      </c>
      <c r="CH65" s="177">
        <f t="shared" si="8"/>
        <v>120</v>
      </c>
      <c r="CI65" s="24">
        <f t="shared" si="47"/>
        <v>5</v>
      </c>
      <c r="CJ65" s="24">
        <f t="shared" si="48"/>
        <v>168</v>
      </c>
      <c r="CK65" s="175">
        <f t="shared" si="9"/>
        <v>0.1817585136192664</v>
      </c>
      <c r="CM65">
        <f t="shared" si="10"/>
        <v>0</v>
      </c>
      <c r="CN65">
        <f t="shared" si="11"/>
        <v>0.46728971962616822</v>
      </c>
      <c r="CO65">
        <f t="shared" si="12"/>
        <v>9.9800399201596807E-2</v>
      </c>
      <c r="CP65">
        <f t="shared" si="13"/>
        <v>0</v>
      </c>
      <c r="CQ65">
        <f t="shared" si="14"/>
        <v>2.5210084033613445</v>
      </c>
      <c r="CR65">
        <f t="shared" si="15"/>
        <v>0</v>
      </c>
      <c r="CS65">
        <f t="shared" si="16"/>
        <v>0</v>
      </c>
      <c r="CT65">
        <f t="shared" si="17"/>
        <v>0</v>
      </c>
      <c r="CU65">
        <f t="shared" si="18"/>
        <v>0</v>
      </c>
      <c r="CV65">
        <f t="shared" si="19"/>
        <v>0</v>
      </c>
      <c r="CW65">
        <f t="shared" si="20"/>
        <v>0</v>
      </c>
      <c r="CX65">
        <f t="shared" si="21"/>
        <v>0</v>
      </c>
      <c r="CY65">
        <f t="shared" si="22"/>
        <v>0</v>
      </c>
      <c r="CZ65">
        <f t="shared" si="23"/>
        <v>0</v>
      </c>
      <c r="DA65">
        <f t="shared" si="24"/>
        <v>0</v>
      </c>
      <c r="DB65">
        <f t="shared" si="25"/>
        <v>0</v>
      </c>
      <c r="DC65">
        <f t="shared" si="26"/>
        <v>0</v>
      </c>
      <c r="DE65" s="24">
        <f t="shared" si="49"/>
        <v>0</v>
      </c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</row>
    <row r="66" spans="1:123" ht="15.75" thickBot="1">
      <c r="A66" s="172" t="str">
        <f ca="1">UFTM!A7</f>
        <v>UFTM</v>
      </c>
      <c r="B66" s="172">
        <f ca="1">UFTM!B7</f>
        <v>5</v>
      </c>
      <c r="C66" s="172" t="str">
        <f ca="1">UFTM!C7</f>
        <v>Gustavo Ribeiro da Mota</v>
      </c>
      <c r="D66" s="85" t="str">
        <f ca="1">UFTM!D7</f>
        <v>P</v>
      </c>
      <c r="E66" s="172">
        <f ca="1">UFTM!E7</f>
        <v>0</v>
      </c>
      <c r="F66" s="172">
        <f ca="1">UFTM!F7</f>
        <v>0</v>
      </c>
      <c r="G66" s="172">
        <f ca="1">UFTM!G7</f>
        <v>0</v>
      </c>
      <c r="H66" s="172">
        <f ca="1">UFTM!H7</f>
        <v>0</v>
      </c>
      <c r="I66" s="172">
        <f ca="1">UFTM!I7</f>
        <v>0</v>
      </c>
      <c r="J66" s="172">
        <f ca="1">UFTM!J7</f>
        <v>0</v>
      </c>
      <c r="K66" s="172">
        <f ca="1">UFTM!K7</f>
        <v>3</v>
      </c>
      <c r="L66" s="172">
        <f ca="1">UFTM!L7</f>
        <v>0</v>
      </c>
      <c r="M66" s="172">
        <f ca="1">UFTM!M7</f>
        <v>0</v>
      </c>
      <c r="N66" s="172">
        <f ca="1">UFTM!N7</f>
        <v>0</v>
      </c>
      <c r="O66" s="172">
        <f ca="1">UFTM!O7</f>
        <v>0</v>
      </c>
      <c r="P66" s="172">
        <f ca="1">UFTM!P7</f>
        <v>0</v>
      </c>
      <c r="Q66" s="172">
        <f ca="1">UFTM!Q7</f>
        <v>0</v>
      </c>
      <c r="R66" s="172">
        <f ca="1">UFTM!R7</f>
        <v>1</v>
      </c>
      <c r="S66" s="172">
        <f ca="1">UFTM!S7</f>
        <v>0</v>
      </c>
      <c r="T66" s="85" t="str">
        <f ca="1">UFTM!T7</f>
        <v>P</v>
      </c>
      <c r="U66" s="172">
        <f ca="1">UFTM!U7</f>
        <v>2</v>
      </c>
      <c r="V66" s="172">
        <f ca="1">UFTM!V7</f>
        <v>1</v>
      </c>
      <c r="W66" s="172">
        <f ca="1">UFTM!W7</f>
        <v>1</v>
      </c>
      <c r="X66" s="172">
        <f ca="1">UFTM!X7</f>
        <v>0</v>
      </c>
      <c r="Y66" s="172">
        <f ca="1">UFTM!Y7</f>
        <v>1</v>
      </c>
      <c r="Z66" s="172">
        <f ca="1">UFTM!Z7</f>
        <v>1</v>
      </c>
      <c r="AA66" s="172">
        <f ca="1">UFTM!AA7</f>
        <v>1</v>
      </c>
      <c r="AB66" s="172">
        <f ca="1">UFTM!AB7</f>
        <v>0</v>
      </c>
      <c r="AC66" s="172">
        <f ca="1">UFTM!AC7</f>
        <v>0</v>
      </c>
      <c r="AD66" s="172">
        <f ca="1">UFTM!AD7</f>
        <v>0</v>
      </c>
      <c r="AE66" s="172">
        <f ca="1">UFTM!AE7</f>
        <v>0</v>
      </c>
      <c r="AF66" s="172">
        <f ca="1">UFTM!AF7</f>
        <v>0</v>
      </c>
      <c r="AG66" s="172">
        <f ca="1">UFTM!AG7</f>
        <v>0</v>
      </c>
      <c r="AH66" s="172">
        <f ca="1">UFTM!AH7</f>
        <v>2</v>
      </c>
      <c r="AI66" s="172">
        <f ca="1">UFTM!AI7</f>
        <v>0</v>
      </c>
      <c r="AJ66" s="50"/>
      <c r="AK66" s="93"/>
      <c r="AL66" s="33"/>
      <c r="AM66" s="33"/>
      <c r="AN66" s="36"/>
      <c r="AO66" s="36"/>
      <c r="AP66" s="36"/>
      <c r="AQ66" s="36"/>
      <c r="AR66" s="37"/>
      <c r="AS66" s="33"/>
      <c r="AT66" s="33"/>
      <c r="AU66" s="33"/>
      <c r="AV66" s="33"/>
      <c r="AW66" s="33"/>
      <c r="AX66" s="33"/>
      <c r="AY66" s="33"/>
      <c r="AZ66" s="38">
        <f t="shared" si="50"/>
        <v>2</v>
      </c>
      <c r="BA66" s="39">
        <f t="shared" si="51"/>
        <v>2</v>
      </c>
      <c r="BB66" s="40">
        <f t="shared" si="52"/>
        <v>1</v>
      </c>
      <c r="BC66" s="31">
        <f t="shared" si="53"/>
        <v>3</v>
      </c>
      <c r="BD66" s="40">
        <f t="shared" si="54"/>
        <v>1</v>
      </c>
      <c r="BE66" s="31">
        <f t="shared" si="55"/>
        <v>4</v>
      </c>
      <c r="BF66" s="40">
        <f t="shared" si="56"/>
        <v>0</v>
      </c>
      <c r="BG66" s="31">
        <f t="shared" si="57"/>
        <v>4</v>
      </c>
      <c r="BH66" s="40">
        <f t="shared" si="58"/>
        <v>1</v>
      </c>
      <c r="BI66" s="40">
        <f t="shared" si="59"/>
        <v>1</v>
      </c>
      <c r="BJ66" s="40">
        <f t="shared" si="60"/>
        <v>4</v>
      </c>
      <c r="BK66" s="40">
        <f t="shared" si="61"/>
        <v>0</v>
      </c>
      <c r="BL66" s="40">
        <f t="shared" si="62"/>
        <v>0</v>
      </c>
      <c r="BM66" s="31">
        <f t="shared" si="63"/>
        <v>0</v>
      </c>
      <c r="BN66" s="40">
        <f t="shared" si="64"/>
        <v>0</v>
      </c>
      <c r="BO66" s="40">
        <f t="shared" si="65"/>
        <v>0</v>
      </c>
      <c r="BP66" s="40">
        <f t="shared" si="66"/>
        <v>0</v>
      </c>
      <c r="BQ66" s="40">
        <f t="shared" si="67"/>
        <v>0</v>
      </c>
      <c r="BR66" s="40">
        <f t="shared" si="68"/>
        <v>0</v>
      </c>
      <c r="BS66" s="31">
        <f t="shared" si="69"/>
        <v>0</v>
      </c>
      <c r="BT66" s="40">
        <f t="shared" si="70"/>
        <v>3</v>
      </c>
      <c r="BU66" s="41">
        <f t="shared" si="71"/>
        <v>0</v>
      </c>
      <c r="BV66" s="41">
        <f t="shared" si="72"/>
        <v>0</v>
      </c>
      <c r="BW66" s="42"/>
      <c r="BX66" s="39">
        <f t="shared" si="73"/>
        <v>360</v>
      </c>
      <c r="BY66" s="40">
        <f t="shared" si="74"/>
        <v>10</v>
      </c>
      <c r="BZ66" s="40">
        <f t="shared" si="75"/>
        <v>15</v>
      </c>
      <c r="CA66" s="40">
        <f t="shared" si="76"/>
        <v>0</v>
      </c>
      <c r="CB66" s="40">
        <f t="shared" si="77"/>
        <v>75</v>
      </c>
      <c r="CC66" s="32">
        <f t="shared" si="44"/>
        <v>460</v>
      </c>
      <c r="CD66" s="177">
        <f t="shared" si="6"/>
        <v>313.33333333333337</v>
      </c>
      <c r="CE66" s="24">
        <f t="shared" si="45"/>
        <v>3</v>
      </c>
      <c r="CF66" s="177">
        <f t="shared" si="7"/>
        <v>273.33333333333337</v>
      </c>
      <c r="CG66" s="24">
        <f t="shared" si="46"/>
        <v>4</v>
      </c>
      <c r="CH66" s="177">
        <f t="shared" si="8"/>
        <v>220</v>
      </c>
      <c r="CI66" s="24">
        <f t="shared" si="47"/>
        <v>5</v>
      </c>
      <c r="CJ66" s="24">
        <f t="shared" si="48"/>
        <v>133</v>
      </c>
      <c r="CK66" s="175">
        <f t="shared" si="9"/>
        <v>0.23224698962461815</v>
      </c>
      <c r="CM66">
        <f t="shared" si="10"/>
        <v>0.36968576709796674</v>
      </c>
      <c r="CN66">
        <f t="shared" si="11"/>
        <v>0.1557632398753894</v>
      </c>
      <c r="CO66">
        <f t="shared" si="12"/>
        <v>9.9800399201596807E-2</v>
      </c>
      <c r="CP66">
        <f t="shared" si="13"/>
        <v>0</v>
      </c>
      <c r="CQ66">
        <f t="shared" si="14"/>
        <v>0.84033613445378152</v>
      </c>
      <c r="CR66">
        <f t="shared" si="15"/>
        <v>0.29940119760479045</v>
      </c>
      <c r="CS66">
        <f t="shared" si="16"/>
        <v>4.0816326530612246</v>
      </c>
      <c r="CT66">
        <f t="shared" si="17"/>
        <v>0</v>
      </c>
      <c r="CU66">
        <f t="shared" si="18"/>
        <v>0</v>
      </c>
      <c r="CV66">
        <f t="shared" si="19"/>
        <v>0</v>
      </c>
      <c r="CW66">
        <f t="shared" si="20"/>
        <v>0</v>
      </c>
      <c r="CX66">
        <f t="shared" si="21"/>
        <v>0</v>
      </c>
      <c r="CY66">
        <f t="shared" si="22"/>
        <v>0</v>
      </c>
      <c r="CZ66">
        <f t="shared" si="23"/>
        <v>0</v>
      </c>
      <c r="DA66">
        <f t="shared" si="24"/>
        <v>4.0214477211796247</v>
      </c>
      <c r="DB66">
        <f t="shared" si="25"/>
        <v>0</v>
      </c>
      <c r="DC66">
        <f t="shared" si="26"/>
        <v>0</v>
      </c>
      <c r="DE66" s="24">
        <f t="shared" si="49"/>
        <v>0</v>
      </c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</row>
    <row r="67" spans="1:123" ht="15.75" thickBot="1">
      <c r="A67" s="172" t="str">
        <f ca="1">UFTM!A8</f>
        <v>UFTM</v>
      </c>
      <c r="B67" s="172">
        <f ca="1">UFTM!B8</f>
        <v>6</v>
      </c>
      <c r="C67" s="172" t="str">
        <f ca="1">UFTM!C8</f>
        <v>Jair Sindra Virtuoso Junior</v>
      </c>
      <c r="D67" s="85" t="str">
        <f ca="1">UFTM!D8</f>
        <v>P</v>
      </c>
      <c r="E67" s="172">
        <f ca="1">UFTM!E8</f>
        <v>0</v>
      </c>
      <c r="F67" s="172">
        <f ca="1">UFTM!F8</f>
        <v>0</v>
      </c>
      <c r="G67" s="172">
        <f ca="1">UFTM!G8</f>
        <v>4</v>
      </c>
      <c r="H67" s="172">
        <f ca="1">UFTM!H8</f>
        <v>0</v>
      </c>
      <c r="I67" s="172">
        <f ca="1">UFTM!I8</f>
        <v>0</v>
      </c>
      <c r="J67" s="172">
        <f ca="1">UFTM!J8</f>
        <v>0</v>
      </c>
      <c r="K67" s="172">
        <f ca="1">UFTM!K8</f>
        <v>0</v>
      </c>
      <c r="L67" s="172">
        <f ca="1">UFTM!L8</f>
        <v>0</v>
      </c>
      <c r="M67" s="172">
        <f ca="1">UFTM!M8</f>
        <v>0</v>
      </c>
      <c r="N67" s="172">
        <f ca="1">UFTM!N8</f>
        <v>1</v>
      </c>
      <c r="O67" s="172">
        <f ca="1">UFTM!O8</f>
        <v>0</v>
      </c>
      <c r="P67" s="172">
        <f ca="1">UFTM!P8</f>
        <v>0</v>
      </c>
      <c r="Q67" s="172">
        <f ca="1">UFTM!Q8</f>
        <v>0</v>
      </c>
      <c r="R67" s="172">
        <f ca="1">UFTM!R8</f>
        <v>1</v>
      </c>
      <c r="S67" s="172">
        <f ca="1">UFTM!S8</f>
        <v>0</v>
      </c>
      <c r="T67" s="85" t="str">
        <f ca="1">UFTM!T8</f>
        <v>P</v>
      </c>
      <c r="U67" s="172">
        <f ca="1">UFTM!U8</f>
        <v>0</v>
      </c>
      <c r="V67" s="172">
        <f ca="1">UFTM!V8</f>
        <v>0</v>
      </c>
      <c r="W67" s="172">
        <f ca="1">UFTM!W8</f>
        <v>5</v>
      </c>
      <c r="X67" s="172">
        <f ca="1">UFTM!X8</f>
        <v>0</v>
      </c>
      <c r="Y67" s="172">
        <f ca="1">UFTM!Y8</f>
        <v>0</v>
      </c>
      <c r="Z67" s="172">
        <f ca="1">UFTM!Z8</f>
        <v>0</v>
      </c>
      <c r="AA67" s="172">
        <f ca="1">UFTM!AA8</f>
        <v>0</v>
      </c>
      <c r="AB67" s="172">
        <f ca="1">UFTM!AB8</f>
        <v>0</v>
      </c>
      <c r="AC67" s="172">
        <f ca="1">UFTM!AC8</f>
        <v>0</v>
      </c>
      <c r="AD67" s="172">
        <f ca="1">UFTM!AD8</f>
        <v>1</v>
      </c>
      <c r="AE67" s="172">
        <f ca="1">UFTM!AE8</f>
        <v>0</v>
      </c>
      <c r="AF67" s="172">
        <f ca="1">UFTM!AF8</f>
        <v>0</v>
      </c>
      <c r="AG67" s="172">
        <f ca="1">UFTM!AG8</f>
        <v>0</v>
      </c>
      <c r="AH67" s="172">
        <f ca="1">UFTM!AH8</f>
        <v>2</v>
      </c>
      <c r="AI67" s="172">
        <f ca="1">UFTM!AI8</f>
        <v>0</v>
      </c>
      <c r="AJ67" s="50"/>
      <c r="AK67" s="93"/>
      <c r="AL67" s="33"/>
      <c r="AM67" s="33"/>
      <c r="AN67" s="36"/>
      <c r="AO67" s="36"/>
      <c r="AP67" s="36"/>
      <c r="AQ67" s="36"/>
      <c r="AR67" s="37"/>
      <c r="AS67" s="33"/>
      <c r="AT67" s="33"/>
      <c r="AU67" s="33"/>
      <c r="AV67" s="33"/>
      <c r="AW67" s="33"/>
      <c r="AX67" s="33"/>
      <c r="AY67" s="33"/>
      <c r="AZ67" s="38">
        <f t="shared" si="50"/>
        <v>2</v>
      </c>
      <c r="BA67" s="39">
        <f t="shared" si="51"/>
        <v>0</v>
      </c>
      <c r="BB67" s="40">
        <f t="shared" si="52"/>
        <v>0</v>
      </c>
      <c r="BC67" s="31">
        <f t="shared" si="53"/>
        <v>0</v>
      </c>
      <c r="BD67" s="40">
        <f t="shared" si="54"/>
        <v>9</v>
      </c>
      <c r="BE67" s="31">
        <f t="shared" si="55"/>
        <v>9</v>
      </c>
      <c r="BF67" s="40">
        <f t="shared" si="56"/>
        <v>0</v>
      </c>
      <c r="BG67" s="31">
        <f t="shared" si="57"/>
        <v>9</v>
      </c>
      <c r="BH67" s="40">
        <f t="shared" si="58"/>
        <v>0</v>
      </c>
      <c r="BI67" s="40">
        <f t="shared" si="59"/>
        <v>0</v>
      </c>
      <c r="BJ67" s="40">
        <f t="shared" si="60"/>
        <v>0</v>
      </c>
      <c r="BK67" s="40">
        <f t="shared" si="61"/>
        <v>0</v>
      </c>
      <c r="BL67" s="40">
        <f t="shared" si="62"/>
        <v>0</v>
      </c>
      <c r="BM67" s="31">
        <f t="shared" si="63"/>
        <v>0</v>
      </c>
      <c r="BN67" s="40">
        <f t="shared" si="64"/>
        <v>2</v>
      </c>
      <c r="BO67" s="40">
        <f t="shared" si="65"/>
        <v>0</v>
      </c>
      <c r="BP67" s="40">
        <f t="shared" si="66"/>
        <v>0</v>
      </c>
      <c r="BQ67" s="40">
        <f t="shared" si="67"/>
        <v>0</v>
      </c>
      <c r="BR67" s="40">
        <f t="shared" si="68"/>
        <v>0</v>
      </c>
      <c r="BS67" s="31">
        <f t="shared" si="69"/>
        <v>0</v>
      </c>
      <c r="BT67" s="40">
        <f t="shared" si="70"/>
        <v>3</v>
      </c>
      <c r="BU67" s="41">
        <f t="shared" si="71"/>
        <v>0</v>
      </c>
      <c r="BV67" s="41">
        <f t="shared" si="72"/>
        <v>0</v>
      </c>
      <c r="BW67" s="42"/>
      <c r="BX67" s="39">
        <f t="shared" si="73"/>
        <v>540</v>
      </c>
      <c r="BY67" s="40">
        <f t="shared" si="74"/>
        <v>0</v>
      </c>
      <c r="BZ67" s="40">
        <f t="shared" si="75"/>
        <v>0</v>
      </c>
      <c r="CA67" s="40">
        <f t="shared" si="76"/>
        <v>100</v>
      </c>
      <c r="CB67" s="40">
        <f t="shared" si="77"/>
        <v>75</v>
      </c>
      <c r="CC67" s="32">
        <f t="shared" si="44"/>
        <v>715</v>
      </c>
      <c r="CD67" s="177">
        <f t="shared" si="6"/>
        <v>568.33333333333337</v>
      </c>
      <c r="CE67" s="24">
        <f t="shared" si="45"/>
        <v>3</v>
      </c>
      <c r="CF67" s="177">
        <f t="shared" si="7"/>
        <v>528.33333333333337</v>
      </c>
      <c r="CG67" s="24">
        <f t="shared" si="46"/>
        <v>4</v>
      </c>
      <c r="CH67" s="177">
        <f t="shared" si="8"/>
        <v>475</v>
      </c>
      <c r="CI67" s="24">
        <f t="shared" si="47"/>
        <v>5</v>
      </c>
      <c r="CJ67" s="24">
        <f t="shared" si="48"/>
        <v>91</v>
      </c>
      <c r="CK67" s="175">
        <f t="shared" ref="CK67:CK130" si="78">(CC67/(SUM($CC$3:$CC$453))*100)</f>
        <v>0.36099260343826517</v>
      </c>
      <c r="CM67">
        <f t="shared" ref="CM67:CM130" si="79">BA67/(SUM(BA$3:BA$453)/100)</f>
        <v>0</v>
      </c>
      <c r="CN67">
        <f t="shared" ref="CN67:CN130" si="80">BB67/(SUM(BB$3:BB$453)/100)</f>
        <v>0</v>
      </c>
      <c r="CO67">
        <f t="shared" ref="CO67:CO130" si="81">BD67/(SUM(BD$3:BD$453)/100)</f>
        <v>0.89820359281437134</v>
      </c>
      <c r="CP67">
        <f t="shared" ref="CP67:CP130" si="82">BF67/(SUM(BF$3:BF$453)/100)</f>
        <v>0</v>
      </c>
      <c r="CQ67">
        <f t="shared" ref="CQ67:CQ130" si="83">BH67/(SUM(BH$3:BH$453)/100)</f>
        <v>0</v>
      </c>
      <c r="CR67">
        <f t="shared" ref="CR67:CR130" si="84">BI67/(SUM(BI$3:BI$453)/100)</f>
        <v>0</v>
      </c>
      <c r="CS67">
        <f t="shared" ref="CS67:CS130" si="85">BJ67/(SUM(BJ$3:BJ$453)/100)</f>
        <v>0</v>
      </c>
      <c r="CT67">
        <f t="shared" ref="CT67:CT130" si="86">BK67/(SUM(BK$3:BK$453)/100)</f>
        <v>0</v>
      </c>
      <c r="CU67">
        <f t="shared" ref="CU67:CU130" si="87">BL67/(SUM(BL$3:BL$453)/100)</f>
        <v>0</v>
      </c>
      <c r="CV67">
        <f t="shared" ref="CV67:CV130" si="88">BN67/(SUM(BN$3:BN$453)/100)</f>
        <v>6.25</v>
      </c>
      <c r="CW67">
        <f t="shared" ref="CW67:CW130" si="89">BO67/(SUM(BO$3:BO$453)/100)</f>
        <v>0</v>
      </c>
      <c r="CX67">
        <f t="shared" ref="CX67:CX130" si="90">BP67/(SUM(BP$3:BP$453)/100)</f>
        <v>0</v>
      </c>
      <c r="CY67">
        <f t="shared" ref="CY67:CY130" si="91">BQ67/(SUM(BQ$3:BQ$453)/100)</f>
        <v>0</v>
      </c>
      <c r="CZ67">
        <f t="shared" ref="CZ67:CZ130" si="92">BR67/(SUM(BR$3:BR$453)/100)</f>
        <v>0</v>
      </c>
      <c r="DA67">
        <f t="shared" ref="DA67:DA130" si="93">BT67/(SUM(BT$3:BT$453)/100)</f>
        <v>4.0214477211796247</v>
      </c>
      <c r="DB67">
        <f t="shared" ref="DB67:DB130" si="94">BU67/(SUM(BU$3:BU$453)/100)</f>
        <v>0</v>
      </c>
      <c r="DC67">
        <f t="shared" ref="DC67:DC130" si="95">BV67/(SUM(BV$3:BV$453)/100)</f>
        <v>0</v>
      </c>
      <c r="DE67" s="24">
        <f t="shared" si="49"/>
        <v>0</v>
      </c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</row>
    <row r="68" spans="1:123" ht="15.75" thickBot="1">
      <c r="A68" s="172" t="str">
        <f ca="1">UFTM!A9</f>
        <v>UFTM</v>
      </c>
      <c r="B68" s="172">
        <f ca="1">UFTM!B9</f>
        <v>7</v>
      </c>
      <c r="C68" s="172" t="str">
        <f ca="1">UFTM!C9</f>
        <v>Karina Pereira</v>
      </c>
      <c r="D68" s="85" t="str">
        <f ca="1">UFTM!D9</f>
        <v>P</v>
      </c>
      <c r="E68" s="172">
        <f ca="1">UFTM!E9</f>
        <v>0</v>
      </c>
      <c r="F68" s="172">
        <f ca="1">UFTM!F9</f>
        <v>0</v>
      </c>
      <c r="G68" s="172">
        <f ca="1">UFTM!G9</f>
        <v>1</v>
      </c>
      <c r="H68" s="172">
        <f ca="1">UFTM!H9</f>
        <v>1</v>
      </c>
      <c r="I68" s="172">
        <f ca="1">UFTM!I9</f>
        <v>0</v>
      </c>
      <c r="J68" s="172">
        <f ca="1">UFTM!J9</f>
        <v>0</v>
      </c>
      <c r="K68" s="172">
        <f ca="1">UFTM!K9</f>
        <v>0</v>
      </c>
      <c r="L68" s="172">
        <f ca="1">UFTM!L9</f>
        <v>0</v>
      </c>
      <c r="M68" s="172">
        <f ca="1">UFTM!M9</f>
        <v>0</v>
      </c>
      <c r="N68" s="172">
        <f ca="1">UFTM!N9</f>
        <v>0</v>
      </c>
      <c r="O68" s="172">
        <f ca="1">UFTM!O9</f>
        <v>0</v>
      </c>
      <c r="P68" s="172">
        <f ca="1">UFTM!P9</f>
        <v>0</v>
      </c>
      <c r="Q68" s="172">
        <f ca="1">UFTM!Q9</f>
        <v>0</v>
      </c>
      <c r="R68" s="172">
        <f ca="1">UFTM!R9</f>
        <v>0</v>
      </c>
      <c r="S68" s="172">
        <f ca="1">UFTM!S9</f>
        <v>0</v>
      </c>
      <c r="T68" s="85" t="str">
        <f ca="1">UFTM!T9</f>
        <v>P</v>
      </c>
      <c r="U68" s="172">
        <f ca="1">UFTM!U9</f>
        <v>1</v>
      </c>
      <c r="V68" s="172">
        <f ca="1">UFTM!V9</f>
        <v>0</v>
      </c>
      <c r="W68" s="172">
        <f ca="1">UFTM!W9</f>
        <v>0</v>
      </c>
      <c r="X68" s="172">
        <f ca="1">UFTM!X9</f>
        <v>1</v>
      </c>
      <c r="Y68" s="172">
        <f ca="1">UFTM!Y9</f>
        <v>0</v>
      </c>
      <c r="Z68" s="172">
        <f ca="1">UFTM!Z9</f>
        <v>0</v>
      </c>
      <c r="AA68" s="172">
        <f ca="1">UFTM!AA9</f>
        <v>0</v>
      </c>
      <c r="AB68" s="172">
        <f ca="1">UFTM!AB9</f>
        <v>0</v>
      </c>
      <c r="AC68" s="172">
        <f ca="1">UFTM!AC9</f>
        <v>0</v>
      </c>
      <c r="AD68" s="172">
        <f ca="1">UFTM!AD9</f>
        <v>0</v>
      </c>
      <c r="AE68" s="172">
        <f ca="1">UFTM!AE9</f>
        <v>0</v>
      </c>
      <c r="AF68" s="172">
        <f ca="1">UFTM!AF9</f>
        <v>0</v>
      </c>
      <c r="AG68" s="172">
        <f ca="1">UFTM!AG9</f>
        <v>0</v>
      </c>
      <c r="AH68" s="172">
        <f ca="1">UFTM!AH9</f>
        <v>0</v>
      </c>
      <c r="AI68" s="172">
        <f ca="1">UFTM!AI9</f>
        <v>0</v>
      </c>
      <c r="AJ68" s="50"/>
      <c r="AK68" s="93"/>
      <c r="AL68" s="33"/>
      <c r="AM68" s="33"/>
      <c r="AN68" s="36"/>
      <c r="AO68" s="36"/>
      <c r="AP68" s="36"/>
      <c r="AQ68" s="36"/>
      <c r="AR68" s="37"/>
      <c r="AS68" s="33"/>
      <c r="AT68" s="33"/>
      <c r="AU68" s="33"/>
      <c r="AV68" s="33"/>
      <c r="AW68" s="33"/>
      <c r="AX68" s="33"/>
      <c r="AY68" s="33"/>
      <c r="AZ68" s="38">
        <f t="shared" si="50"/>
        <v>2</v>
      </c>
      <c r="BA68" s="39">
        <f t="shared" si="51"/>
        <v>1</v>
      </c>
      <c r="BB68" s="40">
        <f t="shared" si="52"/>
        <v>0</v>
      </c>
      <c r="BC68" s="31">
        <f t="shared" si="53"/>
        <v>1</v>
      </c>
      <c r="BD68" s="40">
        <f t="shared" si="54"/>
        <v>1</v>
      </c>
      <c r="BE68" s="31">
        <f t="shared" si="55"/>
        <v>2</v>
      </c>
      <c r="BF68" s="40">
        <f t="shared" si="56"/>
        <v>2</v>
      </c>
      <c r="BG68" s="31">
        <f t="shared" si="57"/>
        <v>4</v>
      </c>
      <c r="BH68" s="40">
        <f t="shared" si="58"/>
        <v>0</v>
      </c>
      <c r="BI68" s="40">
        <f t="shared" si="59"/>
        <v>0</v>
      </c>
      <c r="BJ68" s="40">
        <f t="shared" si="60"/>
        <v>0</v>
      </c>
      <c r="BK68" s="40">
        <f t="shared" si="61"/>
        <v>0</v>
      </c>
      <c r="BL68" s="40">
        <f t="shared" si="62"/>
        <v>0</v>
      </c>
      <c r="BM68" s="31">
        <f t="shared" si="63"/>
        <v>0</v>
      </c>
      <c r="BN68" s="40">
        <f t="shared" si="64"/>
        <v>0</v>
      </c>
      <c r="BO68" s="40">
        <f t="shared" si="65"/>
        <v>0</v>
      </c>
      <c r="BP68" s="40">
        <f t="shared" si="66"/>
        <v>0</v>
      </c>
      <c r="BQ68" s="40">
        <f t="shared" si="67"/>
        <v>0</v>
      </c>
      <c r="BR68" s="40">
        <f t="shared" si="68"/>
        <v>0</v>
      </c>
      <c r="BS68" s="31">
        <f t="shared" si="69"/>
        <v>0</v>
      </c>
      <c r="BT68" s="40">
        <f t="shared" si="70"/>
        <v>0</v>
      </c>
      <c r="BU68" s="41">
        <f t="shared" si="71"/>
        <v>0</v>
      </c>
      <c r="BV68" s="41">
        <f t="shared" si="72"/>
        <v>0</v>
      </c>
      <c r="BW68" s="42"/>
      <c r="BX68" s="39">
        <f t="shared" si="73"/>
        <v>240</v>
      </c>
      <c r="BY68" s="40">
        <f t="shared" si="74"/>
        <v>0</v>
      </c>
      <c r="BZ68" s="40">
        <f t="shared" si="75"/>
        <v>0</v>
      </c>
      <c r="CA68" s="40">
        <f t="shared" si="76"/>
        <v>0</v>
      </c>
      <c r="CB68" s="40">
        <f t="shared" si="77"/>
        <v>0</v>
      </c>
      <c r="CC68" s="32">
        <f t="shared" ref="CC68:CC131" si="96">IF(AZ68&gt;0,SUM(BX68:CB68),"")</f>
        <v>240</v>
      </c>
      <c r="CD68" s="177">
        <f t="shared" si="6"/>
        <v>93.333333333333343</v>
      </c>
      <c r="CE68" s="24">
        <f t="shared" ref="CE68:CE131" si="97">IF(AZ68=0," ",IF(CD68&gt;=0,3,"NAO"))</f>
        <v>3</v>
      </c>
      <c r="CF68" s="177">
        <f t="shared" si="7"/>
        <v>53.333333333333343</v>
      </c>
      <c r="CG68" s="24">
        <f t="shared" ref="CG68:CG131" si="98">IF(AZ68=0," ",IF(CF68&gt;=0,4,"NAO"))</f>
        <v>4</v>
      </c>
      <c r="CH68" s="177">
        <f t="shared" si="8"/>
        <v>0</v>
      </c>
      <c r="CI68" s="24">
        <f t="shared" ref="CI68:CI131" si="99">IF(AZ68=0," ",IF(CH68&gt;=0,5,"NAO"))</f>
        <v>5</v>
      </c>
      <c r="CJ68" s="24">
        <f t="shared" ref="CJ68:CJ131" si="100">RANK(CC68,$CC$3:$CC$453,0)</f>
        <v>255</v>
      </c>
      <c r="CK68" s="175">
        <f t="shared" si="78"/>
        <v>0.12117234241284427</v>
      </c>
      <c r="CM68">
        <f t="shared" si="79"/>
        <v>0.18484288354898337</v>
      </c>
      <c r="CN68">
        <f t="shared" si="80"/>
        <v>0</v>
      </c>
      <c r="CO68">
        <f t="shared" si="81"/>
        <v>9.9800399201596807E-2</v>
      </c>
      <c r="CP68">
        <f t="shared" si="82"/>
        <v>0.45558086560364469</v>
      </c>
      <c r="CQ68">
        <f t="shared" si="83"/>
        <v>0</v>
      </c>
      <c r="CR68">
        <f t="shared" si="84"/>
        <v>0</v>
      </c>
      <c r="CS68">
        <f t="shared" si="85"/>
        <v>0</v>
      </c>
      <c r="CT68">
        <f t="shared" si="86"/>
        <v>0</v>
      </c>
      <c r="CU68">
        <f t="shared" si="87"/>
        <v>0</v>
      </c>
      <c r="CV68">
        <f t="shared" si="88"/>
        <v>0</v>
      </c>
      <c r="CW68">
        <f t="shared" si="89"/>
        <v>0</v>
      </c>
      <c r="CX68">
        <f t="shared" si="90"/>
        <v>0</v>
      </c>
      <c r="CY68">
        <f t="shared" si="91"/>
        <v>0</v>
      </c>
      <c r="CZ68">
        <f t="shared" si="92"/>
        <v>0</v>
      </c>
      <c r="DA68">
        <f t="shared" si="93"/>
        <v>0</v>
      </c>
      <c r="DB68">
        <f t="shared" si="94"/>
        <v>0</v>
      </c>
      <c r="DC68">
        <f t="shared" si="95"/>
        <v>0</v>
      </c>
      <c r="DE68" s="24">
        <f t="shared" ref="DE68:DE131" si="101">COUNTIF(CC68,"=0")</f>
        <v>0</v>
      </c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</row>
    <row r="69" spans="1:123" ht="15.75" thickBot="1">
      <c r="A69" s="172" t="str">
        <f ca="1">UFTM!A10</f>
        <v>UFTM</v>
      </c>
      <c r="B69" s="172">
        <f ca="1">UFTM!B10</f>
        <v>8</v>
      </c>
      <c r="C69" s="172" t="str">
        <f ca="1">UFTM!C10</f>
        <v>Luiz Antonio Silva Campos</v>
      </c>
      <c r="D69" s="85" t="str">
        <f ca="1">UFTM!D10</f>
        <v>P</v>
      </c>
      <c r="E69" s="172">
        <f ca="1">UFTM!E10</f>
        <v>0</v>
      </c>
      <c r="F69" s="172">
        <f ca="1">UFTM!F10</f>
        <v>0</v>
      </c>
      <c r="G69" s="172">
        <f ca="1">UFTM!G10</f>
        <v>0</v>
      </c>
      <c r="H69" s="172">
        <f ca="1">UFTM!H10</f>
        <v>0</v>
      </c>
      <c r="I69" s="172">
        <f ca="1">UFTM!I10</f>
        <v>0</v>
      </c>
      <c r="J69" s="172">
        <f ca="1">UFTM!J10</f>
        <v>2</v>
      </c>
      <c r="K69" s="172">
        <f ca="1">UFTM!K10</f>
        <v>0</v>
      </c>
      <c r="L69" s="172">
        <f ca="1">UFTM!L10</f>
        <v>0</v>
      </c>
      <c r="M69" s="172">
        <f ca="1">UFTM!M10</f>
        <v>0</v>
      </c>
      <c r="N69" s="172">
        <f ca="1">UFTM!N10</f>
        <v>1</v>
      </c>
      <c r="O69" s="172">
        <f ca="1">UFTM!O10</f>
        <v>0</v>
      </c>
      <c r="P69" s="172">
        <f ca="1">UFTM!P10</f>
        <v>0</v>
      </c>
      <c r="Q69" s="172">
        <f ca="1">UFTM!Q10</f>
        <v>0</v>
      </c>
      <c r="R69" s="172">
        <f ca="1">UFTM!R10</f>
        <v>1</v>
      </c>
      <c r="S69" s="172">
        <f ca="1">UFTM!S10</f>
        <v>0</v>
      </c>
      <c r="T69" s="85" t="str">
        <f ca="1">UFTM!T10</f>
        <v>P</v>
      </c>
      <c r="U69" s="172">
        <f ca="1">UFTM!U10</f>
        <v>0</v>
      </c>
      <c r="V69" s="172">
        <f ca="1">UFTM!V10</f>
        <v>0</v>
      </c>
      <c r="W69" s="172">
        <f ca="1">UFTM!W10</f>
        <v>0</v>
      </c>
      <c r="X69" s="172">
        <f ca="1">UFTM!X10</f>
        <v>0</v>
      </c>
      <c r="Y69" s="172">
        <f ca="1">UFTM!Y10</f>
        <v>0</v>
      </c>
      <c r="Z69" s="172">
        <f ca="1">UFTM!Z10</f>
        <v>0</v>
      </c>
      <c r="AA69" s="172">
        <f ca="1">UFTM!AA10</f>
        <v>0</v>
      </c>
      <c r="AB69" s="172">
        <f ca="1">UFTM!AB10</f>
        <v>0</v>
      </c>
      <c r="AC69" s="172">
        <f ca="1">UFTM!AC10</f>
        <v>0</v>
      </c>
      <c r="AD69" s="172">
        <f ca="1">UFTM!AD10</f>
        <v>0</v>
      </c>
      <c r="AE69" s="172">
        <f ca="1">UFTM!AE10</f>
        <v>0</v>
      </c>
      <c r="AF69" s="172">
        <f ca="1">UFTM!AF10</f>
        <v>0</v>
      </c>
      <c r="AG69" s="172">
        <f ca="1">UFTM!AG10</f>
        <v>0</v>
      </c>
      <c r="AH69" s="172">
        <f ca="1">UFTM!AH10</f>
        <v>1</v>
      </c>
      <c r="AI69" s="172">
        <f ca="1">UFTM!AI10</f>
        <v>0</v>
      </c>
      <c r="AJ69" s="50"/>
      <c r="AK69" s="93"/>
      <c r="AL69" s="33"/>
      <c r="AM69" s="33"/>
      <c r="AN69" s="36"/>
      <c r="AO69" s="36"/>
      <c r="AP69" s="36"/>
      <c r="AQ69" s="36"/>
      <c r="AR69" s="37"/>
      <c r="AS69" s="33"/>
      <c r="AT69" s="33"/>
      <c r="AU69" s="33"/>
      <c r="AV69" s="33"/>
      <c r="AW69" s="33"/>
      <c r="AX69" s="33"/>
      <c r="AY69" s="33"/>
      <c r="AZ69" s="38">
        <f t="shared" si="50"/>
        <v>2</v>
      </c>
      <c r="BA69" s="39">
        <f t="shared" si="51"/>
        <v>0</v>
      </c>
      <c r="BB69" s="40">
        <f t="shared" si="52"/>
        <v>0</v>
      </c>
      <c r="BC69" s="31">
        <f t="shared" si="53"/>
        <v>0</v>
      </c>
      <c r="BD69" s="40">
        <f t="shared" si="54"/>
        <v>0</v>
      </c>
      <c r="BE69" s="31">
        <f t="shared" si="55"/>
        <v>0</v>
      </c>
      <c r="BF69" s="40">
        <f t="shared" si="56"/>
        <v>0</v>
      </c>
      <c r="BG69" s="31">
        <f t="shared" si="57"/>
        <v>0</v>
      </c>
      <c r="BH69" s="40">
        <f t="shared" si="58"/>
        <v>0</v>
      </c>
      <c r="BI69" s="40">
        <f t="shared" si="59"/>
        <v>2</v>
      </c>
      <c r="BJ69" s="40">
        <f t="shared" si="60"/>
        <v>0</v>
      </c>
      <c r="BK69" s="40">
        <f t="shared" si="61"/>
        <v>0</v>
      </c>
      <c r="BL69" s="40">
        <f t="shared" si="62"/>
        <v>0</v>
      </c>
      <c r="BM69" s="31">
        <f t="shared" si="63"/>
        <v>0</v>
      </c>
      <c r="BN69" s="40">
        <f t="shared" si="64"/>
        <v>1</v>
      </c>
      <c r="BO69" s="40">
        <f t="shared" si="65"/>
        <v>0</v>
      </c>
      <c r="BP69" s="40">
        <f t="shared" si="66"/>
        <v>0</v>
      </c>
      <c r="BQ69" s="40">
        <f t="shared" si="67"/>
        <v>0</v>
      </c>
      <c r="BR69" s="40">
        <f t="shared" si="68"/>
        <v>0</v>
      </c>
      <c r="BS69" s="31">
        <f t="shared" si="69"/>
        <v>0</v>
      </c>
      <c r="BT69" s="40">
        <f t="shared" si="70"/>
        <v>2</v>
      </c>
      <c r="BU69" s="41">
        <f t="shared" si="71"/>
        <v>0</v>
      </c>
      <c r="BV69" s="41">
        <f t="shared" si="72"/>
        <v>0</v>
      </c>
      <c r="BW69" s="42"/>
      <c r="BX69" s="39">
        <f t="shared" si="73"/>
        <v>0</v>
      </c>
      <c r="BY69" s="40">
        <f t="shared" si="74"/>
        <v>20</v>
      </c>
      <c r="BZ69" s="40">
        <f t="shared" si="75"/>
        <v>0</v>
      </c>
      <c r="CA69" s="40">
        <f t="shared" si="76"/>
        <v>50</v>
      </c>
      <c r="CB69" s="40">
        <f t="shared" si="77"/>
        <v>50</v>
      </c>
      <c r="CC69" s="32">
        <f t="shared" si="96"/>
        <v>120</v>
      </c>
      <c r="CD69" s="177">
        <f t="shared" si="6"/>
        <v>-26.666666666666657</v>
      </c>
      <c r="CE69" s="24" t="str">
        <f t="shared" si="97"/>
        <v>NAO</v>
      </c>
      <c r="CF69" s="177">
        <f t="shared" si="7"/>
        <v>-66.666666666666657</v>
      </c>
      <c r="CG69" s="24" t="str">
        <f t="shared" si="98"/>
        <v>NAO</v>
      </c>
      <c r="CH69" s="177">
        <f t="shared" si="8"/>
        <v>-120</v>
      </c>
      <c r="CI69" s="24" t="str">
        <f t="shared" si="99"/>
        <v>NAO</v>
      </c>
      <c r="CJ69" s="24">
        <f t="shared" si="100"/>
        <v>332</v>
      </c>
      <c r="CK69" s="175">
        <f t="shared" si="78"/>
        <v>6.0586171206422137E-2</v>
      </c>
      <c r="CM69">
        <f t="shared" si="79"/>
        <v>0</v>
      </c>
      <c r="CN69">
        <f t="shared" si="80"/>
        <v>0</v>
      </c>
      <c r="CO69">
        <f t="shared" si="81"/>
        <v>0</v>
      </c>
      <c r="CP69">
        <f t="shared" si="82"/>
        <v>0</v>
      </c>
      <c r="CQ69">
        <f t="shared" si="83"/>
        <v>0</v>
      </c>
      <c r="CR69">
        <f t="shared" si="84"/>
        <v>0.5988023952095809</v>
      </c>
      <c r="CS69">
        <f t="shared" si="85"/>
        <v>0</v>
      </c>
      <c r="CT69">
        <f t="shared" si="86"/>
        <v>0</v>
      </c>
      <c r="CU69">
        <f t="shared" si="87"/>
        <v>0</v>
      </c>
      <c r="CV69">
        <f t="shared" si="88"/>
        <v>3.125</v>
      </c>
      <c r="CW69">
        <f t="shared" si="89"/>
        <v>0</v>
      </c>
      <c r="CX69">
        <f t="shared" si="90"/>
        <v>0</v>
      </c>
      <c r="CY69">
        <f t="shared" si="91"/>
        <v>0</v>
      </c>
      <c r="CZ69">
        <f t="shared" si="92"/>
        <v>0</v>
      </c>
      <c r="DA69">
        <f t="shared" si="93"/>
        <v>2.6809651474530831</v>
      </c>
      <c r="DB69">
        <f t="shared" si="94"/>
        <v>0</v>
      </c>
      <c r="DC69">
        <f t="shared" si="95"/>
        <v>0</v>
      </c>
      <c r="DE69" s="24">
        <f t="shared" si="101"/>
        <v>0</v>
      </c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</row>
    <row r="70" spans="1:123" ht="15.75" thickBot="1">
      <c r="A70" s="172" t="str">
        <f ca="1">UFTM!A11</f>
        <v>UFTM</v>
      </c>
      <c r="B70" s="172">
        <f ca="1">UFTM!B11</f>
        <v>9</v>
      </c>
      <c r="C70" s="172" t="str">
        <f ca="1">UFTM!C11</f>
        <v>Moacir Marocolo Junior</v>
      </c>
      <c r="D70" s="85" t="str">
        <f ca="1">UFTM!D11</f>
        <v>P</v>
      </c>
      <c r="E70" s="172">
        <f ca="1">UFTM!E11</f>
        <v>0</v>
      </c>
      <c r="F70" s="172">
        <f ca="1">UFTM!F11</f>
        <v>0</v>
      </c>
      <c r="G70" s="172">
        <f ca="1">UFTM!G11</f>
        <v>1</v>
      </c>
      <c r="H70" s="172">
        <f ca="1">UFTM!H11</f>
        <v>0</v>
      </c>
      <c r="I70" s="172">
        <f ca="1">UFTM!I11</f>
        <v>0</v>
      </c>
      <c r="J70" s="172">
        <f ca="1">UFTM!J11</f>
        <v>0</v>
      </c>
      <c r="K70" s="172">
        <f ca="1">UFTM!K11</f>
        <v>2</v>
      </c>
      <c r="L70" s="172">
        <f ca="1">UFTM!L11</f>
        <v>0</v>
      </c>
      <c r="M70" s="172">
        <f ca="1">UFTM!M11</f>
        <v>0</v>
      </c>
      <c r="N70" s="172">
        <f ca="1">UFTM!N11</f>
        <v>0</v>
      </c>
      <c r="O70" s="172">
        <f ca="1">UFTM!O11</f>
        <v>0</v>
      </c>
      <c r="P70" s="172">
        <f ca="1">UFTM!P11</f>
        <v>0</v>
      </c>
      <c r="Q70" s="172">
        <f ca="1">UFTM!Q11</f>
        <v>0</v>
      </c>
      <c r="R70" s="172">
        <f ca="1">UFTM!R11</f>
        <v>1</v>
      </c>
      <c r="S70" s="172">
        <f ca="1">UFTM!S11</f>
        <v>0</v>
      </c>
      <c r="T70" s="85" t="str">
        <f ca="1">UFTM!T11</f>
        <v>P</v>
      </c>
      <c r="U70" s="172">
        <f ca="1">UFTM!U11</f>
        <v>0</v>
      </c>
      <c r="V70" s="172">
        <f ca="1">UFTM!V11</f>
        <v>1</v>
      </c>
      <c r="W70" s="172">
        <f ca="1">UFTM!W11</f>
        <v>1</v>
      </c>
      <c r="X70" s="172">
        <f ca="1">UFTM!X11</f>
        <v>0</v>
      </c>
      <c r="Y70" s="172">
        <f ca="1">UFTM!Y11</f>
        <v>1</v>
      </c>
      <c r="Z70" s="172">
        <f ca="1">UFTM!Z11</f>
        <v>2</v>
      </c>
      <c r="AA70" s="172">
        <f ca="1">UFTM!AA11</f>
        <v>0</v>
      </c>
      <c r="AB70" s="172">
        <f ca="1">UFTM!AB11</f>
        <v>0</v>
      </c>
      <c r="AC70" s="172">
        <f ca="1">UFTM!AC11</f>
        <v>0</v>
      </c>
      <c r="AD70" s="172">
        <f ca="1">UFTM!AD11</f>
        <v>0</v>
      </c>
      <c r="AE70" s="172">
        <f ca="1">UFTM!AE11</f>
        <v>0</v>
      </c>
      <c r="AF70" s="172">
        <f ca="1">UFTM!AF11</f>
        <v>0</v>
      </c>
      <c r="AG70" s="172">
        <f ca="1">UFTM!AG11</f>
        <v>0</v>
      </c>
      <c r="AH70" s="172">
        <f ca="1">UFTM!AH11</f>
        <v>1</v>
      </c>
      <c r="AI70" s="172">
        <f ca="1">UFTM!AI11</f>
        <v>0</v>
      </c>
      <c r="AJ70" s="50"/>
      <c r="AK70" s="93"/>
      <c r="AL70" s="33"/>
      <c r="AM70" s="33"/>
      <c r="AN70" s="36"/>
      <c r="AO70" s="36"/>
      <c r="AP70" s="36"/>
      <c r="AQ70" s="36"/>
      <c r="AR70" s="37"/>
      <c r="AS70" s="33"/>
      <c r="AT70" s="33"/>
      <c r="AU70" s="33"/>
      <c r="AV70" s="33"/>
      <c r="AW70" s="33"/>
      <c r="AX70" s="33"/>
      <c r="AY70" s="33"/>
      <c r="AZ70" s="38">
        <f t="shared" si="50"/>
        <v>2</v>
      </c>
      <c r="BA70" s="39">
        <f t="shared" si="51"/>
        <v>0</v>
      </c>
      <c r="BB70" s="40">
        <f t="shared" si="52"/>
        <v>1</v>
      </c>
      <c r="BC70" s="31">
        <f t="shared" si="53"/>
        <v>1</v>
      </c>
      <c r="BD70" s="40">
        <f t="shared" si="54"/>
        <v>2</v>
      </c>
      <c r="BE70" s="31">
        <f t="shared" si="55"/>
        <v>3</v>
      </c>
      <c r="BF70" s="40">
        <f t="shared" si="56"/>
        <v>0</v>
      </c>
      <c r="BG70" s="31">
        <f t="shared" si="57"/>
        <v>3</v>
      </c>
      <c r="BH70" s="40">
        <f t="shared" si="58"/>
        <v>1</v>
      </c>
      <c r="BI70" s="40">
        <f t="shared" si="59"/>
        <v>2</v>
      </c>
      <c r="BJ70" s="40">
        <f t="shared" si="60"/>
        <v>2</v>
      </c>
      <c r="BK70" s="40">
        <f t="shared" si="61"/>
        <v>0</v>
      </c>
      <c r="BL70" s="40">
        <f t="shared" si="62"/>
        <v>0</v>
      </c>
      <c r="BM70" s="31">
        <f t="shared" si="63"/>
        <v>0</v>
      </c>
      <c r="BN70" s="40">
        <f t="shared" si="64"/>
        <v>0</v>
      </c>
      <c r="BO70" s="40">
        <f t="shared" si="65"/>
        <v>0</v>
      </c>
      <c r="BP70" s="40">
        <f t="shared" si="66"/>
        <v>0</v>
      </c>
      <c r="BQ70" s="40">
        <f t="shared" si="67"/>
        <v>0</v>
      </c>
      <c r="BR70" s="40">
        <f t="shared" si="68"/>
        <v>0</v>
      </c>
      <c r="BS70" s="31">
        <f t="shared" si="69"/>
        <v>0</v>
      </c>
      <c r="BT70" s="40">
        <f t="shared" si="70"/>
        <v>2</v>
      </c>
      <c r="BU70" s="41">
        <f t="shared" si="71"/>
        <v>0</v>
      </c>
      <c r="BV70" s="41">
        <f t="shared" si="72"/>
        <v>0</v>
      </c>
      <c r="BW70" s="42"/>
      <c r="BX70" s="39">
        <f t="shared" si="73"/>
        <v>220</v>
      </c>
      <c r="BY70" s="40">
        <f t="shared" si="74"/>
        <v>20</v>
      </c>
      <c r="BZ70" s="40">
        <f t="shared" si="75"/>
        <v>10</v>
      </c>
      <c r="CA70" s="40">
        <f t="shared" si="76"/>
        <v>0</v>
      </c>
      <c r="CB70" s="40">
        <f t="shared" si="77"/>
        <v>50</v>
      </c>
      <c r="CC70" s="32">
        <f t="shared" si="96"/>
        <v>300</v>
      </c>
      <c r="CD70" s="177">
        <f t="shared" si="6"/>
        <v>153.33333333333334</v>
      </c>
      <c r="CE70" s="24">
        <f t="shared" si="97"/>
        <v>3</v>
      </c>
      <c r="CF70" s="177">
        <f t="shared" si="7"/>
        <v>113.33333333333334</v>
      </c>
      <c r="CG70" s="24">
        <f t="shared" si="98"/>
        <v>4</v>
      </c>
      <c r="CH70" s="177">
        <f t="shared" si="8"/>
        <v>60</v>
      </c>
      <c r="CI70" s="24">
        <f t="shared" si="99"/>
        <v>5</v>
      </c>
      <c r="CJ70" s="24">
        <f t="shared" si="100"/>
        <v>213</v>
      </c>
      <c r="CK70" s="175">
        <f t="shared" si="78"/>
        <v>0.15146542801605534</v>
      </c>
      <c r="CM70">
        <f t="shared" si="79"/>
        <v>0</v>
      </c>
      <c r="CN70">
        <f t="shared" si="80"/>
        <v>0.1557632398753894</v>
      </c>
      <c r="CO70">
        <f t="shared" si="81"/>
        <v>0.19960079840319361</v>
      </c>
      <c r="CP70">
        <f t="shared" si="82"/>
        <v>0</v>
      </c>
      <c r="CQ70">
        <f t="shared" si="83"/>
        <v>0.84033613445378152</v>
      </c>
      <c r="CR70">
        <f t="shared" si="84"/>
        <v>0.5988023952095809</v>
      </c>
      <c r="CS70">
        <f t="shared" si="85"/>
        <v>2.0408163265306123</v>
      </c>
      <c r="CT70">
        <f t="shared" si="86"/>
        <v>0</v>
      </c>
      <c r="CU70">
        <f t="shared" si="87"/>
        <v>0</v>
      </c>
      <c r="CV70">
        <f t="shared" si="88"/>
        <v>0</v>
      </c>
      <c r="CW70">
        <f t="shared" si="89"/>
        <v>0</v>
      </c>
      <c r="CX70">
        <f t="shared" si="90"/>
        <v>0</v>
      </c>
      <c r="CY70">
        <f t="shared" si="91"/>
        <v>0</v>
      </c>
      <c r="CZ70">
        <f t="shared" si="92"/>
        <v>0</v>
      </c>
      <c r="DA70">
        <f t="shared" si="93"/>
        <v>2.6809651474530831</v>
      </c>
      <c r="DB70">
        <f t="shared" si="94"/>
        <v>0</v>
      </c>
      <c r="DC70">
        <f t="shared" si="95"/>
        <v>0</v>
      </c>
      <c r="DE70" s="24">
        <f t="shared" si="101"/>
        <v>0</v>
      </c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</row>
    <row r="71" spans="1:123" ht="15.75" thickBot="1">
      <c r="A71" s="172" t="str">
        <f ca="1">UFTM!A12</f>
        <v>UFTM</v>
      </c>
      <c r="B71" s="172">
        <f ca="1">UFTM!B12</f>
        <v>10</v>
      </c>
      <c r="C71" s="172" t="str">
        <f ca="1">UFTM!C12</f>
        <v>Octávio Barbosa Neto</v>
      </c>
      <c r="D71" s="85" t="str">
        <f ca="1">UFTM!D12</f>
        <v>P</v>
      </c>
      <c r="E71" s="172">
        <f ca="1">UFTM!E12</f>
        <v>0</v>
      </c>
      <c r="F71" s="172">
        <f ca="1">UFTM!F12</f>
        <v>0</v>
      </c>
      <c r="G71" s="172">
        <f ca="1">UFTM!G12</f>
        <v>0</v>
      </c>
      <c r="H71" s="172">
        <f ca="1">UFTM!H12</f>
        <v>0</v>
      </c>
      <c r="I71" s="172">
        <f ca="1">UFTM!I12</f>
        <v>3</v>
      </c>
      <c r="J71" s="172">
        <f ca="1">UFTM!J12</f>
        <v>0</v>
      </c>
      <c r="K71" s="172">
        <f ca="1">UFTM!K12</f>
        <v>1</v>
      </c>
      <c r="L71" s="172">
        <f ca="1">UFTM!L12</f>
        <v>0</v>
      </c>
      <c r="M71" s="172">
        <f ca="1">UFTM!M12</f>
        <v>0</v>
      </c>
      <c r="N71" s="172">
        <f ca="1">UFTM!N12</f>
        <v>1</v>
      </c>
      <c r="O71" s="172">
        <f ca="1">UFTM!O12</f>
        <v>0</v>
      </c>
      <c r="P71" s="172">
        <f ca="1">UFTM!P12</f>
        <v>0</v>
      </c>
      <c r="Q71" s="172">
        <f ca="1">UFTM!Q12</f>
        <v>0</v>
      </c>
      <c r="R71" s="172">
        <f ca="1">UFTM!R12</f>
        <v>1</v>
      </c>
      <c r="S71" s="172">
        <f ca="1">UFTM!S12</f>
        <v>0</v>
      </c>
      <c r="T71" s="85" t="str">
        <f ca="1">UFTM!T12</f>
        <v>P</v>
      </c>
      <c r="U71" s="172">
        <f ca="1">UFTM!U12</f>
        <v>0</v>
      </c>
      <c r="V71" s="172">
        <f ca="1">UFTM!V12</f>
        <v>1</v>
      </c>
      <c r="W71" s="172">
        <f ca="1">UFTM!W12</f>
        <v>1</v>
      </c>
      <c r="X71" s="172">
        <f ca="1">UFTM!X12</f>
        <v>0</v>
      </c>
      <c r="Y71" s="172">
        <f ca="1">UFTM!Y12</f>
        <v>1</v>
      </c>
      <c r="Z71" s="172">
        <f ca="1">UFTM!Z12</f>
        <v>0</v>
      </c>
      <c r="AA71" s="172">
        <f ca="1">UFTM!AA12</f>
        <v>1</v>
      </c>
      <c r="AB71" s="172">
        <f ca="1">UFTM!AB12</f>
        <v>0</v>
      </c>
      <c r="AC71" s="172">
        <f ca="1">UFTM!AC12</f>
        <v>0</v>
      </c>
      <c r="AD71" s="172">
        <f ca="1">UFTM!AD12</f>
        <v>0</v>
      </c>
      <c r="AE71" s="172">
        <f ca="1">UFTM!AE12</f>
        <v>0</v>
      </c>
      <c r="AF71" s="172">
        <f ca="1">UFTM!AF12</f>
        <v>0</v>
      </c>
      <c r="AG71" s="172">
        <f ca="1">UFTM!AG12</f>
        <v>0</v>
      </c>
      <c r="AH71" s="172">
        <f ca="1">UFTM!AH12</f>
        <v>0</v>
      </c>
      <c r="AI71" s="172">
        <f ca="1">UFTM!AI12</f>
        <v>0</v>
      </c>
      <c r="AJ71" s="50"/>
      <c r="AK71" s="93"/>
      <c r="AL71" s="33"/>
      <c r="AM71" s="33"/>
      <c r="AN71" s="36"/>
      <c r="AO71" s="36"/>
      <c r="AP71" s="36"/>
      <c r="AQ71" s="36"/>
      <c r="AR71" s="37"/>
      <c r="AS71" s="33"/>
      <c r="AT71" s="33"/>
      <c r="AU71" s="33"/>
      <c r="AV71" s="33"/>
      <c r="AW71" s="33"/>
      <c r="AX71" s="33"/>
      <c r="AY71" s="33"/>
      <c r="AZ71" s="38">
        <f t="shared" si="50"/>
        <v>2</v>
      </c>
      <c r="BA71" s="39">
        <f t="shared" si="51"/>
        <v>0</v>
      </c>
      <c r="BB71" s="40">
        <f t="shared" si="52"/>
        <v>1</v>
      </c>
      <c r="BC71" s="31">
        <f t="shared" si="53"/>
        <v>1</v>
      </c>
      <c r="BD71" s="40">
        <f t="shared" si="54"/>
        <v>1</v>
      </c>
      <c r="BE71" s="31">
        <f t="shared" si="55"/>
        <v>2</v>
      </c>
      <c r="BF71" s="40">
        <f t="shared" si="56"/>
        <v>0</v>
      </c>
      <c r="BG71" s="31">
        <f t="shared" si="57"/>
        <v>2</v>
      </c>
      <c r="BH71" s="40">
        <f t="shared" si="58"/>
        <v>4</v>
      </c>
      <c r="BI71" s="40">
        <f t="shared" si="59"/>
        <v>0</v>
      </c>
      <c r="BJ71" s="40">
        <f t="shared" si="60"/>
        <v>2</v>
      </c>
      <c r="BK71" s="40">
        <f t="shared" si="61"/>
        <v>0</v>
      </c>
      <c r="BL71" s="40">
        <f t="shared" si="62"/>
        <v>0</v>
      </c>
      <c r="BM71" s="31">
        <f t="shared" si="63"/>
        <v>0</v>
      </c>
      <c r="BN71" s="40">
        <f t="shared" si="64"/>
        <v>1</v>
      </c>
      <c r="BO71" s="40">
        <f t="shared" si="65"/>
        <v>0</v>
      </c>
      <c r="BP71" s="40">
        <f t="shared" si="66"/>
        <v>0</v>
      </c>
      <c r="BQ71" s="40">
        <f t="shared" si="67"/>
        <v>0</v>
      </c>
      <c r="BR71" s="40">
        <f t="shared" si="68"/>
        <v>0</v>
      </c>
      <c r="BS71" s="31">
        <f t="shared" si="69"/>
        <v>0</v>
      </c>
      <c r="BT71" s="40">
        <f t="shared" si="70"/>
        <v>1</v>
      </c>
      <c r="BU71" s="41">
        <f t="shared" si="71"/>
        <v>0</v>
      </c>
      <c r="BV71" s="41">
        <f t="shared" si="72"/>
        <v>0</v>
      </c>
      <c r="BW71" s="42"/>
      <c r="BX71" s="39">
        <f t="shared" si="73"/>
        <v>220</v>
      </c>
      <c r="BY71" s="40">
        <f t="shared" si="74"/>
        <v>0</v>
      </c>
      <c r="BZ71" s="40">
        <f t="shared" si="75"/>
        <v>10</v>
      </c>
      <c r="CA71" s="40">
        <f t="shared" si="76"/>
        <v>50</v>
      </c>
      <c r="CB71" s="40">
        <f t="shared" si="77"/>
        <v>25</v>
      </c>
      <c r="CC71" s="32">
        <f t="shared" si="96"/>
        <v>305</v>
      </c>
      <c r="CD71" s="177">
        <f t="shared" si="6"/>
        <v>158.33333333333334</v>
      </c>
      <c r="CE71" s="24">
        <f t="shared" si="97"/>
        <v>3</v>
      </c>
      <c r="CF71" s="177">
        <f t="shared" si="7"/>
        <v>118.33333333333334</v>
      </c>
      <c r="CG71" s="24">
        <f t="shared" si="98"/>
        <v>4</v>
      </c>
      <c r="CH71" s="177">
        <f t="shared" si="8"/>
        <v>65</v>
      </c>
      <c r="CI71" s="24">
        <f t="shared" si="99"/>
        <v>5</v>
      </c>
      <c r="CJ71" s="24">
        <f t="shared" si="100"/>
        <v>210</v>
      </c>
      <c r="CK71" s="175">
        <f t="shared" si="78"/>
        <v>0.15398985181632291</v>
      </c>
      <c r="CM71">
        <f t="shared" si="79"/>
        <v>0</v>
      </c>
      <c r="CN71">
        <f t="shared" si="80"/>
        <v>0.1557632398753894</v>
      </c>
      <c r="CO71">
        <f t="shared" si="81"/>
        <v>9.9800399201596807E-2</v>
      </c>
      <c r="CP71">
        <f t="shared" si="82"/>
        <v>0</v>
      </c>
      <c r="CQ71">
        <f t="shared" si="83"/>
        <v>3.3613445378151261</v>
      </c>
      <c r="CR71">
        <f t="shared" si="84"/>
        <v>0</v>
      </c>
      <c r="CS71">
        <f t="shared" si="85"/>
        <v>2.0408163265306123</v>
      </c>
      <c r="CT71">
        <f t="shared" si="86"/>
        <v>0</v>
      </c>
      <c r="CU71">
        <f t="shared" si="87"/>
        <v>0</v>
      </c>
      <c r="CV71">
        <f t="shared" si="88"/>
        <v>3.125</v>
      </c>
      <c r="CW71">
        <f t="shared" si="89"/>
        <v>0</v>
      </c>
      <c r="CX71">
        <f t="shared" si="90"/>
        <v>0</v>
      </c>
      <c r="CY71">
        <f t="shared" si="91"/>
        <v>0</v>
      </c>
      <c r="CZ71">
        <f t="shared" si="92"/>
        <v>0</v>
      </c>
      <c r="DA71">
        <f t="shared" si="93"/>
        <v>1.3404825737265416</v>
      </c>
      <c r="DB71">
        <f t="shared" si="94"/>
        <v>0</v>
      </c>
      <c r="DC71">
        <f t="shared" si="95"/>
        <v>0</v>
      </c>
      <c r="DE71" s="24">
        <f t="shared" si="101"/>
        <v>0</v>
      </c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</row>
    <row r="72" spans="1:123" ht="15.75" thickBot="1">
      <c r="A72" s="172" t="str">
        <f ca="1">UFTM!A13</f>
        <v>UFTM</v>
      </c>
      <c r="B72" s="172">
        <f ca="1">UFTM!B13</f>
        <v>11</v>
      </c>
      <c r="C72" s="172" t="str">
        <f ca="1">UFTM!C13</f>
        <v>Regina Rovigati Simões</v>
      </c>
      <c r="D72" s="85" t="str">
        <f ca="1">UFTM!D13</f>
        <v>P</v>
      </c>
      <c r="E72" s="172">
        <f ca="1">UFTM!E13</f>
        <v>0</v>
      </c>
      <c r="F72" s="172">
        <f ca="1">UFTM!F13</f>
        <v>0</v>
      </c>
      <c r="G72" s="172">
        <f ca="1">UFTM!G13</f>
        <v>0</v>
      </c>
      <c r="H72" s="172">
        <f ca="1">UFTM!H13</f>
        <v>0</v>
      </c>
      <c r="I72" s="172">
        <f ca="1">UFTM!I13</f>
        <v>0</v>
      </c>
      <c r="J72" s="172">
        <f ca="1">UFTM!J13</f>
        <v>0</v>
      </c>
      <c r="K72" s="172">
        <f ca="1">UFTM!K13</f>
        <v>0</v>
      </c>
      <c r="L72" s="172">
        <f ca="1">UFTM!L13</f>
        <v>0</v>
      </c>
      <c r="M72" s="172">
        <f ca="1">UFTM!M13</f>
        <v>0</v>
      </c>
      <c r="N72" s="172">
        <f ca="1">UFTM!N13</f>
        <v>3</v>
      </c>
      <c r="O72" s="172">
        <f ca="1">UFTM!O13</f>
        <v>0</v>
      </c>
      <c r="P72" s="172">
        <f ca="1">UFTM!P13</f>
        <v>0</v>
      </c>
      <c r="Q72" s="172">
        <f ca="1">UFTM!Q13</f>
        <v>0</v>
      </c>
      <c r="R72" s="172">
        <f ca="1">UFTM!R13</f>
        <v>3</v>
      </c>
      <c r="S72" s="172">
        <f ca="1">UFTM!S13</f>
        <v>0</v>
      </c>
      <c r="T72" s="85" t="str">
        <f ca="1">UFTM!T13</f>
        <v>P</v>
      </c>
      <c r="U72" s="172">
        <f ca="1">UFTM!U13</f>
        <v>0</v>
      </c>
      <c r="V72" s="172">
        <f ca="1">UFTM!V13</f>
        <v>0</v>
      </c>
      <c r="W72" s="172">
        <f ca="1">UFTM!W13</f>
        <v>0</v>
      </c>
      <c r="X72" s="172">
        <f ca="1">UFTM!X13</f>
        <v>0</v>
      </c>
      <c r="Y72" s="172">
        <f ca="1">UFTM!Y13</f>
        <v>0</v>
      </c>
      <c r="Z72" s="172">
        <f ca="1">UFTM!Z13</f>
        <v>0</v>
      </c>
      <c r="AA72" s="172">
        <f ca="1">UFTM!AA13</f>
        <v>0</v>
      </c>
      <c r="AB72" s="172">
        <f ca="1">UFTM!AB13</f>
        <v>0</v>
      </c>
      <c r="AC72" s="172">
        <f ca="1">UFTM!AC13</f>
        <v>0</v>
      </c>
      <c r="AD72" s="172">
        <f ca="1">UFTM!AD13</f>
        <v>0</v>
      </c>
      <c r="AE72" s="172">
        <f ca="1">UFTM!AE13</f>
        <v>0</v>
      </c>
      <c r="AF72" s="172">
        <f ca="1">UFTM!AF13</f>
        <v>1</v>
      </c>
      <c r="AG72" s="172">
        <f ca="1">UFTM!AG13</f>
        <v>0</v>
      </c>
      <c r="AH72" s="172">
        <f ca="1">UFTM!AH13</f>
        <v>0</v>
      </c>
      <c r="AI72" s="172">
        <f ca="1">UFTM!AI13</f>
        <v>0</v>
      </c>
      <c r="AJ72" s="50"/>
      <c r="AK72" s="93"/>
      <c r="AL72" s="33"/>
      <c r="AM72" s="33"/>
      <c r="AN72" s="36"/>
      <c r="AO72" s="36"/>
      <c r="AP72" s="36"/>
      <c r="AQ72" s="36"/>
      <c r="AR72" s="37"/>
      <c r="AS72" s="33"/>
      <c r="AT72" s="33"/>
      <c r="AU72" s="33"/>
      <c r="AV72" s="33"/>
      <c r="AW72" s="33"/>
      <c r="AX72" s="33"/>
      <c r="AY72" s="33"/>
      <c r="AZ72" s="38">
        <f t="shared" si="50"/>
        <v>2</v>
      </c>
      <c r="BA72" s="39">
        <f t="shared" si="51"/>
        <v>0</v>
      </c>
      <c r="BB72" s="40">
        <f t="shared" si="52"/>
        <v>0</v>
      </c>
      <c r="BC72" s="31">
        <f t="shared" si="53"/>
        <v>0</v>
      </c>
      <c r="BD72" s="40">
        <f t="shared" si="54"/>
        <v>0</v>
      </c>
      <c r="BE72" s="31">
        <f t="shared" si="55"/>
        <v>0</v>
      </c>
      <c r="BF72" s="40">
        <f t="shared" si="56"/>
        <v>0</v>
      </c>
      <c r="BG72" s="31">
        <f t="shared" si="57"/>
        <v>0</v>
      </c>
      <c r="BH72" s="40">
        <f t="shared" si="58"/>
        <v>0</v>
      </c>
      <c r="BI72" s="40">
        <f t="shared" si="59"/>
        <v>0</v>
      </c>
      <c r="BJ72" s="40">
        <f t="shared" si="60"/>
        <v>0</v>
      </c>
      <c r="BK72" s="40">
        <f t="shared" si="61"/>
        <v>0</v>
      </c>
      <c r="BL72" s="40">
        <f t="shared" si="62"/>
        <v>0</v>
      </c>
      <c r="BM72" s="31">
        <f t="shared" si="63"/>
        <v>0</v>
      </c>
      <c r="BN72" s="40">
        <f t="shared" si="64"/>
        <v>3</v>
      </c>
      <c r="BO72" s="40">
        <f t="shared" si="65"/>
        <v>0</v>
      </c>
      <c r="BP72" s="40">
        <f t="shared" si="66"/>
        <v>0</v>
      </c>
      <c r="BQ72" s="40">
        <f t="shared" si="67"/>
        <v>1</v>
      </c>
      <c r="BR72" s="40">
        <f t="shared" si="68"/>
        <v>0</v>
      </c>
      <c r="BS72" s="31">
        <f t="shared" si="69"/>
        <v>1</v>
      </c>
      <c r="BT72" s="40">
        <f t="shared" si="70"/>
        <v>3</v>
      </c>
      <c r="BU72" s="41">
        <f t="shared" si="71"/>
        <v>0</v>
      </c>
      <c r="BV72" s="41">
        <f t="shared" si="72"/>
        <v>0</v>
      </c>
      <c r="BW72" s="42"/>
      <c r="BX72" s="39">
        <f t="shared" si="73"/>
        <v>0</v>
      </c>
      <c r="BY72" s="40">
        <f t="shared" si="74"/>
        <v>0</v>
      </c>
      <c r="BZ72" s="40">
        <f t="shared" si="75"/>
        <v>0</v>
      </c>
      <c r="CA72" s="40">
        <f t="shared" si="76"/>
        <v>150</v>
      </c>
      <c r="CB72" s="40">
        <f t="shared" si="77"/>
        <v>175</v>
      </c>
      <c r="CC72" s="32">
        <f t="shared" si="96"/>
        <v>325</v>
      </c>
      <c r="CD72" s="177">
        <f t="shared" si="6"/>
        <v>178.33333333333334</v>
      </c>
      <c r="CE72" s="24">
        <f t="shared" si="97"/>
        <v>3</v>
      </c>
      <c r="CF72" s="177">
        <f t="shared" si="7"/>
        <v>138.33333333333334</v>
      </c>
      <c r="CG72" s="24">
        <f t="shared" si="98"/>
        <v>4</v>
      </c>
      <c r="CH72" s="177">
        <f t="shared" si="8"/>
        <v>85</v>
      </c>
      <c r="CI72" s="24">
        <f t="shared" si="99"/>
        <v>5</v>
      </c>
      <c r="CJ72" s="24">
        <f t="shared" si="100"/>
        <v>199</v>
      </c>
      <c r="CK72" s="175">
        <f t="shared" si="78"/>
        <v>0.16408754701739328</v>
      </c>
      <c r="CM72">
        <f t="shared" si="79"/>
        <v>0</v>
      </c>
      <c r="CN72">
        <f t="shared" si="80"/>
        <v>0</v>
      </c>
      <c r="CO72">
        <f t="shared" si="81"/>
        <v>0</v>
      </c>
      <c r="CP72">
        <f t="shared" si="82"/>
        <v>0</v>
      </c>
      <c r="CQ72">
        <f t="shared" si="83"/>
        <v>0</v>
      </c>
      <c r="CR72">
        <f t="shared" si="84"/>
        <v>0</v>
      </c>
      <c r="CS72">
        <f t="shared" si="85"/>
        <v>0</v>
      </c>
      <c r="CT72">
        <f t="shared" si="86"/>
        <v>0</v>
      </c>
      <c r="CU72">
        <f t="shared" si="87"/>
        <v>0</v>
      </c>
      <c r="CV72">
        <f t="shared" si="88"/>
        <v>9.375</v>
      </c>
      <c r="CW72">
        <f t="shared" si="89"/>
        <v>0</v>
      </c>
      <c r="CX72">
        <f t="shared" si="90"/>
        <v>0</v>
      </c>
      <c r="CY72">
        <f t="shared" si="91"/>
        <v>11.111111111111111</v>
      </c>
      <c r="CZ72">
        <f t="shared" si="92"/>
        <v>0</v>
      </c>
      <c r="DA72">
        <f t="shared" si="93"/>
        <v>4.0214477211796247</v>
      </c>
      <c r="DB72">
        <f t="shared" si="94"/>
        <v>0</v>
      </c>
      <c r="DC72">
        <f t="shared" si="95"/>
        <v>0</v>
      </c>
      <c r="DE72" s="24">
        <f t="shared" si="101"/>
        <v>0</v>
      </c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</row>
    <row r="73" spans="1:123" ht="15.75" thickBot="1">
      <c r="A73" s="172" t="str">
        <f ca="1">UFTM!A14</f>
        <v>UFTM</v>
      </c>
      <c r="B73" s="172">
        <f ca="1">UFTM!B14</f>
        <v>12</v>
      </c>
      <c r="C73" s="172" t="str">
        <f ca="1">UFTM!C14</f>
        <v>Renata Damião</v>
      </c>
      <c r="D73" s="85" t="str">
        <f ca="1">UFTM!D14</f>
        <v>P</v>
      </c>
      <c r="E73" s="172">
        <f ca="1">UFTM!E14</f>
        <v>0</v>
      </c>
      <c r="F73" s="172">
        <f ca="1">UFTM!F14</f>
        <v>0</v>
      </c>
      <c r="G73" s="172">
        <f ca="1">UFTM!G14</f>
        <v>0</v>
      </c>
      <c r="H73" s="172">
        <f ca="1">UFTM!H14</f>
        <v>0</v>
      </c>
      <c r="I73" s="172">
        <f ca="1">UFTM!I14</f>
        <v>0</v>
      </c>
      <c r="J73" s="172">
        <f ca="1">UFTM!J14</f>
        <v>0</v>
      </c>
      <c r="K73" s="172">
        <f ca="1">UFTM!K14</f>
        <v>0</v>
      </c>
      <c r="L73" s="172">
        <f ca="1">UFTM!L14</f>
        <v>0</v>
      </c>
      <c r="M73" s="172">
        <f ca="1">UFTM!M14</f>
        <v>0</v>
      </c>
      <c r="N73" s="172">
        <f ca="1">UFTM!N14</f>
        <v>0</v>
      </c>
      <c r="O73" s="172">
        <f ca="1">UFTM!O14</f>
        <v>0</v>
      </c>
      <c r="P73" s="172">
        <f ca="1">UFTM!P14</f>
        <v>0</v>
      </c>
      <c r="Q73" s="172">
        <f ca="1">UFTM!Q14</f>
        <v>0</v>
      </c>
      <c r="R73" s="172">
        <f ca="1">UFTM!R14</f>
        <v>0</v>
      </c>
      <c r="S73" s="172">
        <f ca="1">UFTM!S14</f>
        <v>0</v>
      </c>
      <c r="T73" s="85" t="str">
        <f ca="1">UFTM!T14</f>
        <v>P</v>
      </c>
      <c r="U73" s="172">
        <f ca="1">UFTM!U14</f>
        <v>0</v>
      </c>
      <c r="V73" s="172">
        <f ca="1">UFTM!V14</f>
        <v>0</v>
      </c>
      <c r="W73" s="172">
        <f ca="1">UFTM!W14</f>
        <v>1</v>
      </c>
      <c r="X73" s="172">
        <f ca="1">UFTM!X14</f>
        <v>0</v>
      </c>
      <c r="Y73" s="172">
        <f ca="1">UFTM!Y14</f>
        <v>0</v>
      </c>
      <c r="Z73" s="172">
        <f ca="1">UFTM!Z14</f>
        <v>0</v>
      </c>
      <c r="AA73" s="172">
        <f ca="1">UFTM!AA14</f>
        <v>0</v>
      </c>
      <c r="AB73" s="172">
        <f ca="1">UFTM!AB14</f>
        <v>0</v>
      </c>
      <c r="AC73" s="172">
        <f ca="1">UFTM!AC14</f>
        <v>0</v>
      </c>
      <c r="AD73" s="172">
        <f ca="1">UFTM!AD14</f>
        <v>0</v>
      </c>
      <c r="AE73" s="172">
        <f ca="1">UFTM!AE14</f>
        <v>0</v>
      </c>
      <c r="AF73" s="172">
        <f ca="1">UFTM!AF14</f>
        <v>0</v>
      </c>
      <c r="AG73" s="172">
        <f ca="1">UFTM!AG14</f>
        <v>0</v>
      </c>
      <c r="AH73" s="172">
        <f ca="1">UFTM!AH14</f>
        <v>0</v>
      </c>
      <c r="AI73" s="172">
        <f ca="1">UFTM!AI14</f>
        <v>0</v>
      </c>
      <c r="AJ73" s="50"/>
      <c r="AK73" s="93"/>
      <c r="AL73" s="33"/>
      <c r="AM73" s="33"/>
      <c r="AN73" s="36"/>
      <c r="AO73" s="36"/>
      <c r="AP73" s="36"/>
      <c r="AQ73" s="36"/>
      <c r="AR73" s="37"/>
      <c r="AS73" s="33"/>
      <c r="AT73" s="33"/>
      <c r="AU73" s="33"/>
      <c r="AV73" s="33"/>
      <c r="AW73" s="33"/>
      <c r="AX73" s="33"/>
      <c r="AY73" s="33"/>
      <c r="AZ73" s="38">
        <f t="shared" si="50"/>
        <v>2</v>
      </c>
      <c r="BA73" s="39">
        <f t="shared" si="51"/>
        <v>0</v>
      </c>
      <c r="BB73" s="40">
        <f t="shared" si="52"/>
        <v>0</v>
      </c>
      <c r="BC73" s="31">
        <f t="shared" si="53"/>
        <v>0</v>
      </c>
      <c r="BD73" s="40">
        <f t="shared" si="54"/>
        <v>1</v>
      </c>
      <c r="BE73" s="31">
        <f t="shared" si="55"/>
        <v>1</v>
      </c>
      <c r="BF73" s="40">
        <f t="shared" si="56"/>
        <v>0</v>
      </c>
      <c r="BG73" s="31">
        <f t="shared" si="57"/>
        <v>1</v>
      </c>
      <c r="BH73" s="40">
        <f t="shared" si="58"/>
        <v>0</v>
      </c>
      <c r="BI73" s="40">
        <f t="shared" si="59"/>
        <v>0</v>
      </c>
      <c r="BJ73" s="40">
        <f t="shared" si="60"/>
        <v>0</v>
      </c>
      <c r="BK73" s="40">
        <f t="shared" si="61"/>
        <v>0</v>
      </c>
      <c r="BL73" s="40">
        <f t="shared" si="62"/>
        <v>0</v>
      </c>
      <c r="BM73" s="31">
        <f t="shared" si="63"/>
        <v>0</v>
      </c>
      <c r="BN73" s="40">
        <f t="shared" si="64"/>
        <v>0</v>
      </c>
      <c r="BO73" s="40">
        <f t="shared" si="65"/>
        <v>0</v>
      </c>
      <c r="BP73" s="40">
        <f t="shared" si="66"/>
        <v>0</v>
      </c>
      <c r="BQ73" s="40">
        <f t="shared" si="67"/>
        <v>0</v>
      </c>
      <c r="BR73" s="40">
        <f t="shared" si="68"/>
        <v>0</v>
      </c>
      <c r="BS73" s="31">
        <f t="shared" si="69"/>
        <v>0</v>
      </c>
      <c r="BT73" s="40">
        <f t="shared" si="70"/>
        <v>0</v>
      </c>
      <c r="BU73" s="41">
        <f t="shared" si="71"/>
        <v>0</v>
      </c>
      <c r="BV73" s="41">
        <f t="shared" si="72"/>
        <v>0</v>
      </c>
      <c r="BW73" s="42"/>
      <c r="BX73" s="39">
        <f t="shared" si="73"/>
        <v>60</v>
      </c>
      <c r="BY73" s="40">
        <f t="shared" si="74"/>
        <v>0</v>
      </c>
      <c r="BZ73" s="40">
        <f t="shared" si="75"/>
        <v>0</v>
      </c>
      <c r="CA73" s="40">
        <f t="shared" si="76"/>
        <v>0</v>
      </c>
      <c r="CB73" s="40">
        <f t="shared" si="77"/>
        <v>0</v>
      </c>
      <c r="CC73" s="32">
        <f t="shared" si="96"/>
        <v>60</v>
      </c>
      <c r="CD73" s="177">
        <f t="shared" si="6"/>
        <v>-86.666666666666657</v>
      </c>
      <c r="CE73" s="24" t="str">
        <f t="shared" si="97"/>
        <v>NAO</v>
      </c>
      <c r="CF73" s="177">
        <f t="shared" si="7"/>
        <v>-126.66666666666666</v>
      </c>
      <c r="CG73" s="24" t="str">
        <f t="shared" si="98"/>
        <v>NAO</v>
      </c>
      <c r="CH73" s="177">
        <f t="shared" si="8"/>
        <v>-180</v>
      </c>
      <c r="CI73" s="24" t="str">
        <f t="shared" si="99"/>
        <v>NAO</v>
      </c>
      <c r="CJ73" s="24">
        <f t="shared" si="100"/>
        <v>369</v>
      </c>
      <c r="CK73" s="175">
        <f t="shared" si="78"/>
        <v>3.0293085603211069E-2</v>
      </c>
      <c r="CM73">
        <f t="shared" si="79"/>
        <v>0</v>
      </c>
      <c r="CN73">
        <f t="shared" si="80"/>
        <v>0</v>
      </c>
      <c r="CO73">
        <f t="shared" si="81"/>
        <v>9.9800399201596807E-2</v>
      </c>
      <c r="CP73">
        <f t="shared" si="82"/>
        <v>0</v>
      </c>
      <c r="CQ73">
        <f t="shared" si="83"/>
        <v>0</v>
      </c>
      <c r="CR73">
        <f t="shared" si="84"/>
        <v>0</v>
      </c>
      <c r="CS73">
        <f t="shared" si="85"/>
        <v>0</v>
      </c>
      <c r="CT73">
        <f t="shared" si="86"/>
        <v>0</v>
      </c>
      <c r="CU73">
        <f t="shared" si="87"/>
        <v>0</v>
      </c>
      <c r="CV73">
        <f t="shared" si="88"/>
        <v>0</v>
      </c>
      <c r="CW73">
        <f t="shared" si="89"/>
        <v>0</v>
      </c>
      <c r="CX73">
        <f t="shared" si="90"/>
        <v>0</v>
      </c>
      <c r="CY73">
        <f t="shared" si="91"/>
        <v>0</v>
      </c>
      <c r="CZ73">
        <f t="shared" si="92"/>
        <v>0</v>
      </c>
      <c r="DA73">
        <f t="shared" si="93"/>
        <v>0</v>
      </c>
      <c r="DB73">
        <f t="shared" si="94"/>
        <v>0</v>
      </c>
      <c r="DC73">
        <f t="shared" si="95"/>
        <v>0</v>
      </c>
      <c r="DE73" s="24">
        <f t="shared" si="101"/>
        <v>0</v>
      </c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</row>
    <row r="74" spans="1:123" ht="15.75" thickBot="1">
      <c r="A74" s="172" t="str">
        <f ca="1">UFTM!A15</f>
        <v>UFTM</v>
      </c>
      <c r="B74" s="172">
        <f ca="1">UFTM!B15</f>
        <v>13</v>
      </c>
      <c r="C74" s="172" t="str">
        <f ca="1">UFTM!C15</f>
        <v>Vilma Leni Nista Piccolo</v>
      </c>
      <c r="D74" s="85" t="str">
        <f ca="1">UFTM!D15</f>
        <v>V</v>
      </c>
      <c r="E74" s="172">
        <f ca="1">UFTM!E15</f>
        <v>0</v>
      </c>
      <c r="F74" s="172">
        <f ca="1">UFTM!F15</f>
        <v>0</v>
      </c>
      <c r="G74" s="172">
        <f ca="1">UFTM!G15</f>
        <v>0</v>
      </c>
      <c r="H74" s="172">
        <f ca="1">UFTM!H15</f>
        <v>0</v>
      </c>
      <c r="I74" s="172">
        <f ca="1">UFTM!I15</f>
        <v>0</v>
      </c>
      <c r="J74" s="172">
        <f ca="1">UFTM!J15</f>
        <v>0</v>
      </c>
      <c r="K74" s="172">
        <f ca="1">UFTM!K15</f>
        <v>0</v>
      </c>
      <c r="L74" s="172">
        <f ca="1">UFTM!L15</f>
        <v>0</v>
      </c>
      <c r="M74" s="172">
        <f ca="1">UFTM!M15</f>
        <v>0</v>
      </c>
      <c r="N74" s="172">
        <f ca="1">UFTM!N15</f>
        <v>0</v>
      </c>
      <c r="O74" s="172">
        <f ca="1">UFTM!O15</f>
        <v>0</v>
      </c>
      <c r="P74" s="172">
        <f ca="1">UFTM!P15</f>
        <v>0</v>
      </c>
      <c r="Q74" s="172">
        <f ca="1">UFTM!Q15</f>
        <v>0</v>
      </c>
      <c r="R74" s="172">
        <f ca="1">UFTM!R15</f>
        <v>0</v>
      </c>
      <c r="S74" s="172">
        <f ca="1">UFTM!S15</f>
        <v>0</v>
      </c>
      <c r="T74" s="85" t="str">
        <f ca="1">UFTM!T15</f>
        <v>V</v>
      </c>
      <c r="U74" s="172">
        <f ca="1">UFTM!U15</f>
        <v>0</v>
      </c>
      <c r="V74" s="172">
        <f ca="1">UFTM!V15</f>
        <v>0</v>
      </c>
      <c r="W74" s="172">
        <f ca="1">UFTM!W15</f>
        <v>0</v>
      </c>
      <c r="X74" s="172">
        <f ca="1">UFTM!X15</f>
        <v>0</v>
      </c>
      <c r="Y74" s="172">
        <f ca="1">UFTM!Y15</f>
        <v>0</v>
      </c>
      <c r="Z74" s="172">
        <f ca="1">UFTM!Z15</f>
        <v>0</v>
      </c>
      <c r="AA74" s="172">
        <f ca="1">UFTM!AA15</f>
        <v>0</v>
      </c>
      <c r="AB74" s="172">
        <f ca="1">UFTM!AB15</f>
        <v>0</v>
      </c>
      <c r="AC74" s="172">
        <f ca="1">UFTM!AC15</f>
        <v>0</v>
      </c>
      <c r="AD74" s="172">
        <f ca="1">UFTM!AD15</f>
        <v>0</v>
      </c>
      <c r="AE74" s="172">
        <f ca="1">UFTM!AE15</f>
        <v>0</v>
      </c>
      <c r="AF74" s="172">
        <f ca="1">UFTM!AF15</f>
        <v>0</v>
      </c>
      <c r="AG74" s="172">
        <f ca="1">UFTM!AG15</f>
        <v>0</v>
      </c>
      <c r="AH74" s="172">
        <f ca="1">UFTM!AH15</f>
        <v>0</v>
      </c>
      <c r="AI74" s="172">
        <f ca="1">UFTM!AI15</f>
        <v>0</v>
      </c>
      <c r="AJ74" s="50"/>
      <c r="AK74" s="93"/>
      <c r="AL74" s="33"/>
      <c r="AM74" s="33"/>
      <c r="AN74" s="36"/>
      <c r="AO74" s="36"/>
      <c r="AP74" s="36"/>
      <c r="AQ74" s="36"/>
      <c r="AR74" s="37"/>
      <c r="AS74" s="33"/>
      <c r="AT74" s="33"/>
      <c r="AU74" s="33"/>
      <c r="AV74" s="33"/>
      <c r="AW74" s="33"/>
      <c r="AX74" s="33"/>
      <c r="AY74" s="33"/>
      <c r="AZ74" s="38">
        <f t="shared" si="50"/>
        <v>0</v>
      </c>
      <c r="BA74" s="39">
        <f t="shared" si="51"/>
        <v>0</v>
      </c>
      <c r="BB74" s="40">
        <f t="shared" si="52"/>
        <v>0</v>
      </c>
      <c r="BC74" s="31">
        <f t="shared" si="53"/>
        <v>0</v>
      </c>
      <c r="BD74" s="40">
        <f t="shared" si="54"/>
        <v>0</v>
      </c>
      <c r="BE74" s="31">
        <f t="shared" si="55"/>
        <v>0</v>
      </c>
      <c r="BF74" s="40">
        <f t="shared" si="56"/>
        <v>0</v>
      </c>
      <c r="BG74" s="31">
        <f t="shared" si="57"/>
        <v>0</v>
      </c>
      <c r="BH74" s="40">
        <f t="shared" si="58"/>
        <v>0</v>
      </c>
      <c r="BI74" s="40">
        <f t="shared" si="59"/>
        <v>0</v>
      </c>
      <c r="BJ74" s="40">
        <f t="shared" si="60"/>
        <v>0</v>
      </c>
      <c r="BK74" s="40">
        <f t="shared" si="61"/>
        <v>0</v>
      </c>
      <c r="BL74" s="40">
        <f t="shared" si="62"/>
        <v>0</v>
      </c>
      <c r="BM74" s="31">
        <f t="shared" si="63"/>
        <v>0</v>
      </c>
      <c r="BN74" s="40">
        <f t="shared" si="64"/>
        <v>0</v>
      </c>
      <c r="BO74" s="40">
        <f t="shared" si="65"/>
        <v>0</v>
      </c>
      <c r="BP74" s="40">
        <f t="shared" si="66"/>
        <v>0</v>
      </c>
      <c r="BQ74" s="40">
        <f t="shared" si="67"/>
        <v>0</v>
      </c>
      <c r="BR74" s="40">
        <f t="shared" si="68"/>
        <v>0</v>
      </c>
      <c r="BS74" s="31">
        <f t="shared" si="69"/>
        <v>0</v>
      </c>
      <c r="BT74" s="40">
        <f t="shared" si="70"/>
        <v>0</v>
      </c>
      <c r="BU74" s="41">
        <f t="shared" si="71"/>
        <v>0</v>
      </c>
      <c r="BV74" s="41">
        <f t="shared" si="72"/>
        <v>0</v>
      </c>
      <c r="BW74" s="42"/>
      <c r="BX74" s="39">
        <f t="shared" si="73"/>
        <v>0</v>
      </c>
      <c r="BY74" s="40">
        <f t="shared" si="74"/>
        <v>0</v>
      </c>
      <c r="BZ74" s="40">
        <f t="shared" si="75"/>
        <v>0</v>
      </c>
      <c r="CA74" s="40">
        <f t="shared" si="76"/>
        <v>0</v>
      </c>
      <c r="CB74" s="40">
        <f t="shared" si="77"/>
        <v>0</v>
      </c>
      <c r="CC74" s="32" t="str">
        <f t="shared" si="96"/>
        <v/>
      </c>
      <c r="CD74" s="177" t="e">
        <f t="shared" si="6"/>
        <v>#VALUE!</v>
      </c>
      <c r="CE74" s="24" t="str">
        <f t="shared" si="97"/>
        <v xml:space="preserve"> </v>
      </c>
      <c r="CF74" s="177" t="e">
        <f t="shared" si="7"/>
        <v>#VALUE!</v>
      </c>
      <c r="CG74" s="24" t="str">
        <f t="shared" si="98"/>
        <v xml:space="preserve"> </v>
      </c>
      <c r="CH74" s="177" t="e">
        <f t="shared" si="8"/>
        <v>#VALUE!</v>
      </c>
      <c r="CI74" s="24" t="str">
        <f t="shared" si="99"/>
        <v xml:space="preserve"> </v>
      </c>
      <c r="CJ74" s="24" t="e">
        <f t="shared" si="100"/>
        <v>#VALUE!</v>
      </c>
      <c r="CK74" s="175" t="e">
        <f t="shared" si="78"/>
        <v>#VALUE!</v>
      </c>
      <c r="CM74">
        <f t="shared" si="79"/>
        <v>0</v>
      </c>
      <c r="CN74">
        <f t="shared" si="80"/>
        <v>0</v>
      </c>
      <c r="CO74">
        <f t="shared" si="81"/>
        <v>0</v>
      </c>
      <c r="CP74">
        <f t="shared" si="82"/>
        <v>0</v>
      </c>
      <c r="CQ74">
        <f t="shared" si="83"/>
        <v>0</v>
      </c>
      <c r="CR74">
        <f t="shared" si="84"/>
        <v>0</v>
      </c>
      <c r="CS74">
        <f t="shared" si="85"/>
        <v>0</v>
      </c>
      <c r="CT74">
        <f t="shared" si="86"/>
        <v>0</v>
      </c>
      <c r="CU74">
        <f t="shared" si="87"/>
        <v>0</v>
      </c>
      <c r="CV74">
        <f t="shared" si="88"/>
        <v>0</v>
      </c>
      <c r="CW74">
        <f t="shared" si="89"/>
        <v>0</v>
      </c>
      <c r="CX74">
        <f t="shared" si="90"/>
        <v>0</v>
      </c>
      <c r="CY74">
        <f t="shared" si="91"/>
        <v>0</v>
      </c>
      <c r="CZ74">
        <f t="shared" si="92"/>
        <v>0</v>
      </c>
      <c r="DA74">
        <f t="shared" si="93"/>
        <v>0</v>
      </c>
      <c r="DB74">
        <f t="shared" si="94"/>
        <v>0</v>
      </c>
      <c r="DC74">
        <f t="shared" si="95"/>
        <v>0</v>
      </c>
      <c r="DE74" s="24">
        <f t="shared" si="101"/>
        <v>0</v>
      </c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</row>
    <row r="75" spans="1:123" ht="15.75" thickBot="1">
      <c r="A75" s="172" t="str">
        <f ca="1">UFTM!A16</f>
        <v>UFTM</v>
      </c>
      <c r="B75" s="172">
        <f ca="1">UFTM!B16</f>
        <v>14</v>
      </c>
      <c r="C75" s="172" t="str">
        <f ca="1">UFTM!C16</f>
        <v>Wagner Wey Moreira</v>
      </c>
      <c r="D75" s="85" t="str">
        <f ca="1">UFTM!D16</f>
        <v>P</v>
      </c>
      <c r="E75" s="172">
        <f ca="1">UFTM!E16</f>
        <v>0</v>
      </c>
      <c r="F75" s="172">
        <f ca="1">UFTM!F16</f>
        <v>0</v>
      </c>
      <c r="G75" s="172">
        <f ca="1">UFTM!G16</f>
        <v>0</v>
      </c>
      <c r="H75" s="172">
        <f ca="1">UFTM!H16</f>
        <v>0</v>
      </c>
      <c r="I75" s="172">
        <f ca="1">UFTM!I16</f>
        <v>0</v>
      </c>
      <c r="J75" s="172">
        <f ca="1">UFTM!J16</f>
        <v>0</v>
      </c>
      <c r="K75" s="172">
        <f ca="1">UFTM!K16</f>
        <v>0</v>
      </c>
      <c r="L75" s="172">
        <f ca="1">UFTM!L16</f>
        <v>0</v>
      </c>
      <c r="M75" s="172">
        <f ca="1">UFTM!M16</f>
        <v>0</v>
      </c>
      <c r="N75" s="172">
        <f ca="1">UFTM!N16</f>
        <v>3</v>
      </c>
      <c r="O75" s="172">
        <f ca="1">UFTM!O16</f>
        <v>0</v>
      </c>
      <c r="P75" s="172">
        <f ca="1">UFTM!P16</f>
        <v>0</v>
      </c>
      <c r="Q75" s="172">
        <f ca="1">UFTM!Q16</f>
        <v>1</v>
      </c>
      <c r="R75" s="172">
        <f ca="1">UFTM!R16</f>
        <v>2</v>
      </c>
      <c r="S75" s="172">
        <f ca="1">UFTM!S16</f>
        <v>0</v>
      </c>
      <c r="T75" s="85" t="str">
        <f ca="1">UFTM!T16</f>
        <v>P</v>
      </c>
      <c r="U75" s="172">
        <f ca="1">UFTM!U16</f>
        <v>0</v>
      </c>
      <c r="V75" s="172">
        <f ca="1">UFTM!V16</f>
        <v>0</v>
      </c>
      <c r="W75" s="172">
        <f ca="1">UFTM!W16</f>
        <v>0</v>
      </c>
      <c r="X75" s="172">
        <f ca="1">UFTM!X16</f>
        <v>0</v>
      </c>
      <c r="Y75" s="172">
        <f ca="1">UFTM!Y16</f>
        <v>0</v>
      </c>
      <c r="Z75" s="172">
        <f ca="1">UFTM!Z16</f>
        <v>0</v>
      </c>
      <c r="AA75" s="172">
        <f ca="1">UFTM!AA16</f>
        <v>0</v>
      </c>
      <c r="AB75" s="172">
        <f ca="1">UFTM!AB16</f>
        <v>1</v>
      </c>
      <c r="AC75" s="172">
        <f ca="1">UFTM!AC16</f>
        <v>0</v>
      </c>
      <c r="AD75" s="172">
        <f ca="1">UFTM!AD16</f>
        <v>0</v>
      </c>
      <c r="AE75" s="172">
        <f ca="1">UFTM!AE16</f>
        <v>0</v>
      </c>
      <c r="AF75" s="172">
        <f ca="1">UFTM!AF16</f>
        <v>2</v>
      </c>
      <c r="AG75" s="172">
        <f ca="1">UFTM!AG16</f>
        <v>0</v>
      </c>
      <c r="AH75" s="172">
        <f ca="1">UFTM!AH16</f>
        <v>0</v>
      </c>
      <c r="AI75" s="172">
        <f ca="1">UFTM!AI16</f>
        <v>0</v>
      </c>
      <c r="AJ75" s="50"/>
      <c r="AK75" s="93"/>
      <c r="AL75" s="33"/>
      <c r="AM75" s="33"/>
      <c r="AN75" s="36"/>
      <c r="AO75" s="36"/>
      <c r="AP75" s="36"/>
      <c r="AQ75" s="36"/>
      <c r="AR75" s="37"/>
      <c r="AS75" s="33"/>
      <c r="AT75" s="33"/>
      <c r="AU75" s="33"/>
      <c r="AV75" s="33"/>
      <c r="AW75" s="33"/>
      <c r="AX75" s="33"/>
      <c r="AY75" s="33"/>
      <c r="AZ75" s="38">
        <f t="shared" si="50"/>
        <v>2</v>
      </c>
      <c r="BA75" s="39">
        <f t="shared" si="51"/>
        <v>0</v>
      </c>
      <c r="BB75" s="40">
        <f t="shared" si="52"/>
        <v>0</v>
      </c>
      <c r="BC75" s="31">
        <f t="shared" si="53"/>
        <v>0</v>
      </c>
      <c r="BD75" s="40">
        <f t="shared" si="54"/>
        <v>0</v>
      </c>
      <c r="BE75" s="31">
        <f t="shared" si="55"/>
        <v>0</v>
      </c>
      <c r="BF75" s="40">
        <f t="shared" si="56"/>
        <v>0</v>
      </c>
      <c r="BG75" s="31">
        <f t="shared" si="57"/>
        <v>0</v>
      </c>
      <c r="BH75" s="40">
        <f t="shared" si="58"/>
        <v>0</v>
      </c>
      <c r="BI75" s="40">
        <f t="shared" si="59"/>
        <v>0</v>
      </c>
      <c r="BJ75" s="40">
        <f t="shared" si="60"/>
        <v>0</v>
      </c>
      <c r="BK75" s="40">
        <f t="shared" si="61"/>
        <v>1</v>
      </c>
      <c r="BL75" s="40">
        <f t="shared" si="62"/>
        <v>0</v>
      </c>
      <c r="BM75" s="31">
        <f t="shared" si="63"/>
        <v>1</v>
      </c>
      <c r="BN75" s="40">
        <f t="shared" si="64"/>
        <v>3</v>
      </c>
      <c r="BO75" s="40">
        <f t="shared" si="65"/>
        <v>0</v>
      </c>
      <c r="BP75" s="40">
        <f t="shared" si="66"/>
        <v>0</v>
      </c>
      <c r="BQ75" s="40">
        <f t="shared" si="67"/>
        <v>2</v>
      </c>
      <c r="BR75" s="40">
        <f t="shared" si="68"/>
        <v>1</v>
      </c>
      <c r="BS75" s="31">
        <f t="shared" si="69"/>
        <v>3</v>
      </c>
      <c r="BT75" s="40">
        <f t="shared" si="70"/>
        <v>2</v>
      </c>
      <c r="BU75" s="41">
        <f t="shared" si="71"/>
        <v>0</v>
      </c>
      <c r="BV75" s="41">
        <f t="shared" si="72"/>
        <v>0</v>
      </c>
      <c r="BW75" s="42"/>
      <c r="BX75" s="39">
        <f t="shared" si="73"/>
        <v>0</v>
      </c>
      <c r="BY75" s="40">
        <f t="shared" si="74"/>
        <v>0</v>
      </c>
      <c r="BZ75" s="40">
        <f t="shared" si="75"/>
        <v>0</v>
      </c>
      <c r="CA75" s="40">
        <f t="shared" si="76"/>
        <v>350</v>
      </c>
      <c r="CB75" s="40">
        <f t="shared" si="77"/>
        <v>300</v>
      </c>
      <c r="CC75" s="32">
        <f t="shared" si="96"/>
        <v>650</v>
      </c>
      <c r="CD75" s="177">
        <f t="shared" si="6"/>
        <v>503.33333333333337</v>
      </c>
      <c r="CE75" s="24">
        <f t="shared" si="97"/>
        <v>3</v>
      </c>
      <c r="CF75" s="177">
        <f t="shared" si="7"/>
        <v>463.33333333333337</v>
      </c>
      <c r="CG75" s="24">
        <f t="shared" si="98"/>
        <v>4</v>
      </c>
      <c r="CH75" s="177">
        <f t="shared" si="8"/>
        <v>410</v>
      </c>
      <c r="CI75" s="24">
        <f t="shared" si="99"/>
        <v>5</v>
      </c>
      <c r="CJ75" s="24">
        <f t="shared" si="100"/>
        <v>100</v>
      </c>
      <c r="CK75" s="175">
        <f t="shared" si="78"/>
        <v>0.32817509403478656</v>
      </c>
      <c r="CM75">
        <f t="shared" si="79"/>
        <v>0</v>
      </c>
      <c r="CN75">
        <f t="shared" si="80"/>
        <v>0</v>
      </c>
      <c r="CO75">
        <f t="shared" si="81"/>
        <v>0</v>
      </c>
      <c r="CP75">
        <f t="shared" si="82"/>
        <v>0</v>
      </c>
      <c r="CQ75">
        <f t="shared" si="83"/>
        <v>0</v>
      </c>
      <c r="CR75">
        <f t="shared" si="84"/>
        <v>0</v>
      </c>
      <c r="CS75">
        <f t="shared" si="85"/>
        <v>0</v>
      </c>
      <c r="CT75">
        <f t="shared" si="86"/>
        <v>14.285714285714285</v>
      </c>
      <c r="CU75">
        <f t="shared" si="87"/>
        <v>0</v>
      </c>
      <c r="CV75">
        <f t="shared" si="88"/>
        <v>9.375</v>
      </c>
      <c r="CW75">
        <f t="shared" si="89"/>
        <v>0</v>
      </c>
      <c r="CX75">
        <f t="shared" si="90"/>
        <v>0</v>
      </c>
      <c r="CY75">
        <f t="shared" si="91"/>
        <v>22.222222222222221</v>
      </c>
      <c r="CZ75">
        <f t="shared" si="92"/>
        <v>5</v>
      </c>
      <c r="DA75">
        <f t="shared" si="93"/>
        <v>2.6809651474530831</v>
      </c>
      <c r="DB75">
        <f t="shared" si="94"/>
        <v>0</v>
      </c>
      <c r="DC75">
        <f t="shared" si="95"/>
        <v>0</v>
      </c>
      <c r="DE75" s="24">
        <f t="shared" si="101"/>
        <v>0</v>
      </c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</row>
    <row r="76" spans="1:123" ht="15.75" thickBot="1">
      <c r="A76" s="24" t="str">
        <f ca="1">'UFV-UFJF'!A3</f>
        <v>UFV/UFJF</v>
      </c>
      <c r="B76" s="24">
        <f ca="1">'UFV-UFJF'!B3</f>
        <v>1</v>
      </c>
      <c r="C76" s="24" t="str">
        <f ca="1">'UFV-UFJF'!C3</f>
        <v>Antônio José Natali</v>
      </c>
      <c r="D76" s="85" t="str">
        <f ca="1">'UFV-UFJF'!D3</f>
        <v>P</v>
      </c>
      <c r="E76" s="24">
        <f ca="1">'UFV-UFJF'!E3</f>
        <v>0</v>
      </c>
      <c r="F76" s="24">
        <f ca="1">'UFV-UFJF'!F3</f>
        <v>2</v>
      </c>
      <c r="G76" s="24">
        <f ca="1">'UFV-UFJF'!G3</f>
        <v>4</v>
      </c>
      <c r="H76" s="24">
        <f ca="1">'UFV-UFJF'!H3</f>
        <v>4</v>
      </c>
      <c r="I76" s="24">
        <f ca="1">'UFV-UFJF'!I3</f>
        <v>0</v>
      </c>
      <c r="J76" s="24">
        <f ca="1">'UFV-UFJF'!J3</f>
        <v>2</v>
      </c>
      <c r="K76" s="24">
        <f ca="1">'UFV-UFJF'!K3</f>
        <v>0</v>
      </c>
      <c r="L76" s="24">
        <f ca="1">'UFV-UFJF'!L3</f>
        <v>0</v>
      </c>
      <c r="M76" s="24">
        <f ca="1">'UFV-UFJF'!M3</f>
        <v>0</v>
      </c>
      <c r="N76" s="24">
        <f ca="1">'UFV-UFJF'!N3</f>
        <v>0</v>
      </c>
      <c r="O76" s="24">
        <f ca="1">'UFV-UFJF'!O3</f>
        <v>0</v>
      </c>
      <c r="P76" s="24">
        <f ca="1">'UFV-UFJF'!P3</f>
        <v>0</v>
      </c>
      <c r="Q76" s="24">
        <f ca="1">'UFV-UFJF'!Q3</f>
        <v>0</v>
      </c>
      <c r="R76" s="24">
        <f ca="1">'UFV-UFJF'!R3</f>
        <v>0</v>
      </c>
      <c r="S76" s="24">
        <f ca="1">'UFV-UFJF'!S3</f>
        <v>0</v>
      </c>
      <c r="T76" s="85" t="str">
        <f ca="1">'UFV-UFJF'!T3</f>
        <v>P</v>
      </c>
      <c r="U76" s="24">
        <f ca="1">'UFV-UFJF'!U3</f>
        <v>2</v>
      </c>
      <c r="V76" s="24">
        <f ca="1">'UFV-UFJF'!V3</f>
        <v>4</v>
      </c>
      <c r="W76" s="24">
        <f ca="1">'UFV-UFJF'!W3</f>
        <v>2</v>
      </c>
      <c r="X76" s="24">
        <f ca="1">'UFV-UFJF'!X3</f>
        <v>1</v>
      </c>
      <c r="Y76" s="24">
        <f ca="1">'UFV-UFJF'!Y3</f>
        <v>2</v>
      </c>
      <c r="Z76" s="24">
        <f ca="1">'UFV-UFJF'!Z3</f>
        <v>0</v>
      </c>
      <c r="AA76" s="24">
        <f ca="1">'UFV-UFJF'!AA3</f>
        <v>1</v>
      </c>
      <c r="AB76" s="24">
        <f ca="1">'UFV-UFJF'!AB3</f>
        <v>0</v>
      </c>
      <c r="AC76" s="24">
        <f ca="1">'UFV-UFJF'!AC3</f>
        <v>0</v>
      </c>
      <c r="AD76" s="24">
        <f ca="1">'UFV-UFJF'!AD3</f>
        <v>0</v>
      </c>
      <c r="AE76" s="24">
        <f ca="1">'UFV-UFJF'!AE3</f>
        <v>0</v>
      </c>
      <c r="AF76" s="24">
        <f ca="1">'UFV-UFJF'!AF3</f>
        <v>0</v>
      </c>
      <c r="AG76" s="24">
        <f ca="1">'UFV-UFJF'!AG3</f>
        <v>0</v>
      </c>
      <c r="AH76" s="24">
        <f ca="1">'UFV-UFJF'!AH3</f>
        <v>0</v>
      </c>
      <c r="AI76" s="24">
        <f ca="1">'UFV-UFJF'!AI3</f>
        <v>0</v>
      </c>
      <c r="AJ76" s="50"/>
      <c r="AK76" s="93"/>
      <c r="AL76" s="33"/>
      <c r="AM76" s="33"/>
      <c r="AN76" s="36"/>
      <c r="AO76" s="36"/>
      <c r="AP76" s="36"/>
      <c r="AQ76" s="36"/>
      <c r="AR76" s="37"/>
      <c r="AS76" s="33"/>
      <c r="AT76" s="33"/>
      <c r="AU76" s="33"/>
      <c r="AV76" s="33"/>
      <c r="AW76" s="33"/>
      <c r="AX76" s="33"/>
      <c r="AY76" s="33"/>
      <c r="AZ76" s="38">
        <f t="shared" si="50"/>
        <v>2</v>
      </c>
      <c r="BA76" s="39">
        <f t="shared" si="51"/>
        <v>2</v>
      </c>
      <c r="BB76" s="40">
        <f t="shared" si="52"/>
        <v>6</v>
      </c>
      <c r="BC76" s="31">
        <f t="shared" si="53"/>
        <v>8</v>
      </c>
      <c r="BD76" s="40">
        <f t="shared" si="54"/>
        <v>6</v>
      </c>
      <c r="BE76" s="31">
        <f t="shared" si="55"/>
        <v>14</v>
      </c>
      <c r="BF76" s="40">
        <f t="shared" si="56"/>
        <v>5</v>
      </c>
      <c r="BG76" s="31">
        <f t="shared" si="57"/>
        <v>19</v>
      </c>
      <c r="BH76" s="40">
        <f t="shared" si="58"/>
        <v>2</v>
      </c>
      <c r="BI76" s="40">
        <f t="shared" si="59"/>
        <v>2</v>
      </c>
      <c r="BJ76" s="40">
        <f t="shared" si="60"/>
        <v>1</v>
      </c>
      <c r="BK76" s="40">
        <f t="shared" si="61"/>
        <v>0</v>
      </c>
      <c r="BL76" s="40">
        <f t="shared" si="62"/>
        <v>0</v>
      </c>
      <c r="BM76" s="31">
        <f t="shared" si="63"/>
        <v>0</v>
      </c>
      <c r="BN76" s="40">
        <f t="shared" si="64"/>
        <v>0</v>
      </c>
      <c r="BO76" s="40">
        <f t="shared" si="65"/>
        <v>0</v>
      </c>
      <c r="BP76" s="40">
        <f t="shared" si="66"/>
        <v>0</v>
      </c>
      <c r="BQ76" s="40">
        <f t="shared" si="67"/>
        <v>0</v>
      </c>
      <c r="BR76" s="40">
        <f t="shared" si="68"/>
        <v>0</v>
      </c>
      <c r="BS76" s="31">
        <f t="shared" si="69"/>
        <v>0</v>
      </c>
      <c r="BT76" s="40">
        <f t="shared" si="70"/>
        <v>0</v>
      </c>
      <c r="BU76" s="41">
        <f t="shared" si="71"/>
        <v>0</v>
      </c>
      <c r="BV76" s="41">
        <f t="shared" si="72"/>
        <v>0</v>
      </c>
      <c r="BW76" s="42"/>
      <c r="BX76" s="39">
        <f t="shared" si="73"/>
        <v>1280</v>
      </c>
      <c r="BY76" s="40">
        <f t="shared" si="74"/>
        <v>20</v>
      </c>
      <c r="BZ76" s="40">
        <f t="shared" si="75"/>
        <v>5</v>
      </c>
      <c r="CA76" s="40">
        <f t="shared" si="76"/>
        <v>0</v>
      </c>
      <c r="CB76" s="40">
        <f t="shared" si="77"/>
        <v>0</v>
      </c>
      <c r="CC76" s="32">
        <f t="shared" si="96"/>
        <v>1305</v>
      </c>
      <c r="CD76" s="177">
        <f t="shared" si="6"/>
        <v>1158.3333333333333</v>
      </c>
      <c r="CE76" s="24">
        <f t="shared" si="97"/>
        <v>3</v>
      </c>
      <c r="CF76" s="177">
        <f t="shared" si="7"/>
        <v>1118.3333333333333</v>
      </c>
      <c r="CG76" s="24">
        <f t="shared" si="98"/>
        <v>4</v>
      </c>
      <c r="CH76" s="177">
        <f t="shared" si="8"/>
        <v>1065</v>
      </c>
      <c r="CI76" s="24">
        <f t="shared" si="99"/>
        <v>5</v>
      </c>
      <c r="CJ76" s="24">
        <f t="shared" si="100"/>
        <v>27</v>
      </c>
      <c r="CK76" s="175">
        <f t="shared" si="78"/>
        <v>0.65887461186984075</v>
      </c>
      <c r="CM76">
        <f t="shared" si="79"/>
        <v>0.36968576709796674</v>
      </c>
      <c r="CN76">
        <f t="shared" si="80"/>
        <v>0.93457943925233644</v>
      </c>
      <c r="CO76">
        <f t="shared" si="81"/>
        <v>0.5988023952095809</v>
      </c>
      <c r="CP76">
        <f t="shared" si="82"/>
        <v>1.1389521640091116</v>
      </c>
      <c r="CQ76">
        <f t="shared" si="83"/>
        <v>1.680672268907563</v>
      </c>
      <c r="CR76">
        <f t="shared" si="84"/>
        <v>0.5988023952095809</v>
      </c>
      <c r="CS76">
        <f t="shared" si="85"/>
        <v>1.0204081632653061</v>
      </c>
      <c r="CT76">
        <f t="shared" si="86"/>
        <v>0</v>
      </c>
      <c r="CU76">
        <f t="shared" si="87"/>
        <v>0</v>
      </c>
      <c r="CV76">
        <f t="shared" si="88"/>
        <v>0</v>
      </c>
      <c r="CW76">
        <f t="shared" si="89"/>
        <v>0</v>
      </c>
      <c r="CX76">
        <f t="shared" si="90"/>
        <v>0</v>
      </c>
      <c r="CY76">
        <f t="shared" si="91"/>
        <v>0</v>
      </c>
      <c r="CZ76">
        <f t="shared" si="92"/>
        <v>0</v>
      </c>
      <c r="DA76">
        <f t="shared" si="93"/>
        <v>0</v>
      </c>
      <c r="DB76">
        <f t="shared" si="94"/>
        <v>0</v>
      </c>
      <c r="DC76">
        <f t="shared" si="95"/>
        <v>0</v>
      </c>
      <c r="DE76" s="24">
        <f t="shared" si="101"/>
        <v>0</v>
      </c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</row>
    <row r="77" spans="1:123" ht="15.75" thickBot="1">
      <c r="A77" s="24" t="str">
        <f ca="1">'UFV-UFJF'!A4</f>
        <v>UFV/UFJF</v>
      </c>
      <c r="B77" s="24">
        <f ca="1">'UFV-UFJF'!B4</f>
        <v>2</v>
      </c>
      <c r="C77" s="24" t="str">
        <f ca="1">'UFV-UFJF'!C4</f>
        <v>João Carlos Bouzas Marins</v>
      </c>
      <c r="D77" s="85" t="str">
        <f ca="1">'UFV-UFJF'!D4</f>
        <v>P</v>
      </c>
      <c r="E77" s="24">
        <f ca="1">'UFV-UFJF'!E4</f>
        <v>0</v>
      </c>
      <c r="F77" s="24">
        <f ca="1">'UFV-UFJF'!F4</f>
        <v>2</v>
      </c>
      <c r="G77" s="24">
        <f ca="1">'UFV-UFJF'!G4</f>
        <v>3</v>
      </c>
      <c r="H77" s="24">
        <f ca="1">'UFV-UFJF'!H4</f>
        <v>2</v>
      </c>
      <c r="I77" s="24">
        <f ca="1">'UFV-UFJF'!I4</f>
        <v>1</v>
      </c>
      <c r="J77" s="24">
        <f ca="1">'UFV-UFJF'!J4</f>
        <v>0</v>
      </c>
      <c r="K77" s="24">
        <f ca="1">'UFV-UFJF'!K4</f>
        <v>1</v>
      </c>
      <c r="L77" s="24">
        <f ca="1">'UFV-UFJF'!L4</f>
        <v>0</v>
      </c>
      <c r="M77" s="24">
        <f ca="1">'UFV-UFJF'!M4</f>
        <v>0</v>
      </c>
      <c r="N77" s="24">
        <f ca="1">'UFV-UFJF'!N4</f>
        <v>0</v>
      </c>
      <c r="O77" s="24">
        <f ca="1">'UFV-UFJF'!O4</f>
        <v>0</v>
      </c>
      <c r="P77" s="24">
        <f ca="1">'UFV-UFJF'!P4</f>
        <v>0</v>
      </c>
      <c r="Q77" s="24">
        <f ca="1">'UFV-UFJF'!Q4</f>
        <v>0</v>
      </c>
      <c r="R77" s="24">
        <f ca="1">'UFV-UFJF'!R4</f>
        <v>0</v>
      </c>
      <c r="S77" s="24">
        <f ca="1">'UFV-UFJF'!S4</f>
        <v>0</v>
      </c>
      <c r="T77" s="85" t="str">
        <f ca="1">'UFV-UFJF'!T4</f>
        <v>P</v>
      </c>
      <c r="U77" s="24">
        <f ca="1">'UFV-UFJF'!U4</f>
        <v>2</v>
      </c>
      <c r="V77" s="24">
        <f ca="1">'UFV-UFJF'!V4</f>
        <v>3</v>
      </c>
      <c r="W77" s="24">
        <f ca="1">'UFV-UFJF'!W4</f>
        <v>3</v>
      </c>
      <c r="X77" s="24">
        <f ca="1">'UFV-UFJF'!X4</f>
        <v>0</v>
      </c>
      <c r="Y77" s="24">
        <f ca="1">'UFV-UFJF'!Y4</f>
        <v>1</v>
      </c>
      <c r="Z77" s="24">
        <f ca="1">'UFV-UFJF'!Z4</f>
        <v>0</v>
      </c>
      <c r="AA77" s="24">
        <f ca="1">'UFV-UFJF'!AA4</f>
        <v>0</v>
      </c>
      <c r="AB77" s="24">
        <f ca="1">'UFV-UFJF'!AB4</f>
        <v>0</v>
      </c>
      <c r="AC77" s="24">
        <f ca="1">'UFV-UFJF'!AC4</f>
        <v>0</v>
      </c>
      <c r="AD77" s="24">
        <f ca="1">'UFV-UFJF'!AD4</f>
        <v>0</v>
      </c>
      <c r="AE77" s="24">
        <f ca="1">'UFV-UFJF'!AE4</f>
        <v>0</v>
      </c>
      <c r="AF77" s="24">
        <f ca="1">'UFV-UFJF'!AF4</f>
        <v>0</v>
      </c>
      <c r="AG77" s="24">
        <f ca="1">'UFV-UFJF'!AG4</f>
        <v>0</v>
      </c>
      <c r="AH77" s="24">
        <f ca="1">'UFV-UFJF'!AH4</f>
        <v>0</v>
      </c>
      <c r="AI77" s="24">
        <f ca="1">'UFV-UFJF'!AI4</f>
        <v>0</v>
      </c>
      <c r="AJ77" s="50"/>
      <c r="AK77" s="93"/>
      <c r="AL77" s="33"/>
      <c r="AM77" s="33"/>
      <c r="AN77" s="36"/>
      <c r="AO77" s="36"/>
      <c r="AP77" s="36"/>
      <c r="AQ77" s="36"/>
      <c r="AR77" s="37"/>
      <c r="AS77" s="33"/>
      <c r="AT77" s="33"/>
      <c r="AU77" s="33"/>
      <c r="AV77" s="33"/>
      <c r="AW77" s="33"/>
      <c r="AX77" s="33"/>
      <c r="AY77" s="33"/>
      <c r="AZ77" s="38">
        <f t="shared" si="50"/>
        <v>2</v>
      </c>
      <c r="BA77" s="39">
        <f t="shared" si="51"/>
        <v>2</v>
      </c>
      <c r="BB77" s="40">
        <f t="shared" si="52"/>
        <v>5</v>
      </c>
      <c r="BC77" s="31">
        <f t="shared" si="53"/>
        <v>7</v>
      </c>
      <c r="BD77" s="40">
        <f t="shared" si="54"/>
        <v>6</v>
      </c>
      <c r="BE77" s="31">
        <f t="shared" si="55"/>
        <v>13</v>
      </c>
      <c r="BF77" s="40">
        <f t="shared" si="56"/>
        <v>2</v>
      </c>
      <c r="BG77" s="31">
        <f t="shared" si="57"/>
        <v>15</v>
      </c>
      <c r="BH77" s="40">
        <f t="shared" si="58"/>
        <v>2</v>
      </c>
      <c r="BI77" s="40">
        <f t="shared" si="59"/>
        <v>0</v>
      </c>
      <c r="BJ77" s="40">
        <f t="shared" si="60"/>
        <v>1</v>
      </c>
      <c r="BK77" s="40">
        <f t="shared" si="61"/>
        <v>0</v>
      </c>
      <c r="BL77" s="40">
        <f t="shared" si="62"/>
        <v>0</v>
      </c>
      <c r="BM77" s="31">
        <f t="shared" si="63"/>
        <v>0</v>
      </c>
      <c r="BN77" s="40">
        <f t="shared" si="64"/>
        <v>0</v>
      </c>
      <c r="BO77" s="40">
        <f t="shared" si="65"/>
        <v>0</v>
      </c>
      <c r="BP77" s="40">
        <f t="shared" si="66"/>
        <v>0</v>
      </c>
      <c r="BQ77" s="40">
        <f t="shared" si="67"/>
        <v>0</v>
      </c>
      <c r="BR77" s="40">
        <f t="shared" si="68"/>
        <v>0</v>
      </c>
      <c r="BS77" s="31">
        <f t="shared" si="69"/>
        <v>0</v>
      </c>
      <c r="BT77" s="40">
        <f t="shared" si="70"/>
        <v>0</v>
      </c>
      <c r="BU77" s="41">
        <f t="shared" si="71"/>
        <v>0</v>
      </c>
      <c r="BV77" s="41">
        <f t="shared" si="72"/>
        <v>0</v>
      </c>
      <c r="BW77" s="42"/>
      <c r="BX77" s="39">
        <f t="shared" si="73"/>
        <v>1080</v>
      </c>
      <c r="BY77" s="40">
        <f t="shared" si="74"/>
        <v>0</v>
      </c>
      <c r="BZ77" s="40">
        <f t="shared" si="75"/>
        <v>5</v>
      </c>
      <c r="CA77" s="40">
        <f t="shared" si="76"/>
        <v>0</v>
      </c>
      <c r="CB77" s="40">
        <f t="shared" si="77"/>
        <v>0</v>
      </c>
      <c r="CC77" s="32">
        <f t="shared" si="96"/>
        <v>1085</v>
      </c>
      <c r="CD77" s="177">
        <f t="shared" si="6"/>
        <v>938.33333333333337</v>
      </c>
      <c r="CE77" s="24">
        <f t="shared" si="97"/>
        <v>3</v>
      </c>
      <c r="CF77" s="177">
        <f t="shared" si="7"/>
        <v>898.33333333333337</v>
      </c>
      <c r="CG77" s="24">
        <f t="shared" si="98"/>
        <v>4</v>
      </c>
      <c r="CH77" s="177">
        <f t="shared" si="8"/>
        <v>845</v>
      </c>
      <c r="CI77" s="24">
        <f t="shared" si="99"/>
        <v>5</v>
      </c>
      <c r="CJ77" s="24">
        <f t="shared" si="100"/>
        <v>44</v>
      </c>
      <c r="CK77" s="175">
        <f t="shared" si="78"/>
        <v>0.5477999646580668</v>
      </c>
      <c r="CM77">
        <f t="shared" si="79"/>
        <v>0.36968576709796674</v>
      </c>
      <c r="CN77">
        <f t="shared" si="80"/>
        <v>0.77881619937694702</v>
      </c>
      <c r="CO77">
        <f t="shared" si="81"/>
        <v>0.5988023952095809</v>
      </c>
      <c r="CP77">
        <f t="shared" si="82"/>
        <v>0.45558086560364469</v>
      </c>
      <c r="CQ77">
        <f t="shared" si="83"/>
        <v>1.680672268907563</v>
      </c>
      <c r="CR77">
        <f t="shared" si="84"/>
        <v>0</v>
      </c>
      <c r="CS77">
        <f t="shared" si="85"/>
        <v>1.0204081632653061</v>
      </c>
      <c r="CT77">
        <f t="shared" si="86"/>
        <v>0</v>
      </c>
      <c r="CU77">
        <f t="shared" si="87"/>
        <v>0</v>
      </c>
      <c r="CV77">
        <f t="shared" si="88"/>
        <v>0</v>
      </c>
      <c r="CW77">
        <f t="shared" si="89"/>
        <v>0</v>
      </c>
      <c r="CX77">
        <f t="shared" si="90"/>
        <v>0</v>
      </c>
      <c r="CY77">
        <f t="shared" si="91"/>
        <v>0</v>
      </c>
      <c r="CZ77">
        <f t="shared" si="92"/>
        <v>0</v>
      </c>
      <c r="DA77">
        <f t="shared" si="93"/>
        <v>0</v>
      </c>
      <c r="DB77">
        <f t="shared" si="94"/>
        <v>0</v>
      </c>
      <c r="DC77">
        <f t="shared" si="95"/>
        <v>0</v>
      </c>
      <c r="DE77" s="24">
        <f t="shared" si="101"/>
        <v>0</v>
      </c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</row>
    <row r="78" spans="1:123" ht="15.75" thickBot="1">
      <c r="A78" s="24" t="str">
        <f ca="1">'UFV-UFJF'!A5</f>
        <v>UFV/UFJF</v>
      </c>
      <c r="B78" s="24">
        <f ca="1">'UFV-UFJF'!B5</f>
        <v>3</v>
      </c>
      <c r="C78" s="24" t="str">
        <f ca="1">'UFV-UFJF'!C5</f>
        <v>Jorge Roberto Perrout de Lima</v>
      </c>
      <c r="D78" s="85" t="str">
        <f ca="1">'UFV-UFJF'!D5</f>
        <v>P</v>
      </c>
      <c r="E78" s="24">
        <f ca="1">'UFV-UFJF'!E5</f>
        <v>0</v>
      </c>
      <c r="F78" s="24">
        <f ca="1">'UFV-UFJF'!F5</f>
        <v>0</v>
      </c>
      <c r="G78" s="24">
        <f ca="1">'UFV-UFJF'!G5</f>
        <v>2</v>
      </c>
      <c r="H78" s="24">
        <f ca="1">'UFV-UFJF'!H5</f>
        <v>4</v>
      </c>
      <c r="I78" s="24">
        <f ca="1">'UFV-UFJF'!I5</f>
        <v>3</v>
      </c>
      <c r="J78" s="24">
        <f ca="1">'UFV-UFJF'!J5</f>
        <v>1</v>
      </c>
      <c r="K78" s="24">
        <f ca="1">'UFV-UFJF'!K5</f>
        <v>1</v>
      </c>
      <c r="L78" s="24">
        <f ca="1">'UFV-UFJF'!L5</f>
        <v>0</v>
      </c>
      <c r="M78" s="24">
        <f ca="1">'UFV-UFJF'!M5</f>
        <v>0</v>
      </c>
      <c r="N78" s="24">
        <f ca="1">'UFV-UFJF'!N5</f>
        <v>0</v>
      </c>
      <c r="O78" s="24">
        <f ca="1">'UFV-UFJF'!O5</f>
        <v>0</v>
      </c>
      <c r="P78" s="24">
        <f ca="1">'UFV-UFJF'!P5</f>
        <v>0</v>
      </c>
      <c r="Q78" s="24">
        <f ca="1">'UFV-UFJF'!Q5</f>
        <v>0</v>
      </c>
      <c r="R78" s="24">
        <f ca="1">'UFV-UFJF'!R5</f>
        <v>0</v>
      </c>
      <c r="S78" s="24">
        <f ca="1">'UFV-UFJF'!S5</f>
        <v>0</v>
      </c>
      <c r="T78" s="85" t="str">
        <f ca="1">'UFV-UFJF'!T5</f>
        <v>P</v>
      </c>
      <c r="U78" s="24">
        <f ca="1">'UFV-UFJF'!U5</f>
        <v>1</v>
      </c>
      <c r="V78" s="24">
        <f ca="1">'UFV-UFJF'!V5</f>
        <v>1</v>
      </c>
      <c r="W78" s="24">
        <f ca="1">'UFV-UFJF'!W5</f>
        <v>5</v>
      </c>
      <c r="X78" s="24">
        <f ca="1">'UFV-UFJF'!X5</f>
        <v>0</v>
      </c>
      <c r="Y78" s="24">
        <f ca="1">'UFV-UFJF'!Y5</f>
        <v>1</v>
      </c>
      <c r="Z78" s="24">
        <f ca="1">'UFV-UFJF'!Z5</f>
        <v>0</v>
      </c>
      <c r="AA78" s="24">
        <f ca="1">'UFV-UFJF'!AA5</f>
        <v>0</v>
      </c>
      <c r="AB78" s="24">
        <f ca="1">'UFV-UFJF'!AB5</f>
        <v>0</v>
      </c>
      <c r="AC78" s="24">
        <f ca="1">'UFV-UFJF'!AC5</f>
        <v>0</v>
      </c>
      <c r="AD78" s="24">
        <f ca="1">'UFV-UFJF'!AD5</f>
        <v>0</v>
      </c>
      <c r="AE78" s="24">
        <f ca="1">'UFV-UFJF'!AE5</f>
        <v>0</v>
      </c>
      <c r="AF78" s="24">
        <f ca="1">'UFV-UFJF'!AF5</f>
        <v>0</v>
      </c>
      <c r="AG78" s="24">
        <f ca="1">'UFV-UFJF'!AG5</f>
        <v>0</v>
      </c>
      <c r="AH78" s="24">
        <f ca="1">'UFV-UFJF'!AH5</f>
        <v>0</v>
      </c>
      <c r="AI78" s="24">
        <f ca="1">'UFV-UFJF'!AI5</f>
        <v>0</v>
      </c>
      <c r="AJ78" s="50"/>
      <c r="AK78" s="93"/>
      <c r="AL78" s="33"/>
      <c r="AM78" s="33"/>
      <c r="AN78" s="36"/>
      <c r="AO78" s="36"/>
      <c r="AP78" s="36"/>
      <c r="AQ78" s="36"/>
      <c r="AR78" s="37"/>
      <c r="AS78" s="33"/>
      <c r="AT78" s="33"/>
      <c r="AU78" s="33"/>
      <c r="AV78" s="33"/>
      <c r="AW78" s="33"/>
      <c r="AX78" s="33"/>
      <c r="AY78" s="33"/>
      <c r="AZ78" s="38">
        <f t="shared" si="50"/>
        <v>2</v>
      </c>
      <c r="BA78" s="39">
        <f t="shared" si="51"/>
        <v>1</v>
      </c>
      <c r="BB78" s="40">
        <f t="shared" si="52"/>
        <v>1</v>
      </c>
      <c r="BC78" s="31">
        <f t="shared" si="53"/>
        <v>2</v>
      </c>
      <c r="BD78" s="40">
        <f t="shared" si="54"/>
        <v>7</v>
      </c>
      <c r="BE78" s="31">
        <f t="shared" si="55"/>
        <v>9</v>
      </c>
      <c r="BF78" s="40">
        <f t="shared" si="56"/>
        <v>4</v>
      </c>
      <c r="BG78" s="31">
        <f t="shared" si="57"/>
        <v>13</v>
      </c>
      <c r="BH78" s="40">
        <f t="shared" si="58"/>
        <v>4</v>
      </c>
      <c r="BI78" s="40">
        <f t="shared" si="59"/>
        <v>1</v>
      </c>
      <c r="BJ78" s="40">
        <f t="shared" si="60"/>
        <v>1</v>
      </c>
      <c r="BK78" s="40">
        <f t="shared" si="61"/>
        <v>0</v>
      </c>
      <c r="BL78" s="40">
        <f t="shared" si="62"/>
        <v>0</v>
      </c>
      <c r="BM78" s="31">
        <f t="shared" si="63"/>
        <v>0</v>
      </c>
      <c r="BN78" s="40">
        <f t="shared" si="64"/>
        <v>0</v>
      </c>
      <c r="BO78" s="40">
        <f t="shared" si="65"/>
        <v>0</v>
      </c>
      <c r="BP78" s="40">
        <f t="shared" si="66"/>
        <v>0</v>
      </c>
      <c r="BQ78" s="40">
        <f t="shared" si="67"/>
        <v>0</v>
      </c>
      <c r="BR78" s="40">
        <f t="shared" si="68"/>
        <v>0</v>
      </c>
      <c r="BS78" s="31">
        <f t="shared" si="69"/>
        <v>0</v>
      </c>
      <c r="BT78" s="40">
        <f t="shared" si="70"/>
        <v>0</v>
      </c>
      <c r="BU78" s="41">
        <f t="shared" si="71"/>
        <v>0</v>
      </c>
      <c r="BV78" s="41">
        <f t="shared" si="72"/>
        <v>0</v>
      </c>
      <c r="BW78" s="42"/>
      <c r="BX78" s="39">
        <f t="shared" si="73"/>
        <v>840</v>
      </c>
      <c r="BY78" s="40">
        <f t="shared" si="74"/>
        <v>10</v>
      </c>
      <c r="BZ78" s="40">
        <f t="shared" si="75"/>
        <v>5</v>
      </c>
      <c r="CA78" s="40">
        <f t="shared" si="76"/>
        <v>0</v>
      </c>
      <c r="CB78" s="40">
        <f t="shared" si="77"/>
        <v>0</v>
      </c>
      <c r="CC78" s="32">
        <f t="shared" si="96"/>
        <v>855</v>
      </c>
      <c r="CD78" s="177">
        <f t="shared" si="6"/>
        <v>708.33333333333337</v>
      </c>
      <c r="CE78" s="24">
        <f t="shared" si="97"/>
        <v>3</v>
      </c>
      <c r="CF78" s="177">
        <f t="shared" si="7"/>
        <v>668.33333333333337</v>
      </c>
      <c r="CG78" s="24">
        <f t="shared" si="98"/>
        <v>4</v>
      </c>
      <c r="CH78" s="177">
        <f t="shared" si="8"/>
        <v>615</v>
      </c>
      <c r="CI78" s="24">
        <f t="shared" si="99"/>
        <v>5</v>
      </c>
      <c r="CJ78" s="24">
        <f t="shared" si="100"/>
        <v>70</v>
      </c>
      <c r="CK78" s="175">
        <f t="shared" si="78"/>
        <v>0.43167646984575769</v>
      </c>
      <c r="CM78">
        <f t="shared" si="79"/>
        <v>0.18484288354898337</v>
      </c>
      <c r="CN78">
        <f t="shared" si="80"/>
        <v>0.1557632398753894</v>
      </c>
      <c r="CO78">
        <f t="shared" si="81"/>
        <v>0.69860279441117767</v>
      </c>
      <c r="CP78">
        <f t="shared" si="82"/>
        <v>0.91116173120728938</v>
      </c>
      <c r="CQ78">
        <f t="shared" si="83"/>
        <v>3.3613445378151261</v>
      </c>
      <c r="CR78">
        <f t="shared" si="84"/>
        <v>0.29940119760479045</v>
      </c>
      <c r="CS78">
        <f t="shared" si="85"/>
        <v>1.0204081632653061</v>
      </c>
      <c r="CT78">
        <f t="shared" si="86"/>
        <v>0</v>
      </c>
      <c r="CU78">
        <f t="shared" si="87"/>
        <v>0</v>
      </c>
      <c r="CV78">
        <f t="shared" si="88"/>
        <v>0</v>
      </c>
      <c r="CW78">
        <f t="shared" si="89"/>
        <v>0</v>
      </c>
      <c r="CX78">
        <f t="shared" si="90"/>
        <v>0</v>
      </c>
      <c r="CY78">
        <f t="shared" si="91"/>
        <v>0</v>
      </c>
      <c r="CZ78">
        <f t="shared" si="92"/>
        <v>0</v>
      </c>
      <c r="DA78">
        <f t="shared" si="93"/>
        <v>0</v>
      </c>
      <c r="DB78">
        <f t="shared" si="94"/>
        <v>0</v>
      </c>
      <c r="DC78">
        <f t="shared" si="95"/>
        <v>0</v>
      </c>
      <c r="DE78" s="24">
        <f t="shared" si="101"/>
        <v>0</v>
      </c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</row>
    <row r="79" spans="1:123" ht="15.75" thickBot="1">
      <c r="A79" s="24" t="str">
        <f ca="1">'UFV-UFJF'!A6</f>
        <v>UFV/UFJF</v>
      </c>
      <c r="B79" s="24">
        <f ca="1">'UFV-UFJF'!B6</f>
        <v>4</v>
      </c>
      <c r="C79" s="24" t="str">
        <f ca="1">'UFV-UFJF'!C6</f>
        <v>Israel Teoldo da Costa</v>
      </c>
      <c r="D79" s="85" t="str">
        <f ca="1">'UFV-UFJF'!D6</f>
        <v>C</v>
      </c>
      <c r="E79" s="24">
        <f ca="1">'UFV-UFJF'!E6</f>
        <v>0</v>
      </c>
      <c r="F79" s="24">
        <f ca="1">'UFV-UFJF'!F6</f>
        <v>0</v>
      </c>
      <c r="G79" s="24">
        <f ca="1">'UFV-UFJF'!G6</f>
        <v>0</v>
      </c>
      <c r="H79" s="24">
        <f ca="1">'UFV-UFJF'!H6</f>
        <v>0</v>
      </c>
      <c r="I79" s="24">
        <f ca="1">'UFV-UFJF'!I6</f>
        <v>0</v>
      </c>
      <c r="J79" s="24">
        <f ca="1">'UFV-UFJF'!J6</f>
        <v>0</v>
      </c>
      <c r="K79" s="24">
        <f ca="1">'UFV-UFJF'!K6</f>
        <v>0</v>
      </c>
      <c r="L79" s="24">
        <f ca="1">'UFV-UFJF'!L6</f>
        <v>0</v>
      </c>
      <c r="M79" s="24">
        <f ca="1">'UFV-UFJF'!M6</f>
        <v>0</v>
      </c>
      <c r="N79" s="24">
        <f ca="1">'UFV-UFJF'!N6</f>
        <v>0</v>
      </c>
      <c r="O79" s="24">
        <f ca="1">'UFV-UFJF'!O6</f>
        <v>0</v>
      </c>
      <c r="P79" s="24">
        <f ca="1">'UFV-UFJF'!P6</f>
        <v>0</v>
      </c>
      <c r="Q79" s="24">
        <f ca="1">'UFV-UFJF'!Q6</f>
        <v>0</v>
      </c>
      <c r="R79" s="24">
        <f ca="1">'UFV-UFJF'!R6</f>
        <v>0</v>
      </c>
      <c r="S79" s="24">
        <f ca="1">'UFV-UFJF'!S6</f>
        <v>0</v>
      </c>
      <c r="T79" s="85" t="str">
        <f ca="1">'UFV-UFJF'!T6</f>
        <v>P</v>
      </c>
      <c r="U79" s="24">
        <f ca="1">'UFV-UFJF'!U6</f>
        <v>0</v>
      </c>
      <c r="V79" s="24">
        <f ca="1">'UFV-UFJF'!V6</f>
        <v>2</v>
      </c>
      <c r="W79" s="24">
        <f ca="1">'UFV-UFJF'!W6</f>
        <v>3</v>
      </c>
      <c r="X79" s="24">
        <f ca="1">'UFV-UFJF'!X6</f>
        <v>0</v>
      </c>
      <c r="Y79" s="24">
        <f ca="1">'UFV-UFJF'!Y6</f>
        <v>0</v>
      </c>
      <c r="Z79" s="24">
        <f ca="1">'UFV-UFJF'!Z6</f>
        <v>0</v>
      </c>
      <c r="AA79" s="24">
        <f ca="1">'UFV-UFJF'!AA6</f>
        <v>0</v>
      </c>
      <c r="AB79" s="24">
        <f ca="1">'UFV-UFJF'!AB6</f>
        <v>0</v>
      </c>
      <c r="AC79" s="24">
        <f ca="1">'UFV-UFJF'!AC6</f>
        <v>0</v>
      </c>
      <c r="AD79" s="24">
        <f ca="1">'UFV-UFJF'!AD6</f>
        <v>0</v>
      </c>
      <c r="AE79" s="24">
        <f ca="1">'UFV-UFJF'!AE6</f>
        <v>0</v>
      </c>
      <c r="AF79" s="24">
        <f ca="1">'UFV-UFJF'!AF6</f>
        <v>0</v>
      </c>
      <c r="AG79" s="24">
        <f ca="1">'UFV-UFJF'!AG6</f>
        <v>0</v>
      </c>
      <c r="AH79" s="24">
        <f ca="1">'UFV-UFJF'!AH6</f>
        <v>0</v>
      </c>
      <c r="AI79" s="24">
        <f ca="1">'UFV-UFJF'!AI6</f>
        <v>0</v>
      </c>
      <c r="AJ79" s="50"/>
      <c r="AK79" s="93"/>
      <c r="AL79" s="33"/>
      <c r="AM79" s="33"/>
      <c r="AN79" s="36"/>
      <c r="AO79" s="36"/>
      <c r="AP79" s="36"/>
      <c r="AQ79" s="36"/>
      <c r="AR79" s="37"/>
      <c r="AS79" s="33"/>
      <c r="AT79" s="33"/>
      <c r="AU79" s="33"/>
      <c r="AV79" s="33"/>
      <c r="AW79" s="33"/>
      <c r="AX79" s="33"/>
      <c r="AY79" s="33"/>
      <c r="AZ79" s="38">
        <f t="shared" si="50"/>
        <v>1</v>
      </c>
      <c r="BA79" s="39">
        <f t="shared" si="51"/>
        <v>0</v>
      </c>
      <c r="BB79" s="40">
        <f t="shared" si="52"/>
        <v>2</v>
      </c>
      <c r="BC79" s="31">
        <f t="shared" si="53"/>
        <v>2</v>
      </c>
      <c r="BD79" s="40">
        <f t="shared" si="54"/>
        <v>3</v>
      </c>
      <c r="BE79" s="31">
        <f t="shared" si="55"/>
        <v>5</v>
      </c>
      <c r="BF79" s="40">
        <f t="shared" si="56"/>
        <v>0</v>
      </c>
      <c r="BG79" s="31">
        <f t="shared" si="57"/>
        <v>5</v>
      </c>
      <c r="BH79" s="40">
        <f t="shared" si="58"/>
        <v>0</v>
      </c>
      <c r="BI79" s="40">
        <f t="shared" si="59"/>
        <v>0</v>
      </c>
      <c r="BJ79" s="40">
        <f t="shared" si="60"/>
        <v>0</v>
      </c>
      <c r="BK79" s="40">
        <f t="shared" si="61"/>
        <v>0</v>
      </c>
      <c r="BL79" s="40">
        <f t="shared" si="62"/>
        <v>0</v>
      </c>
      <c r="BM79" s="31">
        <f t="shared" si="63"/>
        <v>0</v>
      </c>
      <c r="BN79" s="40">
        <f t="shared" si="64"/>
        <v>0</v>
      </c>
      <c r="BO79" s="40">
        <f t="shared" si="65"/>
        <v>0</v>
      </c>
      <c r="BP79" s="40">
        <f t="shared" si="66"/>
        <v>0</v>
      </c>
      <c r="BQ79" s="40">
        <f t="shared" si="67"/>
        <v>0</v>
      </c>
      <c r="BR79" s="40">
        <f t="shared" si="68"/>
        <v>0</v>
      </c>
      <c r="BS79" s="31">
        <f t="shared" si="69"/>
        <v>0</v>
      </c>
      <c r="BT79" s="40">
        <f t="shared" si="70"/>
        <v>0</v>
      </c>
      <c r="BU79" s="41">
        <f t="shared" si="71"/>
        <v>0</v>
      </c>
      <c r="BV79" s="41">
        <f t="shared" si="72"/>
        <v>0</v>
      </c>
      <c r="BW79" s="42"/>
      <c r="BX79" s="39">
        <f t="shared" si="73"/>
        <v>340</v>
      </c>
      <c r="BY79" s="40">
        <f t="shared" si="74"/>
        <v>0</v>
      </c>
      <c r="BZ79" s="40">
        <f t="shared" si="75"/>
        <v>0</v>
      </c>
      <c r="CA79" s="40">
        <f t="shared" si="76"/>
        <v>0</v>
      </c>
      <c r="CB79" s="40">
        <f t="shared" si="77"/>
        <v>0</v>
      </c>
      <c r="CC79" s="32">
        <f t="shared" si="96"/>
        <v>340</v>
      </c>
      <c r="CD79" s="177">
        <f t="shared" si="6"/>
        <v>266.66666666666669</v>
      </c>
      <c r="CE79" s="24">
        <f t="shared" si="97"/>
        <v>3</v>
      </c>
      <c r="CF79" s="177">
        <f t="shared" si="7"/>
        <v>246.66666666666669</v>
      </c>
      <c r="CG79" s="24">
        <f t="shared" si="98"/>
        <v>4</v>
      </c>
      <c r="CH79" s="177">
        <f t="shared" si="8"/>
        <v>220</v>
      </c>
      <c r="CI79" s="24">
        <f t="shared" si="99"/>
        <v>5</v>
      </c>
      <c r="CJ79" s="24">
        <f t="shared" si="100"/>
        <v>187</v>
      </c>
      <c r="CK79" s="175">
        <f t="shared" si="78"/>
        <v>0.17166081841819603</v>
      </c>
      <c r="CM79">
        <f t="shared" si="79"/>
        <v>0</v>
      </c>
      <c r="CN79">
        <f t="shared" si="80"/>
        <v>0.3115264797507788</v>
      </c>
      <c r="CO79">
        <f t="shared" si="81"/>
        <v>0.29940119760479045</v>
      </c>
      <c r="CP79">
        <f t="shared" si="82"/>
        <v>0</v>
      </c>
      <c r="CQ79">
        <f t="shared" si="83"/>
        <v>0</v>
      </c>
      <c r="CR79">
        <f t="shared" si="84"/>
        <v>0</v>
      </c>
      <c r="CS79">
        <f t="shared" si="85"/>
        <v>0</v>
      </c>
      <c r="CT79">
        <f t="shared" si="86"/>
        <v>0</v>
      </c>
      <c r="CU79">
        <f t="shared" si="87"/>
        <v>0</v>
      </c>
      <c r="CV79">
        <f t="shared" si="88"/>
        <v>0</v>
      </c>
      <c r="CW79">
        <f t="shared" si="89"/>
        <v>0</v>
      </c>
      <c r="CX79">
        <f t="shared" si="90"/>
        <v>0</v>
      </c>
      <c r="CY79">
        <f t="shared" si="91"/>
        <v>0</v>
      </c>
      <c r="CZ79">
        <f t="shared" si="92"/>
        <v>0</v>
      </c>
      <c r="DA79">
        <f t="shared" si="93"/>
        <v>0</v>
      </c>
      <c r="DB79">
        <f t="shared" si="94"/>
        <v>0</v>
      </c>
      <c r="DC79">
        <f t="shared" si="95"/>
        <v>0</v>
      </c>
      <c r="DE79" s="24">
        <f t="shared" si="101"/>
        <v>0</v>
      </c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</row>
    <row r="80" spans="1:123" ht="15.75" thickBot="1">
      <c r="A80" s="24" t="str">
        <f ca="1">'UFV-UFJF'!A7</f>
        <v>UFV/UFJF</v>
      </c>
      <c r="B80" s="24">
        <f ca="1">'UFV-UFJF'!B7</f>
        <v>5</v>
      </c>
      <c r="C80" s="24" t="str">
        <f ca="1">'UFV-UFJF'!C7</f>
        <v>Paulo Roberto dos Santos Amorim</v>
      </c>
      <c r="D80" s="85" t="str">
        <f ca="1">'UFV-UFJF'!D7</f>
        <v>P</v>
      </c>
      <c r="E80" s="24">
        <f ca="1">'UFV-UFJF'!E7</f>
        <v>0</v>
      </c>
      <c r="F80" s="24">
        <f ca="1">'UFV-UFJF'!F7</f>
        <v>0</v>
      </c>
      <c r="G80" s="24">
        <f ca="1">'UFV-UFJF'!G7</f>
        <v>1</v>
      </c>
      <c r="H80" s="24">
        <f ca="1">'UFV-UFJF'!H7</f>
        <v>0</v>
      </c>
      <c r="I80" s="24">
        <f ca="1">'UFV-UFJF'!I7</f>
        <v>1</v>
      </c>
      <c r="J80" s="24">
        <f ca="1">'UFV-UFJF'!J7</f>
        <v>1</v>
      </c>
      <c r="K80" s="24">
        <f ca="1">'UFV-UFJF'!K7</f>
        <v>0</v>
      </c>
      <c r="L80" s="24">
        <f ca="1">'UFV-UFJF'!L7</f>
        <v>0</v>
      </c>
      <c r="M80" s="24">
        <f ca="1">'UFV-UFJF'!M7</f>
        <v>0</v>
      </c>
      <c r="N80" s="24">
        <f ca="1">'UFV-UFJF'!N7</f>
        <v>0</v>
      </c>
      <c r="O80" s="24">
        <f ca="1">'UFV-UFJF'!O7</f>
        <v>0</v>
      </c>
      <c r="P80" s="24">
        <f ca="1">'UFV-UFJF'!P7</f>
        <v>0</v>
      </c>
      <c r="Q80" s="24">
        <f ca="1">'UFV-UFJF'!Q7</f>
        <v>0</v>
      </c>
      <c r="R80" s="24">
        <f ca="1">'UFV-UFJF'!R7</f>
        <v>0</v>
      </c>
      <c r="S80" s="24">
        <f ca="1">'UFV-UFJF'!S7</f>
        <v>0</v>
      </c>
      <c r="T80" s="85" t="str">
        <f ca="1">'UFV-UFJF'!T7</f>
        <v>P</v>
      </c>
      <c r="U80" s="24">
        <f ca="1">'UFV-UFJF'!U7</f>
        <v>0</v>
      </c>
      <c r="V80" s="24">
        <f ca="1">'UFV-UFJF'!V7</f>
        <v>0</v>
      </c>
      <c r="W80" s="24">
        <f ca="1">'UFV-UFJF'!W7</f>
        <v>4</v>
      </c>
      <c r="X80" s="24">
        <f ca="1">'UFV-UFJF'!X7</f>
        <v>1</v>
      </c>
      <c r="Y80" s="24">
        <f ca="1">'UFV-UFJF'!Y7</f>
        <v>0</v>
      </c>
      <c r="Z80" s="24">
        <f ca="1">'UFV-UFJF'!Z7</f>
        <v>0</v>
      </c>
      <c r="AA80" s="24">
        <f ca="1">'UFV-UFJF'!AA7</f>
        <v>0</v>
      </c>
      <c r="AB80" s="24">
        <f ca="1">'UFV-UFJF'!AB7</f>
        <v>0</v>
      </c>
      <c r="AC80" s="24">
        <f ca="1">'UFV-UFJF'!AC7</f>
        <v>0</v>
      </c>
      <c r="AD80" s="24">
        <f ca="1">'UFV-UFJF'!AD7</f>
        <v>0</v>
      </c>
      <c r="AE80" s="24">
        <f ca="1">'UFV-UFJF'!AE7</f>
        <v>0</v>
      </c>
      <c r="AF80" s="24">
        <f ca="1">'UFV-UFJF'!AF7</f>
        <v>0</v>
      </c>
      <c r="AG80" s="24">
        <f ca="1">'UFV-UFJF'!AG7</f>
        <v>0</v>
      </c>
      <c r="AH80" s="24">
        <f ca="1">'UFV-UFJF'!AH7</f>
        <v>0</v>
      </c>
      <c r="AI80" s="24">
        <f ca="1">'UFV-UFJF'!AI7</f>
        <v>0</v>
      </c>
      <c r="AJ80" s="50"/>
      <c r="AK80" s="93"/>
      <c r="AL80" s="33"/>
      <c r="AM80" s="33"/>
      <c r="AN80" s="36"/>
      <c r="AO80" s="36"/>
      <c r="AP80" s="36"/>
      <c r="AQ80" s="36"/>
      <c r="AR80" s="37"/>
      <c r="AS80" s="33"/>
      <c r="AT80" s="33"/>
      <c r="AU80" s="33"/>
      <c r="AV80" s="33"/>
      <c r="AW80" s="33"/>
      <c r="AX80" s="33"/>
      <c r="AY80" s="33"/>
      <c r="AZ80" s="38">
        <f t="shared" si="50"/>
        <v>2</v>
      </c>
      <c r="BA80" s="39">
        <f t="shared" si="51"/>
        <v>0</v>
      </c>
      <c r="BB80" s="40">
        <f t="shared" si="52"/>
        <v>0</v>
      </c>
      <c r="BC80" s="31">
        <f t="shared" si="53"/>
        <v>0</v>
      </c>
      <c r="BD80" s="40">
        <f t="shared" si="54"/>
        <v>5</v>
      </c>
      <c r="BE80" s="31">
        <f t="shared" si="55"/>
        <v>5</v>
      </c>
      <c r="BF80" s="40">
        <f t="shared" si="56"/>
        <v>1</v>
      </c>
      <c r="BG80" s="31">
        <f t="shared" si="57"/>
        <v>6</v>
      </c>
      <c r="BH80" s="40">
        <f t="shared" si="58"/>
        <v>1</v>
      </c>
      <c r="BI80" s="40">
        <f t="shared" si="59"/>
        <v>1</v>
      </c>
      <c r="BJ80" s="40">
        <f t="shared" si="60"/>
        <v>0</v>
      </c>
      <c r="BK80" s="40">
        <f t="shared" si="61"/>
        <v>0</v>
      </c>
      <c r="BL80" s="40">
        <f t="shared" si="62"/>
        <v>0</v>
      </c>
      <c r="BM80" s="31">
        <f t="shared" si="63"/>
        <v>0</v>
      </c>
      <c r="BN80" s="40">
        <f t="shared" si="64"/>
        <v>0</v>
      </c>
      <c r="BO80" s="40">
        <f t="shared" si="65"/>
        <v>0</v>
      </c>
      <c r="BP80" s="40">
        <f t="shared" si="66"/>
        <v>0</v>
      </c>
      <c r="BQ80" s="40">
        <f t="shared" si="67"/>
        <v>0</v>
      </c>
      <c r="BR80" s="40">
        <f t="shared" si="68"/>
        <v>0</v>
      </c>
      <c r="BS80" s="31">
        <f t="shared" si="69"/>
        <v>0</v>
      </c>
      <c r="BT80" s="40">
        <f t="shared" si="70"/>
        <v>0</v>
      </c>
      <c r="BU80" s="41">
        <f t="shared" si="71"/>
        <v>0</v>
      </c>
      <c r="BV80" s="41">
        <f t="shared" si="72"/>
        <v>0</v>
      </c>
      <c r="BW80" s="42"/>
      <c r="BX80" s="39">
        <f t="shared" si="73"/>
        <v>360</v>
      </c>
      <c r="BY80" s="40">
        <f t="shared" si="74"/>
        <v>10</v>
      </c>
      <c r="BZ80" s="40">
        <f t="shared" si="75"/>
        <v>0</v>
      </c>
      <c r="CA80" s="40">
        <f t="shared" si="76"/>
        <v>0</v>
      </c>
      <c r="CB80" s="40">
        <f t="shared" si="77"/>
        <v>0</v>
      </c>
      <c r="CC80" s="32">
        <f t="shared" si="96"/>
        <v>370</v>
      </c>
      <c r="CD80" s="177">
        <f t="shared" si="6"/>
        <v>223.33333333333334</v>
      </c>
      <c r="CE80" s="24">
        <f t="shared" si="97"/>
        <v>3</v>
      </c>
      <c r="CF80" s="177">
        <f t="shared" si="7"/>
        <v>183.33333333333334</v>
      </c>
      <c r="CG80" s="24">
        <f t="shared" si="98"/>
        <v>4</v>
      </c>
      <c r="CH80" s="177">
        <f t="shared" si="8"/>
        <v>130</v>
      </c>
      <c r="CI80" s="24">
        <f t="shared" si="99"/>
        <v>5</v>
      </c>
      <c r="CJ80" s="24">
        <f t="shared" si="100"/>
        <v>163</v>
      </c>
      <c r="CK80" s="175">
        <f t="shared" si="78"/>
        <v>0.18680736121980157</v>
      </c>
      <c r="CM80">
        <f t="shared" si="79"/>
        <v>0</v>
      </c>
      <c r="CN80">
        <f t="shared" si="80"/>
        <v>0</v>
      </c>
      <c r="CO80">
        <f t="shared" si="81"/>
        <v>0.49900199600798406</v>
      </c>
      <c r="CP80">
        <f t="shared" si="82"/>
        <v>0.22779043280182235</v>
      </c>
      <c r="CQ80">
        <f t="shared" si="83"/>
        <v>0.84033613445378152</v>
      </c>
      <c r="CR80">
        <f t="shared" si="84"/>
        <v>0.29940119760479045</v>
      </c>
      <c r="CS80">
        <f t="shared" si="85"/>
        <v>0</v>
      </c>
      <c r="CT80">
        <f t="shared" si="86"/>
        <v>0</v>
      </c>
      <c r="CU80">
        <f t="shared" si="87"/>
        <v>0</v>
      </c>
      <c r="CV80">
        <f t="shared" si="88"/>
        <v>0</v>
      </c>
      <c r="CW80">
        <f t="shared" si="89"/>
        <v>0</v>
      </c>
      <c r="CX80">
        <f t="shared" si="90"/>
        <v>0</v>
      </c>
      <c r="CY80">
        <f t="shared" si="91"/>
        <v>0</v>
      </c>
      <c r="CZ80">
        <f t="shared" si="92"/>
        <v>0</v>
      </c>
      <c r="DA80">
        <f t="shared" si="93"/>
        <v>0</v>
      </c>
      <c r="DB80">
        <f t="shared" si="94"/>
        <v>0</v>
      </c>
      <c r="DC80">
        <f t="shared" si="95"/>
        <v>0</v>
      </c>
      <c r="DE80" s="24">
        <f t="shared" si="101"/>
        <v>0</v>
      </c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</row>
    <row r="81" spans="1:123" ht="15.75" thickBot="1">
      <c r="A81" s="24" t="str">
        <f ca="1">'UFV-UFJF'!A8</f>
        <v>UFV/UFJF</v>
      </c>
      <c r="B81" s="24">
        <f ca="1">'UFV-UFJF'!B8</f>
        <v>6</v>
      </c>
      <c r="C81" s="24" t="str">
        <f ca="1">'UFV-UFJF'!C8</f>
        <v>Maria Elisa Caputo Ferreira</v>
      </c>
      <c r="D81" s="85" t="str">
        <f ca="1">'UFV-UFJF'!D8</f>
        <v>P</v>
      </c>
      <c r="E81" s="24">
        <f ca="1">'UFV-UFJF'!E8</f>
        <v>0</v>
      </c>
      <c r="F81" s="24">
        <f ca="1">'UFV-UFJF'!F8</f>
        <v>0</v>
      </c>
      <c r="G81" s="24">
        <f ca="1">'UFV-UFJF'!G8</f>
        <v>3</v>
      </c>
      <c r="H81" s="24">
        <f ca="1">'UFV-UFJF'!H8</f>
        <v>1</v>
      </c>
      <c r="I81" s="24">
        <f ca="1">'UFV-UFJF'!I8</f>
        <v>1</v>
      </c>
      <c r="J81" s="24">
        <f ca="1">'UFV-UFJF'!J8</f>
        <v>3</v>
      </c>
      <c r="K81" s="24">
        <f ca="1">'UFV-UFJF'!K8</f>
        <v>2</v>
      </c>
      <c r="L81" s="24">
        <f ca="1">'UFV-UFJF'!L8</f>
        <v>0</v>
      </c>
      <c r="M81" s="24">
        <f ca="1">'UFV-UFJF'!M8</f>
        <v>0</v>
      </c>
      <c r="N81" s="24">
        <f ca="1">'UFV-UFJF'!N8</f>
        <v>0</v>
      </c>
      <c r="O81" s="24">
        <f ca="1">'UFV-UFJF'!O8</f>
        <v>0</v>
      </c>
      <c r="P81" s="24">
        <f ca="1">'UFV-UFJF'!P8</f>
        <v>0</v>
      </c>
      <c r="Q81" s="24">
        <f ca="1">'UFV-UFJF'!Q8</f>
        <v>0</v>
      </c>
      <c r="R81" s="24">
        <f ca="1">'UFV-UFJF'!R8</f>
        <v>0</v>
      </c>
      <c r="S81" s="24">
        <f ca="1">'UFV-UFJF'!S8</f>
        <v>0</v>
      </c>
      <c r="T81" s="85" t="str">
        <f ca="1">'UFV-UFJF'!T8</f>
        <v>P</v>
      </c>
      <c r="U81" s="24">
        <f ca="1">'UFV-UFJF'!U8</f>
        <v>0</v>
      </c>
      <c r="V81" s="24">
        <f ca="1">'UFV-UFJF'!V8</f>
        <v>0</v>
      </c>
      <c r="W81" s="24">
        <f ca="1">'UFV-UFJF'!W8</f>
        <v>3</v>
      </c>
      <c r="X81" s="24">
        <f ca="1">'UFV-UFJF'!X8</f>
        <v>1</v>
      </c>
      <c r="Y81" s="24">
        <f ca="1">'UFV-UFJF'!Y8</f>
        <v>0</v>
      </c>
      <c r="Z81" s="24">
        <f ca="1">'UFV-UFJF'!Z8</f>
        <v>3</v>
      </c>
      <c r="AA81" s="24">
        <f ca="1">'UFV-UFJF'!AA8</f>
        <v>3</v>
      </c>
      <c r="AB81" s="24">
        <f ca="1">'UFV-UFJF'!AB8</f>
        <v>0</v>
      </c>
      <c r="AC81" s="24">
        <f ca="1">'UFV-UFJF'!AC8</f>
        <v>0</v>
      </c>
      <c r="AD81" s="24">
        <f ca="1">'UFV-UFJF'!AD8</f>
        <v>0</v>
      </c>
      <c r="AE81" s="24">
        <f ca="1">'UFV-UFJF'!AE8</f>
        <v>0</v>
      </c>
      <c r="AF81" s="24">
        <f ca="1">'UFV-UFJF'!AF8</f>
        <v>0</v>
      </c>
      <c r="AG81" s="24">
        <f ca="1">'UFV-UFJF'!AG8</f>
        <v>0</v>
      </c>
      <c r="AH81" s="24">
        <f ca="1">'UFV-UFJF'!AH8</f>
        <v>0</v>
      </c>
      <c r="AI81" s="24">
        <f ca="1">'UFV-UFJF'!AI8</f>
        <v>0</v>
      </c>
      <c r="AJ81" s="50"/>
      <c r="AK81" s="93"/>
      <c r="AL81" s="33"/>
      <c r="AM81" s="33"/>
      <c r="AN81" s="36"/>
      <c r="AO81" s="36"/>
      <c r="AP81" s="36"/>
      <c r="AQ81" s="36"/>
      <c r="AR81" s="37"/>
      <c r="AS81" s="33"/>
      <c r="AT81" s="33"/>
      <c r="AU81" s="33"/>
      <c r="AV81" s="33"/>
      <c r="AW81" s="33"/>
      <c r="AX81" s="33"/>
      <c r="AY81" s="33"/>
      <c r="AZ81" s="38">
        <f t="shared" si="50"/>
        <v>2</v>
      </c>
      <c r="BA81" s="39">
        <f t="shared" si="51"/>
        <v>0</v>
      </c>
      <c r="BB81" s="40">
        <f t="shared" si="52"/>
        <v>0</v>
      </c>
      <c r="BC81" s="31">
        <f t="shared" si="53"/>
        <v>0</v>
      </c>
      <c r="BD81" s="40">
        <f t="shared" si="54"/>
        <v>6</v>
      </c>
      <c r="BE81" s="31">
        <f t="shared" si="55"/>
        <v>6</v>
      </c>
      <c r="BF81" s="40">
        <f t="shared" si="56"/>
        <v>2</v>
      </c>
      <c r="BG81" s="31">
        <f t="shared" si="57"/>
        <v>8</v>
      </c>
      <c r="BH81" s="40">
        <f t="shared" si="58"/>
        <v>1</v>
      </c>
      <c r="BI81" s="40">
        <f t="shared" si="59"/>
        <v>6</v>
      </c>
      <c r="BJ81" s="40">
        <f t="shared" si="60"/>
        <v>5</v>
      </c>
      <c r="BK81" s="40">
        <f t="shared" si="61"/>
        <v>0</v>
      </c>
      <c r="BL81" s="40">
        <f t="shared" si="62"/>
        <v>0</v>
      </c>
      <c r="BM81" s="31">
        <f t="shared" si="63"/>
        <v>0</v>
      </c>
      <c r="BN81" s="40">
        <f t="shared" si="64"/>
        <v>0</v>
      </c>
      <c r="BO81" s="40">
        <f t="shared" si="65"/>
        <v>0</v>
      </c>
      <c r="BP81" s="40">
        <f t="shared" si="66"/>
        <v>0</v>
      </c>
      <c r="BQ81" s="40">
        <f t="shared" si="67"/>
        <v>0</v>
      </c>
      <c r="BR81" s="40">
        <f t="shared" si="68"/>
        <v>0</v>
      </c>
      <c r="BS81" s="31">
        <f t="shared" si="69"/>
        <v>0</v>
      </c>
      <c r="BT81" s="40">
        <f t="shared" si="70"/>
        <v>0</v>
      </c>
      <c r="BU81" s="41">
        <f t="shared" si="71"/>
        <v>0</v>
      </c>
      <c r="BV81" s="41">
        <f t="shared" si="72"/>
        <v>0</v>
      </c>
      <c r="BW81" s="42"/>
      <c r="BX81" s="39">
        <f t="shared" si="73"/>
        <v>460</v>
      </c>
      <c r="BY81" s="40">
        <f t="shared" si="74"/>
        <v>30</v>
      </c>
      <c r="BZ81" s="40">
        <f t="shared" si="75"/>
        <v>15</v>
      </c>
      <c r="CA81" s="40">
        <f t="shared" si="76"/>
        <v>0</v>
      </c>
      <c r="CB81" s="40">
        <f t="shared" si="77"/>
        <v>0</v>
      </c>
      <c r="CC81" s="32">
        <f t="shared" si="96"/>
        <v>505</v>
      </c>
      <c r="CD81" s="177">
        <f t="shared" si="6"/>
        <v>358.33333333333337</v>
      </c>
      <c r="CE81" s="24">
        <f t="shared" si="97"/>
        <v>3</v>
      </c>
      <c r="CF81" s="177">
        <f t="shared" si="7"/>
        <v>318.33333333333337</v>
      </c>
      <c r="CG81" s="24">
        <f t="shared" si="98"/>
        <v>4</v>
      </c>
      <c r="CH81" s="177">
        <f t="shared" si="8"/>
        <v>265</v>
      </c>
      <c r="CI81" s="24">
        <f t="shared" si="99"/>
        <v>5</v>
      </c>
      <c r="CJ81" s="24">
        <f t="shared" si="100"/>
        <v>124</v>
      </c>
      <c r="CK81" s="175">
        <f t="shared" si="78"/>
        <v>0.25496680382702647</v>
      </c>
      <c r="CM81">
        <f t="shared" si="79"/>
        <v>0</v>
      </c>
      <c r="CN81">
        <f t="shared" si="80"/>
        <v>0</v>
      </c>
      <c r="CO81">
        <f t="shared" si="81"/>
        <v>0.5988023952095809</v>
      </c>
      <c r="CP81">
        <f t="shared" si="82"/>
        <v>0.45558086560364469</v>
      </c>
      <c r="CQ81">
        <f t="shared" si="83"/>
        <v>0.84033613445378152</v>
      </c>
      <c r="CR81">
        <f t="shared" si="84"/>
        <v>1.7964071856287427</v>
      </c>
      <c r="CS81">
        <f t="shared" si="85"/>
        <v>5.1020408163265305</v>
      </c>
      <c r="CT81">
        <f t="shared" si="86"/>
        <v>0</v>
      </c>
      <c r="CU81">
        <f t="shared" si="87"/>
        <v>0</v>
      </c>
      <c r="CV81">
        <f t="shared" si="88"/>
        <v>0</v>
      </c>
      <c r="CW81">
        <f t="shared" si="89"/>
        <v>0</v>
      </c>
      <c r="CX81">
        <f t="shared" si="90"/>
        <v>0</v>
      </c>
      <c r="CY81">
        <f t="shared" si="91"/>
        <v>0</v>
      </c>
      <c r="CZ81">
        <f t="shared" si="92"/>
        <v>0</v>
      </c>
      <c r="DA81">
        <f t="shared" si="93"/>
        <v>0</v>
      </c>
      <c r="DB81">
        <f t="shared" si="94"/>
        <v>0</v>
      </c>
      <c r="DC81">
        <f t="shared" si="95"/>
        <v>0</v>
      </c>
      <c r="DE81" s="24">
        <f t="shared" si="101"/>
        <v>0</v>
      </c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</row>
    <row r="82" spans="1:123" ht="15.75" thickBot="1">
      <c r="A82" s="24" t="str">
        <f ca="1">'UFV-UFJF'!A9</f>
        <v>UFV/UFJF</v>
      </c>
      <c r="B82" s="24">
        <f ca="1">'UFV-UFJF'!B9</f>
        <v>7</v>
      </c>
      <c r="C82" s="24" t="str">
        <f ca="1">'UFV-UFJF'!C9</f>
        <v>Maria do Carmo Gouveia Peluzio</v>
      </c>
      <c r="D82" s="85" t="str">
        <f ca="1">'UFV-UFJF'!D9</f>
        <v>P</v>
      </c>
      <c r="E82" s="24">
        <f ca="1">'UFV-UFJF'!E9</f>
        <v>0</v>
      </c>
      <c r="F82" s="24">
        <f ca="1">'UFV-UFJF'!F9</f>
        <v>2</v>
      </c>
      <c r="G82" s="24">
        <f ca="1">'UFV-UFJF'!G9</f>
        <v>4</v>
      </c>
      <c r="H82" s="24">
        <f ca="1">'UFV-UFJF'!H9</f>
        <v>0</v>
      </c>
      <c r="I82" s="24">
        <f ca="1">'UFV-UFJF'!I9</f>
        <v>1</v>
      </c>
      <c r="J82" s="24">
        <f ca="1">'UFV-UFJF'!J9</f>
        <v>0</v>
      </c>
      <c r="K82" s="24">
        <f ca="1">'UFV-UFJF'!K9</f>
        <v>0</v>
      </c>
      <c r="L82" s="24">
        <f ca="1">'UFV-UFJF'!L9</f>
        <v>0</v>
      </c>
      <c r="M82" s="24">
        <f ca="1">'UFV-UFJF'!M9</f>
        <v>0</v>
      </c>
      <c r="N82" s="24">
        <f ca="1">'UFV-UFJF'!N9</f>
        <v>0</v>
      </c>
      <c r="O82" s="24">
        <f ca="1">'UFV-UFJF'!O9</f>
        <v>0</v>
      </c>
      <c r="P82" s="24">
        <f ca="1">'UFV-UFJF'!P9</f>
        <v>0</v>
      </c>
      <c r="Q82" s="24">
        <f ca="1">'UFV-UFJF'!Q9</f>
        <v>0</v>
      </c>
      <c r="R82" s="24">
        <f ca="1">'UFV-UFJF'!R9</f>
        <v>0</v>
      </c>
      <c r="S82" s="24">
        <f ca="1">'UFV-UFJF'!S9</f>
        <v>0</v>
      </c>
      <c r="T82" s="85" t="str">
        <f ca="1">'UFV-UFJF'!T9</f>
        <v>P</v>
      </c>
      <c r="U82" s="24">
        <f ca="1">'UFV-UFJF'!U9</f>
        <v>1</v>
      </c>
      <c r="V82" s="24">
        <f ca="1">'UFV-UFJF'!V9</f>
        <v>1</v>
      </c>
      <c r="W82" s="24">
        <f ca="1">'UFV-UFJF'!W9</f>
        <v>0</v>
      </c>
      <c r="X82" s="24">
        <f ca="1">'UFV-UFJF'!X9</f>
        <v>0</v>
      </c>
      <c r="Y82" s="24">
        <f ca="1">'UFV-UFJF'!Y9</f>
        <v>2</v>
      </c>
      <c r="Z82" s="24">
        <f ca="1">'UFV-UFJF'!Z9</f>
        <v>0</v>
      </c>
      <c r="AA82" s="24">
        <f ca="1">'UFV-UFJF'!AA9</f>
        <v>0</v>
      </c>
      <c r="AB82" s="24">
        <f ca="1">'UFV-UFJF'!AB9</f>
        <v>0</v>
      </c>
      <c r="AC82" s="24">
        <f ca="1">'UFV-UFJF'!AC9</f>
        <v>0</v>
      </c>
      <c r="AD82" s="24">
        <f ca="1">'UFV-UFJF'!AD9</f>
        <v>0</v>
      </c>
      <c r="AE82" s="24">
        <f ca="1">'UFV-UFJF'!AE9</f>
        <v>0</v>
      </c>
      <c r="AF82" s="24">
        <f ca="1">'UFV-UFJF'!AF9</f>
        <v>0</v>
      </c>
      <c r="AG82" s="24">
        <f ca="1">'UFV-UFJF'!AG9</f>
        <v>0</v>
      </c>
      <c r="AH82" s="24">
        <f ca="1">'UFV-UFJF'!AH9</f>
        <v>0</v>
      </c>
      <c r="AI82" s="24">
        <f ca="1">'UFV-UFJF'!AI9</f>
        <v>0</v>
      </c>
      <c r="AJ82" s="50"/>
      <c r="AK82" s="93"/>
      <c r="AL82" s="33"/>
      <c r="AM82" s="33"/>
      <c r="AN82" s="36"/>
      <c r="AO82" s="36"/>
      <c r="AP82" s="36"/>
      <c r="AQ82" s="36"/>
      <c r="AR82" s="37"/>
      <c r="AS82" s="33"/>
      <c r="AT82" s="33"/>
      <c r="AU82" s="33"/>
      <c r="AV82" s="33"/>
      <c r="AW82" s="33"/>
      <c r="AX82" s="33"/>
      <c r="AY82" s="33"/>
      <c r="AZ82" s="38">
        <f t="shared" si="50"/>
        <v>2</v>
      </c>
      <c r="BA82" s="39">
        <f t="shared" si="51"/>
        <v>1</v>
      </c>
      <c r="BB82" s="40">
        <f t="shared" si="52"/>
        <v>3</v>
      </c>
      <c r="BC82" s="31">
        <f t="shared" si="53"/>
        <v>4</v>
      </c>
      <c r="BD82" s="40">
        <f t="shared" si="54"/>
        <v>4</v>
      </c>
      <c r="BE82" s="31">
        <f t="shared" si="55"/>
        <v>8</v>
      </c>
      <c r="BF82" s="40">
        <f t="shared" si="56"/>
        <v>0</v>
      </c>
      <c r="BG82" s="31">
        <f t="shared" si="57"/>
        <v>8</v>
      </c>
      <c r="BH82" s="40">
        <f t="shared" si="58"/>
        <v>3</v>
      </c>
      <c r="BI82" s="40">
        <f t="shared" si="59"/>
        <v>0</v>
      </c>
      <c r="BJ82" s="40">
        <f t="shared" si="60"/>
        <v>0</v>
      </c>
      <c r="BK82" s="40">
        <f t="shared" si="61"/>
        <v>0</v>
      </c>
      <c r="BL82" s="40">
        <f t="shared" si="62"/>
        <v>0</v>
      </c>
      <c r="BM82" s="31">
        <f t="shared" si="63"/>
        <v>0</v>
      </c>
      <c r="BN82" s="40">
        <f t="shared" si="64"/>
        <v>0</v>
      </c>
      <c r="BO82" s="40">
        <f t="shared" si="65"/>
        <v>0</v>
      </c>
      <c r="BP82" s="40">
        <f t="shared" si="66"/>
        <v>0</v>
      </c>
      <c r="BQ82" s="40">
        <f t="shared" si="67"/>
        <v>0</v>
      </c>
      <c r="BR82" s="40">
        <f t="shared" si="68"/>
        <v>0</v>
      </c>
      <c r="BS82" s="31">
        <f t="shared" si="69"/>
        <v>0</v>
      </c>
      <c r="BT82" s="40">
        <f t="shared" si="70"/>
        <v>0</v>
      </c>
      <c r="BU82" s="41">
        <f t="shared" si="71"/>
        <v>0</v>
      </c>
      <c r="BV82" s="41">
        <f t="shared" si="72"/>
        <v>0</v>
      </c>
      <c r="BW82" s="42"/>
      <c r="BX82" s="39">
        <f t="shared" si="73"/>
        <v>640</v>
      </c>
      <c r="BY82" s="40">
        <f t="shared" si="74"/>
        <v>0</v>
      </c>
      <c r="BZ82" s="40">
        <f t="shared" si="75"/>
        <v>0</v>
      </c>
      <c r="CA82" s="40">
        <f t="shared" si="76"/>
        <v>0</v>
      </c>
      <c r="CB82" s="40">
        <f t="shared" si="77"/>
        <v>0</v>
      </c>
      <c r="CC82" s="32">
        <f t="shared" si="96"/>
        <v>640</v>
      </c>
      <c r="CD82" s="177">
        <f t="shared" si="6"/>
        <v>493.33333333333337</v>
      </c>
      <c r="CE82" s="24">
        <f t="shared" si="97"/>
        <v>3</v>
      </c>
      <c r="CF82" s="177">
        <f t="shared" si="7"/>
        <v>453.33333333333337</v>
      </c>
      <c r="CG82" s="24">
        <f t="shared" si="98"/>
        <v>4</v>
      </c>
      <c r="CH82" s="177">
        <f t="shared" si="8"/>
        <v>400</v>
      </c>
      <c r="CI82" s="24">
        <f t="shared" si="99"/>
        <v>5</v>
      </c>
      <c r="CJ82" s="24">
        <f t="shared" si="100"/>
        <v>101</v>
      </c>
      <c r="CK82" s="175">
        <f t="shared" si="78"/>
        <v>0.32312624643425142</v>
      </c>
      <c r="CM82">
        <f t="shared" si="79"/>
        <v>0.18484288354898337</v>
      </c>
      <c r="CN82">
        <f t="shared" si="80"/>
        <v>0.46728971962616822</v>
      </c>
      <c r="CO82">
        <f t="shared" si="81"/>
        <v>0.39920159680638723</v>
      </c>
      <c r="CP82">
        <f t="shared" si="82"/>
        <v>0</v>
      </c>
      <c r="CQ82">
        <f t="shared" si="83"/>
        <v>2.5210084033613445</v>
      </c>
      <c r="CR82">
        <f t="shared" si="84"/>
        <v>0</v>
      </c>
      <c r="CS82">
        <f t="shared" si="85"/>
        <v>0</v>
      </c>
      <c r="CT82">
        <f t="shared" si="86"/>
        <v>0</v>
      </c>
      <c r="CU82">
        <f t="shared" si="87"/>
        <v>0</v>
      </c>
      <c r="CV82">
        <f t="shared" si="88"/>
        <v>0</v>
      </c>
      <c r="CW82">
        <f t="shared" si="89"/>
        <v>0</v>
      </c>
      <c r="CX82">
        <f t="shared" si="90"/>
        <v>0</v>
      </c>
      <c r="CY82">
        <f t="shared" si="91"/>
        <v>0</v>
      </c>
      <c r="CZ82">
        <f t="shared" si="92"/>
        <v>0</v>
      </c>
      <c r="DA82">
        <f t="shared" si="93"/>
        <v>0</v>
      </c>
      <c r="DB82">
        <f t="shared" si="94"/>
        <v>0</v>
      </c>
      <c r="DC82">
        <f t="shared" si="95"/>
        <v>0</v>
      </c>
      <c r="DE82" s="24">
        <f t="shared" si="101"/>
        <v>0</v>
      </c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</row>
    <row r="83" spans="1:123" ht="15.75" thickBot="1">
      <c r="A83" s="24" t="str">
        <f ca="1">'UFV-UFJF'!A10</f>
        <v>UFV/UFJF</v>
      </c>
      <c r="B83" s="24">
        <f ca="1">'UFV-UFJF'!B10</f>
        <v>8</v>
      </c>
      <c r="C83" s="24" t="str">
        <f ca="1">'UFV-UFJF'!C10</f>
        <v>Mateus Camaroti Laterza</v>
      </c>
      <c r="D83" s="85" t="str">
        <f ca="1">'UFV-UFJF'!D10</f>
        <v>P</v>
      </c>
      <c r="E83" s="24">
        <f ca="1">'UFV-UFJF'!E10</f>
        <v>1</v>
      </c>
      <c r="F83" s="24">
        <f ca="1">'UFV-UFJF'!F10</f>
        <v>2</v>
      </c>
      <c r="G83" s="24">
        <f ca="1">'UFV-UFJF'!G10</f>
        <v>0</v>
      </c>
      <c r="H83" s="24">
        <f ca="1">'UFV-UFJF'!H10</f>
        <v>0</v>
      </c>
      <c r="I83" s="24">
        <f ca="1">'UFV-UFJF'!I10</f>
        <v>0</v>
      </c>
      <c r="J83" s="24">
        <f ca="1">'UFV-UFJF'!J10</f>
        <v>0</v>
      </c>
      <c r="K83" s="24">
        <f ca="1">'UFV-UFJF'!K10</f>
        <v>0</v>
      </c>
      <c r="L83" s="24">
        <f ca="1">'UFV-UFJF'!L10</f>
        <v>0</v>
      </c>
      <c r="M83" s="24">
        <f ca="1">'UFV-UFJF'!M10</f>
        <v>0</v>
      </c>
      <c r="N83" s="24">
        <f ca="1">'UFV-UFJF'!N10</f>
        <v>0</v>
      </c>
      <c r="O83" s="24">
        <f ca="1">'UFV-UFJF'!O10</f>
        <v>0</v>
      </c>
      <c r="P83" s="24">
        <f ca="1">'UFV-UFJF'!P10</f>
        <v>0</v>
      </c>
      <c r="Q83" s="24">
        <f ca="1">'UFV-UFJF'!Q10</f>
        <v>0</v>
      </c>
      <c r="R83" s="24">
        <f ca="1">'UFV-UFJF'!R10</f>
        <v>0</v>
      </c>
      <c r="S83" s="24">
        <f ca="1">'UFV-UFJF'!S10</f>
        <v>0</v>
      </c>
      <c r="T83" s="85" t="str">
        <f ca="1">'UFV-UFJF'!T10</f>
        <v>P</v>
      </c>
      <c r="U83" s="24">
        <f ca="1">'UFV-UFJF'!U10</f>
        <v>0</v>
      </c>
      <c r="V83" s="24">
        <f ca="1">'UFV-UFJF'!V10</f>
        <v>0</v>
      </c>
      <c r="W83" s="24">
        <f ca="1">'UFV-UFJF'!W10</f>
        <v>1</v>
      </c>
      <c r="X83" s="24">
        <f ca="1">'UFV-UFJF'!X10</f>
        <v>2</v>
      </c>
      <c r="Y83" s="24">
        <f ca="1">'UFV-UFJF'!Y10</f>
        <v>1</v>
      </c>
      <c r="Z83" s="24">
        <f ca="1">'UFV-UFJF'!Z10</f>
        <v>0</v>
      </c>
      <c r="AA83" s="24">
        <f ca="1">'UFV-UFJF'!AA10</f>
        <v>0</v>
      </c>
      <c r="AB83" s="24">
        <f ca="1">'UFV-UFJF'!AB10</f>
        <v>0</v>
      </c>
      <c r="AC83" s="24">
        <f ca="1">'UFV-UFJF'!AC10</f>
        <v>0</v>
      </c>
      <c r="AD83" s="24">
        <f ca="1">'UFV-UFJF'!AD10</f>
        <v>0</v>
      </c>
      <c r="AE83" s="24">
        <f ca="1">'UFV-UFJF'!AE10</f>
        <v>0</v>
      </c>
      <c r="AF83" s="24">
        <f ca="1">'UFV-UFJF'!AF10</f>
        <v>0</v>
      </c>
      <c r="AG83" s="24">
        <f ca="1">'UFV-UFJF'!AG10</f>
        <v>0</v>
      </c>
      <c r="AH83" s="24">
        <f ca="1">'UFV-UFJF'!AH10</f>
        <v>0</v>
      </c>
      <c r="AI83" s="24">
        <f ca="1">'UFV-UFJF'!AI10</f>
        <v>0</v>
      </c>
      <c r="AJ83" s="50"/>
      <c r="AK83" s="93"/>
      <c r="AL83" s="33"/>
      <c r="AM83" s="33"/>
      <c r="AN83" s="36"/>
      <c r="AO83" s="36"/>
      <c r="AP83" s="36"/>
      <c r="AQ83" s="36"/>
      <c r="AR83" s="37"/>
      <c r="AS83" s="33"/>
      <c r="AT83" s="33"/>
      <c r="AU83" s="33"/>
      <c r="AV83" s="33"/>
      <c r="AW83" s="33"/>
      <c r="AX83" s="33"/>
      <c r="AY83" s="33"/>
      <c r="AZ83" s="38">
        <f t="shared" si="50"/>
        <v>2</v>
      </c>
      <c r="BA83" s="39">
        <f t="shared" si="51"/>
        <v>1</v>
      </c>
      <c r="BB83" s="40">
        <f t="shared" si="52"/>
        <v>2</v>
      </c>
      <c r="BC83" s="31">
        <f t="shared" si="53"/>
        <v>3</v>
      </c>
      <c r="BD83" s="40">
        <f t="shared" si="54"/>
        <v>1</v>
      </c>
      <c r="BE83" s="31">
        <f t="shared" si="55"/>
        <v>4</v>
      </c>
      <c r="BF83" s="40">
        <f t="shared" si="56"/>
        <v>2</v>
      </c>
      <c r="BG83" s="31">
        <f t="shared" si="57"/>
        <v>6</v>
      </c>
      <c r="BH83" s="40">
        <f t="shared" si="58"/>
        <v>1</v>
      </c>
      <c r="BI83" s="40">
        <f t="shared" si="59"/>
        <v>0</v>
      </c>
      <c r="BJ83" s="40">
        <f t="shared" si="60"/>
        <v>0</v>
      </c>
      <c r="BK83" s="40">
        <f t="shared" si="61"/>
        <v>0</v>
      </c>
      <c r="BL83" s="40">
        <f t="shared" si="62"/>
        <v>0</v>
      </c>
      <c r="BM83" s="31">
        <f t="shared" si="63"/>
        <v>0</v>
      </c>
      <c r="BN83" s="40">
        <f t="shared" si="64"/>
        <v>0</v>
      </c>
      <c r="BO83" s="40">
        <f t="shared" si="65"/>
        <v>0</v>
      </c>
      <c r="BP83" s="40">
        <f t="shared" si="66"/>
        <v>0</v>
      </c>
      <c r="BQ83" s="40">
        <f t="shared" si="67"/>
        <v>0</v>
      </c>
      <c r="BR83" s="40">
        <f t="shared" si="68"/>
        <v>0</v>
      </c>
      <c r="BS83" s="31">
        <f t="shared" si="69"/>
        <v>0</v>
      </c>
      <c r="BT83" s="40">
        <f t="shared" si="70"/>
        <v>0</v>
      </c>
      <c r="BU83" s="41">
        <f t="shared" si="71"/>
        <v>0</v>
      </c>
      <c r="BV83" s="41">
        <f t="shared" si="72"/>
        <v>0</v>
      </c>
      <c r="BW83" s="42"/>
      <c r="BX83" s="39">
        <f t="shared" si="73"/>
        <v>420</v>
      </c>
      <c r="BY83" s="40">
        <f t="shared" si="74"/>
        <v>0</v>
      </c>
      <c r="BZ83" s="40">
        <f t="shared" si="75"/>
        <v>0</v>
      </c>
      <c r="CA83" s="40">
        <f t="shared" si="76"/>
        <v>0</v>
      </c>
      <c r="CB83" s="40">
        <f t="shared" si="77"/>
        <v>0</v>
      </c>
      <c r="CC83" s="32">
        <f t="shared" si="96"/>
        <v>420</v>
      </c>
      <c r="CD83" s="177">
        <f t="shared" si="6"/>
        <v>273.33333333333337</v>
      </c>
      <c r="CE83" s="24">
        <f t="shared" si="97"/>
        <v>3</v>
      </c>
      <c r="CF83" s="177">
        <f t="shared" si="7"/>
        <v>233.33333333333334</v>
      </c>
      <c r="CG83" s="24">
        <f t="shared" si="98"/>
        <v>4</v>
      </c>
      <c r="CH83" s="177">
        <f t="shared" si="8"/>
        <v>180</v>
      </c>
      <c r="CI83" s="24">
        <f t="shared" si="99"/>
        <v>5</v>
      </c>
      <c r="CJ83" s="24">
        <f t="shared" si="100"/>
        <v>143</v>
      </c>
      <c r="CK83" s="175">
        <f t="shared" si="78"/>
        <v>0.21205159922247749</v>
      </c>
      <c r="CM83">
        <f t="shared" si="79"/>
        <v>0.18484288354898337</v>
      </c>
      <c r="CN83">
        <f t="shared" si="80"/>
        <v>0.3115264797507788</v>
      </c>
      <c r="CO83">
        <f t="shared" si="81"/>
        <v>9.9800399201596807E-2</v>
      </c>
      <c r="CP83">
        <f t="shared" si="82"/>
        <v>0.45558086560364469</v>
      </c>
      <c r="CQ83">
        <f t="shared" si="83"/>
        <v>0.84033613445378152</v>
      </c>
      <c r="CR83">
        <f t="shared" si="84"/>
        <v>0</v>
      </c>
      <c r="CS83">
        <f t="shared" si="85"/>
        <v>0</v>
      </c>
      <c r="CT83">
        <f t="shared" si="86"/>
        <v>0</v>
      </c>
      <c r="CU83">
        <f t="shared" si="87"/>
        <v>0</v>
      </c>
      <c r="CV83">
        <f t="shared" si="88"/>
        <v>0</v>
      </c>
      <c r="CW83">
        <f t="shared" si="89"/>
        <v>0</v>
      </c>
      <c r="CX83">
        <f t="shared" si="90"/>
        <v>0</v>
      </c>
      <c r="CY83">
        <f t="shared" si="91"/>
        <v>0</v>
      </c>
      <c r="CZ83">
        <f t="shared" si="92"/>
        <v>0</v>
      </c>
      <c r="DA83">
        <f t="shared" si="93"/>
        <v>0</v>
      </c>
      <c r="DB83">
        <f t="shared" si="94"/>
        <v>0</v>
      </c>
      <c r="DC83">
        <f t="shared" si="95"/>
        <v>0</v>
      </c>
      <c r="DE83" s="24">
        <f t="shared" si="101"/>
        <v>0</v>
      </c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</row>
    <row r="84" spans="1:123" ht="15.75" thickBot="1">
      <c r="A84" s="24" t="str">
        <f ca="1">'UFV-UFJF'!A11</f>
        <v>UFV/UFJF</v>
      </c>
      <c r="B84" s="24">
        <f ca="1">'UFV-UFJF'!B11</f>
        <v>9</v>
      </c>
      <c r="C84" s="24" t="str">
        <f ca="1">'UFV-UFJF'!C11</f>
        <v>Maurício Gattas Bara Filho</v>
      </c>
      <c r="D84" s="85" t="str">
        <f ca="1">'UFV-UFJF'!D11</f>
        <v>P</v>
      </c>
      <c r="E84" s="24">
        <f ca="1">'UFV-UFJF'!E11</f>
        <v>0</v>
      </c>
      <c r="F84" s="24">
        <f ca="1">'UFV-UFJF'!F11</f>
        <v>0</v>
      </c>
      <c r="G84" s="24">
        <f ca="1">'UFV-UFJF'!G11</f>
        <v>0</v>
      </c>
      <c r="H84" s="24">
        <f ca="1">'UFV-UFJF'!H11</f>
        <v>1</v>
      </c>
      <c r="I84" s="24">
        <f ca="1">'UFV-UFJF'!I11</f>
        <v>0</v>
      </c>
      <c r="J84" s="24">
        <f ca="1">'UFV-UFJF'!J11</f>
        <v>2</v>
      </c>
      <c r="K84" s="24">
        <f ca="1">'UFV-UFJF'!K11</f>
        <v>1</v>
      </c>
      <c r="L84" s="24">
        <f ca="1">'UFV-UFJF'!L11</f>
        <v>0</v>
      </c>
      <c r="M84" s="24">
        <f ca="1">'UFV-UFJF'!M11</f>
        <v>0</v>
      </c>
      <c r="N84" s="24">
        <f ca="1">'UFV-UFJF'!N11</f>
        <v>0</v>
      </c>
      <c r="O84" s="24">
        <f ca="1">'UFV-UFJF'!O11</f>
        <v>0</v>
      </c>
      <c r="P84" s="24">
        <f ca="1">'UFV-UFJF'!P11</f>
        <v>0</v>
      </c>
      <c r="Q84" s="24">
        <f ca="1">'UFV-UFJF'!Q11</f>
        <v>0</v>
      </c>
      <c r="R84" s="24">
        <f ca="1">'UFV-UFJF'!R11</f>
        <v>0</v>
      </c>
      <c r="S84" s="24">
        <f ca="1">'UFV-UFJF'!S11</f>
        <v>0</v>
      </c>
      <c r="T84" s="85" t="str">
        <f ca="1">'UFV-UFJF'!T11</f>
        <v>P</v>
      </c>
      <c r="U84" s="24">
        <f ca="1">'UFV-UFJF'!U11</f>
        <v>1</v>
      </c>
      <c r="V84" s="24">
        <f ca="1">'UFV-UFJF'!V11</f>
        <v>0</v>
      </c>
      <c r="W84" s="24">
        <f ca="1">'UFV-UFJF'!W11</f>
        <v>1</v>
      </c>
      <c r="X84" s="24">
        <f ca="1">'UFV-UFJF'!X11</f>
        <v>0</v>
      </c>
      <c r="Y84" s="24">
        <f ca="1">'UFV-UFJF'!Y11</f>
        <v>0</v>
      </c>
      <c r="Z84" s="24">
        <f ca="1">'UFV-UFJF'!Z11</f>
        <v>0</v>
      </c>
      <c r="AA84" s="24">
        <f ca="1">'UFV-UFJF'!AA11</f>
        <v>0</v>
      </c>
      <c r="AB84" s="24">
        <f ca="1">'UFV-UFJF'!AB11</f>
        <v>0</v>
      </c>
      <c r="AC84" s="24">
        <f ca="1">'UFV-UFJF'!AC11</f>
        <v>0</v>
      </c>
      <c r="AD84" s="24">
        <f ca="1">'UFV-UFJF'!AD11</f>
        <v>0</v>
      </c>
      <c r="AE84" s="24">
        <f ca="1">'UFV-UFJF'!AE11</f>
        <v>0</v>
      </c>
      <c r="AF84" s="24">
        <f ca="1">'UFV-UFJF'!AF11</f>
        <v>0</v>
      </c>
      <c r="AG84" s="24">
        <f ca="1">'UFV-UFJF'!AG11</f>
        <v>0</v>
      </c>
      <c r="AH84" s="24">
        <f ca="1">'UFV-UFJF'!AH11</f>
        <v>0</v>
      </c>
      <c r="AI84" s="24">
        <f ca="1">'UFV-UFJF'!AI11</f>
        <v>0</v>
      </c>
      <c r="AJ84" s="50"/>
      <c r="AK84" s="93"/>
      <c r="AL84" s="33"/>
      <c r="AM84" s="33"/>
      <c r="AN84" s="36"/>
      <c r="AO84" s="36"/>
      <c r="AP84" s="36"/>
      <c r="AQ84" s="36"/>
      <c r="AR84" s="37"/>
      <c r="AS84" s="33"/>
      <c r="AT84" s="33"/>
      <c r="AU84" s="33"/>
      <c r="AV84" s="33"/>
      <c r="AW84" s="33"/>
      <c r="AX84" s="33"/>
      <c r="AY84" s="33"/>
      <c r="AZ84" s="38">
        <f t="shared" si="50"/>
        <v>2</v>
      </c>
      <c r="BA84" s="39">
        <f t="shared" si="51"/>
        <v>1</v>
      </c>
      <c r="BB84" s="40">
        <f t="shared" si="52"/>
        <v>0</v>
      </c>
      <c r="BC84" s="31">
        <f t="shared" si="53"/>
        <v>1</v>
      </c>
      <c r="BD84" s="40">
        <f t="shared" si="54"/>
        <v>1</v>
      </c>
      <c r="BE84" s="31">
        <f t="shared" si="55"/>
        <v>2</v>
      </c>
      <c r="BF84" s="40">
        <f t="shared" si="56"/>
        <v>1</v>
      </c>
      <c r="BG84" s="31">
        <f t="shared" si="57"/>
        <v>3</v>
      </c>
      <c r="BH84" s="40">
        <f t="shared" si="58"/>
        <v>0</v>
      </c>
      <c r="BI84" s="40">
        <f t="shared" si="59"/>
        <v>2</v>
      </c>
      <c r="BJ84" s="40">
        <f t="shared" si="60"/>
        <v>1</v>
      </c>
      <c r="BK84" s="40">
        <f t="shared" si="61"/>
        <v>0</v>
      </c>
      <c r="BL84" s="40">
        <f t="shared" si="62"/>
        <v>0</v>
      </c>
      <c r="BM84" s="31">
        <f t="shared" si="63"/>
        <v>0</v>
      </c>
      <c r="BN84" s="40">
        <f t="shared" si="64"/>
        <v>0</v>
      </c>
      <c r="BO84" s="40">
        <f t="shared" si="65"/>
        <v>0</v>
      </c>
      <c r="BP84" s="40">
        <f t="shared" si="66"/>
        <v>0</v>
      </c>
      <c r="BQ84" s="40">
        <f t="shared" si="67"/>
        <v>0</v>
      </c>
      <c r="BR84" s="40">
        <f t="shared" si="68"/>
        <v>0</v>
      </c>
      <c r="BS84" s="31">
        <f t="shared" si="69"/>
        <v>0</v>
      </c>
      <c r="BT84" s="40">
        <f t="shared" si="70"/>
        <v>0</v>
      </c>
      <c r="BU84" s="41">
        <f t="shared" si="71"/>
        <v>0</v>
      </c>
      <c r="BV84" s="41">
        <f t="shared" si="72"/>
        <v>0</v>
      </c>
      <c r="BW84" s="42"/>
      <c r="BX84" s="39">
        <f t="shared" si="73"/>
        <v>200</v>
      </c>
      <c r="BY84" s="40">
        <f t="shared" si="74"/>
        <v>20</v>
      </c>
      <c r="BZ84" s="40">
        <f t="shared" si="75"/>
        <v>5</v>
      </c>
      <c r="CA84" s="40">
        <f t="shared" si="76"/>
        <v>0</v>
      </c>
      <c r="CB84" s="40">
        <f t="shared" si="77"/>
        <v>0</v>
      </c>
      <c r="CC84" s="32">
        <f t="shared" si="96"/>
        <v>225</v>
      </c>
      <c r="CD84" s="177">
        <f t="shared" si="6"/>
        <v>78.333333333333343</v>
      </c>
      <c r="CE84" s="24">
        <f t="shared" si="97"/>
        <v>3</v>
      </c>
      <c r="CF84" s="177">
        <f t="shared" si="7"/>
        <v>38.333333333333343</v>
      </c>
      <c r="CG84" s="24">
        <f t="shared" si="98"/>
        <v>4</v>
      </c>
      <c r="CH84" s="177">
        <f t="shared" si="8"/>
        <v>-15</v>
      </c>
      <c r="CI84" s="24" t="str">
        <f t="shared" si="99"/>
        <v>NAO</v>
      </c>
      <c r="CJ84" s="24">
        <f t="shared" si="100"/>
        <v>267</v>
      </c>
      <c r="CK84" s="175">
        <f t="shared" si="78"/>
        <v>0.1135990710120415</v>
      </c>
      <c r="CM84">
        <f t="shared" si="79"/>
        <v>0.18484288354898337</v>
      </c>
      <c r="CN84">
        <f t="shared" si="80"/>
        <v>0</v>
      </c>
      <c r="CO84">
        <f t="shared" si="81"/>
        <v>9.9800399201596807E-2</v>
      </c>
      <c r="CP84">
        <f t="shared" si="82"/>
        <v>0.22779043280182235</v>
      </c>
      <c r="CQ84">
        <f t="shared" si="83"/>
        <v>0</v>
      </c>
      <c r="CR84">
        <f t="shared" si="84"/>
        <v>0.5988023952095809</v>
      </c>
      <c r="CS84">
        <f t="shared" si="85"/>
        <v>1.0204081632653061</v>
      </c>
      <c r="CT84">
        <f t="shared" si="86"/>
        <v>0</v>
      </c>
      <c r="CU84">
        <f t="shared" si="87"/>
        <v>0</v>
      </c>
      <c r="CV84">
        <f t="shared" si="88"/>
        <v>0</v>
      </c>
      <c r="CW84">
        <f t="shared" si="89"/>
        <v>0</v>
      </c>
      <c r="CX84">
        <f t="shared" si="90"/>
        <v>0</v>
      </c>
      <c r="CY84">
        <f t="shared" si="91"/>
        <v>0</v>
      </c>
      <c r="CZ84">
        <f t="shared" si="92"/>
        <v>0</v>
      </c>
      <c r="DA84">
        <f t="shared" si="93"/>
        <v>0</v>
      </c>
      <c r="DB84">
        <f t="shared" si="94"/>
        <v>0</v>
      </c>
      <c r="DC84">
        <f t="shared" si="95"/>
        <v>0</v>
      </c>
      <c r="DE84" s="24">
        <f t="shared" si="101"/>
        <v>0</v>
      </c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</row>
    <row r="85" spans="1:123" ht="15.75" thickBot="1">
      <c r="A85" s="24" t="str">
        <f ca="1">'UFV-UFJF'!A12</f>
        <v>UFV/UFJF</v>
      </c>
      <c r="B85" s="24">
        <f ca="1">'UFV-UFJF'!B12</f>
        <v>10</v>
      </c>
      <c r="C85" s="24" t="str">
        <f ca="1">'UFV-UFJF'!C12</f>
        <v>Ludmila Mourão</v>
      </c>
      <c r="D85" s="85" t="str">
        <f ca="1">'UFV-UFJF'!D12</f>
        <v>C</v>
      </c>
      <c r="E85" s="24">
        <f ca="1">'UFV-UFJF'!E12</f>
        <v>0</v>
      </c>
      <c r="F85" s="24">
        <f ca="1">'UFV-UFJF'!F12</f>
        <v>0</v>
      </c>
      <c r="G85" s="24">
        <f ca="1">'UFV-UFJF'!G12</f>
        <v>0</v>
      </c>
      <c r="H85" s="24">
        <f ca="1">'UFV-UFJF'!H12</f>
        <v>0</v>
      </c>
      <c r="I85" s="24">
        <f ca="1">'UFV-UFJF'!I12</f>
        <v>0</v>
      </c>
      <c r="J85" s="24">
        <f ca="1">'UFV-UFJF'!J12</f>
        <v>0</v>
      </c>
      <c r="K85" s="24">
        <f ca="1">'UFV-UFJF'!K12</f>
        <v>0</v>
      </c>
      <c r="L85" s="24">
        <f ca="1">'UFV-UFJF'!L12</f>
        <v>0</v>
      </c>
      <c r="M85" s="24">
        <f ca="1">'UFV-UFJF'!M12</f>
        <v>0</v>
      </c>
      <c r="N85" s="24">
        <f ca="1">'UFV-UFJF'!N12</f>
        <v>0</v>
      </c>
      <c r="O85" s="24">
        <f ca="1">'UFV-UFJF'!O12</f>
        <v>0</v>
      </c>
      <c r="P85" s="24">
        <f ca="1">'UFV-UFJF'!P12</f>
        <v>0</v>
      </c>
      <c r="Q85" s="24">
        <f ca="1">'UFV-UFJF'!Q12</f>
        <v>0</v>
      </c>
      <c r="R85" s="24">
        <f ca="1">'UFV-UFJF'!R12</f>
        <v>0</v>
      </c>
      <c r="S85" s="24">
        <f ca="1">'UFV-UFJF'!S12</f>
        <v>0</v>
      </c>
      <c r="T85" s="85" t="str">
        <f ca="1">'UFV-UFJF'!T12</f>
        <v>P</v>
      </c>
      <c r="U85" s="24">
        <f ca="1">'UFV-UFJF'!U12</f>
        <v>0</v>
      </c>
      <c r="V85" s="24">
        <f ca="1">'UFV-UFJF'!V12</f>
        <v>1</v>
      </c>
      <c r="W85" s="24">
        <f ca="1">'UFV-UFJF'!W12</f>
        <v>0</v>
      </c>
      <c r="X85" s="24">
        <f ca="1">'UFV-UFJF'!X12</f>
        <v>1</v>
      </c>
      <c r="Y85" s="24">
        <f ca="1">'UFV-UFJF'!Y12</f>
        <v>0</v>
      </c>
      <c r="Z85" s="24">
        <f ca="1">'UFV-UFJF'!Z12</f>
        <v>0</v>
      </c>
      <c r="AA85" s="24">
        <f ca="1">'UFV-UFJF'!AA12</f>
        <v>1</v>
      </c>
      <c r="AB85" s="24">
        <f ca="1">'UFV-UFJF'!AB12</f>
        <v>0</v>
      </c>
      <c r="AC85" s="24">
        <f ca="1">'UFV-UFJF'!AC12</f>
        <v>0</v>
      </c>
      <c r="AD85" s="24">
        <f ca="1">'UFV-UFJF'!AD12</f>
        <v>0</v>
      </c>
      <c r="AE85" s="24">
        <f ca="1">'UFV-UFJF'!AE12</f>
        <v>0</v>
      </c>
      <c r="AF85" s="24">
        <f ca="1">'UFV-UFJF'!AF12</f>
        <v>0</v>
      </c>
      <c r="AG85" s="24">
        <f ca="1">'UFV-UFJF'!AG12</f>
        <v>0</v>
      </c>
      <c r="AH85" s="24">
        <f ca="1">'UFV-UFJF'!AH12</f>
        <v>0</v>
      </c>
      <c r="AI85" s="24">
        <f ca="1">'UFV-UFJF'!AI12</f>
        <v>0</v>
      </c>
      <c r="AJ85" s="50"/>
      <c r="AK85" s="93"/>
      <c r="AL85" s="33"/>
      <c r="AM85" s="33"/>
      <c r="AN85" s="36"/>
      <c r="AO85" s="36"/>
      <c r="AP85" s="36"/>
      <c r="AQ85" s="36"/>
      <c r="AR85" s="37"/>
      <c r="AS85" s="33"/>
      <c r="AT85" s="33"/>
      <c r="AU85" s="33"/>
      <c r="AV85" s="33"/>
      <c r="AW85" s="33"/>
      <c r="AX85" s="33"/>
      <c r="AY85" s="33"/>
      <c r="AZ85" s="38">
        <f t="shared" ref="AZ85:AZ148" si="102">COUNTIF(D85:AY85,"P")</f>
        <v>1</v>
      </c>
      <c r="BA85" s="39">
        <f t="shared" ref="BA85:BA148" si="103">SUM(E85,U85,AK85)</f>
        <v>0</v>
      </c>
      <c r="BB85" s="40">
        <f t="shared" ref="BB85:BB148" si="104">SUM(F85,V85,AL85)</f>
        <v>1</v>
      </c>
      <c r="BC85" s="31">
        <f t="shared" ref="BC85:BC148" si="105">SUM(BA85:BB85)</f>
        <v>1</v>
      </c>
      <c r="BD85" s="40">
        <f t="shared" ref="BD85:BD148" si="106">SUM(G85,W85,AM85)</f>
        <v>0</v>
      </c>
      <c r="BE85" s="31">
        <f t="shared" ref="BE85:BE148" si="107">SUM(BC85:BD85)</f>
        <v>1</v>
      </c>
      <c r="BF85" s="40">
        <f t="shared" ref="BF85:BF148" si="108">SUM(H85,X85,AN85)</f>
        <v>1</v>
      </c>
      <c r="BG85" s="31">
        <f t="shared" ref="BG85:BG148" si="109">BA85+BB85+BD85+BF85</f>
        <v>2</v>
      </c>
      <c r="BH85" s="40">
        <f t="shared" ref="BH85:BH148" si="110">SUM(I85,Y85,AO85)</f>
        <v>0</v>
      </c>
      <c r="BI85" s="40">
        <f t="shared" ref="BI85:BI148" si="111">SUM(J85,Z85,AP85)</f>
        <v>0</v>
      </c>
      <c r="BJ85" s="40">
        <f t="shared" ref="BJ85:BJ148" si="112">SUM(K85,AA85,AQ85)</f>
        <v>1</v>
      </c>
      <c r="BK85" s="40">
        <f t="shared" ref="BK85:BK148" si="113">SUM(AR85,AB85,L85)</f>
        <v>0</v>
      </c>
      <c r="BL85" s="40">
        <f t="shared" ref="BL85:BL148" si="114">SUM(AS85,AC85,M85)</f>
        <v>0</v>
      </c>
      <c r="BM85" s="31">
        <f t="shared" ref="BM85:BM148" si="115">SUM(BK85:BL85)</f>
        <v>0</v>
      </c>
      <c r="BN85" s="40">
        <f t="shared" ref="BN85:BN148" si="116">SUM(AT85,AD85,N85)</f>
        <v>0</v>
      </c>
      <c r="BO85" s="40">
        <f t="shared" ref="BO85:BO148" si="117">SUM(AU85,AE85,O85)</f>
        <v>0</v>
      </c>
      <c r="BP85" s="40">
        <f t="shared" ref="BP85:BP148" si="118">IF(BO85&gt;=3,3,BO85)</f>
        <v>0</v>
      </c>
      <c r="BQ85" s="40">
        <f t="shared" ref="BQ85:BQ148" si="119">SUM(AV85,AF85,P85)</f>
        <v>0</v>
      </c>
      <c r="BR85" s="40">
        <f t="shared" ref="BR85:BR148" si="120">SUM(AW85,AG85,Q85)</f>
        <v>0</v>
      </c>
      <c r="BS85" s="31">
        <f t="shared" ref="BS85:BS148" si="121">SUM(BQ85:BR85)</f>
        <v>0</v>
      </c>
      <c r="BT85" s="40">
        <f t="shared" ref="BT85:BT148" si="122">SUM(AX85,AH85,R85)</f>
        <v>0</v>
      </c>
      <c r="BU85" s="41">
        <f t="shared" ref="BU85:BU148" si="123">SUM(AY85,AI85,S85)</f>
        <v>0</v>
      </c>
      <c r="BV85" s="41">
        <f t="shared" ref="BV85:BV148" si="124">IF(BU85&gt;=3,3,BU85)</f>
        <v>0</v>
      </c>
      <c r="BW85" s="42"/>
      <c r="BX85" s="39">
        <f t="shared" ref="BX85:BX148" si="125">(BA85*100)+(BB85*80)+(BD85*60)+(BF85*40)+(BH85*20)</f>
        <v>120</v>
      </c>
      <c r="BY85" s="40">
        <f t="shared" ref="BY85:BY148" si="126">IF(BI85&gt;3,30,BI85*10)</f>
        <v>0</v>
      </c>
      <c r="BZ85" s="40">
        <f t="shared" ref="BZ85:BZ148" si="127">IF(BJ85&gt;3,15,BJ85*5)</f>
        <v>5</v>
      </c>
      <c r="CA85" s="40">
        <f t="shared" ref="CA85:CA148" si="128">(BK85*200)+(BL85*100)+(BN85*50)+(BP85*20)</f>
        <v>0</v>
      </c>
      <c r="CB85" s="40">
        <f t="shared" ref="CB85:CB148" si="129">(BQ85*100)+(BR85*50)+(BT85*25)+(BV85*10)</f>
        <v>0</v>
      </c>
      <c r="CC85" s="32">
        <f t="shared" si="96"/>
        <v>125</v>
      </c>
      <c r="CD85" s="177">
        <f t="shared" si="6"/>
        <v>51.666666666666671</v>
      </c>
      <c r="CE85" s="24">
        <f t="shared" si="97"/>
        <v>3</v>
      </c>
      <c r="CF85" s="177">
        <f t="shared" si="7"/>
        <v>31.666666666666671</v>
      </c>
      <c r="CG85" s="24">
        <f t="shared" si="98"/>
        <v>4</v>
      </c>
      <c r="CH85" s="177">
        <f t="shared" si="8"/>
        <v>5</v>
      </c>
      <c r="CI85" s="24">
        <f t="shared" si="99"/>
        <v>5</v>
      </c>
      <c r="CJ85" s="24">
        <f t="shared" si="100"/>
        <v>329</v>
      </c>
      <c r="CK85" s="175">
        <f t="shared" si="78"/>
        <v>6.3110595006689724E-2</v>
      </c>
      <c r="CM85">
        <f t="shared" si="79"/>
        <v>0</v>
      </c>
      <c r="CN85">
        <f t="shared" si="80"/>
        <v>0.1557632398753894</v>
      </c>
      <c r="CO85">
        <f t="shared" si="81"/>
        <v>0</v>
      </c>
      <c r="CP85">
        <f t="shared" si="82"/>
        <v>0.22779043280182235</v>
      </c>
      <c r="CQ85">
        <f t="shared" si="83"/>
        <v>0</v>
      </c>
      <c r="CR85">
        <f t="shared" si="84"/>
        <v>0</v>
      </c>
      <c r="CS85">
        <f t="shared" si="85"/>
        <v>1.0204081632653061</v>
      </c>
      <c r="CT85">
        <f t="shared" si="86"/>
        <v>0</v>
      </c>
      <c r="CU85">
        <f t="shared" si="87"/>
        <v>0</v>
      </c>
      <c r="CV85">
        <f t="shared" si="88"/>
        <v>0</v>
      </c>
      <c r="CW85">
        <f t="shared" si="89"/>
        <v>0</v>
      </c>
      <c r="CX85">
        <f t="shared" si="90"/>
        <v>0</v>
      </c>
      <c r="CY85">
        <f t="shared" si="91"/>
        <v>0</v>
      </c>
      <c r="CZ85">
        <f t="shared" si="92"/>
        <v>0</v>
      </c>
      <c r="DA85">
        <f t="shared" si="93"/>
        <v>0</v>
      </c>
      <c r="DB85">
        <f t="shared" si="94"/>
        <v>0</v>
      </c>
      <c r="DC85">
        <f t="shared" si="95"/>
        <v>0</v>
      </c>
      <c r="DE85" s="24">
        <f t="shared" si="101"/>
        <v>0</v>
      </c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</row>
    <row r="86" spans="1:123" ht="15.75" thickBot="1">
      <c r="A86" s="24" t="str">
        <f ca="1">'UFV-UFJF'!A13</f>
        <v>UFV/UFJF</v>
      </c>
      <c r="B86" s="24">
        <f ca="1">'UFV-UFJF'!B13</f>
        <v>11</v>
      </c>
      <c r="C86" s="24" t="str">
        <f ca="1">'UFV-UFJF'!C13</f>
        <v>Leonice Aparecida Doimo</v>
      </c>
      <c r="D86" s="85" t="str">
        <f ca="1">'UFV-UFJF'!D13</f>
        <v>P</v>
      </c>
      <c r="E86" s="24">
        <f ca="1">'UFV-UFJF'!E13</f>
        <v>0</v>
      </c>
      <c r="F86" s="24">
        <f ca="1">'UFV-UFJF'!F13</f>
        <v>0</v>
      </c>
      <c r="G86" s="24">
        <f ca="1">'UFV-UFJF'!G13</f>
        <v>1</v>
      </c>
      <c r="H86" s="24">
        <f ca="1">'UFV-UFJF'!H13</f>
        <v>0</v>
      </c>
      <c r="I86" s="24">
        <f ca="1">'UFV-UFJF'!I13</f>
        <v>0</v>
      </c>
      <c r="J86" s="24">
        <f ca="1">'UFV-UFJF'!J13</f>
        <v>1</v>
      </c>
      <c r="K86" s="24">
        <f ca="1">'UFV-UFJF'!K13</f>
        <v>0</v>
      </c>
      <c r="L86" s="24">
        <f ca="1">'UFV-UFJF'!L13</f>
        <v>0</v>
      </c>
      <c r="M86" s="24">
        <f ca="1">'UFV-UFJF'!M13</f>
        <v>0</v>
      </c>
      <c r="N86" s="24">
        <f ca="1">'UFV-UFJF'!N13</f>
        <v>0</v>
      </c>
      <c r="O86" s="24">
        <f ca="1">'UFV-UFJF'!O13</f>
        <v>0</v>
      </c>
      <c r="P86" s="24">
        <f ca="1">'UFV-UFJF'!P13</f>
        <v>0</v>
      </c>
      <c r="Q86" s="24">
        <f ca="1">'UFV-UFJF'!Q13</f>
        <v>0</v>
      </c>
      <c r="R86" s="24">
        <f ca="1">'UFV-UFJF'!R13</f>
        <v>0</v>
      </c>
      <c r="S86" s="24">
        <f ca="1">'UFV-UFJF'!S13</f>
        <v>0</v>
      </c>
      <c r="T86" s="85" t="str">
        <f ca="1">'UFV-UFJF'!T13</f>
        <v>P</v>
      </c>
      <c r="U86" s="24">
        <f ca="1">'UFV-UFJF'!U13</f>
        <v>0</v>
      </c>
      <c r="V86" s="24">
        <f ca="1">'UFV-UFJF'!V13</f>
        <v>0</v>
      </c>
      <c r="W86" s="24">
        <f ca="1">'UFV-UFJF'!W13</f>
        <v>1</v>
      </c>
      <c r="X86" s="24">
        <f ca="1">'UFV-UFJF'!X13</f>
        <v>0</v>
      </c>
      <c r="Y86" s="24">
        <f ca="1">'UFV-UFJF'!Y13</f>
        <v>0</v>
      </c>
      <c r="Z86" s="24">
        <f ca="1">'UFV-UFJF'!Z13</f>
        <v>0</v>
      </c>
      <c r="AA86" s="24">
        <f ca="1">'UFV-UFJF'!AA13</f>
        <v>0</v>
      </c>
      <c r="AB86" s="24">
        <f ca="1">'UFV-UFJF'!AB13</f>
        <v>0</v>
      </c>
      <c r="AC86" s="24">
        <f ca="1">'UFV-UFJF'!AC13</f>
        <v>0</v>
      </c>
      <c r="AD86" s="24">
        <f ca="1">'UFV-UFJF'!AD13</f>
        <v>0</v>
      </c>
      <c r="AE86" s="24">
        <f ca="1">'UFV-UFJF'!AE13</f>
        <v>0</v>
      </c>
      <c r="AF86" s="24">
        <f ca="1">'UFV-UFJF'!AF13</f>
        <v>0</v>
      </c>
      <c r="AG86" s="24">
        <f ca="1">'UFV-UFJF'!AG13</f>
        <v>0</v>
      </c>
      <c r="AH86" s="24">
        <f ca="1">'UFV-UFJF'!AH13</f>
        <v>0</v>
      </c>
      <c r="AI86" s="24">
        <f ca="1">'UFV-UFJF'!AI13</f>
        <v>0</v>
      </c>
      <c r="AJ86" s="50"/>
      <c r="AK86" s="93"/>
      <c r="AL86" s="33"/>
      <c r="AM86" s="33"/>
      <c r="AN86" s="36"/>
      <c r="AO86" s="36"/>
      <c r="AP86" s="36"/>
      <c r="AQ86" s="36"/>
      <c r="AR86" s="37"/>
      <c r="AS86" s="33"/>
      <c r="AT86" s="33"/>
      <c r="AU86" s="33"/>
      <c r="AV86" s="33"/>
      <c r="AW86" s="33"/>
      <c r="AX86" s="33"/>
      <c r="AY86" s="33"/>
      <c r="AZ86" s="38">
        <f t="shared" si="102"/>
        <v>2</v>
      </c>
      <c r="BA86" s="39">
        <f t="shared" si="103"/>
        <v>0</v>
      </c>
      <c r="BB86" s="40">
        <f t="shared" si="104"/>
        <v>0</v>
      </c>
      <c r="BC86" s="31">
        <f t="shared" si="105"/>
        <v>0</v>
      </c>
      <c r="BD86" s="40">
        <f t="shared" si="106"/>
        <v>2</v>
      </c>
      <c r="BE86" s="31">
        <f t="shared" si="107"/>
        <v>2</v>
      </c>
      <c r="BF86" s="40">
        <f t="shared" si="108"/>
        <v>0</v>
      </c>
      <c r="BG86" s="31">
        <f t="shared" si="109"/>
        <v>2</v>
      </c>
      <c r="BH86" s="40">
        <f t="shared" si="110"/>
        <v>0</v>
      </c>
      <c r="BI86" s="40">
        <f t="shared" si="111"/>
        <v>1</v>
      </c>
      <c r="BJ86" s="40">
        <f t="shared" si="112"/>
        <v>0</v>
      </c>
      <c r="BK86" s="40">
        <f t="shared" si="113"/>
        <v>0</v>
      </c>
      <c r="BL86" s="40">
        <f t="shared" si="114"/>
        <v>0</v>
      </c>
      <c r="BM86" s="31">
        <f t="shared" si="115"/>
        <v>0</v>
      </c>
      <c r="BN86" s="40">
        <f t="shared" si="116"/>
        <v>0</v>
      </c>
      <c r="BO86" s="40">
        <f t="shared" si="117"/>
        <v>0</v>
      </c>
      <c r="BP86" s="40">
        <f t="shared" si="118"/>
        <v>0</v>
      </c>
      <c r="BQ86" s="40">
        <f t="shared" si="119"/>
        <v>0</v>
      </c>
      <c r="BR86" s="40">
        <f t="shared" si="120"/>
        <v>0</v>
      </c>
      <c r="BS86" s="31">
        <f t="shared" si="121"/>
        <v>0</v>
      </c>
      <c r="BT86" s="40">
        <f t="shared" si="122"/>
        <v>0</v>
      </c>
      <c r="BU86" s="41">
        <f t="shared" si="123"/>
        <v>0</v>
      </c>
      <c r="BV86" s="41">
        <f t="shared" si="124"/>
        <v>0</v>
      </c>
      <c r="BW86" s="42"/>
      <c r="BX86" s="39">
        <f t="shared" si="125"/>
        <v>120</v>
      </c>
      <c r="BY86" s="40">
        <f t="shared" si="126"/>
        <v>10</v>
      </c>
      <c r="BZ86" s="40">
        <f t="shared" si="127"/>
        <v>0</v>
      </c>
      <c r="CA86" s="40">
        <f t="shared" si="128"/>
        <v>0</v>
      </c>
      <c r="CB86" s="40">
        <f t="shared" si="129"/>
        <v>0</v>
      </c>
      <c r="CC86" s="32">
        <f t="shared" si="96"/>
        <v>130</v>
      </c>
      <c r="CD86" s="177">
        <f t="shared" si="6"/>
        <v>-16.666666666666657</v>
      </c>
      <c r="CE86" s="24" t="str">
        <f t="shared" si="97"/>
        <v>NAO</v>
      </c>
      <c r="CF86" s="177">
        <f t="shared" si="7"/>
        <v>-56.666666666666657</v>
      </c>
      <c r="CG86" s="24" t="str">
        <f t="shared" si="98"/>
        <v>NAO</v>
      </c>
      <c r="CH86" s="177">
        <f t="shared" si="8"/>
        <v>-110</v>
      </c>
      <c r="CI86" s="24" t="str">
        <f t="shared" si="99"/>
        <v>NAO</v>
      </c>
      <c r="CJ86" s="24">
        <f t="shared" si="100"/>
        <v>327</v>
      </c>
      <c r="CK86" s="175">
        <f t="shared" si="78"/>
        <v>6.563501880695731E-2</v>
      </c>
      <c r="CM86">
        <f t="shared" si="79"/>
        <v>0</v>
      </c>
      <c r="CN86">
        <f t="shared" si="80"/>
        <v>0</v>
      </c>
      <c r="CO86">
        <f t="shared" si="81"/>
        <v>0.19960079840319361</v>
      </c>
      <c r="CP86">
        <f t="shared" si="82"/>
        <v>0</v>
      </c>
      <c r="CQ86">
        <f t="shared" si="83"/>
        <v>0</v>
      </c>
      <c r="CR86">
        <f t="shared" si="84"/>
        <v>0.29940119760479045</v>
      </c>
      <c r="CS86">
        <f t="shared" si="85"/>
        <v>0</v>
      </c>
      <c r="CT86">
        <f t="shared" si="86"/>
        <v>0</v>
      </c>
      <c r="CU86">
        <f t="shared" si="87"/>
        <v>0</v>
      </c>
      <c r="CV86">
        <f t="shared" si="88"/>
        <v>0</v>
      </c>
      <c r="CW86">
        <f t="shared" si="89"/>
        <v>0</v>
      </c>
      <c r="CX86">
        <f t="shared" si="90"/>
        <v>0</v>
      </c>
      <c r="CY86">
        <f t="shared" si="91"/>
        <v>0</v>
      </c>
      <c r="CZ86">
        <f t="shared" si="92"/>
        <v>0</v>
      </c>
      <c r="DA86">
        <f t="shared" si="93"/>
        <v>0</v>
      </c>
      <c r="DB86">
        <f t="shared" si="94"/>
        <v>0</v>
      </c>
      <c r="DC86">
        <f t="shared" si="95"/>
        <v>0</v>
      </c>
      <c r="DE86" s="24">
        <f t="shared" si="101"/>
        <v>0</v>
      </c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</row>
    <row r="87" spans="1:123" ht="15.75" thickBot="1">
      <c r="A87" s="24" t="str">
        <f ca="1">'UFV-UFJF'!A14</f>
        <v>UFV/UFJF</v>
      </c>
      <c r="B87" s="24">
        <f ca="1">'UFV-UFJF'!B14</f>
        <v>12</v>
      </c>
      <c r="C87" s="24" t="str">
        <f ca="1">'UFV-UFJF'!C14</f>
        <v>Marizabel Kowalski</v>
      </c>
      <c r="D87" s="85" t="str">
        <f ca="1">'UFV-UFJF'!D14</f>
        <v>C</v>
      </c>
      <c r="E87" s="24">
        <f ca="1">'UFV-UFJF'!E14</f>
        <v>0</v>
      </c>
      <c r="F87" s="24">
        <f ca="1">'UFV-UFJF'!F14</f>
        <v>0</v>
      </c>
      <c r="G87" s="24">
        <f ca="1">'UFV-UFJF'!G14</f>
        <v>0</v>
      </c>
      <c r="H87" s="24">
        <f ca="1">'UFV-UFJF'!H14</f>
        <v>0</v>
      </c>
      <c r="I87" s="24">
        <f ca="1">'UFV-UFJF'!I14</f>
        <v>0</v>
      </c>
      <c r="J87" s="24">
        <f ca="1">'UFV-UFJF'!J14</f>
        <v>0</v>
      </c>
      <c r="K87" s="24">
        <f ca="1">'UFV-UFJF'!K14</f>
        <v>0</v>
      </c>
      <c r="L87" s="24">
        <f ca="1">'UFV-UFJF'!L14</f>
        <v>0</v>
      </c>
      <c r="M87" s="24">
        <f ca="1">'UFV-UFJF'!M14</f>
        <v>0</v>
      </c>
      <c r="N87" s="24">
        <f ca="1">'UFV-UFJF'!N14</f>
        <v>0</v>
      </c>
      <c r="O87" s="24">
        <f ca="1">'UFV-UFJF'!O14</f>
        <v>0</v>
      </c>
      <c r="P87" s="24">
        <f ca="1">'UFV-UFJF'!P14</f>
        <v>0</v>
      </c>
      <c r="Q87" s="24">
        <f ca="1">'UFV-UFJF'!Q14</f>
        <v>0</v>
      </c>
      <c r="R87" s="24">
        <f ca="1">'UFV-UFJF'!R14</f>
        <v>0</v>
      </c>
      <c r="S87" s="24">
        <f ca="1">'UFV-UFJF'!S14</f>
        <v>0</v>
      </c>
      <c r="T87" s="85" t="str">
        <f ca="1">'UFV-UFJF'!T14</f>
        <v>P</v>
      </c>
      <c r="U87" s="24">
        <f ca="1">'UFV-UFJF'!U14</f>
        <v>0</v>
      </c>
      <c r="V87" s="24">
        <f ca="1">'UFV-UFJF'!V14</f>
        <v>0</v>
      </c>
      <c r="W87" s="24">
        <f ca="1">'UFV-UFJF'!W14</f>
        <v>1</v>
      </c>
      <c r="X87" s="24">
        <f ca="1">'UFV-UFJF'!X14</f>
        <v>0</v>
      </c>
      <c r="Y87" s="24">
        <f ca="1">'UFV-UFJF'!Y14</f>
        <v>0</v>
      </c>
      <c r="Z87" s="24">
        <f ca="1">'UFV-UFJF'!Z14</f>
        <v>0</v>
      </c>
      <c r="AA87" s="24">
        <f ca="1">'UFV-UFJF'!AA14</f>
        <v>0</v>
      </c>
      <c r="AB87" s="24">
        <f ca="1">'UFV-UFJF'!AB14</f>
        <v>0</v>
      </c>
      <c r="AC87" s="24">
        <f ca="1">'UFV-UFJF'!AC14</f>
        <v>0</v>
      </c>
      <c r="AD87" s="24">
        <f ca="1">'UFV-UFJF'!AD14</f>
        <v>0</v>
      </c>
      <c r="AE87" s="24">
        <f ca="1">'UFV-UFJF'!AE14</f>
        <v>0</v>
      </c>
      <c r="AF87" s="24">
        <f ca="1">'UFV-UFJF'!AF14</f>
        <v>0</v>
      </c>
      <c r="AG87" s="24">
        <f ca="1">'UFV-UFJF'!AG14</f>
        <v>0</v>
      </c>
      <c r="AH87" s="24">
        <f ca="1">'UFV-UFJF'!AH14</f>
        <v>0</v>
      </c>
      <c r="AI87" s="24">
        <f ca="1">'UFV-UFJF'!AI14</f>
        <v>0</v>
      </c>
      <c r="AJ87" s="50"/>
      <c r="AK87" s="93"/>
      <c r="AL87" s="33"/>
      <c r="AM87" s="33"/>
      <c r="AN87" s="36"/>
      <c r="AO87" s="36"/>
      <c r="AP87" s="36"/>
      <c r="AQ87" s="36"/>
      <c r="AR87" s="37"/>
      <c r="AS87" s="33"/>
      <c r="AT87" s="33"/>
      <c r="AU87" s="33"/>
      <c r="AV87" s="33"/>
      <c r="AW87" s="33"/>
      <c r="AX87" s="33"/>
      <c r="AY87" s="33"/>
      <c r="AZ87" s="38">
        <f t="shared" si="102"/>
        <v>1</v>
      </c>
      <c r="BA87" s="39">
        <f t="shared" si="103"/>
        <v>0</v>
      </c>
      <c r="BB87" s="40">
        <f t="shared" si="104"/>
        <v>0</v>
      </c>
      <c r="BC87" s="31">
        <f t="shared" si="105"/>
        <v>0</v>
      </c>
      <c r="BD87" s="40">
        <f t="shared" si="106"/>
        <v>1</v>
      </c>
      <c r="BE87" s="31">
        <f t="shared" si="107"/>
        <v>1</v>
      </c>
      <c r="BF87" s="40">
        <f t="shared" si="108"/>
        <v>0</v>
      </c>
      <c r="BG87" s="31">
        <f t="shared" si="109"/>
        <v>1</v>
      </c>
      <c r="BH87" s="40">
        <f t="shared" si="110"/>
        <v>0</v>
      </c>
      <c r="BI87" s="40">
        <f t="shared" si="111"/>
        <v>0</v>
      </c>
      <c r="BJ87" s="40">
        <f t="shared" si="112"/>
        <v>0</v>
      </c>
      <c r="BK87" s="40">
        <f t="shared" si="113"/>
        <v>0</v>
      </c>
      <c r="BL87" s="40">
        <f t="shared" si="114"/>
        <v>0</v>
      </c>
      <c r="BM87" s="31">
        <f t="shared" si="115"/>
        <v>0</v>
      </c>
      <c r="BN87" s="40">
        <f t="shared" si="116"/>
        <v>0</v>
      </c>
      <c r="BO87" s="40">
        <f t="shared" si="117"/>
        <v>0</v>
      </c>
      <c r="BP87" s="40">
        <f t="shared" si="118"/>
        <v>0</v>
      </c>
      <c r="BQ87" s="40">
        <f t="shared" si="119"/>
        <v>0</v>
      </c>
      <c r="BR87" s="40">
        <f t="shared" si="120"/>
        <v>0</v>
      </c>
      <c r="BS87" s="31">
        <f t="shared" si="121"/>
        <v>0</v>
      </c>
      <c r="BT87" s="40">
        <f t="shared" si="122"/>
        <v>0</v>
      </c>
      <c r="BU87" s="41">
        <f t="shared" si="123"/>
        <v>0</v>
      </c>
      <c r="BV87" s="41">
        <f t="shared" si="124"/>
        <v>0</v>
      </c>
      <c r="BW87" s="42"/>
      <c r="BX87" s="39">
        <f t="shared" si="125"/>
        <v>60</v>
      </c>
      <c r="BY87" s="40">
        <f t="shared" si="126"/>
        <v>0</v>
      </c>
      <c r="BZ87" s="40">
        <f t="shared" si="127"/>
        <v>0</v>
      </c>
      <c r="CA87" s="40">
        <f t="shared" si="128"/>
        <v>0</v>
      </c>
      <c r="CB87" s="40">
        <f t="shared" si="129"/>
        <v>0</v>
      </c>
      <c r="CC87" s="32">
        <f t="shared" si="96"/>
        <v>60</v>
      </c>
      <c r="CD87" s="177">
        <f t="shared" si="6"/>
        <v>-13.333333333333329</v>
      </c>
      <c r="CE87" s="24" t="str">
        <f t="shared" si="97"/>
        <v>NAO</v>
      </c>
      <c r="CF87" s="177">
        <f t="shared" si="7"/>
        <v>-33.333333333333329</v>
      </c>
      <c r="CG87" s="24" t="str">
        <f t="shared" si="98"/>
        <v>NAO</v>
      </c>
      <c r="CH87" s="177">
        <f t="shared" si="8"/>
        <v>-60</v>
      </c>
      <c r="CI87" s="24" t="str">
        <f t="shared" si="99"/>
        <v>NAO</v>
      </c>
      <c r="CJ87" s="24">
        <f t="shared" si="100"/>
        <v>369</v>
      </c>
      <c r="CK87" s="175">
        <f t="shared" si="78"/>
        <v>3.0293085603211069E-2</v>
      </c>
      <c r="CM87">
        <f t="shared" si="79"/>
        <v>0</v>
      </c>
      <c r="CN87">
        <f t="shared" si="80"/>
        <v>0</v>
      </c>
      <c r="CO87">
        <f t="shared" si="81"/>
        <v>9.9800399201596807E-2</v>
      </c>
      <c r="CP87">
        <f t="shared" si="82"/>
        <v>0</v>
      </c>
      <c r="CQ87">
        <f t="shared" si="83"/>
        <v>0</v>
      </c>
      <c r="CR87">
        <f t="shared" si="84"/>
        <v>0</v>
      </c>
      <c r="CS87">
        <f t="shared" si="85"/>
        <v>0</v>
      </c>
      <c r="CT87">
        <f t="shared" si="86"/>
        <v>0</v>
      </c>
      <c r="CU87">
        <f t="shared" si="87"/>
        <v>0</v>
      </c>
      <c r="CV87">
        <f t="shared" si="88"/>
        <v>0</v>
      </c>
      <c r="CW87">
        <f t="shared" si="89"/>
        <v>0</v>
      </c>
      <c r="CX87">
        <f t="shared" si="90"/>
        <v>0</v>
      </c>
      <c r="CY87">
        <f t="shared" si="91"/>
        <v>0</v>
      </c>
      <c r="CZ87">
        <f t="shared" si="92"/>
        <v>0</v>
      </c>
      <c r="DA87">
        <f t="shared" si="93"/>
        <v>0</v>
      </c>
      <c r="DB87">
        <f t="shared" si="94"/>
        <v>0</v>
      </c>
      <c r="DC87">
        <f t="shared" si="95"/>
        <v>0</v>
      </c>
      <c r="DE87" s="24">
        <f t="shared" si="101"/>
        <v>0</v>
      </c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</row>
    <row r="88" spans="1:123" ht="15.75" thickBot="1">
      <c r="A88" s="24" t="str">
        <f ca="1">'UFV-UFJF'!A15</f>
        <v>UFV/UFJF</v>
      </c>
      <c r="B88" s="24">
        <f ca="1">'UFV-UFJF'!B15</f>
        <v>13</v>
      </c>
      <c r="C88" s="24" t="str">
        <f ca="1">'UFV-UFJF'!C15</f>
        <v>Eliana Lucia Ferreira</v>
      </c>
      <c r="D88" s="85" t="str">
        <f ca="1">'UFV-UFJF'!D15</f>
        <v>P</v>
      </c>
      <c r="E88" s="24">
        <f ca="1">'UFV-UFJF'!E15</f>
        <v>0</v>
      </c>
      <c r="F88" s="24">
        <f ca="1">'UFV-UFJF'!F15</f>
        <v>0</v>
      </c>
      <c r="G88" s="24">
        <f ca="1">'UFV-UFJF'!G15</f>
        <v>0</v>
      </c>
      <c r="H88" s="24">
        <f ca="1">'UFV-UFJF'!H15</f>
        <v>1</v>
      </c>
      <c r="I88" s="24">
        <f ca="1">'UFV-UFJF'!I15</f>
        <v>0</v>
      </c>
      <c r="J88" s="24">
        <f ca="1">'UFV-UFJF'!J15</f>
        <v>0</v>
      </c>
      <c r="K88" s="24">
        <f ca="1">'UFV-UFJF'!K15</f>
        <v>2</v>
      </c>
      <c r="L88" s="24">
        <f ca="1">'UFV-UFJF'!L15</f>
        <v>0</v>
      </c>
      <c r="M88" s="24">
        <f ca="1">'UFV-UFJF'!M15</f>
        <v>0</v>
      </c>
      <c r="N88" s="24">
        <f ca="1">'UFV-UFJF'!N15</f>
        <v>0</v>
      </c>
      <c r="O88" s="24">
        <f ca="1">'UFV-UFJF'!O15</f>
        <v>0</v>
      </c>
      <c r="P88" s="24">
        <f ca="1">'UFV-UFJF'!P15</f>
        <v>0</v>
      </c>
      <c r="Q88" s="24">
        <f ca="1">'UFV-UFJF'!Q15</f>
        <v>0</v>
      </c>
      <c r="R88" s="24">
        <f ca="1">'UFV-UFJF'!R15</f>
        <v>0</v>
      </c>
      <c r="S88" s="24">
        <f ca="1">'UFV-UFJF'!S15</f>
        <v>0</v>
      </c>
      <c r="T88" s="85" t="str">
        <f ca="1">'UFV-UFJF'!T15</f>
        <v>P</v>
      </c>
      <c r="U88" s="24">
        <f ca="1">'UFV-UFJF'!U15</f>
        <v>0</v>
      </c>
      <c r="V88" s="24">
        <f ca="1">'UFV-UFJF'!V15</f>
        <v>0</v>
      </c>
      <c r="W88" s="24">
        <f ca="1">'UFV-UFJF'!W15</f>
        <v>0</v>
      </c>
      <c r="X88" s="24">
        <f ca="1">'UFV-UFJF'!X15</f>
        <v>0</v>
      </c>
      <c r="Y88" s="24">
        <f ca="1">'UFV-UFJF'!Y15</f>
        <v>0</v>
      </c>
      <c r="Z88" s="24">
        <f ca="1">'UFV-UFJF'!Z15</f>
        <v>0</v>
      </c>
      <c r="AA88" s="24">
        <f ca="1">'UFV-UFJF'!AA15</f>
        <v>1</v>
      </c>
      <c r="AB88" s="24">
        <f ca="1">'UFV-UFJF'!AB15</f>
        <v>0</v>
      </c>
      <c r="AC88" s="24">
        <f ca="1">'UFV-UFJF'!AC15</f>
        <v>0</v>
      </c>
      <c r="AD88" s="24">
        <f ca="1">'UFV-UFJF'!AD15</f>
        <v>0</v>
      </c>
      <c r="AE88" s="24">
        <f ca="1">'UFV-UFJF'!AE15</f>
        <v>0</v>
      </c>
      <c r="AF88" s="24">
        <f ca="1">'UFV-UFJF'!AF15</f>
        <v>0</v>
      </c>
      <c r="AG88" s="24">
        <f ca="1">'UFV-UFJF'!AG15</f>
        <v>0</v>
      </c>
      <c r="AH88" s="24">
        <f ca="1">'UFV-UFJF'!AH15</f>
        <v>0</v>
      </c>
      <c r="AI88" s="24">
        <f ca="1">'UFV-UFJF'!AI15</f>
        <v>0</v>
      </c>
      <c r="AJ88" s="50"/>
      <c r="AK88" s="93"/>
      <c r="AL88" s="33"/>
      <c r="AM88" s="33"/>
      <c r="AN88" s="36"/>
      <c r="AO88" s="36"/>
      <c r="AP88" s="36"/>
      <c r="AQ88" s="36"/>
      <c r="AR88" s="37"/>
      <c r="AS88" s="33"/>
      <c r="AT88" s="33"/>
      <c r="AU88" s="33"/>
      <c r="AV88" s="33"/>
      <c r="AW88" s="33"/>
      <c r="AX88" s="33"/>
      <c r="AY88" s="33"/>
      <c r="AZ88" s="38">
        <f t="shared" si="102"/>
        <v>2</v>
      </c>
      <c r="BA88" s="39">
        <f t="shared" si="103"/>
        <v>0</v>
      </c>
      <c r="BB88" s="40">
        <f t="shared" si="104"/>
        <v>0</v>
      </c>
      <c r="BC88" s="31">
        <f t="shared" si="105"/>
        <v>0</v>
      </c>
      <c r="BD88" s="40">
        <f t="shared" si="106"/>
        <v>0</v>
      </c>
      <c r="BE88" s="31">
        <f t="shared" si="107"/>
        <v>0</v>
      </c>
      <c r="BF88" s="40">
        <f t="shared" si="108"/>
        <v>1</v>
      </c>
      <c r="BG88" s="31">
        <f t="shared" si="109"/>
        <v>1</v>
      </c>
      <c r="BH88" s="40">
        <f t="shared" si="110"/>
        <v>0</v>
      </c>
      <c r="BI88" s="40">
        <f t="shared" si="111"/>
        <v>0</v>
      </c>
      <c r="BJ88" s="40">
        <f t="shared" si="112"/>
        <v>3</v>
      </c>
      <c r="BK88" s="40">
        <f t="shared" si="113"/>
        <v>0</v>
      </c>
      <c r="BL88" s="40">
        <f t="shared" si="114"/>
        <v>0</v>
      </c>
      <c r="BM88" s="31">
        <f t="shared" si="115"/>
        <v>0</v>
      </c>
      <c r="BN88" s="40">
        <f t="shared" si="116"/>
        <v>0</v>
      </c>
      <c r="BO88" s="40">
        <f t="shared" si="117"/>
        <v>0</v>
      </c>
      <c r="BP88" s="40">
        <f t="shared" si="118"/>
        <v>0</v>
      </c>
      <c r="BQ88" s="40">
        <f t="shared" si="119"/>
        <v>0</v>
      </c>
      <c r="BR88" s="40">
        <f t="shared" si="120"/>
        <v>0</v>
      </c>
      <c r="BS88" s="31">
        <f t="shared" si="121"/>
        <v>0</v>
      </c>
      <c r="BT88" s="40">
        <f t="shared" si="122"/>
        <v>0</v>
      </c>
      <c r="BU88" s="41">
        <f t="shared" si="123"/>
        <v>0</v>
      </c>
      <c r="BV88" s="41">
        <f t="shared" si="124"/>
        <v>0</v>
      </c>
      <c r="BW88" s="42"/>
      <c r="BX88" s="39">
        <f t="shared" si="125"/>
        <v>40</v>
      </c>
      <c r="BY88" s="40">
        <f t="shared" si="126"/>
        <v>0</v>
      </c>
      <c r="BZ88" s="40">
        <f t="shared" si="127"/>
        <v>15</v>
      </c>
      <c r="CA88" s="40">
        <f t="shared" si="128"/>
        <v>0</v>
      </c>
      <c r="CB88" s="40">
        <f t="shared" si="129"/>
        <v>0</v>
      </c>
      <c r="CC88" s="32">
        <f t="shared" si="96"/>
        <v>55</v>
      </c>
      <c r="CD88" s="177">
        <f t="shared" si="6"/>
        <v>-91.666666666666657</v>
      </c>
      <c r="CE88" s="24" t="str">
        <f t="shared" si="97"/>
        <v>NAO</v>
      </c>
      <c r="CF88" s="177">
        <f t="shared" si="7"/>
        <v>-131.66666666666666</v>
      </c>
      <c r="CG88" s="24" t="str">
        <f t="shared" si="98"/>
        <v>NAO</v>
      </c>
      <c r="CH88" s="177">
        <f t="shared" si="8"/>
        <v>-185</v>
      </c>
      <c r="CI88" s="24" t="str">
        <f t="shared" si="99"/>
        <v>NAO</v>
      </c>
      <c r="CJ88" s="24">
        <f t="shared" si="100"/>
        <v>374</v>
      </c>
      <c r="CK88" s="175">
        <f t="shared" si="78"/>
        <v>2.7768661802943479E-2</v>
      </c>
      <c r="CM88">
        <f t="shared" si="79"/>
        <v>0</v>
      </c>
      <c r="CN88">
        <f t="shared" si="80"/>
        <v>0</v>
      </c>
      <c r="CO88">
        <f t="shared" si="81"/>
        <v>0</v>
      </c>
      <c r="CP88">
        <f t="shared" si="82"/>
        <v>0.22779043280182235</v>
      </c>
      <c r="CQ88">
        <f t="shared" si="83"/>
        <v>0</v>
      </c>
      <c r="CR88">
        <f t="shared" si="84"/>
        <v>0</v>
      </c>
      <c r="CS88">
        <f t="shared" si="85"/>
        <v>3.0612244897959182</v>
      </c>
      <c r="CT88">
        <f t="shared" si="86"/>
        <v>0</v>
      </c>
      <c r="CU88">
        <f t="shared" si="87"/>
        <v>0</v>
      </c>
      <c r="CV88">
        <f t="shared" si="88"/>
        <v>0</v>
      </c>
      <c r="CW88">
        <f t="shared" si="89"/>
        <v>0</v>
      </c>
      <c r="CX88">
        <f t="shared" si="90"/>
        <v>0</v>
      </c>
      <c r="CY88">
        <f t="shared" si="91"/>
        <v>0</v>
      </c>
      <c r="CZ88">
        <f t="shared" si="92"/>
        <v>0</v>
      </c>
      <c r="DA88">
        <f t="shared" si="93"/>
        <v>0</v>
      </c>
      <c r="DB88">
        <f t="shared" si="94"/>
        <v>0</v>
      </c>
      <c r="DC88">
        <f t="shared" si="95"/>
        <v>0</v>
      </c>
      <c r="DE88" s="24">
        <f t="shared" si="101"/>
        <v>0</v>
      </c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</row>
    <row r="89" spans="1:123" ht="15.75" thickBot="1">
      <c r="A89" s="24" t="str">
        <f ca="1">'UFV-UFJF'!A16</f>
        <v>UFV/UFJF</v>
      </c>
      <c r="B89" s="24">
        <f ca="1">'UFV-UFJF'!B16</f>
        <v>14</v>
      </c>
      <c r="C89" s="24" t="str">
        <f ca="1">'UFV-UFJF'!C16</f>
        <v>Eveline Torres Pereira</v>
      </c>
      <c r="D89" s="85" t="str">
        <f ca="1">'UFV-UFJF'!D16</f>
        <v>P</v>
      </c>
      <c r="E89" s="24">
        <f ca="1">'UFV-UFJF'!E16</f>
        <v>0</v>
      </c>
      <c r="F89" s="24">
        <f ca="1">'UFV-UFJF'!F16</f>
        <v>1</v>
      </c>
      <c r="G89" s="24">
        <f ca="1">'UFV-UFJF'!G16</f>
        <v>1</v>
      </c>
      <c r="H89" s="24">
        <f ca="1">'UFV-UFJF'!H16</f>
        <v>0</v>
      </c>
      <c r="I89" s="24">
        <f ca="1">'UFV-UFJF'!I16</f>
        <v>0</v>
      </c>
      <c r="J89" s="24">
        <f ca="1">'UFV-UFJF'!J16</f>
        <v>0</v>
      </c>
      <c r="K89" s="24">
        <f ca="1">'UFV-UFJF'!K16</f>
        <v>0</v>
      </c>
      <c r="L89" s="24">
        <f ca="1">'UFV-UFJF'!L16</f>
        <v>0</v>
      </c>
      <c r="M89" s="24">
        <f ca="1">'UFV-UFJF'!M16</f>
        <v>0</v>
      </c>
      <c r="N89" s="24">
        <f ca="1">'UFV-UFJF'!N16</f>
        <v>0</v>
      </c>
      <c r="O89" s="24">
        <f ca="1">'UFV-UFJF'!O16</f>
        <v>0</v>
      </c>
      <c r="P89" s="24">
        <f ca="1">'UFV-UFJF'!P16</f>
        <v>0</v>
      </c>
      <c r="Q89" s="24">
        <f ca="1">'UFV-UFJF'!Q16</f>
        <v>0</v>
      </c>
      <c r="R89" s="24">
        <f ca="1">'UFV-UFJF'!R16</f>
        <v>0</v>
      </c>
      <c r="S89" s="24">
        <f ca="1">'UFV-UFJF'!S16</f>
        <v>0</v>
      </c>
      <c r="T89" s="85" t="str">
        <f ca="1">'UFV-UFJF'!T16</f>
        <v>P</v>
      </c>
      <c r="U89" s="24">
        <f ca="1">'UFV-UFJF'!U16</f>
        <v>0</v>
      </c>
      <c r="V89" s="24">
        <f ca="1">'UFV-UFJF'!V16</f>
        <v>0</v>
      </c>
      <c r="W89" s="24">
        <f ca="1">'UFV-UFJF'!W16</f>
        <v>0</v>
      </c>
      <c r="X89" s="24">
        <f ca="1">'UFV-UFJF'!X16</f>
        <v>0</v>
      </c>
      <c r="Y89" s="24">
        <f ca="1">'UFV-UFJF'!Y16</f>
        <v>0</v>
      </c>
      <c r="Z89" s="24">
        <f ca="1">'UFV-UFJF'!Z16</f>
        <v>0</v>
      </c>
      <c r="AA89" s="24">
        <f ca="1">'UFV-UFJF'!AA16</f>
        <v>0</v>
      </c>
      <c r="AB89" s="24">
        <f ca="1">'UFV-UFJF'!AB16</f>
        <v>0</v>
      </c>
      <c r="AC89" s="24">
        <f ca="1">'UFV-UFJF'!AC16</f>
        <v>0</v>
      </c>
      <c r="AD89" s="24">
        <f ca="1">'UFV-UFJF'!AD16</f>
        <v>0</v>
      </c>
      <c r="AE89" s="24">
        <f ca="1">'UFV-UFJF'!AE16</f>
        <v>0</v>
      </c>
      <c r="AF89" s="24">
        <f ca="1">'UFV-UFJF'!AF16</f>
        <v>0</v>
      </c>
      <c r="AG89" s="24">
        <f ca="1">'UFV-UFJF'!AG16</f>
        <v>0</v>
      </c>
      <c r="AH89" s="24">
        <f ca="1">'UFV-UFJF'!AH16</f>
        <v>0</v>
      </c>
      <c r="AI89" s="24">
        <f ca="1">'UFV-UFJF'!AI16</f>
        <v>0</v>
      </c>
      <c r="AJ89" s="50"/>
      <c r="AK89" s="93"/>
      <c r="AL89" s="33"/>
      <c r="AM89" s="33"/>
      <c r="AN89" s="36"/>
      <c r="AO89" s="36"/>
      <c r="AP89" s="36"/>
      <c r="AQ89" s="36"/>
      <c r="AR89" s="37"/>
      <c r="AS89" s="33"/>
      <c r="AT89" s="33"/>
      <c r="AU89" s="33"/>
      <c r="AV89" s="33"/>
      <c r="AW89" s="33"/>
      <c r="AX89" s="33"/>
      <c r="AY89" s="33"/>
      <c r="AZ89" s="38">
        <f t="shared" si="102"/>
        <v>2</v>
      </c>
      <c r="BA89" s="39">
        <f t="shared" si="103"/>
        <v>0</v>
      </c>
      <c r="BB89" s="40">
        <f t="shared" si="104"/>
        <v>1</v>
      </c>
      <c r="BC89" s="31">
        <f t="shared" si="105"/>
        <v>1</v>
      </c>
      <c r="BD89" s="40">
        <f t="shared" si="106"/>
        <v>1</v>
      </c>
      <c r="BE89" s="31">
        <f t="shared" si="107"/>
        <v>2</v>
      </c>
      <c r="BF89" s="40">
        <f t="shared" si="108"/>
        <v>0</v>
      </c>
      <c r="BG89" s="31">
        <f t="shared" si="109"/>
        <v>2</v>
      </c>
      <c r="BH89" s="40">
        <f t="shared" si="110"/>
        <v>0</v>
      </c>
      <c r="BI89" s="40">
        <f t="shared" si="111"/>
        <v>0</v>
      </c>
      <c r="BJ89" s="40">
        <f t="shared" si="112"/>
        <v>0</v>
      </c>
      <c r="BK89" s="40">
        <f t="shared" si="113"/>
        <v>0</v>
      </c>
      <c r="BL89" s="40">
        <f t="shared" si="114"/>
        <v>0</v>
      </c>
      <c r="BM89" s="31">
        <f t="shared" si="115"/>
        <v>0</v>
      </c>
      <c r="BN89" s="40">
        <f t="shared" si="116"/>
        <v>0</v>
      </c>
      <c r="BO89" s="40">
        <f t="shared" si="117"/>
        <v>0</v>
      </c>
      <c r="BP89" s="40">
        <f t="shared" si="118"/>
        <v>0</v>
      </c>
      <c r="BQ89" s="40">
        <f t="shared" si="119"/>
        <v>0</v>
      </c>
      <c r="BR89" s="40">
        <f t="shared" si="120"/>
        <v>0</v>
      </c>
      <c r="BS89" s="31">
        <f t="shared" si="121"/>
        <v>0</v>
      </c>
      <c r="BT89" s="40">
        <f t="shared" si="122"/>
        <v>0</v>
      </c>
      <c r="BU89" s="41">
        <f t="shared" si="123"/>
        <v>0</v>
      </c>
      <c r="BV89" s="41">
        <f t="shared" si="124"/>
        <v>0</v>
      </c>
      <c r="BW89" s="42"/>
      <c r="BX89" s="39">
        <f t="shared" si="125"/>
        <v>140</v>
      </c>
      <c r="BY89" s="40">
        <f t="shared" si="126"/>
        <v>0</v>
      </c>
      <c r="BZ89" s="40">
        <f t="shared" si="127"/>
        <v>0</v>
      </c>
      <c r="CA89" s="40">
        <f t="shared" si="128"/>
        <v>0</v>
      </c>
      <c r="CB89" s="40">
        <f t="shared" si="129"/>
        <v>0</v>
      </c>
      <c r="CC89" s="32">
        <f t="shared" si="96"/>
        <v>140</v>
      </c>
      <c r="CD89" s="177">
        <f t="shared" si="6"/>
        <v>-6.6666666666666572</v>
      </c>
      <c r="CE89" s="24" t="str">
        <f t="shared" si="97"/>
        <v>NAO</v>
      </c>
      <c r="CF89" s="177">
        <f t="shared" si="7"/>
        <v>-46.666666666666657</v>
      </c>
      <c r="CG89" s="24" t="str">
        <f t="shared" si="98"/>
        <v>NAO</v>
      </c>
      <c r="CH89" s="177">
        <f t="shared" si="8"/>
        <v>-100</v>
      </c>
      <c r="CI89" s="24" t="str">
        <f t="shared" si="99"/>
        <v>NAO</v>
      </c>
      <c r="CJ89" s="24">
        <f t="shared" si="100"/>
        <v>318</v>
      </c>
      <c r="CK89" s="175">
        <f t="shared" si="78"/>
        <v>7.0683866407492496E-2</v>
      </c>
      <c r="CM89">
        <f t="shared" si="79"/>
        <v>0</v>
      </c>
      <c r="CN89">
        <f t="shared" si="80"/>
        <v>0.1557632398753894</v>
      </c>
      <c r="CO89">
        <f t="shared" si="81"/>
        <v>9.9800399201596807E-2</v>
      </c>
      <c r="CP89">
        <f t="shared" si="82"/>
        <v>0</v>
      </c>
      <c r="CQ89">
        <f t="shared" si="83"/>
        <v>0</v>
      </c>
      <c r="CR89">
        <f t="shared" si="84"/>
        <v>0</v>
      </c>
      <c r="CS89">
        <f t="shared" si="85"/>
        <v>0</v>
      </c>
      <c r="CT89">
        <f t="shared" si="86"/>
        <v>0</v>
      </c>
      <c r="CU89">
        <f t="shared" si="87"/>
        <v>0</v>
      </c>
      <c r="CV89">
        <f t="shared" si="88"/>
        <v>0</v>
      </c>
      <c r="CW89">
        <f t="shared" si="89"/>
        <v>0</v>
      </c>
      <c r="CX89">
        <f t="shared" si="90"/>
        <v>0</v>
      </c>
      <c r="CY89">
        <f t="shared" si="91"/>
        <v>0</v>
      </c>
      <c r="CZ89">
        <f t="shared" si="92"/>
        <v>0</v>
      </c>
      <c r="DA89">
        <f t="shared" si="93"/>
        <v>0</v>
      </c>
      <c r="DB89">
        <f t="shared" si="94"/>
        <v>0</v>
      </c>
      <c r="DC89">
        <f t="shared" si="95"/>
        <v>0</v>
      </c>
      <c r="DE89" s="24">
        <f t="shared" si="101"/>
        <v>0</v>
      </c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</row>
    <row r="90" spans="1:123" ht="15.75" thickBot="1">
      <c r="A90" s="24" t="str">
        <f ca="1">'UFV-UFJF'!A17</f>
        <v>UFV/UFJF</v>
      </c>
      <c r="B90" s="24">
        <f ca="1">'UFV-UFJF'!B17</f>
        <v>15</v>
      </c>
      <c r="C90" s="24" t="str">
        <f ca="1">'UFV-UFJF'!C17</f>
        <v>José Geraldo do Carmo Salles</v>
      </c>
      <c r="D90" s="85" t="str">
        <f ca="1">'UFV-UFJF'!D17</f>
        <v>P</v>
      </c>
      <c r="E90" s="24">
        <f ca="1">'UFV-UFJF'!E17</f>
        <v>0</v>
      </c>
      <c r="F90" s="24">
        <f ca="1">'UFV-UFJF'!F17</f>
        <v>0</v>
      </c>
      <c r="G90" s="24">
        <f ca="1">'UFV-UFJF'!G17</f>
        <v>0</v>
      </c>
      <c r="H90" s="24">
        <f ca="1">'UFV-UFJF'!H17</f>
        <v>0</v>
      </c>
      <c r="I90" s="24">
        <f ca="1">'UFV-UFJF'!I17</f>
        <v>0</v>
      </c>
      <c r="J90" s="24">
        <f ca="1">'UFV-UFJF'!J17</f>
        <v>3</v>
      </c>
      <c r="K90" s="24">
        <f ca="1">'UFV-UFJF'!K17</f>
        <v>0</v>
      </c>
      <c r="L90" s="24">
        <f ca="1">'UFV-UFJF'!L17</f>
        <v>0</v>
      </c>
      <c r="M90" s="24">
        <f ca="1">'UFV-UFJF'!M17</f>
        <v>0</v>
      </c>
      <c r="N90" s="24">
        <f ca="1">'UFV-UFJF'!N17</f>
        <v>0</v>
      </c>
      <c r="O90" s="24">
        <f ca="1">'UFV-UFJF'!O17</f>
        <v>0</v>
      </c>
      <c r="P90" s="24">
        <f ca="1">'UFV-UFJF'!P17</f>
        <v>0</v>
      </c>
      <c r="Q90" s="24">
        <f ca="1">'UFV-UFJF'!Q17</f>
        <v>0</v>
      </c>
      <c r="R90" s="24">
        <f ca="1">'UFV-UFJF'!R17</f>
        <v>0</v>
      </c>
      <c r="S90" s="24">
        <f ca="1">'UFV-UFJF'!S17</f>
        <v>0</v>
      </c>
      <c r="T90" s="85" t="str">
        <f ca="1">'UFV-UFJF'!T17</f>
        <v>P</v>
      </c>
      <c r="U90" s="24">
        <f ca="1">'UFV-UFJF'!U17</f>
        <v>0</v>
      </c>
      <c r="V90" s="24">
        <f ca="1">'UFV-UFJF'!V17</f>
        <v>0</v>
      </c>
      <c r="W90" s="24">
        <f ca="1">'UFV-UFJF'!W17</f>
        <v>0</v>
      </c>
      <c r="X90" s="24">
        <f ca="1">'UFV-UFJF'!X17</f>
        <v>0</v>
      </c>
      <c r="Y90" s="24">
        <f ca="1">'UFV-UFJF'!Y17</f>
        <v>0</v>
      </c>
      <c r="Z90" s="24">
        <f ca="1">'UFV-UFJF'!Z17</f>
        <v>0</v>
      </c>
      <c r="AA90" s="24">
        <f ca="1">'UFV-UFJF'!AA17</f>
        <v>0</v>
      </c>
      <c r="AB90" s="24">
        <f ca="1">'UFV-UFJF'!AB17</f>
        <v>0</v>
      </c>
      <c r="AC90" s="24">
        <f ca="1">'UFV-UFJF'!AC17</f>
        <v>0</v>
      </c>
      <c r="AD90" s="24">
        <f ca="1">'UFV-UFJF'!AD17</f>
        <v>0</v>
      </c>
      <c r="AE90" s="24">
        <f ca="1">'UFV-UFJF'!AE17</f>
        <v>0</v>
      </c>
      <c r="AF90" s="24">
        <f ca="1">'UFV-UFJF'!AF17</f>
        <v>0</v>
      </c>
      <c r="AG90" s="24">
        <f ca="1">'UFV-UFJF'!AG17</f>
        <v>0</v>
      </c>
      <c r="AH90" s="24">
        <f ca="1">'UFV-UFJF'!AH17</f>
        <v>0</v>
      </c>
      <c r="AI90" s="24">
        <f ca="1">'UFV-UFJF'!AI17</f>
        <v>0</v>
      </c>
      <c r="AJ90" s="50"/>
      <c r="AK90" s="93"/>
      <c r="AL90" s="33"/>
      <c r="AM90" s="33"/>
      <c r="AN90" s="36"/>
      <c r="AO90" s="36"/>
      <c r="AP90" s="36"/>
      <c r="AQ90" s="36"/>
      <c r="AR90" s="37"/>
      <c r="AS90" s="33"/>
      <c r="AT90" s="33"/>
      <c r="AU90" s="33"/>
      <c r="AV90" s="33"/>
      <c r="AW90" s="33"/>
      <c r="AX90" s="33"/>
      <c r="AY90" s="33"/>
      <c r="AZ90" s="38">
        <f t="shared" si="102"/>
        <v>2</v>
      </c>
      <c r="BA90" s="39">
        <f t="shared" si="103"/>
        <v>0</v>
      </c>
      <c r="BB90" s="40">
        <f t="shared" si="104"/>
        <v>0</v>
      </c>
      <c r="BC90" s="31">
        <f t="shared" si="105"/>
        <v>0</v>
      </c>
      <c r="BD90" s="40">
        <f t="shared" si="106"/>
        <v>0</v>
      </c>
      <c r="BE90" s="31">
        <f t="shared" si="107"/>
        <v>0</v>
      </c>
      <c r="BF90" s="40">
        <f t="shared" si="108"/>
        <v>0</v>
      </c>
      <c r="BG90" s="31">
        <f t="shared" si="109"/>
        <v>0</v>
      </c>
      <c r="BH90" s="40">
        <f t="shared" si="110"/>
        <v>0</v>
      </c>
      <c r="BI90" s="40">
        <f t="shared" si="111"/>
        <v>3</v>
      </c>
      <c r="BJ90" s="40">
        <f t="shared" si="112"/>
        <v>0</v>
      </c>
      <c r="BK90" s="40">
        <f t="shared" si="113"/>
        <v>0</v>
      </c>
      <c r="BL90" s="40">
        <f t="shared" si="114"/>
        <v>0</v>
      </c>
      <c r="BM90" s="31">
        <f t="shared" si="115"/>
        <v>0</v>
      </c>
      <c r="BN90" s="40">
        <f t="shared" si="116"/>
        <v>0</v>
      </c>
      <c r="BO90" s="40">
        <f t="shared" si="117"/>
        <v>0</v>
      </c>
      <c r="BP90" s="40">
        <f t="shared" si="118"/>
        <v>0</v>
      </c>
      <c r="BQ90" s="40">
        <f t="shared" si="119"/>
        <v>0</v>
      </c>
      <c r="BR90" s="40">
        <f t="shared" si="120"/>
        <v>0</v>
      </c>
      <c r="BS90" s="31">
        <f t="shared" si="121"/>
        <v>0</v>
      </c>
      <c r="BT90" s="40">
        <f t="shared" si="122"/>
        <v>0</v>
      </c>
      <c r="BU90" s="41">
        <f t="shared" si="123"/>
        <v>0</v>
      </c>
      <c r="BV90" s="41">
        <f t="shared" si="124"/>
        <v>0</v>
      </c>
      <c r="BW90" s="42"/>
      <c r="BX90" s="39">
        <f t="shared" si="125"/>
        <v>0</v>
      </c>
      <c r="BY90" s="40">
        <f t="shared" si="126"/>
        <v>30</v>
      </c>
      <c r="BZ90" s="40">
        <f t="shared" si="127"/>
        <v>0</v>
      </c>
      <c r="CA90" s="40">
        <f t="shared" si="128"/>
        <v>0</v>
      </c>
      <c r="CB90" s="40">
        <f t="shared" si="129"/>
        <v>0</v>
      </c>
      <c r="CC90" s="32">
        <f t="shared" si="96"/>
        <v>30</v>
      </c>
      <c r="CD90" s="177">
        <f t="shared" si="6"/>
        <v>-116.66666666666666</v>
      </c>
      <c r="CE90" s="24" t="str">
        <f t="shared" si="97"/>
        <v>NAO</v>
      </c>
      <c r="CF90" s="177">
        <f t="shared" si="7"/>
        <v>-156.66666666666666</v>
      </c>
      <c r="CG90" s="24" t="str">
        <f t="shared" si="98"/>
        <v>NAO</v>
      </c>
      <c r="CH90" s="177">
        <f t="shared" si="8"/>
        <v>-210</v>
      </c>
      <c r="CI90" s="24" t="str">
        <f t="shared" si="99"/>
        <v>NAO</v>
      </c>
      <c r="CJ90" s="24">
        <f t="shared" si="100"/>
        <v>378</v>
      </c>
      <c r="CK90" s="175">
        <f t="shared" si="78"/>
        <v>1.5146542801605534E-2</v>
      </c>
      <c r="CM90">
        <f t="shared" si="79"/>
        <v>0</v>
      </c>
      <c r="CN90">
        <f t="shared" si="80"/>
        <v>0</v>
      </c>
      <c r="CO90">
        <f t="shared" si="81"/>
        <v>0</v>
      </c>
      <c r="CP90">
        <f t="shared" si="82"/>
        <v>0</v>
      </c>
      <c r="CQ90">
        <f t="shared" si="83"/>
        <v>0</v>
      </c>
      <c r="CR90">
        <f t="shared" si="84"/>
        <v>0.89820359281437134</v>
      </c>
      <c r="CS90">
        <f t="shared" si="85"/>
        <v>0</v>
      </c>
      <c r="CT90">
        <f t="shared" si="86"/>
        <v>0</v>
      </c>
      <c r="CU90">
        <f t="shared" si="87"/>
        <v>0</v>
      </c>
      <c r="CV90">
        <f t="shared" si="88"/>
        <v>0</v>
      </c>
      <c r="CW90">
        <f t="shared" si="89"/>
        <v>0</v>
      </c>
      <c r="CX90">
        <f t="shared" si="90"/>
        <v>0</v>
      </c>
      <c r="CY90">
        <f t="shared" si="91"/>
        <v>0</v>
      </c>
      <c r="CZ90">
        <f t="shared" si="92"/>
        <v>0</v>
      </c>
      <c r="DA90">
        <f t="shared" si="93"/>
        <v>0</v>
      </c>
      <c r="DB90">
        <f t="shared" si="94"/>
        <v>0</v>
      </c>
      <c r="DC90">
        <f t="shared" si="95"/>
        <v>0</v>
      </c>
      <c r="DE90" s="24">
        <f t="shared" si="101"/>
        <v>0</v>
      </c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</row>
    <row r="91" spans="1:123" ht="15.75" thickBot="1">
      <c r="A91" s="24" t="str">
        <f ca="1">'UFV-UFJF'!A18</f>
        <v>UFV/UFJF</v>
      </c>
      <c r="B91" s="24">
        <f ca="1">'UFV-UFJF'!B18</f>
        <v>16</v>
      </c>
      <c r="C91" s="24" t="str">
        <f ca="1">'UFV-UFJF'!C18</f>
        <v>Thales Nicolau Prímola Gomes</v>
      </c>
      <c r="D91" s="85" t="str">
        <f ca="1">'UFV-UFJF'!D18</f>
        <v>C</v>
      </c>
      <c r="E91" s="24">
        <f ca="1">'UFV-UFJF'!E18</f>
        <v>0</v>
      </c>
      <c r="F91" s="24">
        <f ca="1">'UFV-UFJF'!F18</f>
        <v>0</v>
      </c>
      <c r="G91" s="24">
        <f ca="1">'UFV-UFJF'!G18</f>
        <v>0</v>
      </c>
      <c r="H91" s="24">
        <f ca="1">'UFV-UFJF'!H18</f>
        <v>0</v>
      </c>
      <c r="I91" s="24">
        <f ca="1">'UFV-UFJF'!I18</f>
        <v>0</v>
      </c>
      <c r="J91" s="24">
        <f ca="1">'UFV-UFJF'!J18</f>
        <v>0</v>
      </c>
      <c r="K91" s="24">
        <f ca="1">'UFV-UFJF'!K18</f>
        <v>0</v>
      </c>
      <c r="L91" s="24">
        <f ca="1">'UFV-UFJF'!L18</f>
        <v>0</v>
      </c>
      <c r="M91" s="24">
        <f ca="1">'UFV-UFJF'!M18</f>
        <v>0</v>
      </c>
      <c r="N91" s="24">
        <f ca="1">'UFV-UFJF'!N18</f>
        <v>0</v>
      </c>
      <c r="O91" s="24">
        <f ca="1">'UFV-UFJF'!O18</f>
        <v>0</v>
      </c>
      <c r="P91" s="24">
        <f ca="1">'UFV-UFJF'!P18</f>
        <v>0</v>
      </c>
      <c r="Q91" s="24">
        <f ca="1">'UFV-UFJF'!Q18</f>
        <v>0</v>
      </c>
      <c r="R91" s="24">
        <f ca="1">'UFV-UFJF'!R18</f>
        <v>0</v>
      </c>
      <c r="S91" s="24">
        <f ca="1">'UFV-UFJF'!S18</f>
        <v>0</v>
      </c>
      <c r="T91" s="85" t="str">
        <f ca="1">'UFV-UFJF'!T18</f>
        <v>P</v>
      </c>
      <c r="U91" s="24">
        <f ca="1">'UFV-UFJF'!U18</f>
        <v>0</v>
      </c>
      <c r="V91" s="24">
        <f ca="1">'UFV-UFJF'!V18</f>
        <v>0</v>
      </c>
      <c r="W91" s="24">
        <f ca="1">'UFV-UFJF'!W18</f>
        <v>0</v>
      </c>
      <c r="X91" s="24">
        <f ca="1">'UFV-UFJF'!X18</f>
        <v>0</v>
      </c>
      <c r="Y91" s="24">
        <f ca="1">'UFV-UFJF'!Y18</f>
        <v>0</v>
      </c>
      <c r="Z91" s="24">
        <f ca="1">'UFV-UFJF'!Z18</f>
        <v>0</v>
      </c>
      <c r="AA91" s="24">
        <f ca="1">'UFV-UFJF'!AA18</f>
        <v>0</v>
      </c>
      <c r="AB91" s="24">
        <f ca="1">'UFV-UFJF'!AB18</f>
        <v>0</v>
      </c>
      <c r="AC91" s="24">
        <f ca="1">'UFV-UFJF'!AC18</f>
        <v>0</v>
      </c>
      <c r="AD91" s="24">
        <f ca="1">'UFV-UFJF'!AD18</f>
        <v>0</v>
      </c>
      <c r="AE91" s="24">
        <f ca="1">'UFV-UFJF'!AE18</f>
        <v>0</v>
      </c>
      <c r="AF91" s="24">
        <f ca="1">'UFV-UFJF'!AF18</f>
        <v>0</v>
      </c>
      <c r="AG91" s="24">
        <f ca="1">'UFV-UFJF'!AG18</f>
        <v>0</v>
      </c>
      <c r="AH91" s="24">
        <f ca="1">'UFV-UFJF'!AH18</f>
        <v>0</v>
      </c>
      <c r="AI91" s="24">
        <f ca="1">'UFV-UFJF'!AI18</f>
        <v>0</v>
      </c>
      <c r="AJ91" s="50"/>
      <c r="AK91" s="93"/>
      <c r="AL91" s="33"/>
      <c r="AM91" s="33"/>
      <c r="AN91" s="36"/>
      <c r="AO91" s="36"/>
      <c r="AP91" s="36"/>
      <c r="AQ91" s="36"/>
      <c r="AR91" s="37"/>
      <c r="AS91" s="33"/>
      <c r="AT91" s="33"/>
      <c r="AU91" s="33"/>
      <c r="AV91" s="33"/>
      <c r="AW91" s="33"/>
      <c r="AX91" s="33"/>
      <c r="AY91" s="33"/>
      <c r="AZ91" s="38">
        <f t="shared" si="102"/>
        <v>1</v>
      </c>
      <c r="BA91" s="39">
        <f t="shared" si="103"/>
        <v>0</v>
      </c>
      <c r="BB91" s="40">
        <f t="shared" si="104"/>
        <v>0</v>
      </c>
      <c r="BC91" s="31">
        <f t="shared" si="105"/>
        <v>0</v>
      </c>
      <c r="BD91" s="40">
        <f t="shared" si="106"/>
        <v>0</v>
      </c>
      <c r="BE91" s="31">
        <f t="shared" si="107"/>
        <v>0</v>
      </c>
      <c r="BF91" s="40">
        <f t="shared" si="108"/>
        <v>0</v>
      </c>
      <c r="BG91" s="31">
        <f t="shared" si="109"/>
        <v>0</v>
      </c>
      <c r="BH91" s="40">
        <f t="shared" si="110"/>
        <v>0</v>
      </c>
      <c r="BI91" s="40">
        <f t="shared" si="111"/>
        <v>0</v>
      </c>
      <c r="BJ91" s="40">
        <f t="shared" si="112"/>
        <v>0</v>
      </c>
      <c r="BK91" s="40">
        <f t="shared" si="113"/>
        <v>0</v>
      </c>
      <c r="BL91" s="40">
        <f t="shared" si="114"/>
        <v>0</v>
      </c>
      <c r="BM91" s="31">
        <f t="shared" si="115"/>
        <v>0</v>
      </c>
      <c r="BN91" s="40">
        <f t="shared" si="116"/>
        <v>0</v>
      </c>
      <c r="BO91" s="40">
        <f t="shared" si="117"/>
        <v>0</v>
      </c>
      <c r="BP91" s="40">
        <f t="shared" si="118"/>
        <v>0</v>
      </c>
      <c r="BQ91" s="40">
        <f t="shared" si="119"/>
        <v>0</v>
      </c>
      <c r="BR91" s="40">
        <f t="shared" si="120"/>
        <v>0</v>
      </c>
      <c r="BS91" s="31">
        <f t="shared" si="121"/>
        <v>0</v>
      </c>
      <c r="BT91" s="40">
        <f t="shared" si="122"/>
        <v>0</v>
      </c>
      <c r="BU91" s="41">
        <f t="shared" si="123"/>
        <v>0</v>
      </c>
      <c r="BV91" s="41">
        <f t="shared" si="124"/>
        <v>0</v>
      </c>
      <c r="BW91" s="42"/>
      <c r="BX91" s="39">
        <f t="shared" si="125"/>
        <v>0</v>
      </c>
      <c r="BY91" s="40">
        <f t="shared" si="126"/>
        <v>0</v>
      </c>
      <c r="BZ91" s="40">
        <f t="shared" si="127"/>
        <v>0</v>
      </c>
      <c r="CA91" s="40">
        <f t="shared" si="128"/>
        <v>0</v>
      </c>
      <c r="CB91" s="40">
        <f t="shared" si="129"/>
        <v>0</v>
      </c>
      <c r="CC91" s="32">
        <f t="shared" si="96"/>
        <v>0</v>
      </c>
      <c r="CD91" s="177">
        <f t="shared" si="6"/>
        <v>-73.333333333333329</v>
      </c>
      <c r="CE91" s="24" t="str">
        <f t="shared" si="97"/>
        <v>NAO</v>
      </c>
      <c r="CF91" s="177">
        <f t="shared" si="7"/>
        <v>-93.333333333333329</v>
      </c>
      <c r="CG91" s="24" t="str">
        <f t="shared" si="98"/>
        <v>NAO</v>
      </c>
      <c r="CH91" s="177">
        <f t="shared" si="8"/>
        <v>-120</v>
      </c>
      <c r="CI91" s="24" t="str">
        <f t="shared" si="99"/>
        <v>NAO</v>
      </c>
      <c r="CJ91" s="24">
        <f t="shared" si="100"/>
        <v>388</v>
      </c>
      <c r="CK91" s="175">
        <f t="shared" si="78"/>
        <v>0</v>
      </c>
      <c r="CM91">
        <f t="shared" si="79"/>
        <v>0</v>
      </c>
      <c r="CN91">
        <f t="shared" si="80"/>
        <v>0</v>
      </c>
      <c r="CO91">
        <f t="shared" si="81"/>
        <v>0</v>
      </c>
      <c r="CP91">
        <f t="shared" si="82"/>
        <v>0</v>
      </c>
      <c r="CQ91">
        <f t="shared" si="83"/>
        <v>0</v>
      </c>
      <c r="CR91">
        <f t="shared" si="84"/>
        <v>0</v>
      </c>
      <c r="CS91">
        <f t="shared" si="85"/>
        <v>0</v>
      </c>
      <c r="CT91">
        <f t="shared" si="86"/>
        <v>0</v>
      </c>
      <c r="CU91">
        <f t="shared" si="87"/>
        <v>0</v>
      </c>
      <c r="CV91">
        <f t="shared" si="88"/>
        <v>0</v>
      </c>
      <c r="CW91">
        <f t="shared" si="89"/>
        <v>0</v>
      </c>
      <c r="CX91">
        <f t="shared" si="90"/>
        <v>0</v>
      </c>
      <c r="CY91">
        <f t="shared" si="91"/>
        <v>0</v>
      </c>
      <c r="CZ91">
        <f t="shared" si="92"/>
        <v>0</v>
      </c>
      <c r="DA91">
        <f t="shared" si="93"/>
        <v>0</v>
      </c>
      <c r="DB91">
        <f t="shared" si="94"/>
        <v>0</v>
      </c>
      <c r="DC91">
        <f t="shared" si="95"/>
        <v>0</v>
      </c>
      <c r="DE91" s="24">
        <f t="shared" si="101"/>
        <v>1</v>
      </c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</row>
    <row r="92" spans="1:123" ht="15.75" thickBot="1">
      <c r="A92" s="24" t="str">
        <f ca="1">'UFV-UFJF'!A19</f>
        <v>UFV/UFJF</v>
      </c>
      <c r="B92" s="24">
        <f ca="1">'UFV-UFJF'!B19</f>
        <v>17</v>
      </c>
      <c r="C92" s="24" t="str">
        <f ca="1">'UFV-UFJF'!C19</f>
        <v>Carlos Alberto de Andrade Coelho Filho</v>
      </c>
      <c r="D92" s="85" t="str">
        <f ca="1">'UFV-UFJF'!D19</f>
        <v>C</v>
      </c>
      <c r="E92" s="24">
        <f ca="1">'UFV-UFJF'!E19</f>
        <v>0</v>
      </c>
      <c r="F92" s="24">
        <f ca="1">'UFV-UFJF'!F19</f>
        <v>0</v>
      </c>
      <c r="G92" s="24">
        <f ca="1">'UFV-UFJF'!G19</f>
        <v>0</v>
      </c>
      <c r="H92" s="24">
        <f ca="1">'UFV-UFJF'!H19</f>
        <v>0</v>
      </c>
      <c r="I92" s="24">
        <f ca="1">'UFV-UFJF'!I19</f>
        <v>0</v>
      </c>
      <c r="J92" s="24">
        <f ca="1">'UFV-UFJF'!J19</f>
        <v>0</v>
      </c>
      <c r="K92" s="24">
        <f ca="1">'UFV-UFJF'!K19</f>
        <v>0</v>
      </c>
      <c r="L92" s="24">
        <f ca="1">'UFV-UFJF'!L19</f>
        <v>0</v>
      </c>
      <c r="M92" s="24">
        <f ca="1">'UFV-UFJF'!M19</f>
        <v>0</v>
      </c>
      <c r="N92" s="24">
        <f ca="1">'UFV-UFJF'!N19</f>
        <v>0</v>
      </c>
      <c r="O92" s="24">
        <f ca="1">'UFV-UFJF'!O19</f>
        <v>0</v>
      </c>
      <c r="P92" s="24">
        <f ca="1">'UFV-UFJF'!P19</f>
        <v>0</v>
      </c>
      <c r="Q92" s="24">
        <f ca="1">'UFV-UFJF'!Q19</f>
        <v>0</v>
      </c>
      <c r="R92" s="24">
        <f ca="1">'UFV-UFJF'!R19</f>
        <v>0</v>
      </c>
      <c r="S92" s="24">
        <f ca="1">'UFV-UFJF'!S19</f>
        <v>0</v>
      </c>
      <c r="T92" s="85" t="str">
        <f ca="1">'UFV-UFJF'!T19</f>
        <v>P</v>
      </c>
      <c r="U92" s="24">
        <f ca="1">'UFV-UFJF'!U19</f>
        <v>0</v>
      </c>
      <c r="V92" s="24">
        <f ca="1">'UFV-UFJF'!V19</f>
        <v>0</v>
      </c>
      <c r="W92" s="24">
        <f ca="1">'UFV-UFJF'!W19</f>
        <v>0</v>
      </c>
      <c r="X92" s="24">
        <f ca="1">'UFV-UFJF'!X19</f>
        <v>0</v>
      </c>
      <c r="Y92" s="24">
        <f ca="1">'UFV-UFJF'!Y19</f>
        <v>0</v>
      </c>
      <c r="Z92" s="24">
        <f ca="1">'UFV-UFJF'!Z19</f>
        <v>0</v>
      </c>
      <c r="AA92" s="24">
        <f ca="1">'UFV-UFJF'!AA19</f>
        <v>0</v>
      </c>
      <c r="AB92" s="24">
        <f ca="1">'UFV-UFJF'!AB19</f>
        <v>0</v>
      </c>
      <c r="AC92" s="24">
        <f ca="1">'UFV-UFJF'!AC19</f>
        <v>0</v>
      </c>
      <c r="AD92" s="24">
        <f ca="1">'UFV-UFJF'!AD19</f>
        <v>0</v>
      </c>
      <c r="AE92" s="24">
        <f ca="1">'UFV-UFJF'!AE19</f>
        <v>0</v>
      </c>
      <c r="AF92" s="24">
        <f ca="1">'UFV-UFJF'!AF19</f>
        <v>0</v>
      </c>
      <c r="AG92" s="24">
        <f ca="1">'UFV-UFJF'!AG19</f>
        <v>0</v>
      </c>
      <c r="AH92" s="24">
        <f ca="1">'UFV-UFJF'!AH19</f>
        <v>0</v>
      </c>
      <c r="AI92" s="24">
        <f ca="1">'UFV-UFJF'!AI19</f>
        <v>0</v>
      </c>
      <c r="AJ92" s="50"/>
      <c r="AK92" s="93"/>
      <c r="AL92" s="33"/>
      <c r="AM92" s="33"/>
      <c r="AN92" s="36"/>
      <c r="AO92" s="36"/>
      <c r="AP92" s="36"/>
      <c r="AQ92" s="36"/>
      <c r="AR92" s="37"/>
      <c r="AS92" s="33"/>
      <c r="AT92" s="33"/>
      <c r="AU92" s="33"/>
      <c r="AV92" s="33"/>
      <c r="AW92" s="33"/>
      <c r="AX92" s="33"/>
      <c r="AY92" s="33"/>
      <c r="AZ92" s="38">
        <f t="shared" si="102"/>
        <v>1</v>
      </c>
      <c r="BA92" s="39">
        <f t="shared" si="103"/>
        <v>0</v>
      </c>
      <c r="BB92" s="40">
        <f t="shared" si="104"/>
        <v>0</v>
      </c>
      <c r="BC92" s="31">
        <f t="shared" si="105"/>
        <v>0</v>
      </c>
      <c r="BD92" s="40">
        <f t="shared" si="106"/>
        <v>0</v>
      </c>
      <c r="BE92" s="31">
        <f t="shared" si="107"/>
        <v>0</v>
      </c>
      <c r="BF92" s="40">
        <f t="shared" si="108"/>
        <v>0</v>
      </c>
      <c r="BG92" s="31">
        <f t="shared" si="109"/>
        <v>0</v>
      </c>
      <c r="BH92" s="40">
        <f t="shared" si="110"/>
        <v>0</v>
      </c>
      <c r="BI92" s="40">
        <f t="shared" si="111"/>
        <v>0</v>
      </c>
      <c r="BJ92" s="40">
        <f t="shared" si="112"/>
        <v>0</v>
      </c>
      <c r="BK92" s="40">
        <f t="shared" si="113"/>
        <v>0</v>
      </c>
      <c r="BL92" s="40">
        <f t="shared" si="114"/>
        <v>0</v>
      </c>
      <c r="BM92" s="31">
        <f t="shared" si="115"/>
        <v>0</v>
      </c>
      <c r="BN92" s="40">
        <f t="shared" si="116"/>
        <v>0</v>
      </c>
      <c r="BO92" s="40">
        <f t="shared" si="117"/>
        <v>0</v>
      </c>
      <c r="BP92" s="40">
        <f t="shared" si="118"/>
        <v>0</v>
      </c>
      <c r="BQ92" s="40">
        <f t="shared" si="119"/>
        <v>0</v>
      </c>
      <c r="BR92" s="40">
        <f t="shared" si="120"/>
        <v>0</v>
      </c>
      <c r="BS92" s="31">
        <f t="shared" si="121"/>
        <v>0</v>
      </c>
      <c r="BT92" s="40">
        <f t="shared" si="122"/>
        <v>0</v>
      </c>
      <c r="BU92" s="41">
        <f t="shared" si="123"/>
        <v>0</v>
      </c>
      <c r="BV92" s="41">
        <f t="shared" si="124"/>
        <v>0</v>
      </c>
      <c r="BW92" s="42"/>
      <c r="BX92" s="39">
        <f t="shared" si="125"/>
        <v>0</v>
      </c>
      <c r="BY92" s="40">
        <f t="shared" si="126"/>
        <v>0</v>
      </c>
      <c r="BZ92" s="40">
        <f t="shared" si="127"/>
        <v>0</v>
      </c>
      <c r="CA92" s="40">
        <f t="shared" si="128"/>
        <v>0</v>
      </c>
      <c r="CB92" s="40">
        <f t="shared" si="129"/>
        <v>0</v>
      </c>
      <c r="CC92" s="32">
        <f t="shared" si="96"/>
        <v>0</v>
      </c>
      <c r="CD92" s="177">
        <f t="shared" si="6"/>
        <v>-73.333333333333329</v>
      </c>
      <c r="CE92" s="24" t="str">
        <f t="shared" si="97"/>
        <v>NAO</v>
      </c>
      <c r="CF92" s="177">
        <f t="shared" si="7"/>
        <v>-93.333333333333329</v>
      </c>
      <c r="CG92" s="24" t="str">
        <f t="shared" si="98"/>
        <v>NAO</v>
      </c>
      <c r="CH92" s="177">
        <f t="shared" si="8"/>
        <v>-120</v>
      </c>
      <c r="CI92" s="24" t="str">
        <f t="shared" si="99"/>
        <v>NAO</v>
      </c>
      <c r="CJ92" s="24">
        <f t="shared" si="100"/>
        <v>388</v>
      </c>
      <c r="CK92" s="175">
        <f t="shared" si="78"/>
        <v>0</v>
      </c>
      <c r="CM92">
        <f t="shared" si="79"/>
        <v>0</v>
      </c>
      <c r="CN92">
        <f t="shared" si="80"/>
        <v>0</v>
      </c>
      <c r="CO92">
        <f t="shared" si="81"/>
        <v>0</v>
      </c>
      <c r="CP92">
        <f t="shared" si="82"/>
        <v>0</v>
      </c>
      <c r="CQ92">
        <f t="shared" si="83"/>
        <v>0</v>
      </c>
      <c r="CR92">
        <f t="shared" si="84"/>
        <v>0</v>
      </c>
      <c r="CS92">
        <f t="shared" si="85"/>
        <v>0</v>
      </c>
      <c r="CT92">
        <f t="shared" si="86"/>
        <v>0</v>
      </c>
      <c r="CU92">
        <f t="shared" si="87"/>
        <v>0</v>
      </c>
      <c r="CV92">
        <f t="shared" si="88"/>
        <v>0</v>
      </c>
      <c r="CW92">
        <f t="shared" si="89"/>
        <v>0</v>
      </c>
      <c r="CX92">
        <f t="shared" si="90"/>
        <v>0</v>
      </c>
      <c r="CY92">
        <f t="shared" si="91"/>
        <v>0</v>
      </c>
      <c r="CZ92">
        <f t="shared" si="92"/>
        <v>0</v>
      </c>
      <c r="DA92">
        <f t="shared" si="93"/>
        <v>0</v>
      </c>
      <c r="DB92">
        <f t="shared" si="94"/>
        <v>0</v>
      </c>
      <c r="DC92">
        <f t="shared" si="95"/>
        <v>0</v>
      </c>
      <c r="DE92" s="24">
        <f t="shared" si="101"/>
        <v>1</v>
      </c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</row>
    <row r="93" spans="1:123" ht="15.75" thickBot="1">
      <c r="A93" s="24" t="str">
        <f ca="1">'UFV-UFJF'!A20</f>
        <v>UFV/UFJF</v>
      </c>
      <c r="B93" s="24">
        <f ca="1">'UFV-UFJF'!B20</f>
        <v>18</v>
      </c>
      <c r="C93" s="24" t="str">
        <f ca="1">'UFV-UFJF'!C20</f>
        <v>Luciana Moreira Lima</v>
      </c>
      <c r="D93" s="85" t="str">
        <f ca="1">'UFV-UFJF'!D20</f>
        <v>C</v>
      </c>
      <c r="E93" s="24">
        <f ca="1">'UFV-UFJF'!E20</f>
        <v>0</v>
      </c>
      <c r="F93" s="24">
        <f ca="1">'UFV-UFJF'!F20</f>
        <v>0</v>
      </c>
      <c r="G93" s="24">
        <f ca="1">'UFV-UFJF'!G20</f>
        <v>0</v>
      </c>
      <c r="H93" s="24">
        <f ca="1">'UFV-UFJF'!H20</f>
        <v>0</v>
      </c>
      <c r="I93" s="24">
        <f ca="1">'UFV-UFJF'!I20</f>
        <v>0</v>
      </c>
      <c r="J93" s="24">
        <f ca="1">'UFV-UFJF'!J20</f>
        <v>0</v>
      </c>
      <c r="K93" s="24">
        <f ca="1">'UFV-UFJF'!K20</f>
        <v>0</v>
      </c>
      <c r="L93" s="24">
        <f ca="1">'UFV-UFJF'!L20</f>
        <v>0</v>
      </c>
      <c r="M93" s="24">
        <f ca="1">'UFV-UFJF'!M20</f>
        <v>0</v>
      </c>
      <c r="N93" s="24">
        <f ca="1">'UFV-UFJF'!N20</f>
        <v>0</v>
      </c>
      <c r="O93" s="24">
        <f ca="1">'UFV-UFJF'!O20</f>
        <v>0</v>
      </c>
      <c r="P93" s="24">
        <f ca="1">'UFV-UFJF'!P20</f>
        <v>0</v>
      </c>
      <c r="Q93" s="24">
        <f ca="1">'UFV-UFJF'!Q20</f>
        <v>0</v>
      </c>
      <c r="R93" s="24">
        <f ca="1">'UFV-UFJF'!R20</f>
        <v>0</v>
      </c>
      <c r="S93" s="24">
        <f ca="1">'UFV-UFJF'!S20</f>
        <v>0</v>
      </c>
      <c r="T93" s="85" t="str">
        <f ca="1">'UFV-UFJF'!T20</f>
        <v>P</v>
      </c>
      <c r="U93" s="24">
        <f ca="1">'UFV-UFJF'!U20</f>
        <v>0</v>
      </c>
      <c r="V93" s="24">
        <f ca="1">'UFV-UFJF'!V20</f>
        <v>0</v>
      </c>
      <c r="W93" s="24">
        <f ca="1">'UFV-UFJF'!W20</f>
        <v>0</v>
      </c>
      <c r="X93" s="24">
        <f ca="1">'UFV-UFJF'!X20</f>
        <v>0</v>
      </c>
      <c r="Y93" s="24">
        <f ca="1">'UFV-UFJF'!Y20</f>
        <v>0</v>
      </c>
      <c r="Z93" s="24">
        <f ca="1">'UFV-UFJF'!Z20</f>
        <v>0</v>
      </c>
      <c r="AA93" s="24">
        <f ca="1">'UFV-UFJF'!AA20</f>
        <v>0</v>
      </c>
      <c r="AB93" s="24">
        <f ca="1">'UFV-UFJF'!AB20</f>
        <v>0</v>
      </c>
      <c r="AC93" s="24">
        <f ca="1">'UFV-UFJF'!AC20</f>
        <v>0</v>
      </c>
      <c r="AD93" s="24">
        <f ca="1">'UFV-UFJF'!AD20</f>
        <v>0</v>
      </c>
      <c r="AE93" s="24">
        <f ca="1">'UFV-UFJF'!AE20</f>
        <v>0</v>
      </c>
      <c r="AF93" s="24">
        <f ca="1">'UFV-UFJF'!AF20</f>
        <v>0</v>
      </c>
      <c r="AG93" s="24">
        <f ca="1">'UFV-UFJF'!AG20</f>
        <v>0</v>
      </c>
      <c r="AH93" s="24">
        <f ca="1">'UFV-UFJF'!AH20</f>
        <v>0</v>
      </c>
      <c r="AI93" s="24">
        <f ca="1">'UFV-UFJF'!AI20</f>
        <v>0</v>
      </c>
      <c r="AJ93" s="50"/>
      <c r="AK93" s="93"/>
      <c r="AL93" s="33"/>
      <c r="AM93" s="33"/>
      <c r="AN93" s="36"/>
      <c r="AO93" s="36"/>
      <c r="AP93" s="36"/>
      <c r="AQ93" s="36"/>
      <c r="AR93" s="37"/>
      <c r="AS93" s="33"/>
      <c r="AT93" s="33"/>
      <c r="AU93" s="33"/>
      <c r="AV93" s="33"/>
      <c r="AW93" s="33"/>
      <c r="AX93" s="33"/>
      <c r="AY93" s="33"/>
      <c r="AZ93" s="38">
        <f t="shared" si="102"/>
        <v>1</v>
      </c>
      <c r="BA93" s="39">
        <f t="shared" si="103"/>
        <v>0</v>
      </c>
      <c r="BB93" s="40">
        <f t="shared" si="104"/>
        <v>0</v>
      </c>
      <c r="BC93" s="31">
        <f t="shared" si="105"/>
        <v>0</v>
      </c>
      <c r="BD93" s="40">
        <f t="shared" si="106"/>
        <v>0</v>
      </c>
      <c r="BE93" s="31">
        <f t="shared" si="107"/>
        <v>0</v>
      </c>
      <c r="BF93" s="40">
        <f t="shared" si="108"/>
        <v>0</v>
      </c>
      <c r="BG93" s="31">
        <f t="shared" si="109"/>
        <v>0</v>
      </c>
      <c r="BH93" s="40">
        <f t="shared" si="110"/>
        <v>0</v>
      </c>
      <c r="BI93" s="40">
        <f t="shared" si="111"/>
        <v>0</v>
      </c>
      <c r="BJ93" s="40">
        <f t="shared" si="112"/>
        <v>0</v>
      </c>
      <c r="BK93" s="40">
        <f t="shared" si="113"/>
        <v>0</v>
      </c>
      <c r="BL93" s="40">
        <f t="shared" si="114"/>
        <v>0</v>
      </c>
      <c r="BM93" s="31">
        <f t="shared" si="115"/>
        <v>0</v>
      </c>
      <c r="BN93" s="40">
        <f t="shared" si="116"/>
        <v>0</v>
      </c>
      <c r="BO93" s="40">
        <f t="shared" si="117"/>
        <v>0</v>
      </c>
      <c r="BP93" s="40">
        <f t="shared" si="118"/>
        <v>0</v>
      </c>
      <c r="BQ93" s="40">
        <f t="shared" si="119"/>
        <v>0</v>
      </c>
      <c r="BR93" s="40">
        <f t="shared" si="120"/>
        <v>0</v>
      </c>
      <c r="BS93" s="31">
        <f t="shared" si="121"/>
        <v>0</v>
      </c>
      <c r="BT93" s="40">
        <f t="shared" si="122"/>
        <v>0</v>
      </c>
      <c r="BU93" s="41">
        <f t="shared" si="123"/>
        <v>0</v>
      </c>
      <c r="BV93" s="41">
        <f t="shared" si="124"/>
        <v>0</v>
      </c>
      <c r="BW93" s="42"/>
      <c r="BX93" s="39">
        <f t="shared" si="125"/>
        <v>0</v>
      </c>
      <c r="BY93" s="40">
        <f t="shared" si="126"/>
        <v>0</v>
      </c>
      <c r="BZ93" s="40">
        <f t="shared" si="127"/>
        <v>0</v>
      </c>
      <c r="CA93" s="40">
        <f t="shared" si="128"/>
        <v>0</v>
      </c>
      <c r="CB93" s="40">
        <f t="shared" si="129"/>
        <v>0</v>
      </c>
      <c r="CC93" s="32">
        <f t="shared" si="96"/>
        <v>0</v>
      </c>
      <c r="CD93" s="177">
        <f t="shared" si="6"/>
        <v>-73.333333333333329</v>
      </c>
      <c r="CE93" s="24" t="str">
        <f t="shared" si="97"/>
        <v>NAO</v>
      </c>
      <c r="CF93" s="177">
        <f t="shared" si="7"/>
        <v>-93.333333333333329</v>
      </c>
      <c r="CG93" s="24" t="str">
        <f t="shared" si="98"/>
        <v>NAO</v>
      </c>
      <c r="CH93" s="177">
        <f t="shared" si="8"/>
        <v>-120</v>
      </c>
      <c r="CI93" s="24" t="str">
        <f t="shared" si="99"/>
        <v>NAO</v>
      </c>
      <c r="CJ93" s="24">
        <f t="shared" si="100"/>
        <v>388</v>
      </c>
      <c r="CK93" s="175">
        <f t="shared" si="78"/>
        <v>0</v>
      </c>
      <c r="CM93">
        <f t="shared" si="79"/>
        <v>0</v>
      </c>
      <c r="CN93">
        <f t="shared" si="80"/>
        <v>0</v>
      </c>
      <c r="CO93">
        <f t="shared" si="81"/>
        <v>0</v>
      </c>
      <c r="CP93">
        <f t="shared" si="82"/>
        <v>0</v>
      </c>
      <c r="CQ93">
        <f t="shared" si="83"/>
        <v>0</v>
      </c>
      <c r="CR93">
        <f t="shared" si="84"/>
        <v>0</v>
      </c>
      <c r="CS93">
        <f t="shared" si="85"/>
        <v>0</v>
      </c>
      <c r="CT93">
        <f t="shared" si="86"/>
        <v>0</v>
      </c>
      <c r="CU93">
        <f t="shared" si="87"/>
        <v>0</v>
      </c>
      <c r="CV93">
        <f t="shared" si="88"/>
        <v>0</v>
      </c>
      <c r="CW93">
        <f t="shared" si="89"/>
        <v>0</v>
      </c>
      <c r="CX93">
        <f t="shared" si="90"/>
        <v>0</v>
      </c>
      <c r="CY93">
        <f t="shared" si="91"/>
        <v>0</v>
      </c>
      <c r="CZ93">
        <f t="shared" si="92"/>
        <v>0</v>
      </c>
      <c r="DA93">
        <f t="shared" si="93"/>
        <v>0</v>
      </c>
      <c r="DB93">
        <f t="shared" si="94"/>
        <v>0</v>
      </c>
      <c r="DC93">
        <f t="shared" si="95"/>
        <v>0</v>
      </c>
      <c r="DE93" s="24">
        <f t="shared" si="101"/>
        <v>1</v>
      </c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</row>
    <row r="94" spans="1:123" ht="15.75" thickBot="1">
      <c r="A94" s="24" t="str">
        <f ca="1">'UFV-UFJF'!A21</f>
        <v>UFV/UFJF</v>
      </c>
      <c r="B94" s="24">
        <f ca="1">'UFV-UFJF'!B21</f>
        <v>19</v>
      </c>
      <c r="C94" s="24" t="str">
        <f ca="1">'UFV-UFJF'!C21</f>
        <v>Renato Miranda</v>
      </c>
      <c r="D94" s="85" t="str">
        <f ca="1">'UFV-UFJF'!D21</f>
        <v>P</v>
      </c>
      <c r="E94" s="24">
        <f ca="1">'UFV-UFJF'!E21</f>
        <v>0</v>
      </c>
      <c r="F94" s="24">
        <f ca="1">'UFV-UFJF'!F21</f>
        <v>0</v>
      </c>
      <c r="G94" s="24">
        <f ca="1">'UFV-UFJF'!G21</f>
        <v>0</v>
      </c>
      <c r="H94" s="24">
        <f ca="1">'UFV-UFJF'!H21</f>
        <v>0</v>
      </c>
      <c r="I94" s="24">
        <f ca="1">'UFV-UFJF'!I21</f>
        <v>0</v>
      </c>
      <c r="J94" s="24">
        <f ca="1">'UFV-UFJF'!J21</f>
        <v>0</v>
      </c>
      <c r="K94" s="24">
        <f ca="1">'UFV-UFJF'!K21</f>
        <v>0</v>
      </c>
      <c r="L94" s="24">
        <f ca="1">'UFV-UFJF'!L21</f>
        <v>0</v>
      </c>
      <c r="M94" s="24">
        <f ca="1">'UFV-UFJF'!M21</f>
        <v>0</v>
      </c>
      <c r="N94" s="24">
        <f ca="1">'UFV-UFJF'!N21</f>
        <v>0</v>
      </c>
      <c r="O94" s="24">
        <f ca="1">'UFV-UFJF'!O21</f>
        <v>0</v>
      </c>
      <c r="P94" s="24">
        <f ca="1">'UFV-UFJF'!P21</f>
        <v>0</v>
      </c>
      <c r="Q94" s="24">
        <f ca="1">'UFV-UFJF'!Q21</f>
        <v>0</v>
      </c>
      <c r="R94" s="24">
        <f ca="1">'UFV-UFJF'!R21</f>
        <v>0</v>
      </c>
      <c r="S94" s="24">
        <f ca="1">'UFV-UFJF'!S21</f>
        <v>0</v>
      </c>
      <c r="T94" s="85" t="str">
        <f ca="1">'UFV-UFJF'!T21</f>
        <v>C</v>
      </c>
      <c r="U94" s="24">
        <f ca="1">'UFV-UFJF'!U21</f>
        <v>0</v>
      </c>
      <c r="V94" s="24">
        <f ca="1">'UFV-UFJF'!V21</f>
        <v>0</v>
      </c>
      <c r="W94" s="24">
        <f ca="1">'UFV-UFJF'!W21</f>
        <v>0</v>
      </c>
      <c r="X94" s="24">
        <f ca="1">'UFV-UFJF'!X21</f>
        <v>0</v>
      </c>
      <c r="Y94" s="24">
        <f ca="1">'UFV-UFJF'!Y21</f>
        <v>0</v>
      </c>
      <c r="Z94" s="24">
        <f ca="1">'UFV-UFJF'!Z21</f>
        <v>0</v>
      </c>
      <c r="AA94" s="24">
        <f ca="1">'UFV-UFJF'!AA21</f>
        <v>0</v>
      </c>
      <c r="AB94" s="24">
        <f ca="1">'UFV-UFJF'!AB21</f>
        <v>0</v>
      </c>
      <c r="AC94" s="24">
        <f ca="1">'UFV-UFJF'!AC21</f>
        <v>0</v>
      </c>
      <c r="AD94" s="24">
        <f ca="1">'UFV-UFJF'!AD21</f>
        <v>0</v>
      </c>
      <c r="AE94" s="24">
        <f ca="1">'UFV-UFJF'!AE21</f>
        <v>0</v>
      </c>
      <c r="AF94" s="24">
        <f ca="1">'UFV-UFJF'!AF21</f>
        <v>0</v>
      </c>
      <c r="AG94" s="24">
        <f ca="1">'UFV-UFJF'!AG21</f>
        <v>0</v>
      </c>
      <c r="AH94" s="24">
        <f ca="1">'UFV-UFJF'!AH21</f>
        <v>0</v>
      </c>
      <c r="AI94" s="24">
        <f ca="1">'UFV-UFJF'!AI21</f>
        <v>0</v>
      </c>
      <c r="AJ94" s="50"/>
      <c r="AK94" s="93"/>
      <c r="AL94" s="33"/>
      <c r="AM94" s="33"/>
      <c r="AN94" s="36"/>
      <c r="AO94" s="36"/>
      <c r="AP94" s="36"/>
      <c r="AQ94" s="36"/>
      <c r="AR94" s="37"/>
      <c r="AS94" s="33"/>
      <c r="AT94" s="33"/>
      <c r="AU94" s="33"/>
      <c r="AV94" s="33"/>
      <c r="AW94" s="33"/>
      <c r="AX94" s="33"/>
      <c r="AY94" s="33"/>
      <c r="AZ94" s="38">
        <f t="shared" si="102"/>
        <v>1</v>
      </c>
      <c r="BA94" s="39">
        <f t="shared" si="103"/>
        <v>0</v>
      </c>
      <c r="BB94" s="40">
        <f t="shared" si="104"/>
        <v>0</v>
      </c>
      <c r="BC94" s="31">
        <f t="shared" si="105"/>
        <v>0</v>
      </c>
      <c r="BD94" s="40">
        <f t="shared" si="106"/>
        <v>0</v>
      </c>
      <c r="BE94" s="31">
        <f t="shared" si="107"/>
        <v>0</v>
      </c>
      <c r="BF94" s="40">
        <f t="shared" si="108"/>
        <v>0</v>
      </c>
      <c r="BG94" s="31">
        <f t="shared" si="109"/>
        <v>0</v>
      </c>
      <c r="BH94" s="40">
        <f t="shared" si="110"/>
        <v>0</v>
      </c>
      <c r="BI94" s="40">
        <f t="shared" si="111"/>
        <v>0</v>
      </c>
      <c r="BJ94" s="40">
        <f t="shared" si="112"/>
        <v>0</v>
      </c>
      <c r="BK94" s="40">
        <f t="shared" si="113"/>
        <v>0</v>
      </c>
      <c r="BL94" s="40">
        <f t="shared" si="114"/>
        <v>0</v>
      </c>
      <c r="BM94" s="31">
        <f t="shared" si="115"/>
        <v>0</v>
      </c>
      <c r="BN94" s="40">
        <f t="shared" si="116"/>
        <v>0</v>
      </c>
      <c r="BO94" s="40">
        <f t="shared" si="117"/>
        <v>0</v>
      </c>
      <c r="BP94" s="40">
        <f t="shared" si="118"/>
        <v>0</v>
      </c>
      <c r="BQ94" s="40">
        <f t="shared" si="119"/>
        <v>0</v>
      </c>
      <c r="BR94" s="40">
        <f t="shared" si="120"/>
        <v>0</v>
      </c>
      <c r="BS94" s="31">
        <f t="shared" si="121"/>
        <v>0</v>
      </c>
      <c r="BT94" s="40">
        <f t="shared" si="122"/>
        <v>0</v>
      </c>
      <c r="BU94" s="41">
        <f t="shared" si="123"/>
        <v>0</v>
      </c>
      <c r="BV94" s="41">
        <f t="shared" si="124"/>
        <v>0</v>
      </c>
      <c r="BW94" s="42"/>
      <c r="BX94" s="39">
        <f t="shared" si="125"/>
        <v>0</v>
      </c>
      <c r="BY94" s="40">
        <f t="shared" si="126"/>
        <v>0</v>
      </c>
      <c r="BZ94" s="40">
        <f t="shared" si="127"/>
        <v>0</v>
      </c>
      <c r="CA94" s="40">
        <f t="shared" si="128"/>
        <v>0</v>
      </c>
      <c r="CB94" s="40">
        <f t="shared" si="129"/>
        <v>0</v>
      </c>
      <c r="CC94" s="32">
        <f t="shared" si="96"/>
        <v>0</v>
      </c>
      <c r="CD94" s="177">
        <f t="shared" si="6"/>
        <v>-73.333333333333329</v>
      </c>
      <c r="CE94" s="24" t="str">
        <f t="shared" si="97"/>
        <v>NAO</v>
      </c>
      <c r="CF94" s="177">
        <f t="shared" si="7"/>
        <v>-93.333333333333329</v>
      </c>
      <c r="CG94" s="24" t="str">
        <f t="shared" si="98"/>
        <v>NAO</v>
      </c>
      <c r="CH94" s="177">
        <f t="shared" si="8"/>
        <v>-120</v>
      </c>
      <c r="CI94" s="24" t="str">
        <f t="shared" si="99"/>
        <v>NAO</v>
      </c>
      <c r="CJ94" s="24">
        <f t="shared" si="100"/>
        <v>388</v>
      </c>
      <c r="CK94" s="175">
        <f t="shared" si="78"/>
        <v>0</v>
      </c>
      <c r="CM94">
        <f t="shared" si="79"/>
        <v>0</v>
      </c>
      <c r="CN94">
        <f t="shared" si="80"/>
        <v>0</v>
      </c>
      <c r="CO94">
        <f t="shared" si="81"/>
        <v>0</v>
      </c>
      <c r="CP94">
        <f t="shared" si="82"/>
        <v>0</v>
      </c>
      <c r="CQ94">
        <f t="shared" si="83"/>
        <v>0</v>
      </c>
      <c r="CR94">
        <f t="shared" si="84"/>
        <v>0</v>
      </c>
      <c r="CS94">
        <f t="shared" si="85"/>
        <v>0</v>
      </c>
      <c r="CT94">
        <f t="shared" si="86"/>
        <v>0</v>
      </c>
      <c r="CU94">
        <f t="shared" si="87"/>
        <v>0</v>
      </c>
      <c r="CV94">
        <f t="shared" si="88"/>
        <v>0</v>
      </c>
      <c r="CW94">
        <f t="shared" si="89"/>
        <v>0</v>
      </c>
      <c r="CX94">
        <f t="shared" si="90"/>
        <v>0</v>
      </c>
      <c r="CY94">
        <f t="shared" si="91"/>
        <v>0</v>
      </c>
      <c r="CZ94">
        <f t="shared" si="92"/>
        <v>0</v>
      </c>
      <c r="DA94">
        <f t="shared" si="93"/>
        <v>0</v>
      </c>
      <c r="DB94">
        <f t="shared" si="94"/>
        <v>0</v>
      </c>
      <c r="DC94">
        <f t="shared" si="95"/>
        <v>0</v>
      </c>
      <c r="DE94" s="24">
        <f t="shared" si="101"/>
        <v>1</v>
      </c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</row>
    <row r="95" spans="1:123" ht="15.75" thickBot="1">
      <c r="A95" s="24" t="str">
        <f ca="1">'UFV-UFJF'!A22</f>
        <v>UFV/UFJF</v>
      </c>
      <c r="B95" s="24">
        <f ca="1">'UFV-UFJF'!B22</f>
        <v>20</v>
      </c>
      <c r="C95" s="24" t="str">
        <f ca="1">'UFV-UFJF'!C22</f>
        <v>Carlos Fernando</v>
      </c>
      <c r="D95" s="85" t="str">
        <f ca="1">'UFV-UFJF'!D22</f>
        <v>P</v>
      </c>
      <c r="E95" s="24">
        <f ca="1">'UFV-UFJF'!E22</f>
        <v>0</v>
      </c>
      <c r="F95" s="24">
        <f ca="1">'UFV-UFJF'!F22</f>
        <v>0</v>
      </c>
      <c r="G95" s="24">
        <f ca="1">'UFV-UFJF'!G22</f>
        <v>0</v>
      </c>
      <c r="H95" s="24">
        <f ca="1">'UFV-UFJF'!H22</f>
        <v>0</v>
      </c>
      <c r="I95" s="24">
        <f ca="1">'UFV-UFJF'!I22</f>
        <v>0</v>
      </c>
      <c r="J95" s="24">
        <f ca="1">'UFV-UFJF'!J22</f>
        <v>0</v>
      </c>
      <c r="K95" s="24">
        <f ca="1">'UFV-UFJF'!K22</f>
        <v>0</v>
      </c>
      <c r="L95" s="24">
        <f ca="1">'UFV-UFJF'!L22</f>
        <v>0</v>
      </c>
      <c r="M95" s="24">
        <f ca="1">'UFV-UFJF'!M22</f>
        <v>0</v>
      </c>
      <c r="N95" s="24">
        <f ca="1">'UFV-UFJF'!N22</f>
        <v>0</v>
      </c>
      <c r="O95" s="24">
        <f ca="1">'UFV-UFJF'!O22</f>
        <v>0</v>
      </c>
      <c r="P95" s="24">
        <f ca="1">'UFV-UFJF'!P22</f>
        <v>0</v>
      </c>
      <c r="Q95" s="24">
        <f ca="1">'UFV-UFJF'!Q22</f>
        <v>0</v>
      </c>
      <c r="R95" s="24">
        <f ca="1">'UFV-UFJF'!R22</f>
        <v>0</v>
      </c>
      <c r="S95" s="24">
        <f ca="1">'UFV-UFJF'!S22</f>
        <v>0</v>
      </c>
      <c r="T95" s="85" t="str">
        <f ca="1">'UFV-UFJF'!T22</f>
        <v>C</v>
      </c>
      <c r="U95" s="24">
        <f ca="1">'UFV-UFJF'!U22</f>
        <v>0</v>
      </c>
      <c r="V95" s="24">
        <f ca="1">'UFV-UFJF'!V22</f>
        <v>0</v>
      </c>
      <c r="W95" s="24">
        <f ca="1">'UFV-UFJF'!W22</f>
        <v>0</v>
      </c>
      <c r="X95" s="24">
        <f ca="1">'UFV-UFJF'!X22</f>
        <v>0</v>
      </c>
      <c r="Y95" s="24">
        <f ca="1">'UFV-UFJF'!Y22</f>
        <v>0</v>
      </c>
      <c r="Z95" s="24">
        <f ca="1">'UFV-UFJF'!Z22</f>
        <v>0</v>
      </c>
      <c r="AA95" s="24">
        <f ca="1">'UFV-UFJF'!AA22</f>
        <v>0</v>
      </c>
      <c r="AB95" s="24">
        <f ca="1">'UFV-UFJF'!AB22</f>
        <v>0</v>
      </c>
      <c r="AC95" s="24">
        <f ca="1">'UFV-UFJF'!AC22</f>
        <v>0</v>
      </c>
      <c r="AD95" s="24">
        <f ca="1">'UFV-UFJF'!AD22</f>
        <v>0</v>
      </c>
      <c r="AE95" s="24">
        <f ca="1">'UFV-UFJF'!AE22</f>
        <v>0</v>
      </c>
      <c r="AF95" s="24">
        <f ca="1">'UFV-UFJF'!AF22</f>
        <v>0</v>
      </c>
      <c r="AG95" s="24">
        <f ca="1">'UFV-UFJF'!AG22</f>
        <v>0</v>
      </c>
      <c r="AH95" s="24">
        <f ca="1">'UFV-UFJF'!AH22</f>
        <v>0</v>
      </c>
      <c r="AI95" s="24">
        <f ca="1">'UFV-UFJF'!AI22</f>
        <v>0</v>
      </c>
      <c r="AJ95" s="50"/>
      <c r="AK95" s="93"/>
      <c r="AL95" s="33"/>
      <c r="AM95" s="33"/>
      <c r="AN95" s="36"/>
      <c r="AO95" s="36"/>
      <c r="AP95" s="36"/>
      <c r="AQ95" s="36"/>
      <c r="AR95" s="37"/>
      <c r="AS95" s="33"/>
      <c r="AT95" s="33"/>
      <c r="AU95" s="33"/>
      <c r="AV95" s="33"/>
      <c r="AW95" s="33"/>
      <c r="AX95" s="33"/>
      <c r="AY95" s="33"/>
      <c r="AZ95" s="38">
        <f t="shared" si="102"/>
        <v>1</v>
      </c>
      <c r="BA95" s="39">
        <f t="shared" si="103"/>
        <v>0</v>
      </c>
      <c r="BB95" s="40">
        <f t="shared" si="104"/>
        <v>0</v>
      </c>
      <c r="BC95" s="31">
        <f t="shared" si="105"/>
        <v>0</v>
      </c>
      <c r="BD95" s="40">
        <f t="shared" si="106"/>
        <v>0</v>
      </c>
      <c r="BE95" s="31">
        <f t="shared" si="107"/>
        <v>0</v>
      </c>
      <c r="BF95" s="40">
        <f t="shared" si="108"/>
        <v>0</v>
      </c>
      <c r="BG95" s="31">
        <f t="shared" si="109"/>
        <v>0</v>
      </c>
      <c r="BH95" s="40">
        <f t="shared" si="110"/>
        <v>0</v>
      </c>
      <c r="BI95" s="40">
        <f t="shared" si="111"/>
        <v>0</v>
      </c>
      <c r="BJ95" s="40">
        <f t="shared" si="112"/>
        <v>0</v>
      </c>
      <c r="BK95" s="40">
        <f t="shared" si="113"/>
        <v>0</v>
      </c>
      <c r="BL95" s="40">
        <f t="shared" si="114"/>
        <v>0</v>
      </c>
      <c r="BM95" s="31">
        <f t="shared" si="115"/>
        <v>0</v>
      </c>
      <c r="BN95" s="40">
        <f t="shared" si="116"/>
        <v>0</v>
      </c>
      <c r="BO95" s="40">
        <f t="shared" si="117"/>
        <v>0</v>
      </c>
      <c r="BP95" s="40">
        <f t="shared" si="118"/>
        <v>0</v>
      </c>
      <c r="BQ95" s="40">
        <f t="shared" si="119"/>
        <v>0</v>
      </c>
      <c r="BR95" s="40">
        <f t="shared" si="120"/>
        <v>0</v>
      </c>
      <c r="BS95" s="31">
        <f t="shared" si="121"/>
        <v>0</v>
      </c>
      <c r="BT95" s="40">
        <f t="shared" si="122"/>
        <v>0</v>
      </c>
      <c r="BU95" s="41">
        <f t="shared" si="123"/>
        <v>0</v>
      </c>
      <c r="BV95" s="41">
        <f t="shared" si="124"/>
        <v>0</v>
      </c>
      <c r="BW95" s="42"/>
      <c r="BX95" s="39">
        <f t="shared" si="125"/>
        <v>0</v>
      </c>
      <c r="BY95" s="40">
        <f t="shared" si="126"/>
        <v>0</v>
      </c>
      <c r="BZ95" s="40">
        <f t="shared" si="127"/>
        <v>0</v>
      </c>
      <c r="CA95" s="40">
        <f t="shared" si="128"/>
        <v>0</v>
      </c>
      <c r="CB95" s="40">
        <f t="shared" si="129"/>
        <v>0</v>
      </c>
      <c r="CC95" s="32">
        <f t="shared" si="96"/>
        <v>0</v>
      </c>
      <c r="CD95" s="177">
        <f t="shared" si="6"/>
        <v>-73.333333333333329</v>
      </c>
      <c r="CE95" s="24" t="str">
        <f t="shared" si="97"/>
        <v>NAO</v>
      </c>
      <c r="CF95" s="177">
        <f t="shared" si="7"/>
        <v>-93.333333333333329</v>
      </c>
      <c r="CG95" s="24" t="str">
        <f t="shared" si="98"/>
        <v>NAO</v>
      </c>
      <c r="CH95" s="177">
        <f t="shared" si="8"/>
        <v>-120</v>
      </c>
      <c r="CI95" s="24" t="str">
        <f t="shared" si="99"/>
        <v>NAO</v>
      </c>
      <c r="CJ95" s="24">
        <f t="shared" si="100"/>
        <v>388</v>
      </c>
      <c r="CK95" s="175">
        <f t="shared" si="78"/>
        <v>0</v>
      </c>
      <c r="CM95">
        <f t="shared" si="79"/>
        <v>0</v>
      </c>
      <c r="CN95">
        <f t="shared" si="80"/>
        <v>0</v>
      </c>
      <c r="CO95">
        <f t="shared" si="81"/>
        <v>0</v>
      </c>
      <c r="CP95">
        <f t="shared" si="82"/>
        <v>0</v>
      </c>
      <c r="CQ95">
        <f t="shared" si="83"/>
        <v>0</v>
      </c>
      <c r="CR95">
        <f t="shared" si="84"/>
        <v>0</v>
      </c>
      <c r="CS95">
        <f t="shared" si="85"/>
        <v>0</v>
      </c>
      <c r="CT95">
        <f t="shared" si="86"/>
        <v>0</v>
      </c>
      <c r="CU95">
        <f t="shared" si="87"/>
        <v>0</v>
      </c>
      <c r="CV95">
        <f t="shared" si="88"/>
        <v>0</v>
      </c>
      <c r="CW95">
        <f t="shared" si="89"/>
        <v>0</v>
      </c>
      <c r="CX95">
        <f t="shared" si="90"/>
        <v>0</v>
      </c>
      <c r="CY95">
        <f t="shared" si="91"/>
        <v>0</v>
      </c>
      <c r="CZ95">
        <f t="shared" si="92"/>
        <v>0</v>
      </c>
      <c r="DA95">
        <f t="shared" si="93"/>
        <v>0</v>
      </c>
      <c r="DB95">
        <f t="shared" si="94"/>
        <v>0</v>
      </c>
      <c r="DC95">
        <f t="shared" si="95"/>
        <v>0</v>
      </c>
      <c r="DE95" s="24">
        <f t="shared" si="101"/>
        <v>1</v>
      </c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</row>
    <row r="96" spans="1:123" ht="15.75" thickBot="1">
      <c r="A96" s="24" t="str">
        <f ca="1">'UFV-UFJF'!A23</f>
        <v>UFV/UFJF</v>
      </c>
      <c r="B96" s="24">
        <f ca="1">'UFV-UFJF'!B23</f>
        <v>21</v>
      </c>
      <c r="C96" s="24" t="str">
        <f ca="1">'UFV-UFJF'!C23</f>
        <v>José Marques Novo Junior</v>
      </c>
      <c r="D96" s="85" t="str">
        <f ca="1">'UFV-UFJF'!D23</f>
        <v>P</v>
      </c>
      <c r="E96" s="24">
        <f ca="1">'UFV-UFJF'!E23</f>
        <v>0</v>
      </c>
      <c r="F96" s="24">
        <f ca="1">'UFV-UFJF'!F23</f>
        <v>0</v>
      </c>
      <c r="G96" s="24">
        <f ca="1">'UFV-UFJF'!G23</f>
        <v>0</v>
      </c>
      <c r="H96" s="24">
        <f ca="1">'UFV-UFJF'!H23</f>
        <v>0</v>
      </c>
      <c r="I96" s="24">
        <f ca="1">'UFV-UFJF'!I23</f>
        <v>0</v>
      </c>
      <c r="J96" s="24">
        <f ca="1">'UFV-UFJF'!J23</f>
        <v>0</v>
      </c>
      <c r="K96" s="24">
        <f ca="1">'UFV-UFJF'!K23</f>
        <v>0</v>
      </c>
      <c r="L96" s="24">
        <f ca="1">'UFV-UFJF'!L23</f>
        <v>0</v>
      </c>
      <c r="M96" s="24">
        <f ca="1">'UFV-UFJF'!M23</f>
        <v>0</v>
      </c>
      <c r="N96" s="24">
        <f ca="1">'UFV-UFJF'!N23</f>
        <v>0</v>
      </c>
      <c r="O96" s="24">
        <f ca="1">'UFV-UFJF'!O23</f>
        <v>0</v>
      </c>
      <c r="P96" s="24">
        <f ca="1">'UFV-UFJF'!P23</f>
        <v>0</v>
      </c>
      <c r="Q96" s="24">
        <f ca="1">'UFV-UFJF'!Q23</f>
        <v>0</v>
      </c>
      <c r="R96" s="24">
        <f ca="1">'UFV-UFJF'!R23</f>
        <v>0</v>
      </c>
      <c r="S96" s="24">
        <f ca="1">'UFV-UFJF'!S23</f>
        <v>0</v>
      </c>
      <c r="T96" s="85" t="str">
        <f ca="1">'UFV-UFJF'!T23</f>
        <v>C</v>
      </c>
      <c r="U96" s="24">
        <f ca="1">'UFV-UFJF'!U23</f>
        <v>0</v>
      </c>
      <c r="V96" s="24">
        <f ca="1">'UFV-UFJF'!V23</f>
        <v>0</v>
      </c>
      <c r="W96" s="24">
        <f ca="1">'UFV-UFJF'!W23</f>
        <v>0</v>
      </c>
      <c r="X96" s="24">
        <f ca="1">'UFV-UFJF'!X23</f>
        <v>0</v>
      </c>
      <c r="Y96" s="24">
        <f ca="1">'UFV-UFJF'!Y23</f>
        <v>0</v>
      </c>
      <c r="Z96" s="24">
        <f ca="1">'UFV-UFJF'!Z23</f>
        <v>0</v>
      </c>
      <c r="AA96" s="24">
        <f ca="1">'UFV-UFJF'!AA23</f>
        <v>0</v>
      </c>
      <c r="AB96" s="24">
        <f ca="1">'UFV-UFJF'!AB23</f>
        <v>0</v>
      </c>
      <c r="AC96" s="24">
        <f ca="1">'UFV-UFJF'!AC23</f>
        <v>0</v>
      </c>
      <c r="AD96" s="24">
        <f ca="1">'UFV-UFJF'!AD23</f>
        <v>0</v>
      </c>
      <c r="AE96" s="24">
        <f ca="1">'UFV-UFJF'!AE23</f>
        <v>0</v>
      </c>
      <c r="AF96" s="24">
        <f ca="1">'UFV-UFJF'!AF23</f>
        <v>0</v>
      </c>
      <c r="AG96" s="24">
        <f ca="1">'UFV-UFJF'!AG23</f>
        <v>0</v>
      </c>
      <c r="AH96" s="24">
        <f ca="1">'UFV-UFJF'!AH23</f>
        <v>0</v>
      </c>
      <c r="AI96" s="24">
        <f ca="1">'UFV-UFJF'!AI23</f>
        <v>0</v>
      </c>
      <c r="AJ96" s="50"/>
      <c r="AK96" s="93"/>
      <c r="AL96" s="33"/>
      <c r="AM96" s="33"/>
      <c r="AN96" s="36"/>
      <c r="AO96" s="36"/>
      <c r="AP96" s="36"/>
      <c r="AQ96" s="36"/>
      <c r="AR96" s="37"/>
      <c r="AS96" s="33"/>
      <c r="AT96" s="33"/>
      <c r="AU96" s="33"/>
      <c r="AV96" s="33"/>
      <c r="AW96" s="33"/>
      <c r="AX96" s="33"/>
      <c r="AY96" s="33"/>
      <c r="AZ96" s="38">
        <f t="shared" si="102"/>
        <v>1</v>
      </c>
      <c r="BA96" s="39">
        <f t="shared" si="103"/>
        <v>0</v>
      </c>
      <c r="BB96" s="40">
        <f t="shared" si="104"/>
        <v>0</v>
      </c>
      <c r="BC96" s="31">
        <f t="shared" si="105"/>
        <v>0</v>
      </c>
      <c r="BD96" s="40">
        <f t="shared" si="106"/>
        <v>0</v>
      </c>
      <c r="BE96" s="31">
        <f t="shared" si="107"/>
        <v>0</v>
      </c>
      <c r="BF96" s="40">
        <f t="shared" si="108"/>
        <v>0</v>
      </c>
      <c r="BG96" s="31">
        <f t="shared" si="109"/>
        <v>0</v>
      </c>
      <c r="BH96" s="40">
        <f t="shared" si="110"/>
        <v>0</v>
      </c>
      <c r="BI96" s="40">
        <f t="shared" si="111"/>
        <v>0</v>
      </c>
      <c r="BJ96" s="40">
        <f t="shared" si="112"/>
        <v>0</v>
      </c>
      <c r="BK96" s="40">
        <f t="shared" si="113"/>
        <v>0</v>
      </c>
      <c r="BL96" s="40">
        <f t="shared" si="114"/>
        <v>0</v>
      </c>
      <c r="BM96" s="31">
        <f t="shared" si="115"/>
        <v>0</v>
      </c>
      <c r="BN96" s="40">
        <f t="shared" si="116"/>
        <v>0</v>
      </c>
      <c r="BO96" s="40">
        <f t="shared" si="117"/>
        <v>0</v>
      </c>
      <c r="BP96" s="40">
        <f t="shared" si="118"/>
        <v>0</v>
      </c>
      <c r="BQ96" s="40">
        <f t="shared" si="119"/>
        <v>0</v>
      </c>
      <c r="BR96" s="40">
        <f t="shared" si="120"/>
        <v>0</v>
      </c>
      <c r="BS96" s="31">
        <f t="shared" si="121"/>
        <v>0</v>
      </c>
      <c r="BT96" s="40">
        <f t="shared" si="122"/>
        <v>0</v>
      </c>
      <c r="BU96" s="41">
        <f t="shared" si="123"/>
        <v>0</v>
      </c>
      <c r="BV96" s="41">
        <f t="shared" si="124"/>
        <v>0</v>
      </c>
      <c r="BW96" s="42"/>
      <c r="BX96" s="39">
        <f t="shared" si="125"/>
        <v>0</v>
      </c>
      <c r="BY96" s="40">
        <f t="shared" si="126"/>
        <v>0</v>
      </c>
      <c r="BZ96" s="40">
        <f t="shared" si="127"/>
        <v>0</v>
      </c>
      <c r="CA96" s="40">
        <f t="shared" si="128"/>
        <v>0</v>
      </c>
      <c r="CB96" s="40">
        <f t="shared" si="129"/>
        <v>0</v>
      </c>
      <c r="CC96" s="32">
        <f t="shared" si="96"/>
        <v>0</v>
      </c>
      <c r="CD96" s="177">
        <f t="shared" si="6"/>
        <v>-73.333333333333329</v>
      </c>
      <c r="CE96" s="24" t="str">
        <f t="shared" si="97"/>
        <v>NAO</v>
      </c>
      <c r="CF96" s="177">
        <f t="shared" si="7"/>
        <v>-93.333333333333329</v>
      </c>
      <c r="CG96" s="24" t="str">
        <f t="shared" si="98"/>
        <v>NAO</v>
      </c>
      <c r="CH96" s="177">
        <f t="shared" si="8"/>
        <v>-120</v>
      </c>
      <c r="CI96" s="24" t="str">
        <f t="shared" si="99"/>
        <v>NAO</v>
      </c>
      <c r="CJ96" s="24">
        <f t="shared" si="100"/>
        <v>388</v>
      </c>
      <c r="CK96" s="175">
        <f t="shared" si="78"/>
        <v>0</v>
      </c>
      <c r="CM96">
        <f t="shared" si="79"/>
        <v>0</v>
      </c>
      <c r="CN96">
        <f t="shared" si="80"/>
        <v>0</v>
      </c>
      <c r="CO96">
        <f t="shared" si="81"/>
        <v>0</v>
      </c>
      <c r="CP96">
        <f t="shared" si="82"/>
        <v>0</v>
      </c>
      <c r="CQ96">
        <f t="shared" si="83"/>
        <v>0</v>
      </c>
      <c r="CR96">
        <f t="shared" si="84"/>
        <v>0</v>
      </c>
      <c r="CS96">
        <f t="shared" si="85"/>
        <v>0</v>
      </c>
      <c r="CT96">
        <f t="shared" si="86"/>
        <v>0</v>
      </c>
      <c r="CU96">
        <f t="shared" si="87"/>
        <v>0</v>
      </c>
      <c r="CV96">
        <f t="shared" si="88"/>
        <v>0</v>
      </c>
      <c r="CW96">
        <f t="shared" si="89"/>
        <v>0</v>
      </c>
      <c r="CX96">
        <f t="shared" si="90"/>
        <v>0</v>
      </c>
      <c r="CY96">
        <f t="shared" si="91"/>
        <v>0</v>
      </c>
      <c r="CZ96">
        <f t="shared" si="92"/>
        <v>0</v>
      </c>
      <c r="DA96">
        <f t="shared" si="93"/>
        <v>0</v>
      </c>
      <c r="DB96">
        <f t="shared" si="94"/>
        <v>0</v>
      </c>
      <c r="DC96">
        <f t="shared" si="95"/>
        <v>0</v>
      </c>
      <c r="DE96" s="24">
        <f t="shared" si="101"/>
        <v>1</v>
      </c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</row>
    <row r="97" spans="1:123" ht="15.75" thickBot="1">
      <c r="A97" s="24" t="str">
        <f ca="1">'UFV-UFJF'!A24</f>
        <v>UFV/UFJF</v>
      </c>
      <c r="B97" s="24">
        <f ca="1">'UFV-UFJF'!B24</f>
        <v>22</v>
      </c>
      <c r="C97" s="24" t="str">
        <f ca="1">'UFV-UFJF'!C24</f>
        <v>Silvia Franceschini</v>
      </c>
      <c r="D97" s="85" t="str">
        <f ca="1">'UFV-UFJF'!D24</f>
        <v>C</v>
      </c>
      <c r="E97" s="24">
        <f ca="1">'UFV-UFJF'!E24</f>
        <v>0</v>
      </c>
      <c r="F97" s="24">
        <f ca="1">'UFV-UFJF'!F24</f>
        <v>0</v>
      </c>
      <c r="G97" s="24">
        <f ca="1">'UFV-UFJF'!G24</f>
        <v>0</v>
      </c>
      <c r="H97" s="24">
        <f ca="1">'UFV-UFJF'!H24</f>
        <v>0</v>
      </c>
      <c r="I97" s="24">
        <f ca="1">'UFV-UFJF'!I24</f>
        <v>0</v>
      </c>
      <c r="J97" s="24">
        <f ca="1">'UFV-UFJF'!J24</f>
        <v>0</v>
      </c>
      <c r="K97" s="24">
        <f ca="1">'UFV-UFJF'!K24</f>
        <v>0</v>
      </c>
      <c r="L97" s="24">
        <f ca="1">'UFV-UFJF'!L24</f>
        <v>0</v>
      </c>
      <c r="M97" s="24">
        <f ca="1">'UFV-UFJF'!M24</f>
        <v>0</v>
      </c>
      <c r="N97" s="24">
        <f ca="1">'UFV-UFJF'!N24</f>
        <v>0</v>
      </c>
      <c r="O97" s="24">
        <f ca="1">'UFV-UFJF'!O24</f>
        <v>0</v>
      </c>
      <c r="P97" s="24">
        <f ca="1">'UFV-UFJF'!P24</f>
        <v>0</v>
      </c>
      <c r="Q97" s="24">
        <f ca="1">'UFV-UFJF'!Q24</f>
        <v>0</v>
      </c>
      <c r="R97" s="24">
        <f ca="1">'UFV-UFJF'!R24</f>
        <v>0</v>
      </c>
      <c r="S97" s="24">
        <f ca="1">'UFV-UFJF'!S24</f>
        <v>0</v>
      </c>
      <c r="T97" s="85" t="str">
        <f ca="1">'UFV-UFJF'!T24</f>
        <v>C</v>
      </c>
      <c r="U97" s="24">
        <f ca="1">'UFV-UFJF'!U24</f>
        <v>0</v>
      </c>
      <c r="V97" s="24">
        <f ca="1">'UFV-UFJF'!V24</f>
        <v>0</v>
      </c>
      <c r="W97" s="24">
        <f ca="1">'UFV-UFJF'!W24</f>
        <v>0</v>
      </c>
      <c r="X97" s="24">
        <f ca="1">'UFV-UFJF'!X24</f>
        <v>0</v>
      </c>
      <c r="Y97" s="24">
        <f ca="1">'UFV-UFJF'!Y24</f>
        <v>0</v>
      </c>
      <c r="Z97" s="24">
        <f ca="1">'UFV-UFJF'!Z24</f>
        <v>0</v>
      </c>
      <c r="AA97" s="24">
        <f ca="1">'UFV-UFJF'!AA24</f>
        <v>0</v>
      </c>
      <c r="AB97" s="24">
        <f ca="1">'UFV-UFJF'!AB24</f>
        <v>0</v>
      </c>
      <c r="AC97" s="24">
        <f ca="1">'UFV-UFJF'!AC24</f>
        <v>0</v>
      </c>
      <c r="AD97" s="24">
        <f ca="1">'UFV-UFJF'!AD24</f>
        <v>0</v>
      </c>
      <c r="AE97" s="24">
        <f ca="1">'UFV-UFJF'!AE24</f>
        <v>0</v>
      </c>
      <c r="AF97" s="24">
        <f ca="1">'UFV-UFJF'!AF24</f>
        <v>0</v>
      </c>
      <c r="AG97" s="24">
        <f ca="1">'UFV-UFJF'!AG24</f>
        <v>0</v>
      </c>
      <c r="AH97" s="24">
        <f ca="1">'UFV-UFJF'!AH24</f>
        <v>0</v>
      </c>
      <c r="AI97" s="24">
        <f ca="1">'UFV-UFJF'!AI24</f>
        <v>0</v>
      </c>
      <c r="AJ97" s="50"/>
      <c r="AK97" s="93"/>
      <c r="AL97" s="33"/>
      <c r="AM97" s="33"/>
      <c r="AN97" s="36"/>
      <c r="AO97" s="36"/>
      <c r="AP97" s="36"/>
      <c r="AQ97" s="36"/>
      <c r="AR97" s="37"/>
      <c r="AS97" s="33"/>
      <c r="AT97" s="33"/>
      <c r="AU97" s="33"/>
      <c r="AV97" s="33"/>
      <c r="AW97" s="33"/>
      <c r="AX97" s="33"/>
      <c r="AY97" s="33"/>
      <c r="AZ97" s="38">
        <f t="shared" si="102"/>
        <v>0</v>
      </c>
      <c r="BA97" s="39">
        <f t="shared" si="103"/>
        <v>0</v>
      </c>
      <c r="BB97" s="40">
        <f t="shared" si="104"/>
        <v>0</v>
      </c>
      <c r="BC97" s="31">
        <f t="shared" si="105"/>
        <v>0</v>
      </c>
      <c r="BD97" s="40">
        <f t="shared" si="106"/>
        <v>0</v>
      </c>
      <c r="BE97" s="31">
        <f t="shared" si="107"/>
        <v>0</v>
      </c>
      <c r="BF97" s="40">
        <f t="shared" si="108"/>
        <v>0</v>
      </c>
      <c r="BG97" s="31">
        <f t="shared" si="109"/>
        <v>0</v>
      </c>
      <c r="BH97" s="40">
        <f t="shared" si="110"/>
        <v>0</v>
      </c>
      <c r="BI97" s="40">
        <f t="shared" si="111"/>
        <v>0</v>
      </c>
      <c r="BJ97" s="40">
        <f t="shared" si="112"/>
        <v>0</v>
      </c>
      <c r="BK97" s="40">
        <f t="shared" si="113"/>
        <v>0</v>
      </c>
      <c r="BL97" s="40">
        <f t="shared" si="114"/>
        <v>0</v>
      </c>
      <c r="BM97" s="31">
        <f t="shared" si="115"/>
        <v>0</v>
      </c>
      <c r="BN97" s="40">
        <f t="shared" si="116"/>
        <v>0</v>
      </c>
      <c r="BO97" s="40">
        <f t="shared" si="117"/>
        <v>0</v>
      </c>
      <c r="BP97" s="40">
        <f t="shared" si="118"/>
        <v>0</v>
      </c>
      <c r="BQ97" s="40">
        <f t="shared" si="119"/>
        <v>0</v>
      </c>
      <c r="BR97" s="40">
        <f t="shared" si="120"/>
        <v>0</v>
      </c>
      <c r="BS97" s="31">
        <f t="shared" si="121"/>
        <v>0</v>
      </c>
      <c r="BT97" s="40">
        <f t="shared" si="122"/>
        <v>0</v>
      </c>
      <c r="BU97" s="41">
        <f t="shared" si="123"/>
        <v>0</v>
      </c>
      <c r="BV97" s="41">
        <f t="shared" si="124"/>
        <v>0</v>
      </c>
      <c r="BW97" s="42"/>
      <c r="BX97" s="39">
        <f t="shared" si="125"/>
        <v>0</v>
      </c>
      <c r="BY97" s="40">
        <f t="shared" si="126"/>
        <v>0</v>
      </c>
      <c r="BZ97" s="40">
        <f t="shared" si="127"/>
        <v>0</v>
      </c>
      <c r="CA97" s="40">
        <f t="shared" si="128"/>
        <v>0</v>
      </c>
      <c r="CB97" s="40">
        <f t="shared" si="129"/>
        <v>0</v>
      </c>
      <c r="CC97" s="32" t="str">
        <f t="shared" si="96"/>
        <v/>
      </c>
      <c r="CD97" s="177" t="e">
        <f t="shared" si="6"/>
        <v>#VALUE!</v>
      </c>
      <c r="CE97" s="24" t="str">
        <f t="shared" si="97"/>
        <v xml:space="preserve"> </v>
      </c>
      <c r="CF97" s="177" t="e">
        <f t="shared" si="7"/>
        <v>#VALUE!</v>
      </c>
      <c r="CG97" s="24" t="str">
        <f t="shared" si="98"/>
        <v xml:space="preserve"> </v>
      </c>
      <c r="CH97" s="177" t="e">
        <f t="shared" si="8"/>
        <v>#VALUE!</v>
      </c>
      <c r="CI97" s="24" t="str">
        <f t="shared" si="99"/>
        <v xml:space="preserve"> </v>
      </c>
      <c r="CJ97" s="24" t="e">
        <f t="shared" si="100"/>
        <v>#VALUE!</v>
      </c>
      <c r="CK97" s="175" t="e">
        <f t="shared" si="78"/>
        <v>#VALUE!</v>
      </c>
      <c r="CM97">
        <f t="shared" si="79"/>
        <v>0</v>
      </c>
      <c r="CN97">
        <f t="shared" si="80"/>
        <v>0</v>
      </c>
      <c r="CO97">
        <f t="shared" si="81"/>
        <v>0</v>
      </c>
      <c r="CP97">
        <f t="shared" si="82"/>
        <v>0</v>
      </c>
      <c r="CQ97">
        <f t="shared" si="83"/>
        <v>0</v>
      </c>
      <c r="CR97">
        <f t="shared" si="84"/>
        <v>0</v>
      </c>
      <c r="CS97">
        <f t="shared" si="85"/>
        <v>0</v>
      </c>
      <c r="CT97">
        <f t="shared" si="86"/>
        <v>0</v>
      </c>
      <c r="CU97">
        <f t="shared" si="87"/>
        <v>0</v>
      </c>
      <c r="CV97">
        <f t="shared" si="88"/>
        <v>0</v>
      </c>
      <c r="CW97">
        <f t="shared" si="89"/>
        <v>0</v>
      </c>
      <c r="CX97">
        <f t="shared" si="90"/>
        <v>0</v>
      </c>
      <c r="CY97">
        <f t="shared" si="91"/>
        <v>0</v>
      </c>
      <c r="CZ97">
        <f t="shared" si="92"/>
        <v>0</v>
      </c>
      <c r="DA97">
        <f t="shared" si="93"/>
        <v>0</v>
      </c>
      <c r="DB97">
        <f t="shared" si="94"/>
        <v>0</v>
      </c>
      <c r="DC97">
        <f t="shared" si="95"/>
        <v>0</v>
      </c>
      <c r="DE97" s="24">
        <f t="shared" si="101"/>
        <v>0</v>
      </c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</row>
    <row r="98" spans="1:123" ht="15.75" thickBot="1">
      <c r="A98" s="172" t="str">
        <f ca="1">USJT!A3</f>
        <v>USJT</v>
      </c>
      <c r="B98" s="172">
        <f ca="1">USJT!B3</f>
        <v>1</v>
      </c>
      <c r="C98" s="172" t="str">
        <f ca="1">USJT!C3</f>
        <v>AYLTON JOSÉ FIGUEIRA JÚNIOR</v>
      </c>
      <c r="D98" s="85" t="str">
        <f ca="1">USJT!D3</f>
        <v>P</v>
      </c>
      <c r="E98" s="172">
        <f ca="1">USJT!E3</f>
        <v>0</v>
      </c>
      <c r="F98" s="172">
        <f ca="1">USJT!F3</f>
        <v>0</v>
      </c>
      <c r="G98" s="172">
        <f ca="1">USJT!G3</f>
        <v>0</v>
      </c>
      <c r="H98" s="172">
        <f ca="1">USJT!H3</f>
        <v>0</v>
      </c>
      <c r="I98" s="172">
        <f ca="1">USJT!I3</f>
        <v>0</v>
      </c>
      <c r="J98" s="172">
        <f ca="1">USJT!J3</f>
        <v>0</v>
      </c>
      <c r="K98" s="172">
        <f ca="1">USJT!K3</f>
        <v>2</v>
      </c>
      <c r="L98" s="172">
        <f ca="1">USJT!L3</f>
        <v>0</v>
      </c>
      <c r="M98" s="172">
        <f ca="1">USJT!M3</f>
        <v>0</v>
      </c>
      <c r="N98" s="172">
        <f ca="1">USJT!N3</f>
        <v>0</v>
      </c>
      <c r="O98" s="172">
        <f ca="1">USJT!O3</f>
        <v>0</v>
      </c>
      <c r="P98" s="172">
        <f ca="1">USJT!P3</f>
        <v>0</v>
      </c>
      <c r="Q98" s="172">
        <f ca="1">USJT!Q3</f>
        <v>0</v>
      </c>
      <c r="R98" s="172">
        <f ca="1">USJT!R3</f>
        <v>0</v>
      </c>
      <c r="S98" s="172">
        <f ca="1">USJT!S3</f>
        <v>0</v>
      </c>
      <c r="T98" s="85" t="str">
        <f ca="1">USJT!T3</f>
        <v>P</v>
      </c>
      <c r="U98" s="172">
        <f ca="1">USJT!U3</f>
        <v>0</v>
      </c>
      <c r="V98" s="172">
        <f ca="1">USJT!V3</f>
        <v>1</v>
      </c>
      <c r="W98" s="172">
        <f ca="1">USJT!W3</f>
        <v>0</v>
      </c>
      <c r="X98" s="172">
        <f ca="1">USJT!X3</f>
        <v>0</v>
      </c>
      <c r="Y98" s="172">
        <f ca="1">USJT!Y3</f>
        <v>0</v>
      </c>
      <c r="Z98" s="172">
        <f ca="1">USJT!Z3</f>
        <v>2</v>
      </c>
      <c r="AA98" s="172">
        <f ca="1">USJT!AA3</f>
        <v>0</v>
      </c>
      <c r="AB98" s="172">
        <f ca="1">USJT!AB3</f>
        <v>0</v>
      </c>
      <c r="AC98" s="172">
        <f ca="1">USJT!AC3</f>
        <v>0</v>
      </c>
      <c r="AD98" s="172">
        <f ca="1">USJT!AD3</f>
        <v>0</v>
      </c>
      <c r="AE98" s="172">
        <f ca="1">USJT!AE3</f>
        <v>0</v>
      </c>
      <c r="AF98" s="172">
        <f ca="1">USJT!AF3</f>
        <v>0</v>
      </c>
      <c r="AG98" s="172">
        <f ca="1">USJT!AG3</f>
        <v>0</v>
      </c>
      <c r="AH98" s="172">
        <f ca="1">USJT!AH3</f>
        <v>0</v>
      </c>
      <c r="AI98" s="172">
        <f ca="1">USJT!AI3</f>
        <v>0</v>
      </c>
      <c r="AJ98" s="50"/>
      <c r="AK98" s="93"/>
      <c r="AL98" s="33"/>
      <c r="AM98" s="33"/>
      <c r="AN98" s="36"/>
      <c r="AO98" s="36"/>
      <c r="AP98" s="36"/>
      <c r="AQ98" s="36"/>
      <c r="AR98" s="37"/>
      <c r="AS98" s="33"/>
      <c r="AT98" s="33"/>
      <c r="AU98" s="33"/>
      <c r="AV98" s="33"/>
      <c r="AW98" s="33"/>
      <c r="AX98" s="33"/>
      <c r="AY98" s="33"/>
      <c r="AZ98" s="38">
        <f t="shared" si="102"/>
        <v>2</v>
      </c>
      <c r="BA98" s="39">
        <f t="shared" si="103"/>
        <v>0</v>
      </c>
      <c r="BB98" s="40">
        <f t="shared" si="104"/>
        <v>1</v>
      </c>
      <c r="BC98" s="31">
        <f t="shared" si="105"/>
        <v>1</v>
      </c>
      <c r="BD98" s="40">
        <f t="shared" si="106"/>
        <v>0</v>
      </c>
      <c r="BE98" s="31">
        <f t="shared" si="107"/>
        <v>1</v>
      </c>
      <c r="BF98" s="40">
        <f t="shared" si="108"/>
        <v>0</v>
      </c>
      <c r="BG98" s="31">
        <f t="shared" si="109"/>
        <v>1</v>
      </c>
      <c r="BH98" s="40">
        <f t="shared" si="110"/>
        <v>0</v>
      </c>
      <c r="BI98" s="40">
        <f t="shared" si="111"/>
        <v>2</v>
      </c>
      <c r="BJ98" s="40">
        <f t="shared" si="112"/>
        <v>2</v>
      </c>
      <c r="BK98" s="40">
        <f t="shared" si="113"/>
        <v>0</v>
      </c>
      <c r="BL98" s="40">
        <f t="shared" si="114"/>
        <v>0</v>
      </c>
      <c r="BM98" s="31">
        <f t="shared" si="115"/>
        <v>0</v>
      </c>
      <c r="BN98" s="40">
        <f t="shared" si="116"/>
        <v>0</v>
      </c>
      <c r="BO98" s="40">
        <f t="shared" si="117"/>
        <v>0</v>
      </c>
      <c r="BP98" s="40">
        <f t="shared" si="118"/>
        <v>0</v>
      </c>
      <c r="BQ98" s="40">
        <f t="shared" si="119"/>
        <v>0</v>
      </c>
      <c r="BR98" s="40">
        <f t="shared" si="120"/>
        <v>0</v>
      </c>
      <c r="BS98" s="31">
        <f t="shared" si="121"/>
        <v>0</v>
      </c>
      <c r="BT98" s="40">
        <f t="shared" si="122"/>
        <v>0</v>
      </c>
      <c r="BU98" s="41">
        <f t="shared" si="123"/>
        <v>0</v>
      </c>
      <c r="BV98" s="41">
        <f t="shared" si="124"/>
        <v>0</v>
      </c>
      <c r="BW98" s="42"/>
      <c r="BX98" s="39">
        <f t="shared" si="125"/>
        <v>80</v>
      </c>
      <c r="BY98" s="40">
        <f t="shared" si="126"/>
        <v>20</v>
      </c>
      <c r="BZ98" s="40">
        <f t="shared" si="127"/>
        <v>10</v>
      </c>
      <c r="CA98" s="40">
        <f t="shared" si="128"/>
        <v>0</v>
      </c>
      <c r="CB98" s="40">
        <f t="shared" si="129"/>
        <v>0</v>
      </c>
      <c r="CC98" s="32">
        <f t="shared" si="96"/>
        <v>110</v>
      </c>
      <c r="CD98" s="177">
        <f t="shared" si="6"/>
        <v>-36.666666666666657</v>
      </c>
      <c r="CE98" s="24" t="str">
        <f t="shared" si="97"/>
        <v>NAO</v>
      </c>
      <c r="CF98" s="177">
        <f t="shared" si="7"/>
        <v>-76.666666666666657</v>
      </c>
      <c r="CG98" s="24" t="str">
        <f t="shared" si="98"/>
        <v>NAO</v>
      </c>
      <c r="CH98" s="177">
        <f t="shared" si="8"/>
        <v>-130</v>
      </c>
      <c r="CI98" s="24" t="str">
        <f t="shared" si="99"/>
        <v>NAO</v>
      </c>
      <c r="CJ98" s="24">
        <f t="shared" si="100"/>
        <v>340</v>
      </c>
      <c r="CK98" s="175">
        <f t="shared" si="78"/>
        <v>5.5537323605886958E-2</v>
      </c>
      <c r="CM98">
        <f t="shared" si="79"/>
        <v>0</v>
      </c>
      <c r="CN98">
        <f t="shared" si="80"/>
        <v>0.1557632398753894</v>
      </c>
      <c r="CO98">
        <f t="shared" si="81"/>
        <v>0</v>
      </c>
      <c r="CP98">
        <f t="shared" si="82"/>
        <v>0</v>
      </c>
      <c r="CQ98">
        <f t="shared" si="83"/>
        <v>0</v>
      </c>
      <c r="CR98">
        <f t="shared" si="84"/>
        <v>0.5988023952095809</v>
      </c>
      <c r="CS98">
        <f t="shared" si="85"/>
        <v>2.0408163265306123</v>
      </c>
      <c r="CT98">
        <f t="shared" si="86"/>
        <v>0</v>
      </c>
      <c r="CU98">
        <f t="shared" si="87"/>
        <v>0</v>
      </c>
      <c r="CV98">
        <f t="shared" si="88"/>
        <v>0</v>
      </c>
      <c r="CW98">
        <f t="shared" si="89"/>
        <v>0</v>
      </c>
      <c r="CX98">
        <f t="shared" si="90"/>
        <v>0</v>
      </c>
      <c r="CY98">
        <f t="shared" si="91"/>
        <v>0</v>
      </c>
      <c r="CZ98">
        <f t="shared" si="92"/>
        <v>0</v>
      </c>
      <c r="DA98">
        <f t="shared" si="93"/>
        <v>0</v>
      </c>
      <c r="DB98">
        <f t="shared" si="94"/>
        <v>0</v>
      </c>
      <c r="DC98">
        <f t="shared" si="95"/>
        <v>0</v>
      </c>
      <c r="DE98" s="24">
        <f t="shared" si="101"/>
        <v>0</v>
      </c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</row>
    <row r="99" spans="1:123" ht="15.75" thickBot="1">
      <c r="A99" s="172" t="str">
        <f ca="1">USJT!A4</f>
        <v>USJT</v>
      </c>
      <c r="B99" s="172">
        <f ca="1">USJT!B4</f>
        <v>2</v>
      </c>
      <c r="C99" s="172" t="str">
        <f ca="1">USJT!C4</f>
        <v>BRUNO RODRIGUES</v>
      </c>
      <c r="D99" s="85" t="str">
        <f ca="1">USJT!D4</f>
        <v>C</v>
      </c>
      <c r="E99" s="172">
        <f ca="1">USJT!E4</f>
        <v>0</v>
      </c>
      <c r="F99" s="172">
        <f ca="1">USJT!F4</f>
        <v>0</v>
      </c>
      <c r="G99" s="172">
        <f ca="1">USJT!G4</f>
        <v>0</v>
      </c>
      <c r="H99" s="172">
        <f ca="1">USJT!H4</f>
        <v>0</v>
      </c>
      <c r="I99" s="172">
        <f ca="1">USJT!I4</f>
        <v>0</v>
      </c>
      <c r="J99" s="172">
        <f ca="1">USJT!J4</f>
        <v>0</v>
      </c>
      <c r="K99" s="172">
        <f ca="1">USJT!K4</f>
        <v>0</v>
      </c>
      <c r="L99" s="172">
        <f ca="1">USJT!L4</f>
        <v>0</v>
      </c>
      <c r="M99" s="172">
        <f ca="1">USJT!M4</f>
        <v>0</v>
      </c>
      <c r="N99" s="172">
        <f ca="1">USJT!N4</f>
        <v>0</v>
      </c>
      <c r="O99" s="172">
        <f ca="1">USJT!O4</f>
        <v>0</v>
      </c>
      <c r="P99" s="172">
        <f ca="1">USJT!P4</f>
        <v>0</v>
      </c>
      <c r="Q99" s="172">
        <f ca="1">USJT!Q4</f>
        <v>0</v>
      </c>
      <c r="R99" s="172">
        <f ca="1">USJT!R4</f>
        <v>0</v>
      </c>
      <c r="S99" s="172">
        <f ca="1">USJT!S4</f>
        <v>0</v>
      </c>
      <c r="T99" s="85" t="str">
        <f ca="1">USJT!T4</f>
        <v>P</v>
      </c>
      <c r="U99" s="172">
        <f ca="1">USJT!U4</f>
        <v>1</v>
      </c>
      <c r="V99" s="172">
        <f ca="1">USJT!V4</f>
        <v>1</v>
      </c>
      <c r="W99" s="172">
        <f ca="1">USJT!W4</f>
        <v>1</v>
      </c>
      <c r="X99" s="172">
        <f ca="1">USJT!X4</f>
        <v>0</v>
      </c>
      <c r="Y99" s="172">
        <f ca="1">USJT!Y4</f>
        <v>0</v>
      </c>
      <c r="Z99" s="172">
        <f ca="1">USJT!Z4</f>
        <v>0</v>
      </c>
      <c r="AA99" s="172">
        <f ca="1">USJT!AA4</f>
        <v>0</v>
      </c>
      <c r="AB99" s="172">
        <f ca="1">USJT!AB4</f>
        <v>0</v>
      </c>
      <c r="AC99" s="172">
        <f ca="1">USJT!AC4</f>
        <v>0</v>
      </c>
      <c r="AD99" s="172">
        <f ca="1">USJT!AD4</f>
        <v>0</v>
      </c>
      <c r="AE99" s="172">
        <f ca="1">USJT!AE4</f>
        <v>0</v>
      </c>
      <c r="AF99" s="172">
        <f ca="1">USJT!AF4</f>
        <v>0</v>
      </c>
      <c r="AG99" s="172">
        <f ca="1">USJT!AG4</f>
        <v>0</v>
      </c>
      <c r="AH99" s="172">
        <f ca="1">USJT!AH4</f>
        <v>0</v>
      </c>
      <c r="AI99" s="172">
        <f ca="1">USJT!AI4</f>
        <v>0</v>
      </c>
      <c r="AJ99" s="50"/>
      <c r="AK99" s="93"/>
      <c r="AL99" s="33"/>
      <c r="AM99" s="33"/>
      <c r="AN99" s="36"/>
      <c r="AO99" s="36"/>
      <c r="AP99" s="36"/>
      <c r="AQ99" s="36"/>
      <c r="AR99" s="37"/>
      <c r="AS99" s="33"/>
      <c r="AT99" s="33"/>
      <c r="AU99" s="33"/>
      <c r="AV99" s="33"/>
      <c r="AW99" s="33"/>
      <c r="AX99" s="33"/>
      <c r="AY99" s="33"/>
      <c r="AZ99" s="38">
        <f t="shared" si="102"/>
        <v>1</v>
      </c>
      <c r="BA99" s="39">
        <f t="shared" si="103"/>
        <v>1</v>
      </c>
      <c r="BB99" s="40">
        <f t="shared" si="104"/>
        <v>1</v>
      </c>
      <c r="BC99" s="31">
        <f t="shared" si="105"/>
        <v>2</v>
      </c>
      <c r="BD99" s="40">
        <f t="shared" si="106"/>
        <v>1</v>
      </c>
      <c r="BE99" s="31">
        <f t="shared" si="107"/>
        <v>3</v>
      </c>
      <c r="BF99" s="40">
        <f t="shared" si="108"/>
        <v>0</v>
      </c>
      <c r="BG99" s="31">
        <f t="shared" si="109"/>
        <v>3</v>
      </c>
      <c r="BH99" s="40">
        <f t="shared" si="110"/>
        <v>0</v>
      </c>
      <c r="BI99" s="40">
        <f t="shared" si="111"/>
        <v>0</v>
      </c>
      <c r="BJ99" s="40">
        <f t="shared" si="112"/>
        <v>0</v>
      </c>
      <c r="BK99" s="40">
        <f t="shared" si="113"/>
        <v>0</v>
      </c>
      <c r="BL99" s="40">
        <f t="shared" si="114"/>
        <v>0</v>
      </c>
      <c r="BM99" s="31">
        <f t="shared" si="115"/>
        <v>0</v>
      </c>
      <c r="BN99" s="40">
        <f t="shared" si="116"/>
        <v>0</v>
      </c>
      <c r="BO99" s="40">
        <f t="shared" si="117"/>
        <v>0</v>
      </c>
      <c r="BP99" s="40">
        <f t="shared" si="118"/>
        <v>0</v>
      </c>
      <c r="BQ99" s="40">
        <f t="shared" si="119"/>
        <v>0</v>
      </c>
      <c r="BR99" s="40">
        <f t="shared" si="120"/>
        <v>0</v>
      </c>
      <c r="BS99" s="31">
        <f t="shared" si="121"/>
        <v>0</v>
      </c>
      <c r="BT99" s="40">
        <f t="shared" si="122"/>
        <v>0</v>
      </c>
      <c r="BU99" s="41">
        <f t="shared" si="123"/>
        <v>0</v>
      </c>
      <c r="BV99" s="41">
        <f t="shared" si="124"/>
        <v>0</v>
      </c>
      <c r="BW99" s="42"/>
      <c r="BX99" s="39">
        <f t="shared" si="125"/>
        <v>240</v>
      </c>
      <c r="BY99" s="40">
        <f t="shared" si="126"/>
        <v>0</v>
      </c>
      <c r="BZ99" s="40">
        <f t="shared" si="127"/>
        <v>0</v>
      </c>
      <c r="CA99" s="40">
        <f t="shared" si="128"/>
        <v>0</v>
      </c>
      <c r="CB99" s="40">
        <f t="shared" si="129"/>
        <v>0</v>
      </c>
      <c r="CC99" s="32">
        <f t="shared" si="96"/>
        <v>240</v>
      </c>
      <c r="CD99" s="177">
        <f t="shared" si="6"/>
        <v>166.66666666666669</v>
      </c>
      <c r="CE99" s="24">
        <f t="shared" si="97"/>
        <v>3</v>
      </c>
      <c r="CF99" s="177">
        <f t="shared" si="7"/>
        <v>146.66666666666669</v>
      </c>
      <c r="CG99" s="24">
        <f t="shared" si="98"/>
        <v>4</v>
      </c>
      <c r="CH99" s="177">
        <f t="shared" si="8"/>
        <v>120</v>
      </c>
      <c r="CI99" s="24">
        <f t="shared" si="99"/>
        <v>5</v>
      </c>
      <c r="CJ99" s="24">
        <f t="shared" si="100"/>
        <v>255</v>
      </c>
      <c r="CK99" s="175">
        <f t="shared" si="78"/>
        <v>0.12117234241284427</v>
      </c>
      <c r="CM99">
        <f t="shared" si="79"/>
        <v>0.18484288354898337</v>
      </c>
      <c r="CN99">
        <f t="shared" si="80"/>
        <v>0.1557632398753894</v>
      </c>
      <c r="CO99">
        <f t="shared" si="81"/>
        <v>9.9800399201596807E-2</v>
      </c>
      <c r="CP99">
        <f t="shared" si="82"/>
        <v>0</v>
      </c>
      <c r="CQ99">
        <f t="shared" si="83"/>
        <v>0</v>
      </c>
      <c r="CR99">
        <f t="shared" si="84"/>
        <v>0</v>
      </c>
      <c r="CS99">
        <f t="shared" si="85"/>
        <v>0</v>
      </c>
      <c r="CT99">
        <f t="shared" si="86"/>
        <v>0</v>
      </c>
      <c r="CU99">
        <f t="shared" si="87"/>
        <v>0</v>
      </c>
      <c r="CV99">
        <f t="shared" si="88"/>
        <v>0</v>
      </c>
      <c r="CW99">
        <f t="shared" si="89"/>
        <v>0</v>
      </c>
      <c r="CX99">
        <f t="shared" si="90"/>
        <v>0</v>
      </c>
      <c r="CY99">
        <f t="shared" si="91"/>
        <v>0</v>
      </c>
      <c r="CZ99">
        <f t="shared" si="92"/>
        <v>0</v>
      </c>
      <c r="DA99">
        <f t="shared" si="93"/>
        <v>0</v>
      </c>
      <c r="DB99">
        <f t="shared" si="94"/>
        <v>0</v>
      </c>
      <c r="DC99">
        <f t="shared" si="95"/>
        <v>0</v>
      </c>
      <c r="DE99" s="24">
        <f t="shared" si="101"/>
        <v>0</v>
      </c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</row>
    <row r="100" spans="1:123" ht="15.75" thickBot="1">
      <c r="A100" s="172" t="str">
        <f ca="1">USJT!A5</f>
        <v>USJT</v>
      </c>
      <c r="B100" s="172">
        <f ca="1">USJT!B5</f>
        <v>3</v>
      </c>
      <c r="C100" s="172" t="str">
        <f ca="1">USJT!C5</f>
        <v>CLÁUDIA BORIM</v>
      </c>
      <c r="D100" s="85" t="str">
        <f ca="1">USJT!D5</f>
        <v>C</v>
      </c>
      <c r="E100" s="172">
        <f ca="1">USJT!E5</f>
        <v>0</v>
      </c>
      <c r="F100" s="172">
        <f ca="1">USJT!F5</f>
        <v>0</v>
      </c>
      <c r="G100" s="172">
        <f ca="1">USJT!G5</f>
        <v>0</v>
      </c>
      <c r="H100" s="172">
        <f ca="1">USJT!H5</f>
        <v>0</v>
      </c>
      <c r="I100" s="172">
        <f ca="1">USJT!I5</f>
        <v>0</v>
      </c>
      <c r="J100" s="172">
        <f ca="1">USJT!J5</f>
        <v>0</v>
      </c>
      <c r="K100" s="172">
        <f ca="1">USJT!K5</f>
        <v>0</v>
      </c>
      <c r="L100" s="172">
        <f ca="1">USJT!L5</f>
        <v>0</v>
      </c>
      <c r="M100" s="172">
        <f ca="1">USJT!M5</f>
        <v>0</v>
      </c>
      <c r="N100" s="172">
        <f ca="1">USJT!N5</f>
        <v>0</v>
      </c>
      <c r="O100" s="172">
        <f ca="1">USJT!O5</f>
        <v>0</v>
      </c>
      <c r="P100" s="172">
        <f ca="1">USJT!P5</f>
        <v>0</v>
      </c>
      <c r="Q100" s="172">
        <f ca="1">USJT!Q5</f>
        <v>0</v>
      </c>
      <c r="R100" s="172">
        <f ca="1">USJT!R5</f>
        <v>0</v>
      </c>
      <c r="S100" s="172">
        <f ca="1">USJT!S5</f>
        <v>0</v>
      </c>
      <c r="T100" s="85" t="str">
        <f ca="1">USJT!T5</f>
        <v>C</v>
      </c>
      <c r="U100" s="172">
        <f ca="1">USJT!U5</f>
        <v>0</v>
      </c>
      <c r="V100" s="172">
        <f ca="1">USJT!V5</f>
        <v>0</v>
      </c>
      <c r="W100" s="172">
        <f ca="1">USJT!W5</f>
        <v>0</v>
      </c>
      <c r="X100" s="172">
        <f ca="1">USJT!X5</f>
        <v>0</v>
      </c>
      <c r="Y100" s="172">
        <f ca="1">USJT!Y5</f>
        <v>0</v>
      </c>
      <c r="Z100" s="172">
        <f ca="1">USJT!Z5</f>
        <v>0</v>
      </c>
      <c r="AA100" s="172">
        <f ca="1">USJT!AA5</f>
        <v>0</v>
      </c>
      <c r="AB100" s="172">
        <f ca="1">USJT!AB5</f>
        <v>0</v>
      </c>
      <c r="AC100" s="172">
        <f ca="1">USJT!AC5</f>
        <v>0</v>
      </c>
      <c r="AD100" s="172">
        <f ca="1">USJT!AD5</f>
        <v>0</v>
      </c>
      <c r="AE100" s="172">
        <f ca="1">USJT!AE5</f>
        <v>0</v>
      </c>
      <c r="AF100" s="172">
        <f ca="1">USJT!AF5</f>
        <v>0</v>
      </c>
      <c r="AG100" s="172">
        <f ca="1">USJT!AG5</f>
        <v>0</v>
      </c>
      <c r="AH100" s="172">
        <f ca="1">USJT!AH5</f>
        <v>0</v>
      </c>
      <c r="AI100" s="172">
        <f ca="1">USJT!AI5</f>
        <v>0</v>
      </c>
      <c r="AJ100" s="50"/>
      <c r="AK100" s="93"/>
      <c r="AL100" s="33"/>
      <c r="AM100" s="33"/>
      <c r="AN100" s="36"/>
      <c r="AO100" s="36"/>
      <c r="AP100" s="36"/>
      <c r="AQ100" s="36"/>
      <c r="AR100" s="37"/>
      <c r="AS100" s="33"/>
      <c r="AT100" s="33"/>
      <c r="AU100" s="33"/>
      <c r="AV100" s="33"/>
      <c r="AW100" s="33"/>
      <c r="AX100" s="33"/>
      <c r="AY100" s="33"/>
      <c r="AZ100" s="38">
        <f t="shared" si="102"/>
        <v>0</v>
      </c>
      <c r="BA100" s="39">
        <f t="shared" si="103"/>
        <v>0</v>
      </c>
      <c r="BB100" s="40">
        <f t="shared" si="104"/>
        <v>0</v>
      </c>
      <c r="BC100" s="31">
        <f t="shared" si="105"/>
        <v>0</v>
      </c>
      <c r="BD100" s="40">
        <f t="shared" si="106"/>
        <v>0</v>
      </c>
      <c r="BE100" s="31">
        <f t="shared" si="107"/>
        <v>0</v>
      </c>
      <c r="BF100" s="40">
        <f t="shared" si="108"/>
        <v>0</v>
      </c>
      <c r="BG100" s="31">
        <f t="shared" si="109"/>
        <v>0</v>
      </c>
      <c r="BH100" s="40">
        <f t="shared" si="110"/>
        <v>0</v>
      </c>
      <c r="BI100" s="40">
        <f t="shared" si="111"/>
        <v>0</v>
      </c>
      <c r="BJ100" s="40">
        <f t="shared" si="112"/>
        <v>0</v>
      </c>
      <c r="BK100" s="40">
        <f t="shared" si="113"/>
        <v>0</v>
      </c>
      <c r="BL100" s="40">
        <f t="shared" si="114"/>
        <v>0</v>
      </c>
      <c r="BM100" s="31">
        <f t="shared" si="115"/>
        <v>0</v>
      </c>
      <c r="BN100" s="40">
        <f t="shared" si="116"/>
        <v>0</v>
      </c>
      <c r="BO100" s="40">
        <f t="shared" si="117"/>
        <v>0</v>
      </c>
      <c r="BP100" s="40">
        <f t="shared" si="118"/>
        <v>0</v>
      </c>
      <c r="BQ100" s="40">
        <f t="shared" si="119"/>
        <v>0</v>
      </c>
      <c r="BR100" s="40">
        <f t="shared" si="120"/>
        <v>0</v>
      </c>
      <c r="BS100" s="31">
        <f t="shared" si="121"/>
        <v>0</v>
      </c>
      <c r="BT100" s="40">
        <f t="shared" si="122"/>
        <v>0</v>
      </c>
      <c r="BU100" s="41">
        <f t="shared" si="123"/>
        <v>0</v>
      </c>
      <c r="BV100" s="41">
        <f t="shared" si="124"/>
        <v>0</v>
      </c>
      <c r="BW100" s="42"/>
      <c r="BX100" s="39">
        <f t="shared" si="125"/>
        <v>0</v>
      </c>
      <c r="BY100" s="40">
        <f t="shared" si="126"/>
        <v>0</v>
      </c>
      <c r="BZ100" s="40">
        <f t="shared" si="127"/>
        <v>0</v>
      </c>
      <c r="CA100" s="40">
        <f t="shared" si="128"/>
        <v>0</v>
      </c>
      <c r="CB100" s="40">
        <f t="shared" si="129"/>
        <v>0</v>
      </c>
      <c r="CC100" s="32" t="str">
        <f t="shared" si="96"/>
        <v/>
      </c>
      <c r="CD100" s="177" t="e">
        <f t="shared" si="6"/>
        <v>#VALUE!</v>
      </c>
      <c r="CE100" s="24" t="str">
        <f t="shared" si="97"/>
        <v xml:space="preserve"> </v>
      </c>
      <c r="CF100" s="177" t="e">
        <f t="shared" si="7"/>
        <v>#VALUE!</v>
      </c>
      <c r="CG100" s="24" t="str">
        <f t="shared" si="98"/>
        <v xml:space="preserve"> </v>
      </c>
      <c r="CH100" s="177" t="e">
        <f t="shared" si="8"/>
        <v>#VALUE!</v>
      </c>
      <c r="CI100" s="24" t="str">
        <f t="shared" si="99"/>
        <v xml:space="preserve"> </v>
      </c>
      <c r="CJ100" s="24" t="e">
        <f t="shared" si="100"/>
        <v>#VALUE!</v>
      </c>
      <c r="CK100" s="175" t="e">
        <f t="shared" si="78"/>
        <v>#VALUE!</v>
      </c>
      <c r="CM100">
        <f t="shared" si="79"/>
        <v>0</v>
      </c>
      <c r="CN100">
        <f t="shared" si="80"/>
        <v>0</v>
      </c>
      <c r="CO100">
        <f t="shared" si="81"/>
        <v>0</v>
      </c>
      <c r="CP100">
        <f t="shared" si="82"/>
        <v>0</v>
      </c>
      <c r="CQ100">
        <f t="shared" si="83"/>
        <v>0</v>
      </c>
      <c r="CR100">
        <f t="shared" si="84"/>
        <v>0</v>
      </c>
      <c r="CS100">
        <f t="shared" si="85"/>
        <v>0</v>
      </c>
      <c r="CT100">
        <f t="shared" si="86"/>
        <v>0</v>
      </c>
      <c r="CU100">
        <f t="shared" si="87"/>
        <v>0</v>
      </c>
      <c r="CV100">
        <f t="shared" si="88"/>
        <v>0</v>
      </c>
      <c r="CW100">
        <f t="shared" si="89"/>
        <v>0</v>
      </c>
      <c r="CX100">
        <f t="shared" si="90"/>
        <v>0</v>
      </c>
      <c r="CY100">
        <f t="shared" si="91"/>
        <v>0</v>
      </c>
      <c r="CZ100">
        <f t="shared" si="92"/>
        <v>0</v>
      </c>
      <c r="DA100">
        <f t="shared" si="93"/>
        <v>0</v>
      </c>
      <c r="DB100">
        <f t="shared" si="94"/>
        <v>0</v>
      </c>
      <c r="DC100">
        <f t="shared" si="95"/>
        <v>0</v>
      </c>
      <c r="DE100" s="24">
        <f t="shared" si="101"/>
        <v>0</v>
      </c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</row>
    <row r="101" spans="1:123" ht="15.75" thickBot="1">
      <c r="A101" s="172" t="str">
        <f ca="1">USJT!A6</f>
        <v>USJT</v>
      </c>
      <c r="B101" s="172">
        <f ca="1">USJT!B6</f>
        <v>4</v>
      </c>
      <c r="C101" s="172" t="str">
        <f ca="1">USJT!C6</f>
        <v>ELIANA TOLEDO ISHIBASHI</v>
      </c>
      <c r="D101" s="85" t="str">
        <f ca="1">USJT!D6</f>
        <v>P</v>
      </c>
      <c r="E101" s="172">
        <f ca="1">USJT!E6</f>
        <v>0</v>
      </c>
      <c r="F101" s="172">
        <f ca="1">USJT!F6</f>
        <v>0</v>
      </c>
      <c r="G101" s="172">
        <f ca="1">USJT!G6</f>
        <v>0</v>
      </c>
      <c r="H101" s="172">
        <f ca="1">USJT!H6</f>
        <v>0</v>
      </c>
      <c r="I101" s="172">
        <f ca="1">USJT!I6</f>
        <v>0</v>
      </c>
      <c r="J101" s="172">
        <f ca="1">USJT!J6</f>
        <v>0</v>
      </c>
      <c r="K101" s="172">
        <f ca="1">USJT!K6</f>
        <v>0</v>
      </c>
      <c r="L101" s="172">
        <f ca="1">USJT!L6</f>
        <v>0</v>
      </c>
      <c r="M101" s="172">
        <f ca="1">USJT!M6</f>
        <v>0</v>
      </c>
      <c r="N101" s="172">
        <f ca="1">USJT!N6</f>
        <v>0</v>
      </c>
      <c r="O101" s="172">
        <f ca="1">USJT!O6</f>
        <v>0</v>
      </c>
      <c r="P101" s="172">
        <f ca="1">USJT!P6</f>
        <v>0</v>
      </c>
      <c r="Q101" s="172">
        <f ca="1">USJT!Q6</f>
        <v>0</v>
      </c>
      <c r="R101" s="172">
        <f ca="1">USJT!R6</f>
        <v>0</v>
      </c>
      <c r="S101" s="172">
        <f ca="1">USJT!S6</f>
        <v>1</v>
      </c>
      <c r="T101" s="85" t="str">
        <f ca="1">USJT!T6</f>
        <v>P</v>
      </c>
      <c r="U101" s="172">
        <f ca="1">USJT!U6</f>
        <v>0</v>
      </c>
      <c r="V101" s="172">
        <f ca="1">USJT!V6</f>
        <v>0</v>
      </c>
      <c r="W101" s="172">
        <f ca="1">USJT!W6</f>
        <v>0</v>
      </c>
      <c r="X101" s="172">
        <f ca="1">USJT!X6</f>
        <v>0</v>
      </c>
      <c r="Y101" s="172">
        <f ca="1">USJT!Y6</f>
        <v>0</v>
      </c>
      <c r="Z101" s="172">
        <f ca="1">USJT!Z6</f>
        <v>0</v>
      </c>
      <c r="AA101" s="172">
        <f ca="1">USJT!AA6</f>
        <v>0</v>
      </c>
      <c r="AB101" s="172">
        <f ca="1">USJT!AB6</f>
        <v>0</v>
      </c>
      <c r="AC101" s="172">
        <f ca="1">USJT!AC6</f>
        <v>0</v>
      </c>
      <c r="AD101" s="172">
        <f ca="1">USJT!AD6</f>
        <v>0</v>
      </c>
      <c r="AE101" s="172">
        <f ca="1">USJT!AE6</f>
        <v>0</v>
      </c>
      <c r="AF101" s="172">
        <f ca="1">USJT!AF6</f>
        <v>0</v>
      </c>
      <c r="AG101" s="172">
        <f ca="1">USJT!AG6</f>
        <v>0</v>
      </c>
      <c r="AH101" s="172">
        <f ca="1">USJT!AH6</f>
        <v>0</v>
      </c>
      <c r="AI101" s="172">
        <f ca="1">USJT!AI6</f>
        <v>1</v>
      </c>
      <c r="AJ101" s="50"/>
      <c r="AK101" s="93"/>
      <c r="AL101" s="33"/>
      <c r="AM101" s="33"/>
      <c r="AN101" s="36"/>
      <c r="AO101" s="36"/>
      <c r="AP101" s="36"/>
      <c r="AQ101" s="36"/>
      <c r="AR101" s="37"/>
      <c r="AS101" s="33"/>
      <c r="AT101" s="33"/>
      <c r="AU101" s="33"/>
      <c r="AV101" s="33"/>
      <c r="AW101" s="33"/>
      <c r="AX101" s="33"/>
      <c r="AY101" s="33"/>
      <c r="AZ101" s="38">
        <f t="shared" si="102"/>
        <v>2</v>
      </c>
      <c r="BA101" s="39">
        <f t="shared" si="103"/>
        <v>0</v>
      </c>
      <c r="BB101" s="40">
        <f t="shared" si="104"/>
        <v>0</v>
      </c>
      <c r="BC101" s="31">
        <f t="shared" si="105"/>
        <v>0</v>
      </c>
      <c r="BD101" s="40">
        <f t="shared" si="106"/>
        <v>0</v>
      </c>
      <c r="BE101" s="31">
        <f t="shared" si="107"/>
        <v>0</v>
      </c>
      <c r="BF101" s="40">
        <f t="shared" si="108"/>
        <v>0</v>
      </c>
      <c r="BG101" s="31">
        <f t="shared" si="109"/>
        <v>0</v>
      </c>
      <c r="BH101" s="40">
        <f t="shared" si="110"/>
        <v>0</v>
      </c>
      <c r="BI101" s="40">
        <f t="shared" si="111"/>
        <v>0</v>
      </c>
      <c r="BJ101" s="40">
        <f t="shared" si="112"/>
        <v>0</v>
      </c>
      <c r="BK101" s="40">
        <f t="shared" si="113"/>
        <v>0</v>
      </c>
      <c r="BL101" s="40">
        <f t="shared" si="114"/>
        <v>0</v>
      </c>
      <c r="BM101" s="31">
        <f t="shared" si="115"/>
        <v>0</v>
      </c>
      <c r="BN101" s="40">
        <f t="shared" si="116"/>
        <v>0</v>
      </c>
      <c r="BO101" s="40">
        <f t="shared" si="117"/>
        <v>0</v>
      </c>
      <c r="BP101" s="40">
        <f t="shared" si="118"/>
        <v>0</v>
      </c>
      <c r="BQ101" s="40">
        <f t="shared" si="119"/>
        <v>0</v>
      </c>
      <c r="BR101" s="40">
        <f t="shared" si="120"/>
        <v>0</v>
      </c>
      <c r="BS101" s="31">
        <f t="shared" si="121"/>
        <v>0</v>
      </c>
      <c r="BT101" s="40">
        <f t="shared" si="122"/>
        <v>0</v>
      </c>
      <c r="BU101" s="41">
        <f t="shared" si="123"/>
        <v>2</v>
      </c>
      <c r="BV101" s="41">
        <f t="shared" si="124"/>
        <v>2</v>
      </c>
      <c r="BW101" s="42"/>
      <c r="BX101" s="39">
        <f t="shared" si="125"/>
        <v>0</v>
      </c>
      <c r="BY101" s="40">
        <f t="shared" si="126"/>
        <v>0</v>
      </c>
      <c r="BZ101" s="40">
        <f t="shared" si="127"/>
        <v>0</v>
      </c>
      <c r="CA101" s="40">
        <f t="shared" si="128"/>
        <v>0</v>
      </c>
      <c r="CB101" s="40">
        <f t="shared" si="129"/>
        <v>20</v>
      </c>
      <c r="CC101" s="32">
        <f t="shared" si="96"/>
        <v>20</v>
      </c>
      <c r="CD101" s="177">
        <f t="shared" si="6"/>
        <v>-126.66666666666666</v>
      </c>
      <c r="CE101" s="24" t="str">
        <f t="shared" si="97"/>
        <v>NAO</v>
      </c>
      <c r="CF101" s="177">
        <f t="shared" si="7"/>
        <v>-166.66666666666666</v>
      </c>
      <c r="CG101" s="24" t="str">
        <f t="shared" si="98"/>
        <v>NAO</v>
      </c>
      <c r="CH101" s="177">
        <f t="shared" si="8"/>
        <v>-220</v>
      </c>
      <c r="CI101" s="24" t="str">
        <f t="shared" si="99"/>
        <v>NAO</v>
      </c>
      <c r="CJ101" s="24">
        <f t="shared" si="100"/>
        <v>383</v>
      </c>
      <c r="CK101" s="175">
        <f t="shared" si="78"/>
        <v>1.0097695201070357E-2</v>
      </c>
      <c r="CM101">
        <f t="shared" si="79"/>
        <v>0</v>
      </c>
      <c r="CN101">
        <f t="shared" si="80"/>
        <v>0</v>
      </c>
      <c r="CO101">
        <f t="shared" si="81"/>
        <v>0</v>
      </c>
      <c r="CP101">
        <f t="shared" si="82"/>
        <v>0</v>
      </c>
      <c r="CQ101">
        <f t="shared" si="83"/>
        <v>0</v>
      </c>
      <c r="CR101">
        <f t="shared" si="84"/>
        <v>0</v>
      </c>
      <c r="CS101">
        <f t="shared" si="85"/>
        <v>0</v>
      </c>
      <c r="CT101">
        <f t="shared" si="86"/>
        <v>0</v>
      </c>
      <c r="CU101">
        <f t="shared" si="87"/>
        <v>0</v>
      </c>
      <c r="CV101">
        <f t="shared" si="88"/>
        <v>0</v>
      </c>
      <c r="CW101">
        <f t="shared" si="89"/>
        <v>0</v>
      </c>
      <c r="CX101">
        <f t="shared" si="90"/>
        <v>0</v>
      </c>
      <c r="CY101">
        <f t="shared" si="91"/>
        <v>0</v>
      </c>
      <c r="CZ101">
        <f t="shared" si="92"/>
        <v>0</v>
      </c>
      <c r="DA101">
        <f t="shared" si="93"/>
        <v>0</v>
      </c>
      <c r="DB101">
        <f t="shared" si="94"/>
        <v>3.1007751937984493</v>
      </c>
      <c r="DC101">
        <f t="shared" si="95"/>
        <v>3.1496062992125977</v>
      </c>
      <c r="DE101" s="24">
        <f t="shared" si="101"/>
        <v>0</v>
      </c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</row>
    <row r="102" spans="1:123" ht="15.75" thickBot="1">
      <c r="A102" s="172" t="str">
        <f ca="1">USJT!A7</f>
        <v>USJT</v>
      </c>
      <c r="B102" s="172">
        <f ca="1">USJT!B7</f>
        <v>5</v>
      </c>
      <c r="C102" s="172" t="str">
        <f ca="1">USJT!C7</f>
        <v>ELIANE FLORÊNCIO GAMA</v>
      </c>
      <c r="D102" s="85" t="str">
        <f ca="1">USJT!D7</f>
        <v>P</v>
      </c>
      <c r="E102" s="172">
        <f ca="1">USJT!E7</f>
        <v>0</v>
      </c>
      <c r="F102" s="172">
        <f ca="1">USJT!F7</f>
        <v>0</v>
      </c>
      <c r="G102" s="172">
        <f ca="1">USJT!G7</f>
        <v>3</v>
      </c>
      <c r="H102" s="172">
        <f ca="1">USJT!H7</f>
        <v>0</v>
      </c>
      <c r="I102" s="172">
        <f ca="1">USJT!I7</f>
        <v>3</v>
      </c>
      <c r="J102" s="172">
        <f ca="1">USJT!J7</f>
        <v>4</v>
      </c>
      <c r="K102" s="172">
        <f ca="1">USJT!K7</f>
        <v>0</v>
      </c>
      <c r="L102" s="172">
        <f ca="1">USJT!L7</f>
        <v>0</v>
      </c>
      <c r="M102" s="172">
        <f ca="1">USJT!M7</f>
        <v>0</v>
      </c>
      <c r="N102" s="172">
        <f ca="1">USJT!N7</f>
        <v>0</v>
      </c>
      <c r="O102" s="172">
        <f ca="1">USJT!O7</f>
        <v>0</v>
      </c>
      <c r="P102" s="172">
        <f ca="1">USJT!P7</f>
        <v>0</v>
      </c>
      <c r="Q102" s="172">
        <f ca="1">USJT!Q7</f>
        <v>0</v>
      </c>
      <c r="R102" s="172">
        <f ca="1">USJT!R7</f>
        <v>0</v>
      </c>
      <c r="S102" s="172">
        <f ca="1">USJT!S7</f>
        <v>0</v>
      </c>
      <c r="T102" s="85" t="str">
        <f ca="1">USJT!T7</f>
        <v>P</v>
      </c>
      <c r="U102" s="172">
        <f ca="1">USJT!U7</f>
        <v>0</v>
      </c>
      <c r="V102" s="172">
        <f ca="1">USJT!V7</f>
        <v>0</v>
      </c>
      <c r="W102" s="172">
        <f ca="1">USJT!W7</f>
        <v>0</v>
      </c>
      <c r="X102" s="172">
        <f ca="1">USJT!X7</f>
        <v>0</v>
      </c>
      <c r="Y102" s="172">
        <f ca="1">USJT!Y7</f>
        <v>1</v>
      </c>
      <c r="Z102" s="172">
        <f ca="1">USJT!Z7</f>
        <v>0</v>
      </c>
      <c r="AA102" s="172">
        <f ca="1">USJT!AA7</f>
        <v>0</v>
      </c>
      <c r="AB102" s="172">
        <f ca="1">USJT!AB7</f>
        <v>0</v>
      </c>
      <c r="AC102" s="172">
        <f ca="1">USJT!AC7</f>
        <v>0</v>
      </c>
      <c r="AD102" s="172">
        <f ca="1">USJT!AD7</f>
        <v>0</v>
      </c>
      <c r="AE102" s="172">
        <f ca="1">USJT!AE7</f>
        <v>0</v>
      </c>
      <c r="AF102" s="172">
        <f ca="1">USJT!AF7</f>
        <v>0</v>
      </c>
      <c r="AG102" s="172">
        <f ca="1">USJT!AG7</f>
        <v>0</v>
      </c>
      <c r="AH102" s="172">
        <f ca="1">USJT!AH7</f>
        <v>0</v>
      </c>
      <c r="AI102" s="172">
        <f ca="1">USJT!AI7</f>
        <v>0</v>
      </c>
      <c r="AJ102" s="50"/>
      <c r="AK102" s="93"/>
      <c r="AL102" s="33"/>
      <c r="AM102" s="33"/>
      <c r="AN102" s="36"/>
      <c r="AO102" s="36"/>
      <c r="AP102" s="36"/>
      <c r="AQ102" s="36"/>
      <c r="AR102" s="37"/>
      <c r="AS102" s="33"/>
      <c r="AT102" s="33"/>
      <c r="AU102" s="33"/>
      <c r="AV102" s="33"/>
      <c r="AW102" s="33"/>
      <c r="AX102" s="33"/>
      <c r="AY102" s="33"/>
      <c r="AZ102" s="38">
        <f t="shared" si="102"/>
        <v>2</v>
      </c>
      <c r="BA102" s="39">
        <f t="shared" si="103"/>
        <v>0</v>
      </c>
      <c r="BB102" s="40">
        <f t="shared" si="104"/>
        <v>0</v>
      </c>
      <c r="BC102" s="31">
        <f t="shared" si="105"/>
        <v>0</v>
      </c>
      <c r="BD102" s="40">
        <f t="shared" si="106"/>
        <v>3</v>
      </c>
      <c r="BE102" s="31">
        <f t="shared" si="107"/>
        <v>3</v>
      </c>
      <c r="BF102" s="40">
        <f t="shared" si="108"/>
        <v>0</v>
      </c>
      <c r="BG102" s="31">
        <f t="shared" si="109"/>
        <v>3</v>
      </c>
      <c r="BH102" s="40">
        <f t="shared" si="110"/>
        <v>4</v>
      </c>
      <c r="BI102" s="40">
        <f t="shared" si="111"/>
        <v>4</v>
      </c>
      <c r="BJ102" s="40">
        <f t="shared" si="112"/>
        <v>0</v>
      </c>
      <c r="BK102" s="40">
        <f t="shared" si="113"/>
        <v>0</v>
      </c>
      <c r="BL102" s="40">
        <f t="shared" si="114"/>
        <v>0</v>
      </c>
      <c r="BM102" s="31">
        <f t="shared" si="115"/>
        <v>0</v>
      </c>
      <c r="BN102" s="40">
        <f t="shared" si="116"/>
        <v>0</v>
      </c>
      <c r="BO102" s="40">
        <f t="shared" si="117"/>
        <v>0</v>
      </c>
      <c r="BP102" s="40">
        <f t="shared" si="118"/>
        <v>0</v>
      </c>
      <c r="BQ102" s="40">
        <f t="shared" si="119"/>
        <v>0</v>
      </c>
      <c r="BR102" s="40">
        <f t="shared" si="120"/>
        <v>0</v>
      </c>
      <c r="BS102" s="31">
        <f t="shared" si="121"/>
        <v>0</v>
      </c>
      <c r="BT102" s="40">
        <f t="shared" si="122"/>
        <v>0</v>
      </c>
      <c r="BU102" s="41">
        <f t="shared" si="123"/>
        <v>0</v>
      </c>
      <c r="BV102" s="41">
        <f t="shared" si="124"/>
        <v>0</v>
      </c>
      <c r="BW102" s="42"/>
      <c r="BX102" s="39">
        <f t="shared" si="125"/>
        <v>260</v>
      </c>
      <c r="BY102" s="40">
        <f t="shared" si="126"/>
        <v>30</v>
      </c>
      <c r="BZ102" s="40">
        <f t="shared" si="127"/>
        <v>0</v>
      </c>
      <c r="CA102" s="40">
        <f t="shared" si="128"/>
        <v>0</v>
      </c>
      <c r="CB102" s="40">
        <f t="shared" si="129"/>
        <v>0</v>
      </c>
      <c r="CC102" s="32">
        <f t="shared" si="96"/>
        <v>290</v>
      </c>
      <c r="CD102" s="177">
        <f t="shared" si="6"/>
        <v>143.33333333333334</v>
      </c>
      <c r="CE102" s="24">
        <f t="shared" si="97"/>
        <v>3</v>
      </c>
      <c r="CF102" s="177">
        <f t="shared" si="7"/>
        <v>103.33333333333334</v>
      </c>
      <c r="CG102" s="24">
        <f t="shared" si="98"/>
        <v>4</v>
      </c>
      <c r="CH102" s="177">
        <f t="shared" si="8"/>
        <v>50</v>
      </c>
      <c r="CI102" s="24">
        <f t="shared" si="99"/>
        <v>5</v>
      </c>
      <c r="CJ102" s="24">
        <f t="shared" si="100"/>
        <v>222</v>
      </c>
      <c r="CK102" s="175">
        <f t="shared" si="78"/>
        <v>0.14641658041552016</v>
      </c>
      <c r="CM102">
        <f t="shared" si="79"/>
        <v>0</v>
      </c>
      <c r="CN102">
        <f t="shared" si="80"/>
        <v>0</v>
      </c>
      <c r="CO102">
        <f t="shared" si="81"/>
        <v>0.29940119760479045</v>
      </c>
      <c r="CP102">
        <f t="shared" si="82"/>
        <v>0</v>
      </c>
      <c r="CQ102">
        <f t="shared" si="83"/>
        <v>3.3613445378151261</v>
      </c>
      <c r="CR102">
        <f t="shared" si="84"/>
        <v>1.1976047904191618</v>
      </c>
      <c r="CS102">
        <f t="shared" si="85"/>
        <v>0</v>
      </c>
      <c r="CT102">
        <f t="shared" si="86"/>
        <v>0</v>
      </c>
      <c r="CU102">
        <f t="shared" si="87"/>
        <v>0</v>
      </c>
      <c r="CV102">
        <f t="shared" si="88"/>
        <v>0</v>
      </c>
      <c r="CW102">
        <f t="shared" si="89"/>
        <v>0</v>
      </c>
      <c r="CX102">
        <f t="shared" si="90"/>
        <v>0</v>
      </c>
      <c r="CY102">
        <f t="shared" si="91"/>
        <v>0</v>
      </c>
      <c r="CZ102">
        <f t="shared" si="92"/>
        <v>0</v>
      </c>
      <c r="DA102">
        <f t="shared" si="93"/>
        <v>0</v>
      </c>
      <c r="DB102">
        <f t="shared" si="94"/>
        <v>0</v>
      </c>
      <c r="DC102">
        <f t="shared" si="95"/>
        <v>0</v>
      </c>
      <c r="DE102" s="24">
        <f t="shared" si="101"/>
        <v>0</v>
      </c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</row>
    <row r="103" spans="1:123" ht="15.75" thickBot="1">
      <c r="A103" s="172" t="str">
        <f ca="1">USJT!A8</f>
        <v>USJT</v>
      </c>
      <c r="B103" s="172">
        <f ca="1">USJT!B8</f>
        <v>6</v>
      </c>
      <c r="C103" s="172" t="str">
        <f ca="1">USJT!C8</f>
        <v>EDIVALDO GÓIS JÚNIOR</v>
      </c>
      <c r="D103" s="85" t="str">
        <f ca="1">USJT!D8</f>
        <v>C</v>
      </c>
      <c r="E103" s="172">
        <f ca="1">USJT!E8</f>
        <v>0</v>
      </c>
      <c r="F103" s="172">
        <f ca="1">USJT!F8</f>
        <v>0</v>
      </c>
      <c r="G103" s="172">
        <f ca="1">USJT!G8</f>
        <v>0</v>
      </c>
      <c r="H103" s="172">
        <f ca="1">USJT!H8</f>
        <v>0</v>
      </c>
      <c r="I103" s="172">
        <f ca="1">USJT!I8</f>
        <v>0</v>
      </c>
      <c r="J103" s="172">
        <f ca="1">USJT!J8</f>
        <v>0</v>
      </c>
      <c r="K103" s="172">
        <f ca="1">USJT!K8</f>
        <v>0</v>
      </c>
      <c r="L103" s="172">
        <f ca="1">USJT!L8</f>
        <v>0</v>
      </c>
      <c r="M103" s="172">
        <f ca="1">USJT!M8</f>
        <v>0</v>
      </c>
      <c r="N103" s="172">
        <f ca="1">USJT!N8</f>
        <v>0</v>
      </c>
      <c r="O103" s="172">
        <f ca="1">USJT!O8</f>
        <v>0</v>
      </c>
      <c r="P103" s="172">
        <f ca="1">USJT!P8</f>
        <v>0</v>
      </c>
      <c r="Q103" s="172">
        <f ca="1">USJT!Q8</f>
        <v>0</v>
      </c>
      <c r="R103" s="172">
        <f ca="1">USJT!R8</f>
        <v>0</v>
      </c>
      <c r="S103" s="172">
        <f ca="1">USJT!S8</f>
        <v>0</v>
      </c>
      <c r="T103" s="85" t="str">
        <f ca="1">USJT!T8</f>
        <v>C</v>
      </c>
      <c r="U103" s="172">
        <f ca="1">USJT!U8</f>
        <v>0</v>
      </c>
      <c r="V103" s="172">
        <f ca="1">USJT!V8</f>
        <v>0</v>
      </c>
      <c r="W103" s="172">
        <f ca="1">USJT!W8</f>
        <v>0</v>
      </c>
      <c r="X103" s="172">
        <f ca="1">USJT!X8</f>
        <v>0</v>
      </c>
      <c r="Y103" s="172">
        <f ca="1">USJT!Y8</f>
        <v>0</v>
      </c>
      <c r="Z103" s="172">
        <f ca="1">USJT!Z8</f>
        <v>0</v>
      </c>
      <c r="AA103" s="172">
        <f ca="1">USJT!AA8</f>
        <v>0</v>
      </c>
      <c r="AB103" s="172">
        <f ca="1">USJT!AB8</f>
        <v>0</v>
      </c>
      <c r="AC103" s="172">
        <f ca="1">USJT!AC8</f>
        <v>0</v>
      </c>
      <c r="AD103" s="172">
        <f ca="1">USJT!AD8</f>
        <v>0</v>
      </c>
      <c r="AE103" s="172">
        <f ca="1">USJT!AE8</f>
        <v>0</v>
      </c>
      <c r="AF103" s="172">
        <f ca="1">USJT!AF8</f>
        <v>0</v>
      </c>
      <c r="AG103" s="172">
        <f ca="1">USJT!AG8</f>
        <v>0</v>
      </c>
      <c r="AH103" s="172">
        <f ca="1">USJT!AH8</f>
        <v>0</v>
      </c>
      <c r="AI103" s="172">
        <f ca="1">USJT!AI8</f>
        <v>0</v>
      </c>
      <c r="AJ103" s="50"/>
      <c r="AK103" s="93"/>
      <c r="AL103" s="33"/>
      <c r="AM103" s="33"/>
      <c r="AN103" s="36"/>
      <c r="AO103" s="36"/>
      <c r="AP103" s="36"/>
      <c r="AQ103" s="36"/>
      <c r="AR103" s="37"/>
      <c r="AS103" s="33"/>
      <c r="AT103" s="33"/>
      <c r="AU103" s="33"/>
      <c r="AV103" s="33"/>
      <c r="AW103" s="33"/>
      <c r="AX103" s="33"/>
      <c r="AY103" s="33"/>
      <c r="AZ103" s="38">
        <f t="shared" si="102"/>
        <v>0</v>
      </c>
      <c r="BA103" s="39">
        <f t="shared" si="103"/>
        <v>0</v>
      </c>
      <c r="BB103" s="40">
        <f t="shared" si="104"/>
        <v>0</v>
      </c>
      <c r="BC103" s="31">
        <f t="shared" si="105"/>
        <v>0</v>
      </c>
      <c r="BD103" s="40">
        <f t="shared" si="106"/>
        <v>0</v>
      </c>
      <c r="BE103" s="31">
        <f t="shared" si="107"/>
        <v>0</v>
      </c>
      <c r="BF103" s="40">
        <f t="shared" si="108"/>
        <v>0</v>
      </c>
      <c r="BG103" s="31">
        <f t="shared" si="109"/>
        <v>0</v>
      </c>
      <c r="BH103" s="40">
        <f t="shared" si="110"/>
        <v>0</v>
      </c>
      <c r="BI103" s="40">
        <f t="shared" si="111"/>
        <v>0</v>
      </c>
      <c r="BJ103" s="40">
        <f t="shared" si="112"/>
        <v>0</v>
      </c>
      <c r="BK103" s="40">
        <f t="shared" si="113"/>
        <v>0</v>
      </c>
      <c r="BL103" s="40">
        <f t="shared" si="114"/>
        <v>0</v>
      </c>
      <c r="BM103" s="31">
        <f t="shared" si="115"/>
        <v>0</v>
      </c>
      <c r="BN103" s="40">
        <f t="shared" si="116"/>
        <v>0</v>
      </c>
      <c r="BO103" s="40">
        <f t="shared" si="117"/>
        <v>0</v>
      </c>
      <c r="BP103" s="40">
        <f t="shared" si="118"/>
        <v>0</v>
      </c>
      <c r="BQ103" s="40">
        <f t="shared" si="119"/>
        <v>0</v>
      </c>
      <c r="BR103" s="40">
        <f t="shared" si="120"/>
        <v>0</v>
      </c>
      <c r="BS103" s="31">
        <f t="shared" si="121"/>
        <v>0</v>
      </c>
      <c r="BT103" s="40">
        <f t="shared" si="122"/>
        <v>0</v>
      </c>
      <c r="BU103" s="41">
        <f t="shared" si="123"/>
        <v>0</v>
      </c>
      <c r="BV103" s="41">
        <f t="shared" si="124"/>
        <v>0</v>
      </c>
      <c r="BW103" s="42"/>
      <c r="BX103" s="39">
        <f t="shared" si="125"/>
        <v>0</v>
      </c>
      <c r="BY103" s="40">
        <f t="shared" si="126"/>
        <v>0</v>
      </c>
      <c r="BZ103" s="40">
        <f t="shared" si="127"/>
        <v>0</v>
      </c>
      <c r="CA103" s="40">
        <f t="shared" si="128"/>
        <v>0</v>
      </c>
      <c r="CB103" s="40">
        <f t="shared" si="129"/>
        <v>0</v>
      </c>
      <c r="CC103" s="32" t="str">
        <f t="shared" si="96"/>
        <v/>
      </c>
      <c r="CD103" s="177" t="e">
        <f t="shared" si="6"/>
        <v>#VALUE!</v>
      </c>
      <c r="CE103" s="24" t="str">
        <f t="shared" si="97"/>
        <v xml:space="preserve"> </v>
      </c>
      <c r="CF103" s="177" t="e">
        <f t="shared" si="7"/>
        <v>#VALUE!</v>
      </c>
      <c r="CG103" s="24" t="str">
        <f t="shared" si="98"/>
        <v xml:space="preserve"> </v>
      </c>
      <c r="CH103" s="177" t="e">
        <f t="shared" si="8"/>
        <v>#VALUE!</v>
      </c>
      <c r="CI103" s="24" t="str">
        <f t="shared" si="99"/>
        <v xml:space="preserve"> </v>
      </c>
      <c r="CJ103" s="24" t="e">
        <f t="shared" si="100"/>
        <v>#VALUE!</v>
      </c>
      <c r="CK103" s="175" t="e">
        <f t="shared" si="78"/>
        <v>#VALUE!</v>
      </c>
      <c r="CM103">
        <f t="shared" si="79"/>
        <v>0</v>
      </c>
      <c r="CN103">
        <f t="shared" si="80"/>
        <v>0</v>
      </c>
      <c r="CO103">
        <f t="shared" si="81"/>
        <v>0</v>
      </c>
      <c r="CP103">
        <f t="shared" si="82"/>
        <v>0</v>
      </c>
      <c r="CQ103">
        <f t="shared" si="83"/>
        <v>0</v>
      </c>
      <c r="CR103">
        <f t="shared" si="84"/>
        <v>0</v>
      </c>
      <c r="CS103">
        <f t="shared" si="85"/>
        <v>0</v>
      </c>
      <c r="CT103">
        <f t="shared" si="86"/>
        <v>0</v>
      </c>
      <c r="CU103">
        <f t="shared" si="87"/>
        <v>0</v>
      </c>
      <c r="CV103">
        <f t="shared" si="88"/>
        <v>0</v>
      </c>
      <c r="CW103">
        <f t="shared" si="89"/>
        <v>0</v>
      </c>
      <c r="CX103">
        <f t="shared" si="90"/>
        <v>0</v>
      </c>
      <c r="CY103">
        <f t="shared" si="91"/>
        <v>0</v>
      </c>
      <c r="CZ103">
        <f t="shared" si="92"/>
        <v>0</v>
      </c>
      <c r="DA103">
        <f t="shared" si="93"/>
        <v>0</v>
      </c>
      <c r="DB103">
        <f t="shared" si="94"/>
        <v>0</v>
      </c>
      <c r="DC103">
        <f t="shared" si="95"/>
        <v>0</v>
      </c>
      <c r="DE103" s="24">
        <f t="shared" si="101"/>
        <v>0</v>
      </c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</row>
    <row r="104" spans="1:123" ht="15.75" thickBot="1">
      <c r="A104" s="172" t="str">
        <f ca="1">USJT!A9</f>
        <v>USJT</v>
      </c>
      <c r="B104" s="172">
        <f ca="1">USJT!B9</f>
        <v>7</v>
      </c>
      <c r="C104" s="172" t="str">
        <f ca="1">USJT!C9</f>
        <v>ÉRICO CHAGAS CAPERUTO</v>
      </c>
      <c r="D104" s="85" t="str">
        <f ca="1">USJT!D9</f>
        <v>C</v>
      </c>
      <c r="E104" s="172">
        <f ca="1">USJT!E9</f>
        <v>0</v>
      </c>
      <c r="F104" s="172">
        <f ca="1">USJT!F9</f>
        <v>0</v>
      </c>
      <c r="G104" s="172">
        <f ca="1">USJT!G9</f>
        <v>0</v>
      </c>
      <c r="H104" s="172">
        <f ca="1">USJT!H9</f>
        <v>0</v>
      </c>
      <c r="I104" s="172">
        <f ca="1">USJT!I9</f>
        <v>0</v>
      </c>
      <c r="J104" s="172">
        <f ca="1">USJT!J9</f>
        <v>0</v>
      </c>
      <c r="K104" s="172">
        <f ca="1">USJT!K9</f>
        <v>0</v>
      </c>
      <c r="L104" s="172">
        <f ca="1">USJT!L9</f>
        <v>0</v>
      </c>
      <c r="M104" s="172">
        <f ca="1">USJT!M9</f>
        <v>0</v>
      </c>
      <c r="N104" s="172">
        <f ca="1">USJT!N9</f>
        <v>0</v>
      </c>
      <c r="O104" s="172">
        <f ca="1">USJT!O9</f>
        <v>0</v>
      </c>
      <c r="P104" s="172">
        <f ca="1">USJT!P9</f>
        <v>0</v>
      </c>
      <c r="Q104" s="172">
        <f ca="1">USJT!Q9</f>
        <v>0</v>
      </c>
      <c r="R104" s="172">
        <f ca="1">USJT!R9</f>
        <v>0</v>
      </c>
      <c r="S104" s="172">
        <f ca="1">USJT!S9</f>
        <v>0</v>
      </c>
      <c r="T104" s="85" t="str">
        <f ca="1">USJT!T9</f>
        <v>P</v>
      </c>
      <c r="U104" s="172">
        <f ca="1">USJT!U9</f>
        <v>0</v>
      </c>
      <c r="V104" s="172">
        <f ca="1">USJT!V9</f>
        <v>1</v>
      </c>
      <c r="W104" s="172">
        <f ca="1">USJT!W9</f>
        <v>0</v>
      </c>
      <c r="X104" s="172">
        <f ca="1">USJT!X9</f>
        <v>0</v>
      </c>
      <c r="Y104" s="172">
        <f ca="1">USJT!Y9</f>
        <v>0</v>
      </c>
      <c r="Z104" s="172">
        <f ca="1">USJT!Z9</f>
        <v>1</v>
      </c>
      <c r="AA104" s="172">
        <f ca="1">USJT!AA9</f>
        <v>0</v>
      </c>
      <c r="AB104" s="172">
        <f ca="1">USJT!AB9</f>
        <v>0</v>
      </c>
      <c r="AC104" s="172">
        <f ca="1">USJT!AC9</f>
        <v>0</v>
      </c>
      <c r="AD104" s="172">
        <f ca="1">USJT!AD9</f>
        <v>0</v>
      </c>
      <c r="AE104" s="172">
        <f ca="1">USJT!AE9</f>
        <v>0</v>
      </c>
      <c r="AF104" s="172">
        <f ca="1">USJT!AF9</f>
        <v>0</v>
      </c>
      <c r="AG104" s="172">
        <f ca="1">USJT!AG9</f>
        <v>0</v>
      </c>
      <c r="AH104" s="172">
        <f ca="1">USJT!AH9</f>
        <v>0</v>
      </c>
      <c r="AI104" s="172">
        <f ca="1">USJT!AI9</f>
        <v>0</v>
      </c>
      <c r="AJ104" s="50"/>
      <c r="AK104" s="93"/>
      <c r="AL104" s="33"/>
      <c r="AM104" s="33"/>
      <c r="AN104" s="36"/>
      <c r="AO104" s="36"/>
      <c r="AP104" s="36"/>
      <c r="AQ104" s="36"/>
      <c r="AR104" s="37"/>
      <c r="AS104" s="33"/>
      <c r="AT104" s="33"/>
      <c r="AU104" s="33"/>
      <c r="AV104" s="33"/>
      <c r="AW104" s="33"/>
      <c r="AX104" s="33"/>
      <c r="AY104" s="33"/>
      <c r="AZ104" s="38">
        <f t="shared" si="102"/>
        <v>1</v>
      </c>
      <c r="BA104" s="39">
        <f t="shared" si="103"/>
        <v>0</v>
      </c>
      <c r="BB104" s="40">
        <f t="shared" si="104"/>
        <v>1</v>
      </c>
      <c r="BC104" s="31">
        <f t="shared" si="105"/>
        <v>1</v>
      </c>
      <c r="BD104" s="40">
        <f t="shared" si="106"/>
        <v>0</v>
      </c>
      <c r="BE104" s="31">
        <f t="shared" si="107"/>
        <v>1</v>
      </c>
      <c r="BF104" s="40">
        <f t="shared" si="108"/>
        <v>0</v>
      </c>
      <c r="BG104" s="31">
        <f t="shared" si="109"/>
        <v>1</v>
      </c>
      <c r="BH104" s="40">
        <f t="shared" si="110"/>
        <v>0</v>
      </c>
      <c r="BI104" s="40">
        <f t="shared" si="111"/>
        <v>1</v>
      </c>
      <c r="BJ104" s="40">
        <f t="shared" si="112"/>
        <v>0</v>
      </c>
      <c r="BK104" s="40">
        <f t="shared" si="113"/>
        <v>0</v>
      </c>
      <c r="BL104" s="40">
        <f t="shared" si="114"/>
        <v>0</v>
      </c>
      <c r="BM104" s="31">
        <f t="shared" si="115"/>
        <v>0</v>
      </c>
      <c r="BN104" s="40">
        <f t="shared" si="116"/>
        <v>0</v>
      </c>
      <c r="BO104" s="40">
        <f t="shared" si="117"/>
        <v>0</v>
      </c>
      <c r="BP104" s="40">
        <f t="shared" si="118"/>
        <v>0</v>
      </c>
      <c r="BQ104" s="40">
        <f t="shared" si="119"/>
        <v>0</v>
      </c>
      <c r="BR104" s="40">
        <f t="shared" si="120"/>
        <v>0</v>
      </c>
      <c r="BS104" s="31">
        <f t="shared" si="121"/>
        <v>0</v>
      </c>
      <c r="BT104" s="40">
        <f t="shared" si="122"/>
        <v>0</v>
      </c>
      <c r="BU104" s="41">
        <f t="shared" si="123"/>
        <v>0</v>
      </c>
      <c r="BV104" s="41">
        <f t="shared" si="124"/>
        <v>0</v>
      </c>
      <c r="BW104" s="42"/>
      <c r="BX104" s="39">
        <f t="shared" si="125"/>
        <v>80</v>
      </c>
      <c r="BY104" s="40">
        <f t="shared" si="126"/>
        <v>10</v>
      </c>
      <c r="BZ104" s="40">
        <f t="shared" si="127"/>
        <v>0</v>
      </c>
      <c r="CA104" s="40">
        <f t="shared" si="128"/>
        <v>0</v>
      </c>
      <c r="CB104" s="40">
        <f t="shared" si="129"/>
        <v>0</v>
      </c>
      <c r="CC104" s="32">
        <f t="shared" si="96"/>
        <v>90</v>
      </c>
      <c r="CD104" s="177">
        <f t="shared" si="6"/>
        <v>16.666666666666671</v>
      </c>
      <c r="CE104" s="24">
        <f t="shared" si="97"/>
        <v>3</v>
      </c>
      <c r="CF104" s="177">
        <f t="shared" si="7"/>
        <v>-3.3333333333333286</v>
      </c>
      <c r="CG104" s="24" t="str">
        <f t="shared" si="98"/>
        <v>NAO</v>
      </c>
      <c r="CH104" s="177">
        <f t="shared" si="8"/>
        <v>-30</v>
      </c>
      <c r="CI104" s="24" t="str">
        <f t="shared" si="99"/>
        <v>NAO</v>
      </c>
      <c r="CJ104" s="24">
        <f t="shared" si="100"/>
        <v>355</v>
      </c>
      <c r="CK104" s="175">
        <f t="shared" si="78"/>
        <v>4.54396284048166E-2</v>
      </c>
      <c r="CM104">
        <f t="shared" si="79"/>
        <v>0</v>
      </c>
      <c r="CN104">
        <f t="shared" si="80"/>
        <v>0.1557632398753894</v>
      </c>
      <c r="CO104">
        <f t="shared" si="81"/>
        <v>0</v>
      </c>
      <c r="CP104">
        <f t="shared" si="82"/>
        <v>0</v>
      </c>
      <c r="CQ104">
        <f t="shared" si="83"/>
        <v>0</v>
      </c>
      <c r="CR104">
        <f t="shared" si="84"/>
        <v>0.29940119760479045</v>
      </c>
      <c r="CS104">
        <f t="shared" si="85"/>
        <v>0</v>
      </c>
      <c r="CT104">
        <f t="shared" si="86"/>
        <v>0</v>
      </c>
      <c r="CU104">
        <f t="shared" si="87"/>
        <v>0</v>
      </c>
      <c r="CV104">
        <f t="shared" si="88"/>
        <v>0</v>
      </c>
      <c r="CW104">
        <f t="shared" si="89"/>
        <v>0</v>
      </c>
      <c r="CX104">
        <f t="shared" si="90"/>
        <v>0</v>
      </c>
      <c r="CY104">
        <f t="shared" si="91"/>
        <v>0</v>
      </c>
      <c r="CZ104">
        <f t="shared" si="92"/>
        <v>0</v>
      </c>
      <c r="DA104">
        <f t="shared" si="93"/>
        <v>0</v>
      </c>
      <c r="DB104">
        <f t="shared" si="94"/>
        <v>0</v>
      </c>
      <c r="DC104">
        <f t="shared" si="95"/>
        <v>0</v>
      </c>
      <c r="DE104" s="24">
        <f t="shared" si="101"/>
        <v>0</v>
      </c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</row>
    <row r="105" spans="1:123" ht="15.75" thickBot="1">
      <c r="A105" s="172" t="str">
        <f ca="1">USJT!A10</f>
        <v>USJT</v>
      </c>
      <c r="B105" s="172">
        <f ca="1">USJT!B10</f>
        <v>8</v>
      </c>
      <c r="C105" s="172" t="str">
        <f ca="1">USJT!C10</f>
        <v>GRACIELE MASSOLI RODRIGUES</v>
      </c>
      <c r="D105" s="85" t="str">
        <f ca="1">USJT!D10</f>
        <v>C</v>
      </c>
      <c r="E105" s="172">
        <f ca="1">USJT!E10</f>
        <v>0</v>
      </c>
      <c r="F105" s="172">
        <f ca="1">USJT!F10</f>
        <v>0</v>
      </c>
      <c r="G105" s="172">
        <f ca="1">USJT!G10</f>
        <v>0</v>
      </c>
      <c r="H105" s="172">
        <f ca="1">USJT!H10</f>
        <v>0</v>
      </c>
      <c r="I105" s="172">
        <f ca="1">USJT!I10</f>
        <v>0</v>
      </c>
      <c r="J105" s="172">
        <f ca="1">USJT!J10</f>
        <v>0</v>
      </c>
      <c r="K105" s="172">
        <f ca="1">USJT!K10</f>
        <v>0</v>
      </c>
      <c r="L105" s="172">
        <f ca="1">USJT!L10</f>
        <v>0</v>
      </c>
      <c r="M105" s="172">
        <f ca="1">USJT!M10</f>
        <v>0</v>
      </c>
      <c r="N105" s="172">
        <f ca="1">USJT!N10</f>
        <v>0</v>
      </c>
      <c r="O105" s="172">
        <f ca="1">USJT!O10</f>
        <v>0</v>
      </c>
      <c r="P105" s="172">
        <f ca="1">USJT!P10</f>
        <v>0</v>
      </c>
      <c r="Q105" s="172">
        <f ca="1">USJT!Q10</f>
        <v>0</v>
      </c>
      <c r="R105" s="172">
        <f ca="1">USJT!R10</f>
        <v>0</v>
      </c>
      <c r="S105" s="172">
        <f ca="1">USJT!S10</f>
        <v>0</v>
      </c>
      <c r="T105" s="85" t="str">
        <f ca="1">USJT!T10</f>
        <v>P</v>
      </c>
      <c r="U105" s="172">
        <f ca="1">USJT!U10</f>
        <v>0</v>
      </c>
      <c r="V105" s="172">
        <f ca="1">USJT!V10</f>
        <v>0</v>
      </c>
      <c r="W105" s="172">
        <f ca="1">USJT!W10</f>
        <v>0</v>
      </c>
      <c r="X105" s="172">
        <f ca="1">USJT!X10</f>
        <v>1</v>
      </c>
      <c r="Y105" s="172">
        <f ca="1">USJT!Y10</f>
        <v>0</v>
      </c>
      <c r="Z105" s="172">
        <f ca="1">USJT!Z10</f>
        <v>0</v>
      </c>
      <c r="AA105" s="172">
        <f ca="1">USJT!AA10</f>
        <v>0</v>
      </c>
      <c r="AB105" s="172">
        <f ca="1">USJT!AB10</f>
        <v>0</v>
      </c>
      <c r="AC105" s="172">
        <f ca="1">USJT!AC10</f>
        <v>0</v>
      </c>
      <c r="AD105" s="172">
        <f ca="1">USJT!AD10</f>
        <v>0</v>
      </c>
      <c r="AE105" s="172">
        <f ca="1">USJT!AE10</f>
        <v>0</v>
      </c>
      <c r="AF105" s="172">
        <f ca="1">USJT!AF10</f>
        <v>0</v>
      </c>
      <c r="AG105" s="172">
        <f ca="1">USJT!AG10</f>
        <v>0</v>
      </c>
      <c r="AH105" s="172">
        <f ca="1">USJT!AH10</f>
        <v>0</v>
      </c>
      <c r="AI105" s="172">
        <f ca="1">USJT!AI10</f>
        <v>0</v>
      </c>
      <c r="AJ105" s="50"/>
      <c r="AK105" s="93"/>
      <c r="AL105" s="33"/>
      <c r="AM105" s="33"/>
      <c r="AN105" s="36"/>
      <c r="AO105" s="36"/>
      <c r="AP105" s="36"/>
      <c r="AQ105" s="36"/>
      <c r="AR105" s="37"/>
      <c r="AS105" s="33"/>
      <c r="AT105" s="33"/>
      <c r="AU105" s="33"/>
      <c r="AV105" s="33"/>
      <c r="AW105" s="33"/>
      <c r="AX105" s="33"/>
      <c r="AY105" s="33"/>
      <c r="AZ105" s="38">
        <f t="shared" si="102"/>
        <v>1</v>
      </c>
      <c r="BA105" s="39">
        <f t="shared" si="103"/>
        <v>0</v>
      </c>
      <c r="BB105" s="40">
        <f t="shared" si="104"/>
        <v>0</v>
      </c>
      <c r="BC105" s="31">
        <f t="shared" si="105"/>
        <v>0</v>
      </c>
      <c r="BD105" s="40">
        <f t="shared" si="106"/>
        <v>0</v>
      </c>
      <c r="BE105" s="31">
        <f t="shared" si="107"/>
        <v>0</v>
      </c>
      <c r="BF105" s="40">
        <f t="shared" si="108"/>
        <v>1</v>
      </c>
      <c r="BG105" s="31">
        <f t="shared" si="109"/>
        <v>1</v>
      </c>
      <c r="BH105" s="40">
        <f t="shared" si="110"/>
        <v>0</v>
      </c>
      <c r="BI105" s="40">
        <f t="shared" si="111"/>
        <v>0</v>
      </c>
      <c r="BJ105" s="40">
        <f t="shared" si="112"/>
        <v>0</v>
      </c>
      <c r="BK105" s="40">
        <f t="shared" si="113"/>
        <v>0</v>
      </c>
      <c r="BL105" s="40">
        <f t="shared" si="114"/>
        <v>0</v>
      </c>
      <c r="BM105" s="31">
        <f t="shared" si="115"/>
        <v>0</v>
      </c>
      <c r="BN105" s="40">
        <f t="shared" si="116"/>
        <v>0</v>
      </c>
      <c r="BO105" s="40">
        <f t="shared" si="117"/>
        <v>0</v>
      </c>
      <c r="BP105" s="40">
        <f t="shared" si="118"/>
        <v>0</v>
      </c>
      <c r="BQ105" s="40">
        <f t="shared" si="119"/>
        <v>0</v>
      </c>
      <c r="BR105" s="40">
        <f t="shared" si="120"/>
        <v>0</v>
      </c>
      <c r="BS105" s="31">
        <f t="shared" si="121"/>
        <v>0</v>
      </c>
      <c r="BT105" s="40">
        <f t="shared" si="122"/>
        <v>0</v>
      </c>
      <c r="BU105" s="41">
        <f t="shared" si="123"/>
        <v>0</v>
      </c>
      <c r="BV105" s="41">
        <f t="shared" si="124"/>
        <v>0</v>
      </c>
      <c r="BW105" s="42"/>
      <c r="BX105" s="39">
        <f t="shared" si="125"/>
        <v>40</v>
      </c>
      <c r="BY105" s="40">
        <f t="shared" si="126"/>
        <v>0</v>
      </c>
      <c r="BZ105" s="40">
        <f t="shared" si="127"/>
        <v>0</v>
      </c>
      <c r="CA105" s="40">
        <f t="shared" si="128"/>
        <v>0</v>
      </c>
      <c r="CB105" s="40">
        <f t="shared" si="129"/>
        <v>0</v>
      </c>
      <c r="CC105" s="32">
        <f t="shared" si="96"/>
        <v>40</v>
      </c>
      <c r="CD105" s="177">
        <f t="shared" si="6"/>
        <v>-33.333333333333329</v>
      </c>
      <c r="CE105" s="24" t="str">
        <f t="shared" si="97"/>
        <v>NAO</v>
      </c>
      <c r="CF105" s="177">
        <f t="shared" si="7"/>
        <v>-53.333333333333329</v>
      </c>
      <c r="CG105" s="24" t="str">
        <f t="shared" si="98"/>
        <v>NAO</v>
      </c>
      <c r="CH105" s="177">
        <f t="shared" si="8"/>
        <v>-80</v>
      </c>
      <c r="CI105" s="24" t="str">
        <f t="shared" si="99"/>
        <v>NAO</v>
      </c>
      <c r="CJ105" s="24">
        <f t="shared" si="100"/>
        <v>376</v>
      </c>
      <c r="CK105" s="175">
        <f t="shared" si="78"/>
        <v>2.0195390402140714E-2</v>
      </c>
      <c r="CM105">
        <f t="shared" si="79"/>
        <v>0</v>
      </c>
      <c r="CN105">
        <f t="shared" si="80"/>
        <v>0</v>
      </c>
      <c r="CO105">
        <f t="shared" si="81"/>
        <v>0</v>
      </c>
      <c r="CP105">
        <f t="shared" si="82"/>
        <v>0.22779043280182235</v>
      </c>
      <c r="CQ105">
        <f t="shared" si="83"/>
        <v>0</v>
      </c>
      <c r="CR105">
        <f t="shared" si="84"/>
        <v>0</v>
      </c>
      <c r="CS105">
        <f t="shared" si="85"/>
        <v>0</v>
      </c>
      <c r="CT105">
        <f t="shared" si="86"/>
        <v>0</v>
      </c>
      <c r="CU105">
        <f t="shared" si="87"/>
        <v>0</v>
      </c>
      <c r="CV105">
        <f t="shared" si="88"/>
        <v>0</v>
      </c>
      <c r="CW105">
        <f t="shared" si="89"/>
        <v>0</v>
      </c>
      <c r="CX105">
        <f t="shared" si="90"/>
        <v>0</v>
      </c>
      <c r="CY105">
        <f t="shared" si="91"/>
        <v>0</v>
      </c>
      <c r="CZ105">
        <f t="shared" si="92"/>
        <v>0</v>
      </c>
      <c r="DA105">
        <f t="shared" si="93"/>
        <v>0</v>
      </c>
      <c r="DB105">
        <f t="shared" si="94"/>
        <v>0</v>
      </c>
      <c r="DC105">
        <f t="shared" si="95"/>
        <v>0</v>
      </c>
      <c r="DE105" s="24">
        <f t="shared" si="101"/>
        <v>0</v>
      </c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</row>
    <row r="106" spans="1:123" ht="15.75" thickBot="1">
      <c r="A106" s="172" t="str">
        <f ca="1">USJT!A11</f>
        <v>USJT</v>
      </c>
      <c r="B106" s="172">
        <f ca="1">USJT!B11</f>
        <v>9</v>
      </c>
      <c r="C106" s="172" t="str">
        <f ca="1">USJT!C11</f>
        <v>KÁTIA LOBO D'AVILA DE ANGELIS</v>
      </c>
      <c r="D106" s="85" t="str">
        <f ca="1">USJT!D11</f>
        <v>P</v>
      </c>
      <c r="E106" s="172">
        <f ca="1">USJT!E11</f>
        <v>0</v>
      </c>
      <c r="F106" s="172">
        <f ca="1">USJT!F11</f>
        <v>2</v>
      </c>
      <c r="G106" s="172">
        <f ca="1">USJT!G11</f>
        <v>4</v>
      </c>
      <c r="H106" s="172">
        <f ca="1">USJT!H11</f>
        <v>0</v>
      </c>
      <c r="I106" s="172">
        <f ca="1">USJT!I11</f>
        <v>0</v>
      </c>
      <c r="J106" s="172">
        <f ca="1">USJT!J11</f>
        <v>1</v>
      </c>
      <c r="K106" s="172">
        <f ca="1">USJT!K11</f>
        <v>0</v>
      </c>
      <c r="L106" s="172">
        <f ca="1">USJT!L11</f>
        <v>0</v>
      </c>
      <c r="M106" s="172">
        <f ca="1">USJT!M11</f>
        <v>0</v>
      </c>
      <c r="N106" s="172">
        <f ca="1">USJT!N11</f>
        <v>0</v>
      </c>
      <c r="O106" s="172">
        <f ca="1">USJT!O11</f>
        <v>0</v>
      </c>
      <c r="P106" s="172">
        <f ca="1">USJT!P11</f>
        <v>0</v>
      </c>
      <c r="Q106" s="172">
        <f ca="1">USJT!Q11</f>
        <v>0</v>
      </c>
      <c r="R106" s="172">
        <f ca="1">USJT!R11</f>
        <v>0</v>
      </c>
      <c r="S106" s="172">
        <f ca="1">USJT!S11</f>
        <v>1</v>
      </c>
      <c r="T106" s="85" t="str">
        <f ca="1">USJT!T11</f>
        <v>C</v>
      </c>
      <c r="U106" s="172">
        <f ca="1">USJT!U11</f>
        <v>0</v>
      </c>
      <c r="V106" s="172">
        <f ca="1">USJT!V11</f>
        <v>0</v>
      </c>
      <c r="W106" s="172">
        <f ca="1">USJT!W11</f>
        <v>0</v>
      </c>
      <c r="X106" s="172">
        <f ca="1">USJT!X11</f>
        <v>0</v>
      </c>
      <c r="Y106" s="172">
        <f ca="1">USJT!Y11</f>
        <v>0</v>
      </c>
      <c r="Z106" s="172">
        <f ca="1">USJT!Z11</f>
        <v>0</v>
      </c>
      <c r="AA106" s="172">
        <f ca="1">USJT!AA11</f>
        <v>0</v>
      </c>
      <c r="AB106" s="172">
        <f ca="1">USJT!AB11</f>
        <v>0</v>
      </c>
      <c r="AC106" s="172">
        <f ca="1">USJT!AC11</f>
        <v>0</v>
      </c>
      <c r="AD106" s="172">
        <f ca="1">USJT!AD11</f>
        <v>0</v>
      </c>
      <c r="AE106" s="172">
        <f ca="1">USJT!AE11</f>
        <v>0</v>
      </c>
      <c r="AF106" s="172">
        <f ca="1">USJT!AF11</f>
        <v>0</v>
      </c>
      <c r="AG106" s="172">
        <f ca="1">USJT!AG11</f>
        <v>0</v>
      </c>
      <c r="AH106" s="172">
        <f ca="1">USJT!AH11</f>
        <v>0</v>
      </c>
      <c r="AI106" s="172">
        <f ca="1">USJT!AI11</f>
        <v>0</v>
      </c>
      <c r="AJ106" s="50"/>
      <c r="AK106" s="93"/>
      <c r="AL106" s="33"/>
      <c r="AM106" s="33"/>
      <c r="AN106" s="36"/>
      <c r="AO106" s="36"/>
      <c r="AP106" s="36"/>
      <c r="AQ106" s="36"/>
      <c r="AR106" s="37"/>
      <c r="AS106" s="33"/>
      <c r="AT106" s="33"/>
      <c r="AU106" s="33"/>
      <c r="AV106" s="33"/>
      <c r="AW106" s="33"/>
      <c r="AX106" s="33"/>
      <c r="AY106" s="33"/>
      <c r="AZ106" s="38">
        <f t="shared" si="102"/>
        <v>1</v>
      </c>
      <c r="BA106" s="39">
        <f t="shared" si="103"/>
        <v>0</v>
      </c>
      <c r="BB106" s="40">
        <f t="shared" si="104"/>
        <v>2</v>
      </c>
      <c r="BC106" s="31">
        <f t="shared" si="105"/>
        <v>2</v>
      </c>
      <c r="BD106" s="40">
        <f t="shared" si="106"/>
        <v>4</v>
      </c>
      <c r="BE106" s="31">
        <f t="shared" si="107"/>
        <v>6</v>
      </c>
      <c r="BF106" s="40">
        <f t="shared" si="108"/>
        <v>0</v>
      </c>
      <c r="BG106" s="31">
        <f t="shared" si="109"/>
        <v>6</v>
      </c>
      <c r="BH106" s="40">
        <f t="shared" si="110"/>
        <v>0</v>
      </c>
      <c r="BI106" s="40">
        <f t="shared" si="111"/>
        <v>1</v>
      </c>
      <c r="BJ106" s="40">
        <f t="shared" si="112"/>
        <v>0</v>
      </c>
      <c r="BK106" s="40">
        <f t="shared" si="113"/>
        <v>0</v>
      </c>
      <c r="BL106" s="40">
        <f t="shared" si="114"/>
        <v>0</v>
      </c>
      <c r="BM106" s="31">
        <f t="shared" si="115"/>
        <v>0</v>
      </c>
      <c r="BN106" s="40">
        <f t="shared" si="116"/>
        <v>0</v>
      </c>
      <c r="BO106" s="40">
        <f t="shared" si="117"/>
        <v>0</v>
      </c>
      <c r="BP106" s="40">
        <f t="shared" si="118"/>
        <v>0</v>
      </c>
      <c r="BQ106" s="40">
        <f t="shared" si="119"/>
        <v>0</v>
      </c>
      <c r="BR106" s="40">
        <f t="shared" si="120"/>
        <v>0</v>
      </c>
      <c r="BS106" s="31">
        <f t="shared" si="121"/>
        <v>0</v>
      </c>
      <c r="BT106" s="40">
        <f t="shared" si="122"/>
        <v>0</v>
      </c>
      <c r="BU106" s="41">
        <f t="shared" si="123"/>
        <v>1</v>
      </c>
      <c r="BV106" s="41">
        <f t="shared" si="124"/>
        <v>1</v>
      </c>
      <c r="BW106" s="42"/>
      <c r="BX106" s="39">
        <f t="shared" si="125"/>
        <v>400</v>
      </c>
      <c r="BY106" s="40">
        <f t="shared" si="126"/>
        <v>10</v>
      </c>
      <c r="BZ106" s="40">
        <f t="shared" si="127"/>
        <v>0</v>
      </c>
      <c r="CA106" s="40">
        <f t="shared" si="128"/>
        <v>0</v>
      </c>
      <c r="CB106" s="40">
        <f t="shared" si="129"/>
        <v>10</v>
      </c>
      <c r="CC106" s="32">
        <f t="shared" si="96"/>
        <v>420</v>
      </c>
      <c r="CD106" s="177">
        <f t="shared" si="6"/>
        <v>346.66666666666669</v>
      </c>
      <c r="CE106" s="24">
        <f t="shared" si="97"/>
        <v>3</v>
      </c>
      <c r="CF106" s="177">
        <f t="shared" si="7"/>
        <v>326.66666666666669</v>
      </c>
      <c r="CG106" s="24">
        <f t="shared" si="98"/>
        <v>4</v>
      </c>
      <c r="CH106" s="177">
        <f t="shared" si="8"/>
        <v>300</v>
      </c>
      <c r="CI106" s="24">
        <f t="shared" si="99"/>
        <v>5</v>
      </c>
      <c r="CJ106" s="24">
        <f t="shared" si="100"/>
        <v>143</v>
      </c>
      <c r="CK106" s="175">
        <f t="shared" si="78"/>
        <v>0.21205159922247749</v>
      </c>
      <c r="CM106">
        <f t="shared" si="79"/>
        <v>0</v>
      </c>
      <c r="CN106">
        <f t="shared" si="80"/>
        <v>0.3115264797507788</v>
      </c>
      <c r="CO106">
        <f t="shared" si="81"/>
        <v>0.39920159680638723</v>
      </c>
      <c r="CP106">
        <f t="shared" si="82"/>
        <v>0</v>
      </c>
      <c r="CQ106">
        <f t="shared" si="83"/>
        <v>0</v>
      </c>
      <c r="CR106">
        <f t="shared" si="84"/>
        <v>0.29940119760479045</v>
      </c>
      <c r="CS106">
        <f t="shared" si="85"/>
        <v>0</v>
      </c>
      <c r="CT106">
        <f t="shared" si="86"/>
        <v>0</v>
      </c>
      <c r="CU106">
        <f t="shared" si="87"/>
        <v>0</v>
      </c>
      <c r="CV106">
        <f t="shared" si="88"/>
        <v>0</v>
      </c>
      <c r="CW106">
        <f t="shared" si="89"/>
        <v>0</v>
      </c>
      <c r="CX106">
        <f t="shared" si="90"/>
        <v>0</v>
      </c>
      <c r="CY106">
        <f t="shared" si="91"/>
        <v>0</v>
      </c>
      <c r="CZ106">
        <f t="shared" si="92"/>
        <v>0</v>
      </c>
      <c r="DA106">
        <f t="shared" si="93"/>
        <v>0</v>
      </c>
      <c r="DB106">
        <f t="shared" si="94"/>
        <v>1.5503875968992247</v>
      </c>
      <c r="DC106">
        <f t="shared" si="95"/>
        <v>1.5748031496062989</v>
      </c>
      <c r="DE106" s="24">
        <f t="shared" si="101"/>
        <v>0</v>
      </c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</row>
    <row r="107" spans="1:123" ht="15.75" thickBot="1">
      <c r="A107" s="172" t="str">
        <f ca="1">USJT!A12</f>
        <v>USJT</v>
      </c>
      <c r="B107" s="172">
        <f ca="1">USJT!B12</f>
        <v>10</v>
      </c>
      <c r="C107" s="172" t="str">
        <f ca="1">USJT!C12</f>
        <v xml:space="preserve">LAURA BEATRIZ MESSIANO MAIFRINO </v>
      </c>
      <c r="D107" s="85" t="str">
        <f ca="1">USJT!D12</f>
        <v>P</v>
      </c>
      <c r="E107" s="172">
        <f ca="1">USJT!E12</f>
        <v>0</v>
      </c>
      <c r="F107" s="172">
        <f ca="1">USJT!F12</f>
        <v>0</v>
      </c>
      <c r="G107" s="172">
        <f ca="1">USJT!G12</f>
        <v>1</v>
      </c>
      <c r="H107" s="172">
        <f ca="1">USJT!H12</f>
        <v>1</v>
      </c>
      <c r="I107" s="172">
        <f ca="1">USJT!I12</f>
        <v>3</v>
      </c>
      <c r="J107" s="172">
        <f ca="1">USJT!J12</f>
        <v>0</v>
      </c>
      <c r="K107" s="172">
        <f ca="1">USJT!K12</f>
        <v>0</v>
      </c>
      <c r="L107" s="172">
        <f ca="1">USJT!L12</f>
        <v>0</v>
      </c>
      <c r="M107" s="172">
        <f ca="1">USJT!M12</f>
        <v>0</v>
      </c>
      <c r="N107" s="172">
        <f ca="1">USJT!N12</f>
        <v>0</v>
      </c>
      <c r="O107" s="172">
        <f ca="1">USJT!O12</f>
        <v>0</v>
      </c>
      <c r="P107" s="172">
        <f ca="1">USJT!P12</f>
        <v>0</v>
      </c>
      <c r="Q107" s="172">
        <f ca="1">USJT!Q12</f>
        <v>0</v>
      </c>
      <c r="R107" s="172">
        <f ca="1">USJT!R12</f>
        <v>0</v>
      </c>
      <c r="S107" s="172">
        <f ca="1">USJT!S12</f>
        <v>0</v>
      </c>
      <c r="T107" s="85" t="str">
        <f ca="1">USJT!T12</f>
        <v>P</v>
      </c>
      <c r="U107" s="172">
        <f ca="1">USJT!U12</f>
        <v>0</v>
      </c>
      <c r="V107" s="172">
        <f ca="1">USJT!V12</f>
        <v>0</v>
      </c>
      <c r="W107" s="172">
        <f ca="1">USJT!W12</f>
        <v>0</v>
      </c>
      <c r="X107" s="172">
        <f ca="1">USJT!X12</f>
        <v>0</v>
      </c>
      <c r="Y107" s="172">
        <f ca="1">USJT!Y12</f>
        <v>3</v>
      </c>
      <c r="Z107" s="172">
        <f ca="1">USJT!Z12</f>
        <v>0</v>
      </c>
      <c r="AA107" s="172">
        <f ca="1">USJT!AA12</f>
        <v>0</v>
      </c>
      <c r="AB107" s="172">
        <f ca="1">USJT!AB12</f>
        <v>0</v>
      </c>
      <c r="AC107" s="172">
        <f ca="1">USJT!AC12</f>
        <v>0</v>
      </c>
      <c r="AD107" s="172">
        <f ca="1">USJT!AD12</f>
        <v>0</v>
      </c>
      <c r="AE107" s="172">
        <f ca="1">USJT!AE12</f>
        <v>0</v>
      </c>
      <c r="AF107" s="172">
        <f ca="1">USJT!AF12</f>
        <v>0</v>
      </c>
      <c r="AG107" s="172">
        <f ca="1">USJT!AG12</f>
        <v>0</v>
      </c>
      <c r="AH107" s="172">
        <f ca="1">USJT!AH12</f>
        <v>0</v>
      </c>
      <c r="AI107" s="172">
        <f ca="1">USJT!AI12</f>
        <v>0</v>
      </c>
      <c r="AJ107" s="50"/>
      <c r="AK107" s="93"/>
      <c r="AL107" s="33"/>
      <c r="AM107" s="33"/>
      <c r="AN107" s="36"/>
      <c r="AO107" s="36"/>
      <c r="AP107" s="36"/>
      <c r="AQ107" s="36"/>
      <c r="AR107" s="37"/>
      <c r="AS107" s="33"/>
      <c r="AT107" s="33"/>
      <c r="AU107" s="33"/>
      <c r="AV107" s="33"/>
      <c r="AW107" s="33"/>
      <c r="AX107" s="33"/>
      <c r="AY107" s="33"/>
      <c r="AZ107" s="38">
        <f t="shared" si="102"/>
        <v>2</v>
      </c>
      <c r="BA107" s="39">
        <f t="shared" si="103"/>
        <v>0</v>
      </c>
      <c r="BB107" s="40">
        <f t="shared" si="104"/>
        <v>0</v>
      </c>
      <c r="BC107" s="31">
        <f t="shared" si="105"/>
        <v>0</v>
      </c>
      <c r="BD107" s="40">
        <f t="shared" si="106"/>
        <v>1</v>
      </c>
      <c r="BE107" s="31">
        <f t="shared" si="107"/>
        <v>1</v>
      </c>
      <c r="BF107" s="40">
        <f t="shared" si="108"/>
        <v>1</v>
      </c>
      <c r="BG107" s="31">
        <f t="shared" si="109"/>
        <v>2</v>
      </c>
      <c r="BH107" s="40">
        <f t="shared" si="110"/>
        <v>6</v>
      </c>
      <c r="BI107" s="40">
        <f t="shared" si="111"/>
        <v>0</v>
      </c>
      <c r="BJ107" s="40">
        <f t="shared" si="112"/>
        <v>0</v>
      </c>
      <c r="BK107" s="40">
        <f t="shared" si="113"/>
        <v>0</v>
      </c>
      <c r="BL107" s="40">
        <f t="shared" si="114"/>
        <v>0</v>
      </c>
      <c r="BM107" s="31">
        <f t="shared" si="115"/>
        <v>0</v>
      </c>
      <c r="BN107" s="40">
        <f t="shared" si="116"/>
        <v>0</v>
      </c>
      <c r="BO107" s="40">
        <f t="shared" si="117"/>
        <v>0</v>
      </c>
      <c r="BP107" s="40">
        <f t="shared" si="118"/>
        <v>0</v>
      </c>
      <c r="BQ107" s="40">
        <f t="shared" si="119"/>
        <v>0</v>
      </c>
      <c r="BR107" s="40">
        <f t="shared" si="120"/>
        <v>0</v>
      </c>
      <c r="BS107" s="31">
        <f t="shared" si="121"/>
        <v>0</v>
      </c>
      <c r="BT107" s="40">
        <f t="shared" si="122"/>
        <v>0</v>
      </c>
      <c r="BU107" s="41">
        <f t="shared" si="123"/>
        <v>0</v>
      </c>
      <c r="BV107" s="41">
        <f t="shared" si="124"/>
        <v>0</v>
      </c>
      <c r="BW107" s="42"/>
      <c r="BX107" s="39">
        <f t="shared" si="125"/>
        <v>220</v>
      </c>
      <c r="BY107" s="40">
        <f t="shared" si="126"/>
        <v>0</v>
      </c>
      <c r="BZ107" s="40">
        <f t="shared" si="127"/>
        <v>0</v>
      </c>
      <c r="CA107" s="40">
        <f t="shared" si="128"/>
        <v>0</v>
      </c>
      <c r="CB107" s="40">
        <f t="shared" si="129"/>
        <v>0</v>
      </c>
      <c r="CC107" s="32">
        <f t="shared" si="96"/>
        <v>220</v>
      </c>
      <c r="CD107" s="177">
        <f t="shared" si="6"/>
        <v>73.333333333333343</v>
      </c>
      <c r="CE107" s="24">
        <f t="shared" si="97"/>
        <v>3</v>
      </c>
      <c r="CF107" s="177">
        <f t="shared" si="7"/>
        <v>33.333333333333343</v>
      </c>
      <c r="CG107" s="24">
        <f t="shared" si="98"/>
        <v>4</v>
      </c>
      <c r="CH107" s="177">
        <f t="shared" si="8"/>
        <v>-20</v>
      </c>
      <c r="CI107" s="24" t="str">
        <f t="shared" si="99"/>
        <v>NAO</v>
      </c>
      <c r="CJ107" s="24">
        <f t="shared" si="100"/>
        <v>271</v>
      </c>
      <c r="CK107" s="175">
        <f t="shared" si="78"/>
        <v>0.11107464721177392</v>
      </c>
      <c r="CM107">
        <f t="shared" si="79"/>
        <v>0</v>
      </c>
      <c r="CN107">
        <f t="shared" si="80"/>
        <v>0</v>
      </c>
      <c r="CO107">
        <f t="shared" si="81"/>
        <v>9.9800399201596807E-2</v>
      </c>
      <c r="CP107">
        <f t="shared" si="82"/>
        <v>0.22779043280182235</v>
      </c>
      <c r="CQ107">
        <f t="shared" si="83"/>
        <v>5.0420168067226889</v>
      </c>
      <c r="CR107">
        <f t="shared" si="84"/>
        <v>0</v>
      </c>
      <c r="CS107">
        <f t="shared" si="85"/>
        <v>0</v>
      </c>
      <c r="CT107">
        <f t="shared" si="86"/>
        <v>0</v>
      </c>
      <c r="CU107">
        <f t="shared" si="87"/>
        <v>0</v>
      </c>
      <c r="CV107">
        <f t="shared" si="88"/>
        <v>0</v>
      </c>
      <c r="CW107">
        <f t="shared" si="89"/>
        <v>0</v>
      </c>
      <c r="CX107">
        <f t="shared" si="90"/>
        <v>0</v>
      </c>
      <c r="CY107">
        <f t="shared" si="91"/>
        <v>0</v>
      </c>
      <c r="CZ107">
        <f t="shared" si="92"/>
        <v>0</v>
      </c>
      <c r="DA107">
        <f t="shared" si="93"/>
        <v>0</v>
      </c>
      <c r="DB107">
        <f t="shared" si="94"/>
        <v>0</v>
      </c>
      <c r="DC107">
        <f t="shared" si="95"/>
        <v>0</v>
      </c>
      <c r="DE107" s="24">
        <f t="shared" si="101"/>
        <v>0</v>
      </c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</row>
    <row r="108" spans="1:123" ht="15.75" thickBot="1">
      <c r="A108" s="172" t="str">
        <f ca="1">USJT!A13</f>
        <v>USJT</v>
      </c>
      <c r="B108" s="172">
        <f ca="1">USJT!B13</f>
        <v>11</v>
      </c>
      <c r="C108" s="172" t="str">
        <f ca="1">USJT!C13</f>
        <v>MARIA LUIZA DE JESUS MIRANDA</v>
      </c>
      <c r="D108" s="85" t="str">
        <f ca="1">USJT!D13</f>
        <v>P</v>
      </c>
      <c r="E108" s="172">
        <f ca="1">USJT!E13</f>
        <v>0</v>
      </c>
      <c r="F108" s="172">
        <f ca="1">USJT!F13</f>
        <v>1</v>
      </c>
      <c r="G108" s="172">
        <f ca="1">USJT!G13</f>
        <v>0</v>
      </c>
      <c r="H108" s="172">
        <f ca="1">USJT!H13</f>
        <v>0</v>
      </c>
      <c r="I108" s="172">
        <f ca="1">USJT!I13</f>
        <v>1</v>
      </c>
      <c r="J108" s="172">
        <f ca="1">USJT!J13</f>
        <v>1</v>
      </c>
      <c r="K108" s="172">
        <f ca="1">USJT!K13</f>
        <v>0</v>
      </c>
      <c r="L108" s="172">
        <f ca="1">USJT!L13</f>
        <v>0</v>
      </c>
      <c r="M108" s="172">
        <f ca="1">USJT!M13</f>
        <v>0</v>
      </c>
      <c r="N108" s="172">
        <f ca="1">USJT!N13</f>
        <v>0</v>
      </c>
      <c r="O108" s="172">
        <f ca="1">USJT!O13</f>
        <v>0</v>
      </c>
      <c r="P108" s="172">
        <f ca="1">USJT!P13</f>
        <v>0</v>
      </c>
      <c r="Q108" s="172">
        <f ca="1">USJT!Q13</f>
        <v>0</v>
      </c>
      <c r="R108" s="172">
        <f ca="1">USJT!R13</f>
        <v>0</v>
      </c>
      <c r="S108" s="172">
        <f ca="1">USJT!S13</f>
        <v>2</v>
      </c>
      <c r="T108" s="85" t="str">
        <f ca="1">USJT!T13</f>
        <v>P</v>
      </c>
      <c r="U108" s="172">
        <f ca="1">USJT!U13</f>
        <v>0</v>
      </c>
      <c r="V108" s="172">
        <f ca="1">USJT!V13</f>
        <v>0</v>
      </c>
      <c r="W108" s="172">
        <f ca="1">USJT!W13</f>
        <v>0</v>
      </c>
      <c r="X108" s="172">
        <f ca="1">USJT!X13</f>
        <v>1</v>
      </c>
      <c r="Y108" s="172">
        <f ca="1">USJT!Y13</f>
        <v>0</v>
      </c>
      <c r="Z108" s="172">
        <f ca="1">USJT!Z13</f>
        <v>0</v>
      </c>
      <c r="AA108" s="172">
        <f ca="1">USJT!AA13</f>
        <v>0</v>
      </c>
      <c r="AB108" s="172">
        <f ca="1">USJT!AB13</f>
        <v>0</v>
      </c>
      <c r="AC108" s="172">
        <f ca="1">USJT!AC13</f>
        <v>0</v>
      </c>
      <c r="AD108" s="172">
        <f ca="1">USJT!AD13</f>
        <v>0</v>
      </c>
      <c r="AE108" s="172">
        <f ca="1">USJT!AE13</f>
        <v>0</v>
      </c>
      <c r="AF108" s="172">
        <f ca="1">USJT!AF13</f>
        <v>0</v>
      </c>
      <c r="AG108" s="172">
        <f ca="1">USJT!AG13</f>
        <v>0</v>
      </c>
      <c r="AH108" s="172">
        <f ca="1">USJT!AH13</f>
        <v>0</v>
      </c>
      <c r="AI108" s="172">
        <f ca="1">USJT!AI13</f>
        <v>0</v>
      </c>
      <c r="AJ108" s="50"/>
      <c r="AK108" s="93"/>
      <c r="AL108" s="33"/>
      <c r="AM108" s="33"/>
      <c r="AN108" s="36"/>
      <c r="AO108" s="36"/>
      <c r="AP108" s="36"/>
      <c r="AQ108" s="36"/>
      <c r="AR108" s="37"/>
      <c r="AS108" s="33"/>
      <c r="AT108" s="33"/>
      <c r="AU108" s="33"/>
      <c r="AV108" s="33"/>
      <c r="AW108" s="33"/>
      <c r="AX108" s="33"/>
      <c r="AY108" s="33"/>
      <c r="AZ108" s="38">
        <f t="shared" si="102"/>
        <v>2</v>
      </c>
      <c r="BA108" s="39">
        <f t="shared" si="103"/>
        <v>0</v>
      </c>
      <c r="BB108" s="40">
        <f t="shared" si="104"/>
        <v>1</v>
      </c>
      <c r="BC108" s="31">
        <f t="shared" si="105"/>
        <v>1</v>
      </c>
      <c r="BD108" s="40">
        <f t="shared" si="106"/>
        <v>0</v>
      </c>
      <c r="BE108" s="31">
        <f t="shared" si="107"/>
        <v>1</v>
      </c>
      <c r="BF108" s="40">
        <f t="shared" si="108"/>
        <v>1</v>
      </c>
      <c r="BG108" s="31">
        <f t="shared" si="109"/>
        <v>2</v>
      </c>
      <c r="BH108" s="40">
        <f t="shared" si="110"/>
        <v>1</v>
      </c>
      <c r="BI108" s="40">
        <f t="shared" si="111"/>
        <v>1</v>
      </c>
      <c r="BJ108" s="40">
        <f t="shared" si="112"/>
        <v>0</v>
      </c>
      <c r="BK108" s="40">
        <f t="shared" si="113"/>
        <v>0</v>
      </c>
      <c r="BL108" s="40">
        <f t="shared" si="114"/>
        <v>0</v>
      </c>
      <c r="BM108" s="31">
        <f t="shared" si="115"/>
        <v>0</v>
      </c>
      <c r="BN108" s="40">
        <f t="shared" si="116"/>
        <v>0</v>
      </c>
      <c r="BO108" s="40">
        <f t="shared" si="117"/>
        <v>0</v>
      </c>
      <c r="BP108" s="40">
        <f t="shared" si="118"/>
        <v>0</v>
      </c>
      <c r="BQ108" s="40">
        <f t="shared" si="119"/>
        <v>0</v>
      </c>
      <c r="BR108" s="40">
        <f t="shared" si="120"/>
        <v>0</v>
      </c>
      <c r="BS108" s="31">
        <f t="shared" si="121"/>
        <v>0</v>
      </c>
      <c r="BT108" s="40">
        <f t="shared" si="122"/>
        <v>0</v>
      </c>
      <c r="BU108" s="41">
        <f t="shared" si="123"/>
        <v>2</v>
      </c>
      <c r="BV108" s="41">
        <f t="shared" si="124"/>
        <v>2</v>
      </c>
      <c r="BW108" s="42"/>
      <c r="BX108" s="39">
        <f t="shared" si="125"/>
        <v>140</v>
      </c>
      <c r="BY108" s="40">
        <f t="shared" si="126"/>
        <v>10</v>
      </c>
      <c r="BZ108" s="40">
        <f t="shared" si="127"/>
        <v>0</v>
      </c>
      <c r="CA108" s="40">
        <f t="shared" si="128"/>
        <v>0</v>
      </c>
      <c r="CB108" s="40">
        <f t="shared" si="129"/>
        <v>20</v>
      </c>
      <c r="CC108" s="32">
        <f t="shared" si="96"/>
        <v>170</v>
      </c>
      <c r="CD108" s="177">
        <f t="shared" si="6"/>
        <v>23.333333333333343</v>
      </c>
      <c r="CE108" s="24">
        <f t="shared" si="97"/>
        <v>3</v>
      </c>
      <c r="CF108" s="177">
        <f t="shared" si="7"/>
        <v>-16.666666666666657</v>
      </c>
      <c r="CG108" s="24" t="str">
        <f t="shared" si="98"/>
        <v>NAO</v>
      </c>
      <c r="CH108" s="177">
        <f t="shared" si="8"/>
        <v>-70</v>
      </c>
      <c r="CI108" s="24" t="str">
        <f t="shared" si="99"/>
        <v>NAO</v>
      </c>
      <c r="CJ108" s="24">
        <f t="shared" si="100"/>
        <v>297</v>
      </c>
      <c r="CK108" s="175">
        <f t="shared" si="78"/>
        <v>8.5830409209098013E-2</v>
      </c>
      <c r="CM108">
        <f t="shared" si="79"/>
        <v>0</v>
      </c>
      <c r="CN108">
        <f t="shared" si="80"/>
        <v>0.1557632398753894</v>
      </c>
      <c r="CO108">
        <f t="shared" si="81"/>
        <v>0</v>
      </c>
      <c r="CP108">
        <f t="shared" si="82"/>
        <v>0.22779043280182235</v>
      </c>
      <c r="CQ108">
        <f t="shared" si="83"/>
        <v>0.84033613445378152</v>
      </c>
      <c r="CR108">
        <f t="shared" si="84"/>
        <v>0.29940119760479045</v>
      </c>
      <c r="CS108">
        <f t="shared" si="85"/>
        <v>0</v>
      </c>
      <c r="CT108">
        <f t="shared" si="86"/>
        <v>0</v>
      </c>
      <c r="CU108">
        <f t="shared" si="87"/>
        <v>0</v>
      </c>
      <c r="CV108">
        <f t="shared" si="88"/>
        <v>0</v>
      </c>
      <c r="CW108">
        <f t="shared" si="89"/>
        <v>0</v>
      </c>
      <c r="CX108">
        <f t="shared" si="90"/>
        <v>0</v>
      </c>
      <c r="CY108">
        <f t="shared" si="91"/>
        <v>0</v>
      </c>
      <c r="CZ108">
        <f t="shared" si="92"/>
        <v>0</v>
      </c>
      <c r="DA108">
        <f t="shared" si="93"/>
        <v>0</v>
      </c>
      <c r="DB108">
        <f t="shared" si="94"/>
        <v>3.1007751937984493</v>
      </c>
      <c r="DC108">
        <f t="shared" si="95"/>
        <v>3.1496062992125977</v>
      </c>
      <c r="DE108" s="24">
        <f t="shared" si="101"/>
        <v>0</v>
      </c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</row>
    <row r="109" spans="1:123" ht="15.75" thickBot="1">
      <c r="A109" s="172" t="str">
        <f ca="1">USJT!A14</f>
        <v>USJT</v>
      </c>
      <c r="B109" s="172">
        <f ca="1">USJT!B14</f>
        <v>12</v>
      </c>
      <c r="C109" s="172" t="str">
        <f ca="1">USJT!C14</f>
        <v>MARIA REGINA FERREIRA BRANDÃO</v>
      </c>
      <c r="D109" s="85" t="str">
        <f ca="1">USJT!D14</f>
        <v>P</v>
      </c>
      <c r="E109" s="172">
        <f ca="1">USJT!E14</f>
        <v>0</v>
      </c>
      <c r="F109" s="172">
        <f ca="1">USJT!F14</f>
        <v>0</v>
      </c>
      <c r="G109" s="172">
        <f ca="1">USJT!G14</f>
        <v>1</v>
      </c>
      <c r="H109" s="172">
        <f ca="1">USJT!H14</f>
        <v>0</v>
      </c>
      <c r="I109" s="172">
        <f ca="1">USJT!I14</f>
        <v>0</v>
      </c>
      <c r="J109" s="172">
        <f ca="1">USJT!J14</f>
        <v>1</v>
      </c>
      <c r="K109" s="172">
        <f ca="1">USJT!K14</f>
        <v>1</v>
      </c>
      <c r="L109" s="172">
        <f ca="1">USJT!L14</f>
        <v>0</v>
      </c>
      <c r="M109" s="172">
        <f ca="1">USJT!M14</f>
        <v>0</v>
      </c>
      <c r="N109" s="172">
        <f ca="1">USJT!N14</f>
        <v>0</v>
      </c>
      <c r="O109" s="172">
        <f ca="1">USJT!O14</f>
        <v>0</v>
      </c>
      <c r="P109" s="172">
        <f ca="1">USJT!P14</f>
        <v>0</v>
      </c>
      <c r="Q109" s="172">
        <f ca="1">USJT!Q14</f>
        <v>0</v>
      </c>
      <c r="R109" s="172">
        <f ca="1">USJT!R14</f>
        <v>2.1</v>
      </c>
      <c r="S109" s="172">
        <f ca="1">USJT!S14</f>
        <v>0</v>
      </c>
      <c r="T109" s="85" t="str">
        <f ca="1">USJT!T14</f>
        <v>P</v>
      </c>
      <c r="U109" s="172">
        <f ca="1">USJT!U14</f>
        <v>0</v>
      </c>
      <c r="V109" s="172">
        <f ca="1">USJT!V14</f>
        <v>1</v>
      </c>
      <c r="W109" s="172">
        <f ca="1">USJT!W14</f>
        <v>0</v>
      </c>
      <c r="X109" s="172">
        <f ca="1">USJT!X14</f>
        <v>0</v>
      </c>
      <c r="Y109" s="172">
        <f ca="1">USJT!Y14</f>
        <v>0</v>
      </c>
      <c r="Z109" s="172">
        <f ca="1">USJT!Z14</f>
        <v>0</v>
      </c>
      <c r="AA109" s="172">
        <f ca="1">USJT!AA14</f>
        <v>0</v>
      </c>
      <c r="AB109" s="172">
        <f ca="1">USJT!AB14</f>
        <v>0</v>
      </c>
      <c r="AC109" s="172">
        <f ca="1">USJT!AC14</f>
        <v>0</v>
      </c>
      <c r="AD109" s="172">
        <f ca="1">USJT!AD14</f>
        <v>0</v>
      </c>
      <c r="AE109" s="172">
        <f ca="1">USJT!AE14</f>
        <v>0</v>
      </c>
      <c r="AF109" s="172">
        <f ca="1">USJT!AF14</f>
        <v>0</v>
      </c>
      <c r="AG109" s="172">
        <f ca="1">USJT!AG14</f>
        <v>0</v>
      </c>
      <c r="AH109" s="172">
        <f ca="1">USJT!AH14</f>
        <v>2</v>
      </c>
      <c r="AI109" s="172">
        <f ca="1">USJT!AI14</f>
        <v>0</v>
      </c>
      <c r="AJ109" s="50"/>
      <c r="AK109" s="93"/>
      <c r="AL109" s="33"/>
      <c r="AM109" s="33"/>
      <c r="AN109" s="36"/>
      <c r="AO109" s="36"/>
      <c r="AP109" s="36"/>
      <c r="AQ109" s="36"/>
      <c r="AR109" s="37"/>
      <c r="AS109" s="33"/>
      <c r="AT109" s="33"/>
      <c r="AU109" s="33"/>
      <c r="AV109" s="33"/>
      <c r="AW109" s="33"/>
      <c r="AX109" s="33"/>
      <c r="AY109" s="33"/>
      <c r="AZ109" s="38">
        <f t="shared" si="102"/>
        <v>2</v>
      </c>
      <c r="BA109" s="39">
        <f t="shared" si="103"/>
        <v>0</v>
      </c>
      <c r="BB109" s="40">
        <f t="shared" si="104"/>
        <v>1</v>
      </c>
      <c r="BC109" s="31">
        <f t="shared" si="105"/>
        <v>1</v>
      </c>
      <c r="BD109" s="40">
        <f t="shared" si="106"/>
        <v>1</v>
      </c>
      <c r="BE109" s="31">
        <f t="shared" si="107"/>
        <v>2</v>
      </c>
      <c r="BF109" s="40">
        <f t="shared" si="108"/>
        <v>0</v>
      </c>
      <c r="BG109" s="31">
        <f t="shared" si="109"/>
        <v>2</v>
      </c>
      <c r="BH109" s="40">
        <f t="shared" si="110"/>
        <v>0</v>
      </c>
      <c r="BI109" s="40">
        <f t="shared" si="111"/>
        <v>1</v>
      </c>
      <c r="BJ109" s="40">
        <f t="shared" si="112"/>
        <v>1</v>
      </c>
      <c r="BK109" s="40">
        <f t="shared" si="113"/>
        <v>0</v>
      </c>
      <c r="BL109" s="40">
        <f t="shared" si="114"/>
        <v>0</v>
      </c>
      <c r="BM109" s="31">
        <f t="shared" si="115"/>
        <v>0</v>
      </c>
      <c r="BN109" s="40">
        <f t="shared" si="116"/>
        <v>0</v>
      </c>
      <c r="BO109" s="40">
        <f t="shared" si="117"/>
        <v>0</v>
      </c>
      <c r="BP109" s="40">
        <f t="shared" si="118"/>
        <v>0</v>
      </c>
      <c r="BQ109" s="40">
        <f t="shared" si="119"/>
        <v>0</v>
      </c>
      <c r="BR109" s="40">
        <f t="shared" si="120"/>
        <v>0</v>
      </c>
      <c r="BS109" s="31">
        <f t="shared" si="121"/>
        <v>0</v>
      </c>
      <c r="BT109" s="40">
        <f t="shared" si="122"/>
        <v>4.0999999999999996</v>
      </c>
      <c r="BU109" s="41">
        <f t="shared" si="123"/>
        <v>0</v>
      </c>
      <c r="BV109" s="41">
        <f t="shared" si="124"/>
        <v>0</v>
      </c>
      <c r="BW109" s="42"/>
      <c r="BX109" s="39">
        <f t="shared" si="125"/>
        <v>140</v>
      </c>
      <c r="BY109" s="40">
        <f t="shared" si="126"/>
        <v>10</v>
      </c>
      <c r="BZ109" s="40">
        <f t="shared" si="127"/>
        <v>5</v>
      </c>
      <c r="CA109" s="40">
        <f t="shared" si="128"/>
        <v>0</v>
      </c>
      <c r="CB109" s="40">
        <f t="shared" si="129"/>
        <v>102.49999999999999</v>
      </c>
      <c r="CC109" s="32">
        <f t="shared" si="96"/>
        <v>257.5</v>
      </c>
      <c r="CD109" s="177">
        <f t="shared" si="6"/>
        <v>110.83333333333334</v>
      </c>
      <c r="CE109" s="24">
        <f t="shared" si="97"/>
        <v>3</v>
      </c>
      <c r="CF109" s="177">
        <f t="shared" si="7"/>
        <v>70.833333333333343</v>
      </c>
      <c r="CG109" s="24">
        <f t="shared" si="98"/>
        <v>4</v>
      </c>
      <c r="CH109" s="177">
        <f t="shared" si="8"/>
        <v>17.5</v>
      </c>
      <c r="CI109" s="24">
        <f t="shared" si="99"/>
        <v>5</v>
      </c>
      <c r="CJ109" s="24">
        <f t="shared" si="100"/>
        <v>250</v>
      </c>
      <c r="CK109" s="175">
        <f t="shared" si="78"/>
        <v>0.13000782571378083</v>
      </c>
      <c r="CM109">
        <f t="shared" si="79"/>
        <v>0</v>
      </c>
      <c r="CN109">
        <f t="shared" si="80"/>
        <v>0.1557632398753894</v>
      </c>
      <c r="CO109">
        <f t="shared" si="81"/>
        <v>9.9800399201596807E-2</v>
      </c>
      <c r="CP109">
        <f t="shared" si="82"/>
        <v>0</v>
      </c>
      <c r="CQ109">
        <f t="shared" si="83"/>
        <v>0</v>
      </c>
      <c r="CR109">
        <f t="shared" si="84"/>
        <v>0.29940119760479045</v>
      </c>
      <c r="CS109">
        <f t="shared" si="85"/>
        <v>1.0204081632653061</v>
      </c>
      <c r="CT109">
        <f t="shared" si="86"/>
        <v>0</v>
      </c>
      <c r="CU109">
        <f t="shared" si="87"/>
        <v>0</v>
      </c>
      <c r="CV109">
        <f t="shared" si="88"/>
        <v>0</v>
      </c>
      <c r="CW109">
        <f t="shared" si="89"/>
        <v>0</v>
      </c>
      <c r="CX109">
        <f t="shared" si="90"/>
        <v>0</v>
      </c>
      <c r="CY109">
        <f t="shared" si="91"/>
        <v>0</v>
      </c>
      <c r="CZ109">
        <f t="shared" si="92"/>
        <v>0</v>
      </c>
      <c r="DA109">
        <f t="shared" si="93"/>
        <v>5.49597855227882</v>
      </c>
      <c r="DB109">
        <f t="shared" si="94"/>
        <v>0</v>
      </c>
      <c r="DC109">
        <f t="shared" si="95"/>
        <v>0</v>
      </c>
      <c r="DE109" s="24">
        <f t="shared" si="101"/>
        <v>0</v>
      </c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</row>
    <row r="110" spans="1:123" ht="15.75" thickBot="1">
      <c r="A110" s="172" t="str">
        <f ca="1">USJT!A15</f>
        <v>USJT</v>
      </c>
      <c r="B110" s="172">
        <f ca="1">USJT!B15</f>
        <v>13</v>
      </c>
      <c r="C110" s="172" t="str">
        <f ca="1">USJT!C15</f>
        <v>ROGÉRIO BRANDÃO WICHI</v>
      </c>
      <c r="D110" s="85" t="str">
        <f ca="1">USJT!D15</f>
        <v>P</v>
      </c>
      <c r="E110" s="172">
        <f ca="1">USJT!E15</f>
        <v>0</v>
      </c>
      <c r="F110" s="172">
        <f ca="1">USJT!F15</f>
        <v>0</v>
      </c>
      <c r="G110" s="172">
        <f ca="1">USJT!G15</f>
        <v>0</v>
      </c>
      <c r="H110" s="172">
        <f ca="1">USJT!H15</f>
        <v>0</v>
      </c>
      <c r="I110" s="172">
        <f ca="1">USJT!I15</f>
        <v>0</v>
      </c>
      <c r="J110" s="172">
        <f ca="1">USJT!J15</f>
        <v>0</v>
      </c>
      <c r="K110" s="172">
        <f ca="1">USJT!K15</f>
        <v>0</v>
      </c>
      <c r="L110" s="172">
        <f ca="1">USJT!L15</f>
        <v>0</v>
      </c>
      <c r="M110" s="172">
        <f ca="1">USJT!M15</f>
        <v>0</v>
      </c>
      <c r="N110" s="172">
        <f ca="1">USJT!N15</f>
        <v>0</v>
      </c>
      <c r="O110" s="172">
        <f ca="1">USJT!O15</f>
        <v>0</v>
      </c>
      <c r="P110" s="172">
        <f ca="1">USJT!P15</f>
        <v>0</v>
      </c>
      <c r="Q110" s="172">
        <f ca="1">USJT!Q15</f>
        <v>0</v>
      </c>
      <c r="R110" s="172">
        <f ca="1">USJT!R15</f>
        <v>0</v>
      </c>
      <c r="S110" s="172">
        <f ca="1">USJT!S15</f>
        <v>0</v>
      </c>
      <c r="T110" s="85" t="str">
        <f ca="1">USJT!T15</f>
        <v>C</v>
      </c>
      <c r="U110" s="172">
        <f ca="1">USJT!U15</f>
        <v>0</v>
      </c>
      <c r="V110" s="172">
        <f ca="1">USJT!V15</f>
        <v>0</v>
      </c>
      <c r="W110" s="172">
        <f ca="1">USJT!W15</f>
        <v>0</v>
      </c>
      <c r="X110" s="172">
        <f ca="1">USJT!X15</f>
        <v>0</v>
      </c>
      <c r="Y110" s="172">
        <f ca="1">USJT!Y15</f>
        <v>0</v>
      </c>
      <c r="Z110" s="172">
        <f ca="1">USJT!Z15</f>
        <v>0</v>
      </c>
      <c r="AA110" s="172">
        <f ca="1">USJT!AA15</f>
        <v>0</v>
      </c>
      <c r="AB110" s="172">
        <f ca="1">USJT!AB15</f>
        <v>0</v>
      </c>
      <c r="AC110" s="172">
        <f ca="1">USJT!AC15</f>
        <v>0</v>
      </c>
      <c r="AD110" s="172">
        <f ca="1">USJT!AD15</f>
        <v>0</v>
      </c>
      <c r="AE110" s="172">
        <f ca="1">USJT!AE15</f>
        <v>0</v>
      </c>
      <c r="AF110" s="172">
        <f ca="1">USJT!AF15</f>
        <v>0</v>
      </c>
      <c r="AG110" s="172">
        <f ca="1">USJT!AG15</f>
        <v>0</v>
      </c>
      <c r="AH110" s="172">
        <f ca="1">USJT!AH15</f>
        <v>0</v>
      </c>
      <c r="AI110" s="172">
        <f ca="1">USJT!AI15</f>
        <v>0</v>
      </c>
      <c r="AJ110" s="50"/>
      <c r="AK110" s="93"/>
      <c r="AL110" s="33"/>
      <c r="AM110" s="33"/>
      <c r="AN110" s="36"/>
      <c r="AO110" s="36"/>
      <c r="AP110" s="36"/>
      <c r="AQ110" s="36"/>
      <c r="AR110" s="37"/>
      <c r="AS110" s="33"/>
      <c r="AT110" s="33"/>
      <c r="AU110" s="33"/>
      <c r="AV110" s="33"/>
      <c r="AW110" s="33"/>
      <c r="AX110" s="33"/>
      <c r="AY110" s="33"/>
      <c r="AZ110" s="38">
        <f t="shared" si="102"/>
        <v>1</v>
      </c>
      <c r="BA110" s="39">
        <f t="shared" si="103"/>
        <v>0</v>
      </c>
      <c r="BB110" s="40">
        <f t="shared" si="104"/>
        <v>0</v>
      </c>
      <c r="BC110" s="31">
        <f t="shared" si="105"/>
        <v>0</v>
      </c>
      <c r="BD110" s="40">
        <f t="shared" si="106"/>
        <v>0</v>
      </c>
      <c r="BE110" s="31">
        <f t="shared" si="107"/>
        <v>0</v>
      </c>
      <c r="BF110" s="40">
        <f t="shared" si="108"/>
        <v>0</v>
      </c>
      <c r="BG110" s="31">
        <f t="shared" si="109"/>
        <v>0</v>
      </c>
      <c r="BH110" s="40">
        <f t="shared" si="110"/>
        <v>0</v>
      </c>
      <c r="BI110" s="40">
        <f t="shared" si="111"/>
        <v>0</v>
      </c>
      <c r="BJ110" s="40">
        <f t="shared" si="112"/>
        <v>0</v>
      </c>
      <c r="BK110" s="40">
        <f t="shared" si="113"/>
        <v>0</v>
      </c>
      <c r="BL110" s="40">
        <f t="shared" si="114"/>
        <v>0</v>
      </c>
      <c r="BM110" s="31">
        <f t="shared" si="115"/>
        <v>0</v>
      </c>
      <c r="BN110" s="40">
        <f t="shared" si="116"/>
        <v>0</v>
      </c>
      <c r="BO110" s="40">
        <f t="shared" si="117"/>
        <v>0</v>
      </c>
      <c r="BP110" s="40">
        <f t="shared" si="118"/>
        <v>0</v>
      </c>
      <c r="BQ110" s="40">
        <f t="shared" si="119"/>
        <v>0</v>
      </c>
      <c r="BR110" s="40">
        <f t="shared" si="120"/>
        <v>0</v>
      </c>
      <c r="BS110" s="31">
        <f t="shared" si="121"/>
        <v>0</v>
      </c>
      <c r="BT110" s="40">
        <f t="shared" si="122"/>
        <v>0</v>
      </c>
      <c r="BU110" s="41">
        <f t="shared" si="123"/>
        <v>0</v>
      </c>
      <c r="BV110" s="41">
        <f t="shared" si="124"/>
        <v>0</v>
      </c>
      <c r="BW110" s="42"/>
      <c r="BX110" s="39">
        <f t="shared" si="125"/>
        <v>0</v>
      </c>
      <c r="BY110" s="40">
        <f t="shared" si="126"/>
        <v>0</v>
      </c>
      <c r="BZ110" s="40">
        <f t="shared" si="127"/>
        <v>0</v>
      </c>
      <c r="CA110" s="40">
        <f t="shared" si="128"/>
        <v>0</v>
      </c>
      <c r="CB110" s="40">
        <f t="shared" si="129"/>
        <v>0</v>
      </c>
      <c r="CC110" s="32">
        <f t="shared" si="96"/>
        <v>0</v>
      </c>
      <c r="CD110" s="177">
        <f t="shared" si="6"/>
        <v>-73.333333333333329</v>
      </c>
      <c r="CE110" s="24" t="str">
        <f t="shared" si="97"/>
        <v>NAO</v>
      </c>
      <c r="CF110" s="177">
        <f t="shared" si="7"/>
        <v>-93.333333333333329</v>
      </c>
      <c r="CG110" s="24" t="str">
        <f t="shared" si="98"/>
        <v>NAO</v>
      </c>
      <c r="CH110" s="177">
        <f t="shared" si="8"/>
        <v>-120</v>
      </c>
      <c r="CI110" s="24" t="str">
        <f t="shared" si="99"/>
        <v>NAO</v>
      </c>
      <c r="CJ110" s="24">
        <f t="shared" si="100"/>
        <v>388</v>
      </c>
      <c r="CK110" s="175">
        <f t="shared" si="78"/>
        <v>0</v>
      </c>
      <c r="CM110">
        <f t="shared" si="79"/>
        <v>0</v>
      </c>
      <c r="CN110">
        <f t="shared" si="80"/>
        <v>0</v>
      </c>
      <c r="CO110">
        <f t="shared" si="81"/>
        <v>0</v>
      </c>
      <c r="CP110">
        <f t="shared" si="82"/>
        <v>0</v>
      </c>
      <c r="CQ110">
        <f t="shared" si="83"/>
        <v>0</v>
      </c>
      <c r="CR110">
        <f t="shared" si="84"/>
        <v>0</v>
      </c>
      <c r="CS110">
        <f t="shared" si="85"/>
        <v>0</v>
      </c>
      <c r="CT110">
        <f t="shared" si="86"/>
        <v>0</v>
      </c>
      <c r="CU110">
        <f t="shared" si="87"/>
        <v>0</v>
      </c>
      <c r="CV110">
        <f t="shared" si="88"/>
        <v>0</v>
      </c>
      <c r="CW110">
        <f t="shared" si="89"/>
        <v>0</v>
      </c>
      <c r="CX110">
        <f t="shared" si="90"/>
        <v>0</v>
      </c>
      <c r="CY110">
        <f t="shared" si="91"/>
        <v>0</v>
      </c>
      <c r="CZ110">
        <f t="shared" si="92"/>
        <v>0</v>
      </c>
      <c r="DA110">
        <f t="shared" si="93"/>
        <v>0</v>
      </c>
      <c r="DB110">
        <f t="shared" si="94"/>
        <v>0</v>
      </c>
      <c r="DC110">
        <f t="shared" si="95"/>
        <v>0</v>
      </c>
      <c r="DE110" s="24">
        <f t="shared" si="101"/>
        <v>1</v>
      </c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</row>
    <row r="111" spans="1:123" ht="15.75" thickBot="1">
      <c r="A111" s="172" t="str">
        <f ca="1">USJT!A16</f>
        <v>USJT</v>
      </c>
      <c r="B111" s="172">
        <f ca="1">USJT!B16</f>
        <v>14</v>
      </c>
      <c r="C111" s="172" t="str">
        <f ca="1">USJT!C16</f>
        <v>ROMEU RODRIGUES DE SOUZA</v>
      </c>
      <c r="D111" s="85" t="str">
        <f ca="1">USJT!D16</f>
        <v>P</v>
      </c>
      <c r="E111" s="172">
        <f ca="1">USJT!E16</f>
        <v>0</v>
      </c>
      <c r="F111" s="172">
        <f ca="1">USJT!F16</f>
        <v>0</v>
      </c>
      <c r="G111" s="172">
        <f ca="1">USJT!G16</f>
        <v>2</v>
      </c>
      <c r="H111" s="172">
        <f ca="1">USJT!H16</f>
        <v>1</v>
      </c>
      <c r="I111" s="172">
        <f ca="1">USJT!I16</f>
        <v>3</v>
      </c>
      <c r="J111" s="172">
        <f ca="1">USJT!J16</f>
        <v>0</v>
      </c>
      <c r="K111" s="172">
        <f ca="1">USJT!K16</f>
        <v>0</v>
      </c>
      <c r="L111" s="172">
        <f ca="1">USJT!L16</f>
        <v>0</v>
      </c>
      <c r="M111" s="172">
        <f ca="1">USJT!M16</f>
        <v>0</v>
      </c>
      <c r="N111" s="172">
        <f ca="1">USJT!N16</f>
        <v>0</v>
      </c>
      <c r="O111" s="172">
        <f ca="1">USJT!O16</f>
        <v>0</v>
      </c>
      <c r="P111" s="172">
        <f ca="1">USJT!P16</f>
        <v>0</v>
      </c>
      <c r="Q111" s="172">
        <f ca="1">USJT!Q16</f>
        <v>0</v>
      </c>
      <c r="R111" s="172">
        <f ca="1">USJT!R16</f>
        <v>0</v>
      </c>
      <c r="S111" s="172">
        <f ca="1">USJT!S16</f>
        <v>0</v>
      </c>
      <c r="T111" s="85" t="str">
        <f ca="1">USJT!T16</f>
        <v>P</v>
      </c>
      <c r="U111" s="172">
        <f ca="1">USJT!U16</f>
        <v>0</v>
      </c>
      <c r="V111" s="172">
        <f ca="1">USJT!V16</f>
        <v>0</v>
      </c>
      <c r="W111" s="172">
        <f ca="1">USJT!W16</f>
        <v>0</v>
      </c>
      <c r="X111" s="172">
        <f ca="1">USJT!X16</f>
        <v>0</v>
      </c>
      <c r="Y111" s="172">
        <f ca="1">USJT!Y16</f>
        <v>4</v>
      </c>
      <c r="Z111" s="172">
        <f ca="1">USJT!Z16</f>
        <v>0</v>
      </c>
      <c r="AA111" s="172">
        <f ca="1">USJT!AA16</f>
        <v>0</v>
      </c>
      <c r="AB111" s="172">
        <f ca="1">USJT!AB16</f>
        <v>0</v>
      </c>
      <c r="AC111" s="172">
        <f ca="1">USJT!AC16</f>
        <v>0</v>
      </c>
      <c r="AD111" s="172">
        <f ca="1">USJT!AD16</f>
        <v>0</v>
      </c>
      <c r="AE111" s="172">
        <f ca="1">USJT!AE16</f>
        <v>0</v>
      </c>
      <c r="AF111" s="172">
        <f ca="1">USJT!AF16</f>
        <v>0</v>
      </c>
      <c r="AG111" s="172">
        <f ca="1">USJT!AG16</f>
        <v>0</v>
      </c>
      <c r="AH111" s="172">
        <f ca="1">USJT!AH16</f>
        <v>0</v>
      </c>
      <c r="AI111" s="172">
        <f ca="1">USJT!AI16</f>
        <v>0</v>
      </c>
      <c r="AJ111" s="50"/>
      <c r="AK111" s="93"/>
      <c r="AL111" s="33"/>
      <c r="AM111" s="33"/>
      <c r="AN111" s="36"/>
      <c r="AO111" s="36"/>
      <c r="AP111" s="36"/>
      <c r="AQ111" s="36"/>
      <c r="AR111" s="37"/>
      <c r="AS111" s="33"/>
      <c r="AT111" s="33"/>
      <c r="AU111" s="33"/>
      <c r="AV111" s="33"/>
      <c r="AW111" s="33"/>
      <c r="AX111" s="33"/>
      <c r="AY111" s="33"/>
      <c r="AZ111" s="38">
        <f t="shared" si="102"/>
        <v>2</v>
      </c>
      <c r="BA111" s="39">
        <f t="shared" si="103"/>
        <v>0</v>
      </c>
      <c r="BB111" s="40">
        <f t="shared" si="104"/>
        <v>0</v>
      </c>
      <c r="BC111" s="31">
        <f t="shared" si="105"/>
        <v>0</v>
      </c>
      <c r="BD111" s="40">
        <f t="shared" si="106"/>
        <v>2</v>
      </c>
      <c r="BE111" s="31">
        <f t="shared" si="107"/>
        <v>2</v>
      </c>
      <c r="BF111" s="40">
        <f t="shared" si="108"/>
        <v>1</v>
      </c>
      <c r="BG111" s="31">
        <f t="shared" si="109"/>
        <v>3</v>
      </c>
      <c r="BH111" s="40">
        <f t="shared" si="110"/>
        <v>7</v>
      </c>
      <c r="BI111" s="40">
        <f t="shared" si="111"/>
        <v>0</v>
      </c>
      <c r="BJ111" s="40">
        <f t="shared" si="112"/>
        <v>0</v>
      </c>
      <c r="BK111" s="40">
        <f t="shared" si="113"/>
        <v>0</v>
      </c>
      <c r="BL111" s="40">
        <f t="shared" si="114"/>
        <v>0</v>
      </c>
      <c r="BM111" s="31">
        <f t="shared" si="115"/>
        <v>0</v>
      </c>
      <c r="BN111" s="40">
        <f t="shared" si="116"/>
        <v>0</v>
      </c>
      <c r="BO111" s="40">
        <f t="shared" si="117"/>
        <v>0</v>
      </c>
      <c r="BP111" s="40">
        <f t="shared" si="118"/>
        <v>0</v>
      </c>
      <c r="BQ111" s="40">
        <f t="shared" si="119"/>
        <v>0</v>
      </c>
      <c r="BR111" s="40">
        <f t="shared" si="120"/>
        <v>0</v>
      </c>
      <c r="BS111" s="31">
        <f t="shared" si="121"/>
        <v>0</v>
      </c>
      <c r="BT111" s="40">
        <f t="shared" si="122"/>
        <v>0</v>
      </c>
      <c r="BU111" s="41">
        <f t="shared" si="123"/>
        <v>0</v>
      </c>
      <c r="BV111" s="41">
        <f t="shared" si="124"/>
        <v>0</v>
      </c>
      <c r="BW111" s="42"/>
      <c r="BX111" s="39">
        <f t="shared" si="125"/>
        <v>300</v>
      </c>
      <c r="BY111" s="40">
        <f t="shared" si="126"/>
        <v>0</v>
      </c>
      <c r="BZ111" s="40">
        <f t="shared" si="127"/>
        <v>0</v>
      </c>
      <c r="CA111" s="40">
        <f t="shared" si="128"/>
        <v>0</v>
      </c>
      <c r="CB111" s="40">
        <f t="shared" si="129"/>
        <v>0</v>
      </c>
      <c r="CC111" s="32">
        <f t="shared" si="96"/>
        <v>300</v>
      </c>
      <c r="CD111" s="177">
        <f t="shared" si="6"/>
        <v>153.33333333333334</v>
      </c>
      <c r="CE111" s="24">
        <f t="shared" si="97"/>
        <v>3</v>
      </c>
      <c r="CF111" s="177">
        <f t="shared" si="7"/>
        <v>113.33333333333334</v>
      </c>
      <c r="CG111" s="24">
        <f t="shared" si="98"/>
        <v>4</v>
      </c>
      <c r="CH111" s="177">
        <f t="shared" si="8"/>
        <v>60</v>
      </c>
      <c r="CI111" s="24">
        <f t="shared" si="99"/>
        <v>5</v>
      </c>
      <c r="CJ111" s="24">
        <f t="shared" si="100"/>
        <v>213</v>
      </c>
      <c r="CK111" s="175">
        <f t="shared" si="78"/>
        <v>0.15146542801605534</v>
      </c>
      <c r="CM111">
        <f t="shared" si="79"/>
        <v>0</v>
      </c>
      <c r="CN111">
        <f t="shared" si="80"/>
        <v>0</v>
      </c>
      <c r="CO111">
        <f t="shared" si="81"/>
        <v>0.19960079840319361</v>
      </c>
      <c r="CP111">
        <f t="shared" si="82"/>
        <v>0.22779043280182235</v>
      </c>
      <c r="CQ111">
        <f t="shared" si="83"/>
        <v>5.882352941176471</v>
      </c>
      <c r="CR111">
        <f t="shared" si="84"/>
        <v>0</v>
      </c>
      <c r="CS111">
        <f t="shared" si="85"/>
        <v>0</v>
      </c>
      <c r="CT111">
        <f t="shared" si="86"/>
        <v>0</v>
      </c>
      <c r="CU111">
        <f t="shared" si="87"/>
        <v>0</v>
      </c>
      <c r="CV111">
        <f t="shared" si="88"/>
        <v>0</v>
      </c>
      <c r="CW111">
        <f t="shared" si="89"/>
        <v>0</v>
      </c>
      <c r="CX111">
        <f t="shared" si="90"/>
        <v>0</v>
      </c>
      <c r="CY111">
        <f t="shared" si="91"/>
        <v>0</v>
      </c>
      <c r="CZ111">
        <f t="shared" si="92"/>
        <v>0</v>
      </c>
      <c r="DA111">
        <f t="shared" si="93"/>
        <v>0</v>
      </c>
      <c r="DB111">
        <f t="shared" si="94"/>
        <v>0</v>
      </c>
      <c r="DC111">
        <f t="shared" si="95"/>
        <v>0</v>
      </c>
      <c r="DE111" s="24">
        <f t="shared" si="101"/>
        <v>0</v>
      </c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</row>
    <row r="112" spans="1:123" ht="15.75" thickBot="1">
      <c r="A112" s="172" t="str">
        <f ca="1">USJT!A17</f>
        <v>USJT</v>
      </c>
      <c r="B112" s="172">
        <f ca="1">USJT!B17</f>
        <v>15</v>
      </c>
      <c r="C112" s="172" t="str">
        <f ca="1">USJT!C17</f>
        <v>RUBENS CORREIA ARAÚJO</v>
      </c>
      <c r="D112" s="85" t="str">
        <f ca="1">USJT!D17</f>
        <v>P</v>
      </c>
      <c r="E112" s="172">
        <f ca="1">USJT!E17</f>
        <v>0</v>
      </c>
      <c r="F112" s="172">
        <f ca="1">USJT!F17</f>
        <v>1</v>
      </c>
      <c r="G112" s="172">
        <f ca="1">USJT!G17</f>
        <v>0</v>
      </c>
      <c r="H112" s="172">
        <f ca="1">USJT!H17</f>
        <v>0</v>
      </c>
      <c r="I112" s="172">
        <f ca="1">USJT!I17</f>
        <v>0</v>
      </c>
      <c r="J112" s="172">
        <f ca="1">USJT!J17</f>
        <v>0</v>
      </c>
      <c r="K112" s="172">
        <f ca="1">USJT!K17</f>
        <v>0</v>
      </c>
      <c r="L112" s="172">
        <f ca="1">USJT!L17</f>
        <v>0</v>
      </c>
      <c r="M112" s="172">
        <f ca="1">USJT!M17</f>
        <v>0</v>
      </c>
      <c r="N112" s="172">
        <f ca="1">USJT!N17</f>
        <v>0</v>
      </c>
      <c r="O112" s="172">
        <f ca="1">USJT!O17</f>
        <v>0</v>
      </c>
      <c r="P112" s="172">
        <f ca="1">USJT!P17</f>
        <v>0</v>
      </c>
      <c r="Q112" s="172">
        <f ca="1">USJT!Q17</f>
        <v>0</v>
      </c>
      <c r="R112" s="172">
        <f ca="1">USJT!R17</f>
        <v>0</v>
      </c>
      <c r="S112" s="172">
        <f ca="1">USJT!S17</f>
        <v>0</v>
      </c>
      <c r="T112" s="85" t="str">
        <f ca="1">USJT!T17</f>
        <v>C</v>
      </c>
      <c r="U112" s="172">
        <f ca="1">USJT!U17</f>
        <v>0</v>
      </c>
      <c r="V112" s="172">
        <f ca="1">USJT!V17</f>
        <v>0</v>
      </c>
      <c r="W112" s="172">
        <f ca="1">USJT!W17</f>
        <v>0</v>
      </c>
      <c r="X112" s="172">
        <f ca="1">USJT!X17</f>
        <v>0</v>
      </c>
      <c r="Y112" s="172">
        <f ca="1">USJT!Y17</f>
        <v>0</v>
      </c>
      <c r="Z112" s="172">
        <f ca="1">USJT!Z17</f>
        <v>0</v>
      </c>
      <c r="AA112" s="172">
        <f ca="1">USJT!AA17</f>
        <v>0</v>
      </c>
      <c r="AB112" s="172">
        <f ca="1">USJT!AB17</f>
        <v>0</v>
      </c>
      <c r="AC112" s="172">
        <f ca="1">USJT!AC17</f>
        <v>0</v>
      </c>
      <c r="AD112" s="172">
        <f ca="1">USJT!AD17</f>
        <v>0</v>
      </c>
      <c r="AE112" s="172">
        <f ca="1">USJT!AE17</f>
        <v>0</v>
      </c>
      <c r="AF112" s="172">
        <f ca="1">USJT!AF17</f>
        <v>0</v>
      </c>
      <c r="AG112" s="172">
        <f ca="1">USJT!AG17</f>
        <v>0</v>
      </c>
      <c r="AH112" s="172">
        <f ca="1">USJT!AH17</f>
        <v>0</v>
      </c>
      <c r="AI112" s="172">
        <f ca="1">USJT!AI17</f>
        <v>0</v>
      </c>
      <c r="AJ112" s="50"/>
      <c r="AK112" s="93"/>
      <c r="AL112" s="33"/>
      <c r="AM112" s="33"/>
      <c r="AN112" s="36"/>
      <c r="AO112" s="36"/>
      <c r="AP112" s="36"/>
      <c r="AQ112" s="36"/>
      <c r="AR112" s="37"/>
      <c r="AS112" s="33"/>
      <c r="AT112" s="33"/>
      <c r="AU112" s="33"/>
      <c r="AV112" s="33"/>
      <c r="AW112" s="33"/>
      <c r="AX112" s="33"/>
      <c r="AY112" s="33"/>
      <c r="AZ112" s="38">
        <f t="shared" si="102"/>
        <v>1</v>
      </c>
      <c r="BA112" s="39">
        <f t="shared" si="103"/>
        <v>0</v>
      </c>
      <c r="BB112" s="40">
        <f t="shared" si="104"/>
        <v>1</v>
      </c>
      <c r="BC112" s="31">
        <f t="shared" si="105"/>
        <v>1</v>
      </c>
      <c r="BD112" s="40">
        <f t="shared" si="106"/>
        <v>0</v>
      </c>
      <c r="BE112" s="31">
        <f t="shared" si="107"/>
        <v>1</v>
      </c>
      <c r="BF112" s="40">
        <f t="shared" si="108"/>
        <v>0</v>
      </c>
      <c r="BG112" s="31">
        <f t="shared" si="109"/>
        <v>1</v>
      </c>
      <c r="BH112" s="40">
        <f t="shared" si="110"/>
        <v>0</v>
      </c>
      <c r="BI112" s="40">
        <f t="shared" si="111"/>
        <v>0</v>
      </c>
      <c r="BJ112" s="40">
        <f t="shared" si="112"/>
        <v>0</v>
      </c>
      <c r="BK112" s="40">
        <f t="shared" si="113"/>
        <v>0</v>
      </c>
      <c r="BL112" s="40">
        <f t="shared" si="114"/>
        <v>0</v>
      </c>
      <c r="BM112" s="31">
        <f t="shared" si="115"/>
        <v>0</v>
      </c>
      <c r="BN112" s="40">
        <f t="shared" si="116"/>
        <v>0</v>
      </c>
      <c r="BO112" s="40">
        <f t="shared" si="117"/>
        <v>0</v>
      </c>
      <c r="BP112" s="40">
        <f t="shared" si="118"/>
        <v>0</v>
      </c>
      <c r="BQ112" s="40">
        <f t="shared" si="119"/>
        <v>0</v>
      </c>
      <c r="BR112" s="40">
        <f t="shared" si="120"/>
        <v>0</v>
      </c>
      <c r="BS112" s="31">
        <f t="shared" si="121"/>
        <v>0</v>
      </c>
      <c r="BT112" s="40">
        <f t="shared" si="122"/>
        <v>0</v>
      </c>
      <c r="BU112" s="41">
        <f t="shared" si="123"/>
        <v>0</v>
      </c>
      <c r="BV112" s="41">
        <f t="shared" si="124"/>
        <v>0</v>
      </c>
      <c r="BW112" s="42"/>
      <c r="BX112" s="39">
        <f t="shared" si="125"/>
        <v>80</v>
      </c>
      <c r="BY112" s="40">
        <f t="shared" si="126"/>
        <v>0</v>
      </c>
      <c r="BZ112" s="40">
        <f t="shared" si="127"/>
        <v>0</v>
      </c>
      <c r="CA112" s="40">
        <f t="shared" si="128"/>
        <v>0</v>
      </c>
      <c r="CB112" s="40">
        <f t="shared" si="129"/>
        <v>0</v>
      </c>
      <c r="CC112" s="32">
        <f t="shared" si="96"/>
        <v>80</v>
      </c>
      <c r="CD112" s="177">
        <f t="shared" si="6"/>
        <v>6.6666666666666714</v>
      </c>
      <c r="CE112" s="24">
        <f t="shared" si="97"/>
        <v>3</v>
      </c>
      <c r="CF112" s="177">
        <f t="shared" si="7"/>
        <v>-13.333333333333329</v>
      </c>
      <c r="CG112" s="24" t="str">
        <f t="shared" si="98"/>
        <v>NAO</v>
      </c>
      <c r="CH112" s="177">
        <f t="shared" si="8"/>
        <v>-40</v>
      </c>
      <c r="CI112" s="24" t="str">
        <f t="shared" si="99"/>
        <v>NAO</v>
      </c>
      <c r="CJ112" s="24">
        <f t="shared" si="100"/>
        <v>361</v>
      </c>
      <c r="CK112" s="175">
        <f t="shared" si="78"/>
        <v>4.0390780804281427E-2</v>
      </c>
      <c r="CM112">
        <f t="shared" si="79"/>
        <v>0</v>
      </c>
      <c r="CN112">
        <f t="shared" si="80"/>
        <v>0.1557632398753894</v>
      </c>
      <c r="CO112">
        <f t="shared" si="81"/>
        <v>0</v>
      </c>
      <c r="CP112">
        <f t="shared" si="82"/>
        <v>0</v>
      </c>
      <c r="CQ112">
        <f t="shared" si="83"/>
        <v>0</v>
      </c>
      <c r="CR112">
        <f t="shared" si="84"/>
        <v>0</v>
      </c>
      <c r="CS112">
        <f t="shared" si="85"/>
        <v>0</v>
      </c>
      <c r="CT112">
        <f t="shared" si="86"/>
        <v>0</v>
      </c>
      <c r="CU112">
        <f t="shared" si="87"/>
        <v>0</v>
      </c>
      <c r="CV112">
        <f t="shared" si="88"/>
        <v>0</v>
      </c>
      <c r="CW112">
        <f t="shared" si="89"/>
        <v>0</v>
      </c>
      <c r="CX112">
        <f t="shared" si="90"/>
        <v>0</v>
      </c>
      <c r="CY112">
        <f t="shared" si="91"/>
        <v>0</v>
      </c>
      <c r="CZ112">
        <f t="shared" si="92"/>
        <v>0</v>
      </c>
      <c r="DA112">
        <f t="shared" si="93"/>
        <v>0</v>
      </c>
      <c r="DB112">
        <f t="shared" si="94"/>
        <v>0</v>
      </c>
      <c r="DC112">
        <f t="shared" si="95"/>
        <v>0</v>
      </c>
      <c r="DE112" s="24">
        <f t="shared" si="101"/>
        <v>0</v>
      </c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</row>
    <row r="113" spans="1:123" ht="15.75" thickBot="1">
      <c r="A113" s="172" t="str">
        <f ca="1">USJT!A18</f>
        <v>USJT</v>
      </c>
      <c r="B113" s="172">
        <f ca="1">USJT!B18</f>
        <v>16</v>
      </c>
      <c r="C113" s="172" t="str">
        <f ca="1">USJT!C18</f>
        <v>SHEILA A. PEREIRA DOS SANTOS SILVA</v>
      </c>
      <c r="D113" s="85" t="str">
        <f ca="1">USJT!D18</f>
        <v>P</v>
      </c>
      <c r="E113" s="172">
        <f ca="1">USJT!E18</f>
        <v>0</v>
      </c>
      <c r="F113" s="172">
        <f ca="1">USJT!F18</f>
        <v>1</v>
      </c>
      <c r="G113" s="172">
        <f ca="1">USJT!G18</f>
        <v>0</v>
      </c>
      <c r="H113" s="172">
        <f ca="1">USJT!H18</f>
        <v>0</v>
      </c>
      <c r="I113" s="172">
        <f ca="1">USJT!I18</f>
        <v>1</v>
      </c>
      <c r="J113" s="172">
        <f ca="1">USJT!J18</f>
        <v>0</v>
      </c>
      <c r="K113" s="172">
        <f ca="1">USJT!K18</f>
        <v>0</v>
      </c>
      <c r="L113" s="172">
        <f ca="1">USJT!L18</f>
        <v>0</v>
      </c>
      <c r="M113" s="172">
        <f ca="1">USJT!M18</f>
        <v>0</v>
      </c>
      <c r="N113" s="172">
        <f ca="1">USJT!N18</f>
        <v>0</v>
      </c>
      <c r="O113" s="172">
        <f ca="1">USJT!O18</f>
        <v>0</v>
      </c>
      <c r="P113" s="172">
        <f ca="1">USJT!P18</f>
        <v>0</v>
      </c>
      <c r="Q113" s="172">
        <f ca="1">USJT!Q18</f>
        <v>0</v>
      </c>
      <c r="R113" s="172">
        <f ca="1">USJT!R18</f>
        <v>0</v>
      </c>
      <c r="S113" s="172">
        <f ca="1">USJT!S18</f>
        <v>0</v>
      </c>
      <c r="T113" s="85" t="str">
        <f ca="1">USJT!T18</f>
        <v>P</v>
      </c>
      <c r="U113" s="172">
        <f ca="1">USJT!U18</f>
        <v>0</v>
      </c>
      <c r="V113" s="172">
        <f ca="1">USJT!V18</f>
        <v>0</v>
      </c>
      <c r="W113" s="172">
        <f ca="1">USJT!W18</f>
        <v>0</v>
      </c>
      <c r="X113" s="172">
        <f ca="1">USJT!X18</f>
        <v>0</v>
      </c>
      <c r="Y113" s="172">
        <f ca="1">USJT!Y18</f>
        <v>0</v>
      </c>
      <c r="Z113" s="172">
        <f ca="1">USJT!Z18</f>
        <v>0</v>
      </c>
      <c r="AA113" s="172">
        <f ca="1">USJT!AA18</f>
        <v>0</v>
      </c>
      <c r="AB113" s="172">
        <f ca="1">USJT!AB18</f>
        <v>0</v>
      </c>
      <c r="AC113" s="172">
        <f ca="1">USJT!AC18</f>
        <v>0</v>
      </c>
      <c r="AD113" s="172">
        <f ca="1">USJT!AD18</f>
        <v>0</v>
      </c>
      <c r="AE113" s="172">
        <f ca="1">USJT!AE18</f>
        <v>0</v>
      </c>
      <c r="AF113" s="172">
        <f ca="1">USJT!AF18</f>
        <v>0</v>
      </c>
      <c r="AG113" s="172">
        <f ca="1">USJT!AG18</f>
        <v>0</v>
      </c>
      <c r="AH113" s="172">
        <f ca="1">USJT!AH18</f>
        <v>0</v>
      </c>
      <c r="AI113" s="172">
        <f ca="1">USJT!AI18</f>
        <v>0</v>
      </c>
      <c r="AJ113" s="50"/>
      <c r="AK113" s="93"/>
      <c r="AL113" s="33"/>
      <c r="AM113" s="33"/>
      <c r="AN113" s="36"/>
      <c r="AO113" s="36"/>
      <c r="AP113" s="36"/>
      <c r="AQ113" s="36"/>
      <c r="AR113" s="37"/>
      <c r="AS113" s="33"/>
      <c r="AT113" s="33"/>
      <c r="AU113" s="33"/>
      <c r="AV113" s="33"/>
      <c r="AW113" s="33"/>
      <c r="AX113" s="33"/>
      <c r="AY113" s="33"/>
      <c r="AZ113" s="38">
        <f t="shared" si="102"/>
        <v>2</v>
      </c>
      <c r="BA113" s="39">
        <f t="shared" si="103"/>
        <v>0</v>
      </c>
      <c r="BB113" s="40">
        <f t="shared" si="104"/>
        <v>1</v>
      </c>
      <c r="BC113" s="31">
        <f t="shared" si="105"/>
        <v>1</v>
      </c>
      <c r="BD113" s="40">
        <f t="shared" si="106"/>
        <v>0</v>
      </c>
      <c r="BE113" s="31">
        <f t="shared" si="107"/>
        <v>1</v>
      </c>
      <c r="BF113" s="40">
        <f t="shared" si="108"/>
        <v>0</v>
      </c>
      <c r="BG113" s="31">
        <f t="shared" si="109"/>
        <v>1</v>
      </c>
      <c r="BH113" s="40">
        <f t="shared" si="110"/>
        <v>1</v>
      </c>
      <c r="BI113" s="40">
        <f t="shared" si="111"/>
        <v>0</v>
      </c>
      <c r="BJ113" s="40">
        <f t="shared" si="112"/>
        <v>0</v>
      </c>
      <c r="BK113" s="40">
        <f t="shared" si="113"/>
        <v>0</v>
      </c>
      <c r="BL113" s="40">
        <f t="shared" si="114"/>
        <v>0</v>
      </c>
      <c r="BM113" s="31">
        <f t="shared" si="115"/>
        <v>0</v>
      </c>
      <c r="BN113" s="40">
        <f t="shared" si="116"/>
        <v>0</v>
      </c>
      <c r="BO113" s="40">
        <f t="shared" si="117"/>
        <v>0</v>
      </c>
      <c r="BP113" s="40">
        <f t="shared" si="118"/>
        <v>0</v>
      </c>
      <c r="BQ113" s="40">
        <f t="shared" si="119"/>
        <v>0</v>
      </c>
      <c r="BR113" s="40">
        <f t="shared" si="120"/>
        <v>0</v>
      </c>
      <c r="BS113" s="31">
        <f t="shared" si="121"/>
        <v>0</v>
      </c>
      <c r="BT113" s="40">
        <f t="shared" si="122"/>
        <v>0</v>
      </c>
      <c r="BU113" s="41">
        <f t="shared" si="123"/>
        <v>0</v>
      </c>
      <c r="BV113" s="41">
        <f t="shared" si="124"/>
        <v>0</v>
      </c>
      <c r="BW113" s="42"/>
      <c r="BX113" s="39">
        <f t="shared" si="125"/>
        <v>100</v>
      </c>
      <c r="BY113" s="40">
        <f t="shared" si="126"/>
        <v>0</v>
      </c>
      <c r="BZ113" s="40">
        <f t="shared" si="127"/>
        <v>0</v>
      </c>
      <c r="CA113" s="40">
        <f t="shared" si="128"/>
        <v>0</v>
      </c>
      <c r="CB113" s="40">
        <f t="shared" si="129"/>
        <v>0</v>
      </c>
      <c r="CC113" s="32">
        <f t="shared" si="96"/>
        <v>100</v>
      </c>
      <c r="CD113" s="177">
        <f t="shared" si="6"/>
        <v>-46.666666666666657</v>
      </c>
      <c r="CE113" s="24" t="str">
        <f t="shared" si="97"/>
        <v>NAO</v>
      </c>
      <c r="CF113" s="177">
        <f t="shared" si="7"/>
        <v>-86.666666666666657</v>
      </c>
      <c r="CG113" s="24" t="str">
        <f t="shared" si="98"/>
        <v>NAO</v>
      </c>
      <c r="CH113" s="177">
        <f t="shared" si="8"/>
        <v>-140</v>
      </c>
      <c r="CI113" s="24" t="str">
        <f t="shared" si="99"/>
        <v>NAO</v>
      </c>
      <c r="CJ113" s="24">
        <f t="shared" si="100"/>
        <v>347</v>
      </c>
      <c r="CK113" s="175">
        <f t="shared" si="78"/>
        <v>5.0488476005351779E-2</v>
      </c>
      <c r="CM113">
        <f t="shared" si="79"/>
        <v>0</v>
      </c>
      <c r="CN113">
        <f t="shared" si="80"/>
        <v>0.1557632398753894</v>
      </c>
      <c r="CO113">
        <f t="shared" si="81"/>
        <v>0</v>
      </c>
      <c r="CP113">
        <f t="shared" si="82"/>
        <v>0</v>
      </c>
      <c r="CQ113">
        <f t="shared" si="83"/>
        <v>0.84033613445378152</v>
      </c>
      <c r="CR113">
        <f t="shared" si="84"/>
        <v>0</v>
      </c>
      <c r="CS113">
        <f t="shared" si="85"/>
        <v>0</v>
      </c>
      <c r="CT113">
        <f t="shared" si="86"/>
        <v>0</v>
      </c>
      <c r="CU113">
        <f t="shared" si="87"/>
        <v>0</v>
      </c>
      <c r="CV113">
        <f t="shared" si="88"/>
        <v>0</v>
      </c>
      <c r="CW113">
        <f t="shared" si="89"/>
        <v>0</v>
      </c>
      <c r="CX113">
        <f t="shared" si="90"/>
        <v>0</v>
      </c>
      <c r="CY113">
        <f t="shared" si="91"/>
        <v>0</v>
      </c>
      <c r="CZ113">
        <f t="shared" si="92"/>
        <v>0</v>
      </c>
      <c r="DA113">
        <f t="shared" si="93"/>
        <v>0</v>
      </c>
      <c r="DB113">
        <f t="shared" si="94"/>
        <v>0</v>
      </c>
      <c r="DC113">
        <f t="shared" si="95"/>
        <v>0</v>
      </c>
      <c r="DE113" s="24">
        <f t="shared" si="101"/>
        <v>0</v>
      </c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</row>
    <row r="114" spans="1:123" ht="15.75" thickBot="1">
      <c r="A114" s="172" t="str">
        <f ca="1">USJT!A19</f>
        <v>USJT</v>
      </c>
      <c r="B114" s="172">
        <f ca="1">USJT!B19</f>
        <v>17</v>
      </c>
      <c r="C114" s="172" t="str">
        <f ca="1">USJT!C19</f>
        <v>ULYSSES FERNANDES ERVILHA</v>
      </c>
      <c r="D114" s="85" t="str">
        <f ca="1">USJT!D19</f>
        <v>P</v>
      </c>
      <c r="E114" s="172">
        <f ca="1">USJT!E19</f>
        <v>0</v>
      </c>
      <c r="F114" s="172">
        <f ca="1">USJT!F19</f>
        <v>0</v>
      </c>
      <c r="G114" s="172">
        <f ca="1">USJT!G19</f>
        <v>0</v>
      </c>
      <c r="H114" s="172">
        <f ca="1">USJT!H19</f>
        <v>0</v>
      </c>
      <c r="I114" s="172">
        <f ca="1">USJT!I19</f>
        <v>0</v>
      </c>
      <c r="J114" s="172">
        <f ca="1">USJT!J19</f>
        <v>0</v>
      </c>
      <c r="K114" s="172">
        <f ca="1">USJT!K19</f>
        <v>0</v>
      </c>
      <c r="L114" s="172">
        <f ca="1">USJT!L19</f>
        <v>0</v>
      </c>
      <c r="M114" s="172">
        <f ca="1">USJT!M19</f>
        <v>0</v>
      </c>
      <c r="N114" s="172">
        <f ca="1">USJT!N19</f>
        <v>0</v>
      </c>
      <c r="O114" s="172">
        <f ca="1">USJT!O19</f>
        <v>0</v>
      </c>
      <c r="P114" s="172">
        <f ca="1">USJT!P19</f>
        <v>0</v>
      </c>
      <c r="Q114" s="172">
        <f ca="1">USJT!Q19</f>
        <v>0</v>
      </c>
      <c r="R114" s="172">
        <f ca="1">USJT!R19</f>
        <v>0</v>
      </c>
      <c r="S114" s="172">
        <f ca="1">USJT!S19</f>
        <v>0</v>
      </c>
      <c r="T114" s="85" t="str">
        <f ca="1">USJT!T19</f>
        <v>P</v>
      </c>
      <c r="U114" s="172">
        <f ca="1">USJT!U19</f>
        <v>1</v>
      </c>
      <c r="V114" s="172">
        <f ca="1">USJT!V19</f>
        <v>0</v>
      </c>
      <c r="W114" s="172">
        <f ca="1">USJT!W19</f>
        <v>0</v>
      </c>
      <c r="X114" s="172">
        <f ca="1">USJT!X19</f>
        <v>0</v>
      </c>
      <c r="Y114" s="172">
        <f ca="1">USJT!Y19</f>
        <v>1</v>
      </c>
      <c r="Z114" s="172">
        <f ca="1">USJT!Z19</f>
        <v>0</v>
      </c>
      <c r="AA114" s="172">
        <f ca="1">USJT!AA19</f>
        <v>0</v>
      </c>
      <c r="AB114" s="172">
        <f ca="1">USJT!AB19</f>
        <v>0</v>
      </c>
      <c r="AC114" s="172">
        <f ca="1">USJT!AC19</f>
        <v>0</v>
      </c>
      <c r="AD114" s="172">
        <f ca="1">USJT!AD19</f>
        <v>0</v>
      </c>
      <c r="AE114" s="172">
        <f ca="1">USJT!AE19</f>
        <v>0</v>
      </c>
      <c r="AF114" s="172">
        <f ca="1">USJT!AF19</f>
        <v>0</v>
      </c>
      <c r="AG114" s="172">
        <f ca="1">USJT!AG19</f>
        <v>0</v>
      </c>
      <c r="AH114" s="172">
        <f ca="1">USJT!AH19</f>
        <v>0</v>
      </c>
      <c r="AI114" s="172">
        <f ca="1">USJT!AI19</f>
        <v>0</v>
      </c>
      <c r="AJ114" s="50"/>
      <c r="AK114" s="93"/>
      <c r="AL114" s="33"/>
      <c r="AM114" s="33"/>
      <c r="AN114" s="36"/>
      <c r="AO114" s="36"/>
      <c r="AP114" s="36"/>
      <c r="AQ114" s="36"/>
      <c r="AR114" s="37"/>
      <c r="AS114" s="33"/>
      <c r="AT114" s="33"/>
      <c r="AU114" s="33"/>
      <c r="AV114" s="33"/>
      <c r="AW114" s="33"/>
      <c r="AX114" s="33"/>
      <c r="AY114" s="33"/>
      <c r="AZ114" s="38">
        <f t="shared" si="102"/>
        <v>2</v>
      </c>
      <c r="BA114" s="39">
        <f t="shared" si="103"/>
        <v>1</v>
      </c>
      <c r="BB114" s="40">
        <f t="shared" si="104"/>
        <v>0</v>
      </c>
      <c r="BC114" s="31">
        <f t="shared" si="105"/>
        <v>1</v>
      </c>
      <c r="BD114" s="40">
        <f t="shared" si="106"/>
        <v>0</v>
      </c>
      <c r="BE114" s="31">
        <f t="shared" si="107"/>
        <v>1</v>
      </c>
      <c r="BF114" s="40">
        <f t="shared" si="108"/>
        <v>0</v>
      </c>
      <c r="BG114" s="31">
        <f t="shared" si="109"/>
        <v>1</v>
      </c>
      <c r="BH114" s="40">
        <f t="shared" si="110"/>
        <v>1</v>
      </c>
      <c r="BI114" s="40">
        <f t="shared" si="111"/>
        <v>0</v>
      </c>
      <c r="BJ114" s="40">
        <f t="shared" si="112"/>
        <v>0</v>
      </c>
      <c r="BK114" s="40">
        <f t="shared" si="113"/>
        <v>0</v>
      </c>
      <c r="BL114" s="40">
        <f t="shared" si="114"/>
        <v>0</v>
      </c>
      <c r="BM114" s="31">
        <f t="shared" si="115"/>
        <v>0</v>
      </c>
      <c r="BN114" s="40">
        <f t="shared" si="116"/>
        <v>0</v>
      </c>
      <c r="BO114" s="40">
        <f t="shared" si="117"/>
        <v>0</v>
      </c>
      <c r="BP114" s="40">
        <f t="shared" si="118"/>
        <v>0</v>
      </c>
      <c r="BQ114" s="40">
        <f t="shared" si="119"/>
        <v>0</v>
      </c>
      <c r="BR114" s="40">
        <f t="shared" si="120"/>
        <v>0</v>
      </c>
      <c r="BS114" s="31">
        <f t="shared" si="121"/>
        <v>0</v>
      </c>
      <c r="BT114" s="40">
        <f t="shared" si="122"/>
        <v>0</v>
      </c>
      <c r="BU114" s="41">
        <f t="shared" si="123"/>
        <v>0</v>
      </c>
      <c r="BV114" s="41">
        <f t="shared" si="124"/>
        <v>0</v>
      </c>
      <c r="BW114" s="42"/>
      <c r="BX114" s="39">
        <f t="shared" si="125"/>
        <v>120</v>
      </c>
      <c r="BY114" s="40">
        <f t="shared" si="126"/>
        <v>0</v>
      </c>
      <c r="BZ114" s="40">
        <f t="shared" si="127"/>
        <v>0</v>
      </c>
      <c r="CA114" s="40">
        <f t="shared" si="128"/>
        <v>0</v>
      </c>
      <c r="CB114" s="40">
        <f t="shared" si="129"/>
        <v>0</v>
      </c>
      <c r="CC114" s="32">
        <f t="shared" si="96"/>
        <v>120</v>
      </c>
      <c r="CD114" s="177">
        <f t="shared" si="6"/>
        <v>-26.666666666666657</v>
      </c>
      <c r="CE114" s="24" t="str">
        <f t="shared" si="97"/>
        <v>NAO</v>
      </c>
      <c r="CF114" s="177">
        <f t="shared" si="7"/>
        <v>-66.666666666666657</v>
      </c>
      <c r="CG114" s="24" t="str">
        <f t="shared" si="98"/>
        <v>NAO</v>
      </c>
      <c r="CH114" s="177">
        <f t="shared" si="8"/>
        <v>-120</v>
      </c>
      <c r="CI114" s="24" t="str">
        <f t="shared" si="99"/>
        <v>NAO</v>
      </c>
      <c r="CJ114" s="24">
        <f t="shared" si="100"/>
        <v>332</v>
      </c>
      <c r="CK114" s="175">
        <f t="shared" si="78"/>
        <v>6.0586171206422137E-2</v>
      </c>
      <c r="CM114">
        <f t="shared" si="79"/>
        <v>0.18484288354898337</v>
      </c>
      <c r="CN114">
        <f t="shared" si="80"/>
        <v>0</v>
      </c>
      <c r="CO114">
        <f t="shared" si="81"/>
        <v>0</v>
      </c>
      <c r="CP114">
        <f t="shared" si="82"/>
        <v>0</v>
      </c>
      <c r="CQ114">
        <f t="shared" si="83"/>
        <v>0.84033613445378152</v>
      </c>
      <c r="CR114">
        <f t="shared" si="84"/>
        <v>0</v>
      </c>
      <c r="CS114">
        <f t="shared" si="85"/>
        <v>0</v>
      </c>
      <c r="CT114">
        <f t="shared" si="86"/>
        <v>0</v>
      </c>
      <c r="CU114">
        <f t="shared" si="87"/>
        <v>0</v>
      </c>
      <c r="CV114">
        <f t="shared" si="88"/>
        <v>0</v>
      </c>
      <c r="CW114">
        <f t="shared" si="89"/>
        <v>0</v>
      </c>
      <c r="CX114">
        <f t="shared" si="90"/>
        <v>0</v>
      </c>
      <c r="CY114">
        <f t="shared" si="91"/>
        <v>0</v>
      </c>
      <c r="CZ114">
        <f t="shared" si="92"/>
        <v>0</v>
      </c>
      <c r="DA114">
        <f t="shared" si="93"/>
        <v>0</v>
      </c>
      <c r="DB114">
        <f t="shared" si="94"/>
        <v>0</v>
      </c>
      <c r="DC114">
        <f t="shared" si="95"/>
        <v>0</v>
      </c>
      <c r="DE114" s="24">
        <f t="shared" si="101"/>
        <v>0</v>
      </c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</row>
    <row r="115" spans="1:123" ht="15.75" thickBot="1">
      <c r="A115" s="172" t="str">
        <f ca="1">USJT!A20</f>
        <v>USJT</v>
      </c>
      <c r="B115" s="172">
        <f ca="1">USJT!B20</f>
        <v>18</v>
      </c>
      <c r="C115" s="172" t="str">
        <f ca="1">USJT!C20</f>
        <v>VILMA LENI NISTA-PICCOLO</v>
      </c>
      <c r="D115" s="85" t="str">
        <f ca="1">USJT!D20</f>
        <v>P</v>
      </c>
      <c r="E115" s="172">
        <f ca="1">USJT!E20</f>
        <v>0</v>
      </c>
      <c r="F115" s="172">
        <f ca="1">USJT!F20</f>
        <v>0</v>
      </c>
      <c r="G115" s="172">
        <f ca="1">USJT!G20</f>
        <v>1</v>
      </c>
      <c r="H115" s="172">
        <f ca="1">USJT!H20</f>
        <v>2</v>
      </c>
      <c r="I115" s="172">
        <f ca="1">USJT!I20</f>
        <v>0</v>
      </c>
      <c r="J115" s="172">
        <f ca="1">USJT!J20</f>
        <v>2</v>
      </c>
      <c r="K115" s="172">
        <f ca="1">USJT!K20</f>
        <v>0</v>
      </c>
      <c r="L115" s="172">
        <f ca="1">USJT!L20</f>
        <v>0</v>
      </c>
      <c r="M115" s="172">
        <f ca="1">USJT!M20</f>
        <v>0</v>
      </c>
      <c r="N115" s="172">
        <f ca="1">USJT!N20</f>
        <v>0</v>
      </c>
      <c r="O115" s="172">
        <f ca="1">USJT!O20</f>
        <v>0</v>
      </c>
      <c r="P115" s="172">
        <f ca="1">USJT!P20</f>
        <v>0</v>
      </c>
      <c r="Q115" s="172">
        <f ca="1">USJT!Q20</f>
        <v>0</v>
      </c>
      <c r="R115" s="172">
        <f ca="1">USJT!R20</f>
        <v>0</v>
      </c>
      <c r="S115" s="172">
        <f ca="1">USJT!S20</f>
        <v>1</v>
      </c>
      <c r="T115" s="85" t="str">
        <f ca="1">USJT!T20</f>
        <v>P</v>
      </c>
      <c r="U115" s="172">
        <f ca="1">USJT!U20</f>
        <v>0</v>
      </c>
      <c r="V115" s="172">
        <f ca="1">USJT!V20</f>
        <v>0</v>
      </c>
      <c r="W115" s="172">
        <f ca="1">USJT!W20</f>
        <v>0</v>
      </c>
      <c r="X115" s="172">
        <f ca="1">USJT!X20</f>
        <v>0</v>
      </c>
      <c r="Y115" s="172">
        <f ca="1">USJT!Y20</f>
        <v>0</v>
      </c>
      <c r="Z115" s="172">
        <f ca="1">USJT!Z20</f>
        <v>0</v>
      </c>
      <c r="AA115" s="172">
        <f ca="1">USJT!AA20</f>
        <v>0</v>
      </c>
      <c r="AB115" s="172">
        <f ca="1">USJT!AB20</f>
        <v>0</v>
      </c>
      <c r="AC115" s="172">
        <f ca="1">USJT!AC20</f>
        <v>0</v>
      </c>
      <c r="AD115" s="172">
        <f ca="1">USJT!AD20</f>
        <v>0</v>
      </c>
      <c r="AE115" s="172">
        <f ca="1">USJT!AE20</f>
        <v>0</v>
      </c>
      <c r="AF115" s="172">
        <f ca="1">USJT!AF20</f>
        <v>0</v>
      </c>
      <c r="AG115" s="172">
        <f ca="1">USJT!AG20</f>
        <v>0</v>
      </c>
      <c r="AH115" s="172">
        <f ca="1">USJT!AH20</f>
        <v>0</v>
      </c>
      <c r="AI115" s="172">
        <f ca="1">USJT!AI20</f>
        <v>2</v>
      </c>
      <c r="AJ115" s="50"/>
      <c r="AK115" s="93"/>
      <c r="AL115" s="33"/>
      <c r="AM115" s="33"/>
      <c r="AN115" s="36"/>
      <c r="AO115" s="36"/>
      <c r="AP115" s="36"/>
      <c r="AQ115" s="36"/>
      <c r="AR115" s="37"/>
      <c r="AS115" s="33"/>
      <c r="AT115" s="33"/>
      <c r="AU115" s="33"/>
      <c r="AV115" s="33"/>
      <c r="AW115" s="33"/>
      <c r="AX115" s="33"/>
      <c r="AY115" s="33"/>
      <c r="AZ115" s="38">
        <f t="shared" si="102"/>
        <v>2</v>
      </c>
      <c r="BA115" s="39">
        <f t="shared" si="103"/>
        <v>0</v>
      </c>
      <c r="BB115" s="40">
        <f t="shared" si="104"/>
        <v>0</v>
      </c>
      <c r="BC115" s="31">
        <f t="shared" si="105"/>
        <v>0</v>
      </c>
      <c r="BD115" s="40">
        <f t="shared" si="106"/>
        <v>1</v>
      </c>
      <c r="BE115" s="31">
        <f t="shared" si="107"/>
        <v>1</v>
      </c>
      <c r="BF115" s="40">
        <f t="shared" si="108"/>
        <v>2</v>
      </c>
      <c r="BG115" s="31">
        <f t="shared" si="109"/>
        <v>3</v>
      </c>
      <c r="BH115" s="40">
        <f t="shared" si="110"/>
        <v>0</v>
      </c>
      <c r="BI115" s="40">
        <f t="shared" si="111"/>
        <v>2</v>
      </c>
      <c r="BJ115" s="40">
        <f t="shared" si="112"/>
        <v>0</v>
      </c>
      <c r="BK115" s="40">
        <f t="shared" si="113"/>
        <v>0</v>
      </c>
      <c r="BL115" s="40">
        <f t="shared" si="114"/>
        <v>0</v>
      </c>
      <c r="BM115" s="31">
        <f t="shared" si="115"/>
        <v>0</v>
      </c>
      <c r="BN115" s="40">
        <f t="shared" si="116"/>
        <v>0</v>
      </c>
      <c r="BO115" s="40">
        <f t="shared" si="117"/>
        <v>0</v>
      </c>
      <c r="BP115" s="40">
        <f t="shared" si="118"/>
        <v>0</v>
      </c>
      <c r="BQ115" s="40">
        <f t="shared" si="119"/>
        <v>0</v>
      </c>
      <c r="BR115" s="40">
        <f t="shared" si="120"/>
        <v>0</v>
      </c>
      <c r="BS115" s="31">
        <f t="shared" si="121"/>
        <v>0</v>
      </c>
      <c r="BT115" s="40">
        <f t="shared" si="122"/>
        <v>0</v>
      </c>
      <c r="BU115" s="41">
        <f t="shared" si="123"/>
        <v>3</v>
      </c>
      <c r="BV115" s="41">
        <f t="shared" si="124"/>
        <v>3</v>
      </c>
      <c r="BW115" s="42"/>
      <c r="BX115" s="39">
        <f t="shared" si="125"/>
        <v>140</v>
      </c>
      <c r="BY115" s="40">
        <f t="shared" si="126"/>
        <v>20</v>
      </c>
      <c r="BZ115" s="40">
        <f t="shared" si="127"/>
        <v>0</v>
      </c>
      <c r="CA115" s="40">
        <f t="shared" si="128"/>
        <v>0</v>
      </c>
      <c r="CB115" s="40">
        <f t="shared" si="129"/>
        <v>30</v>
      </c>
      <c r="CC115" s="32">
        <f t="shared" si="96"/>
        <v>190</v>
      </c>
      <c r="CD115" s="177">
        <f t="shared" si="6"/>
        <v>43.333333333333343</v>
      </c>
      <c r="CE115" s="24">
        <f t="shared" si="97"/>
        <v>3</v>
      </c>
      <c r="CF115" s="177">
        <f t="shared" si="7"/>
        <v>3.3333333333333428</v>
      </c>
      <c r="CG115" s="24">
        <f t="shared" si="98"/>
        <v>4</v>
      </c>
      <c r="CH115" s="177">
        <f t="shared" si="8"/>
        <v>-50</v>
      </c>
      <c r="CI115" s="24" t="str">
        <f t="shared" si="99"/>
        <v>NAO</v>
      </c>
      <c r="CJ115" s="24">
        <f t="shared" si="100"/>
        <v>287</v>
      </c>
      <c r="CK115" s="175">
        <f t="shared" si="78"/>
        <v>9.5928104410168372E-2</v>
      </c>
      <c r="CM115">
        <f t="shared" si="79"/>
        <v>0</v>
      </c>
      <c r="CN115">
        <f t="shared" si="80"/>
        <v>0</v>
      </c>
      <c r="CO115">
        <f t="shared" si="81"/>
        <v>9.9800399201596807E-2</v>
      </c>
      <c r="CP115">
        <f t="shared" si="82"/>
        <v>0.45558086560364469</v>
      </c>
      <c r="CQ115">
        <f t="shared" si="83"/>
        <v>0</v>
      </c>
      <c r="CR115">
        <f t="shared" si="84"/>
        <v>0.5988023952095809</v>
      </c>
      <c r="CS115">
        <f t="shared" si="85"/>
        <v>0</v>
      </c>
      <c r="CT115">
        <f t="shared" si="86"/>
        <v>0</v>
      </c>
      <c r="CU115">
        <f t="shared" si="87"/>
        <v>0</v>
      </c>
      <c r="CV115">
        <f t="shared" si="88"/>
        <v>0</v>
      </c>
      <c r="CW115">
        <f t="shared" si="89"/>
        <v>0</v>
      </c>
      <c r="CX115">
        <f t="shared" si="90"/>
        <v>0</v>
      </c>
      <c r="CY115">
        <f t="shared" si="91"/>
        <v>0</v>
      </c>
      <c r="CZ115">
        <f t="shared" si="92"/>
        <v>0</v>
      </c>
      <c r="DA115">
        <f t="shared" si="93"/>
        <v>0</v>
      </c>
      <c r="DB115">
        <f t="shared" si="94"/>
        <v>4.6511627906976747</v>
      </c>
      <c r="DC115">
        <f t="shared" si="95"/>
        <v>4.7244094488188964</v>
      </c>
      <c r="DE115" s="24">
        <f t="shared" si="101"/>
        <v>0</v>
      </c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</row>
    <row r="116" spans="1:123" ht="15.75" thickBot="1">
      <c r="A116" s="24" t="str">
        <f ca="1">UNICAMP!A3</f>
        <v>UNICAMP</v>
      </c>
      <c r="B116" s="24">
        <f ca="1">UNICAMP!B3</f>
        <v>1</v>
      </c>
      <c r="C116" s="24" t="str">
        <f ca="1">UNICAMP!C3</f>
        <v>Ademir De Marco</v>
      </c>
      <c r="D116" s="85" t="str">
        <f ca="1">UNICAMP!D3</f>
        <v>C</v>
      </c>
      <c r="E116" s="24">
        <f ca="1">UNICAMP!E3</f>
        <v>0</v>
      </c>
      <c r="F116" s="24">
        <f ca="1">UNICAMP!F3</f>
        <v>0</v>
      </c>
      <c r="G116" s="24">
        <f ca="1">UNICAMP!G3</f>
        <v>0</v>
      </c>
      <c r="H116" s="24">
        <f ca="1">UNICAMP!H3</f>
        <v>0</v>
      </c>
      <c r="I116" s="24">
        <f ca="1">UNICAMP!I3</f>
        <v>0</v>
      </c>
      <c r="J116" s="24">
        <f ca="1">UNICAMP!J3</f>
        <v>0</v>
      </c>
      <c r="K116" s="24">
        <f ca="1">UNICAMP!K3</f>
        <v>0</v>
      </c>
      <c r="L116" s="24">
        <f ca="1">UNICAMP!L3</f>
        <v>0</v>
      </c>
      <c r="M116" s="24">
        <f ca="1">UNICAMP!M3</f>
        <v>0</v>
      </c>
      <c r="N116" s="24">
        <f ca="1">UNICAMP!N3</f>
        <v>0</v>
      </c>
      <c r="O116" s="24">
        <f ca="1">UNICAMP!O3</f>
        <v>0</v>
      </c>
      <c r="P116" s="24">
        <f ca="1">UNICAMP!P3</f>
        <v>0</v>
      </c>
      <c r="Q116" s="24">
        <f ca="1">UNICAMP!Q3</f>
        <v>0</v>
      </c>
      <c r="R116" s="24">
        <f ca="1">UNICAMP!R3</f>
        <v>0</v>
      </c>
      <c r="S116" s="24">
        <f ca="1">UNICAMP!S3</f>
        <v>0</v>
      </c>
      <c r="T116" s="85" t="str">
        <f ca="1">UNICAMP!T3</f>
        <v>C</v>
      </c>
      <c r="U116" s="24">
        <f ca="1">UNICAMP!U3</f>
        <v>0</v>
      </c>
      <c r="V116" s="24">
        <f ca="1">UNICAMP!V3</f>
        <v>0</v>
      </c>
      <c r="W116" s="24">
        <f ca="1">UNICAMP!W3</f>
        <v>0</v>
      </c>
      <c r="X116" s="24">
        <f ca="1">UNICAMP!X3</f>
        <v>0</v>
      </c>
      <c r="Y116" s="24">
        <f ca="1">UNICAMP!Y3</f>
        <v>0</v>
      </c>
      <c r="Z116" s="24">
        <f ca="1">UNICAMP!Z3</f>
        <v>0</v>
      </c>
      <c r="AA116" s="24">
        <f ca="1">UNICAMP!AA3</f>
        <v>0</v>
      </c>
      <c r="AB116" s="24">
        <f ca="1">UNICAMP!AB3</f>
        <v>0</v>
      </c>
      <c r="AC116" s="24">
        <f ca="1">UNICAMP!AC3</f>
        <v>0</v>
      </c>
      <c r="AD116" s="24">
        <f ca="1">UNICAMP!AD3</f>
        <v>0</v>
      </c>
      <c r="AE116" s="24">
        <f ca="1">UNICAMP!AE3</f>
        <v>0</v>
      </c>
      <c r="AF116" s="24">
        <f ca="1">UNICAMP!AF3</f>
        <v>0</v>
      </c>
      <c r="AG116" s="24">
        <f ca="1">UNICAMP!AG3</f>
        <v>0</v>
      </c>
      <c r="AH116" s="24">
        <f ca="1">UNICAMP!AH3</f>
        <v>0</v>
      </c>
      <c r="AI116" s="24">
        <f ca="1">UNICAMP!AI3</f>
        <v>0</v>
      </c>
      <c r="AJ116" s="50"/>
      <c r="AK116" s="93"/>
      <c r="AL116" s="33"/>
      <c r="AM116" s="33"/>
      <c r="AN116" s="36"/>
      <c r="AO116" s="36"/>
      <c r="AP116" s="36"/>
      <c r="AQ116" s="36"/>
      <c r="AR116" s="37"/>
      <c r="AS116" s="33"/>
      <c r="AT116" s="33"/>
      <c r="AU116" s="33"/>
      <c r="AV116" s="33"/>
      <c r="AW116" s="33"/>
      <c r="AX116" s="33"/>
      <c r="AY116" s="33"/>
      <c r="AZ116" s="38">
        <f t="shared" si="102"/>
        <v>0</v>
      </c>
      <c r="BA116" s="39">
        <f t="shared" si="103"/>
        <v>0</v>
      </c>
      <c r="BB116" s="40">
        <f t="shared" si="104"/>
        <v>0</v>
      </c>
      <c r="BC116" s="31">
        <f t="shared" si="105"/>
        <v>0</v>
      </c>
      <c r="BD116" s="40">
        <f t="shared" si="106"/>
        <v>0</v>
      </c>
      <c r="BE116" s="31">
        <f t="shared" si="107"/>
        <v>0</v>
      </c>
      <c r="BF116" s="40">
        <f t="shared" si="108"/>
        <v>0</v>
      </c>
      <c r="BG116" s="31">
        <f t="shared" si="109"/>
        <v>0</v>
      </c>
      <c r="BH116" s="40">
        <f t="shared" si="110"/>
        <v>0</v>
      </c>
      <c r="BI116" s="40">
        <f t="shared" si="111"/>
        <v>0</v>
      </c>
      <c r="BJ116" s="40">
        <f t="shared" si="112"/>
        <v>0</v>
      </c>
      <c r="BK116" s="40">
        <f t="shared" si="113"/>
        <v>0</v>
      </c>
      <c r="BL116" s="40">
        <f t="shared" si="114"/>
        <v>0</v>
      </c>
      <c r="BM116" s="31">
        <f t="shared" si="115"/>
        <v>0</v>
      </c>
      <c r="BN116" s="40">
        <f t="shared" si="116"/>
        <v>0</v>
      </c>
      <c r="BO116" s="40">
        <f t="shared" si="117"/>
        <v>0</v>
      </c>
      <c r="BP116" s="40">
        <f t="shared" si="118"/>
        <v>0</v>
      </c>
      <c r="BQ116" s="40">
        <f t="shared" si="119"/>
        <v>0</v>
      </c>
      <c r="BR116" s="40">
        <f t="shared" si="120"/>
        <v>0</v>
      </c>
      <c r="BS116" s="31">
        <f t="shared" si="121"/>
        <v>0</v>
      </c>
      <c r="BT116" s="40">
        <f t="shared" si="122"/>
        <v>0</v>
      </c>
      <c r="BU116" s="41">
        <f t="shared" si="123"/>
        <v>0</v>
      </c>
      <c r="BV116" s="41">
        <f t="shared" si="124"/>
        <v>0</v>
      </c>
      <c r="BW116" s="42"/>
      <c r="BX116" s="39">
        <f t="shared" si="125"/>
        <v>0</v>
      </c>
      <c r="BY116" s="40">
        <f t="shared" si="126"/>
        <v>0</v>
      </c>
      <c r="BZ116" s="40">
        <f t="shared" si="127"/>
        <v>0</v>
      </c>
      <c r="CA116" s="40">
        <f t="shared" si="128"/>
        <v>0</v>
      </c>
      <c r="CB116" s="40">
        <f t="shared" si="129"/>
        <v>0</v>
      </c>
      <c r="CC116" s="32" t="str">
        <f t="shared" si="96"/>
        <v/>
      </c>
      <c r="CD116" s="177" t="e">
        <f t="shared" si="6"/>
        <v>#VALUE!</v>
      </c>
      <c r="CE116" s="24" t="str">
        <f t="shared" si="97"/>
        <v xml:space="preserve"> </v>
      </c>
      <c r="CF116" s="177" t="e">
        <f t="shared" si="7"/>
        <v>#VALUE!</v>
      </c>
      <c r="CG116" s="24" t="str">
        <f t="shared" si="98"/>
        <v xml:space="preserve"> </v>
      </c>
      <c r="CH116" s="177" t="e">
        <f t="shared" si="8"/>
        <v>#VALUE!</v>
      </c>
      <c r="CI116" s="24" t="str">
        <f t="shared" si="99"/>
        <v xml:space="preserve"> </v>
      </c>
      <c r="CJ116" s="24" t="e">
        <f t="shared" si="100"/>
        <v>#VALUE!</v>
      </c>
      <c r="CK116" s="175" t="e">
        <f t="shared" si="78"/>
        <v>#VALUE!</v>
      </c>
      <c r="CM116">
        <f t="shared" si="79"/>
        <v>0</v>
      </c>
      <c r="CN116">
        <f t="shared" si="80"/>
        <v>0</v>
      </c>
      <c r="CO116">
        <f t="shared" si="81"/>
        <v>0</v>
      </c>
      <c r="CP116">
        <f t="shared" si="82"/>
        <v>0</v>
      </c>
      <c r="CQ116">
        <f t="shared" si="83"/>
        <v>0</v>
      </c>
      <c r="CR116">
        <f t="shared" si="84"/>
        <v>0</v>
      </c>
      <c r="CS116">
        <f t="shared" si="85"/>
        <v>0</v>
      </c>
      <c r="CT116">
        <f t="shared" si="86"/>
        <v>0</v>
      </c>
      <c r="CU116">
        <f t="shared" si="87"/>
        <v>0</v>
      </c>
      <c r="CV116">
        <f t="shared" si="88"/>
        <v>0</v>
      </c>
      <c r="CW116">
        <f t="shared" si="89"/>
        <v>0</v>
      </c>
      <c r="CX116">
        <f t="shared" si="90"/>
        <v>0</v>
      </c>
      <c r="CY116">
        <f t="shared" si="91"/>
        <v>0</v>
      </c>
      <c r="CZ116">
        <f t="shared" si="92"/>
        <v>0</v>
      </c>
      <c r="DA116">
        <f t="shared" si="93"/>
        <v>0</v>
      </c>
      <c r="DB116">
        <f t="shared" si="94"/>
        <v>0</v>
      </c>
      <c r="DC116">
        <f t="shared" si="95"/>
        <v>0</v>
      </c>
      <c r="DE116" s="24">
        <f t="shared" si="101"/>
        <v>0</v>
      </c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</row>
    <row r="117" spans="1:123" ht="15.75" thickBot="1">
      <c r="A117" s="24" t="str">
        <f ca="1">UNICAMP!A4</f>
        <v>UNICAMP</v>
      </c>
      <c r="B117" s="24">
        <f ca="1">UNICAMP!B4</f>
        <v>2</v>
      </c>
      <c r="C117" s="24" t="str">
        <f ca="1">UNICAMP!C4</f>
        <v>Antonia Dalla Pria Bankoff</v>
      </c>
      <c r="D117" s="85" t="str">
        <f ca="1">UNICAMP!D4</f>
        <v>P</v>
      </c>
      <c r="E117" s="24">
        <f ca="1">UNICAMP!E4</f>
        <v>0</v>
      </c>
      <c r="F117" s="24">
        <f ca="1">UNICAMP!F4</f>
        <v>0</v>
      </c>
      <c r="G117" s="24">
        <f ca="1">UNICAMP!G4</f>
        <v>1</v>
      </c>
      <c r="H117" s="24">
        <f ca="1">UNICAMP!H4</f>
        <v>0</v>
      </c>
      <c r="I117" s="24">
        <f ca="1">UNICAMP!I4</f>
        <v>1</v>
      </c>
      <c r="J117" s="24">
        <f ca="1">UNICAMP!J4</f>
        <v>3</v>
      </c>
      <c r="K117" s="24">
        <f ca="1">UNICAMP!K4</f>
        <v>0</v>
      </c>
      <c r="L117" s="24">
        <f ca="1">UNICAMP!L4</f>
        <v>0</v>
      </c>
      <c r="M117" s="24">
        <f ca="1">UNICAMP!M4</f>
        <v>0</v>
      </c>
      <c r="N117" s="24">
        <f ca="1">UNICAMP!N4</f>
        <v>0</v>
      </c>
      <c r="O117" s="24">
        <f ca="1">UNICAMP!O4</f>
        <v>0</v>
      </c>
      <c r="P117" s="24">
        <f ca="1">UNICAMP!P4</f>
        <v>0</v>
      </c>
      <c r="Q117" s="24">
        <f ca="1">UNICAMP!Q4</f>
        <v>0</v>
      </c>
      <c r="R117" s="24">
        <f ca="1">UNICAMP!R4</f>
        <v>0</v>
      </c>
      <c r="S117" s="24">
        <f ca="1">UNICAMP!S4</f>
        <v>0</v>
      </c>
      <c r="T117" s="85" t="str">
        <f ca="1">UNICAMP!T4</f>
        <v>P</v>
      </c>
      <c r="U117" s="24">
        <f ca="1">UNICAMP!U4</f>
        <v>0</v>
      </c>
      <c r="V117" s="24">
        <f ca="1">UNICAMP!V4</f>
        <v>0</v>
      </c>
      <c r="W117" s="24">
        <f ca="1">UNICAMP!W4</f>
        <v>0</v>
      </c>
      <c r="X117" s="24">
        <f ca="1">UNICAMP!X4</f>
        <v>0</v>
      </c>
      <c r="Y117" s="24">
        <f ca="1">UNICAMP!Y4</f>
        <v>0</v>
      </c>
      <c r="Z117" s="24">
        <f ca="1">UNICAMP!Z4</f>
        <v>2</v>
      </c>
      <c r="AA117" s="24">
        <f ca="1">UNICAMP!AA4</f>
        <v>0</v>
      </c>
      <c r="AB117" s="24">
        <f ca="1">UNICAMP!AB4</f>
        <v>0</v>
      </c>
      <c r="AC117" s="24">
        <f ca="1">UNICAMP!AC4</f>
        <v>0</v>
      </c>
      <c r="AD117" s="24">
        <f ca="1">UNICAMP!AD4</f>
        <v>0</v>
      </c>
      <c r="AE117" s="24">
        <f ca="1">UNICAMP!AE4</f>
        <v>0</v>
      </c>
      <c r="AF117" s="24">
        <f ca="1">UNICAMP!AF4</f>
        <v>0</v>
      </c>
      <c r="AG117" s="24">
        <f ca="1">UNICAMP!AG4</f>
        <v>0</v>
      </c>
      <c r="AH117" s="24">
        <f ca="1">UNICAMP!AH4</f>
        <v>0</v>
      </c>
      <c r="AI117" s="24">
        <f ca="1">UNICAMP!AI4</f>
        <v>0</v>
      </c>
      <c r="AJ117" s="50"/>
      <c r="AK117" s="93"/>
      <c r="AL117" s="33"/>
      <c r="AM117" s="33"/>
      <c r="AN117" s="36"/>
      <c r="AO117" s="36"/>
      <c r="AP117" s="36"/>
      <c r="AQ117" s="36"/>
      <c r="AR117" s="37"/>
      <c r="AS117" s="33"/>
      <c r="AT117" s="33"/>
      <c r="AU117" s="33"/>
      <c r="AV117" s="33"/>
      <c r="AW117" s="33"/>
      <c r="AX117" s="33"/>
      <c r="AY117" s="33"/>
      <c r="AZ117" s="38">
        <f t="shared" si="102"/>
        <v>2</v>
      </c>
      <c r="BA117" s="39">
        <f t="shared" si="103"/>
        <v>0</v>
      </c>
      <c r="BB117" s="40">
        <f t="shared" si="104"/>
        <v>0</v>
      </c>
      <c r="BC117" s="31">
        <f t="shared" si="105"/>
        <v>0</v>
      </c>
      <c r="BD117" s="40">
        <f t="shared" si="106"/>
        <v>1</v>
      </c>
      <c r="BE117" s="31">
        <f t="shared" si="107"/>
        <v>1</v>
      </c>
      <c r="BF117" s="40">
        <f t="shared" si="108"/>
        <v>0</v>
      </c>
      <c r="BG117" s="31">
        <f t="shared" si="109"/>
        <v>1</v>
      </c>
      <c r="BH117" s="40">
        <f t="shared" si="110"/>
        <v>1</v>
      </c>
      <c r="BI117" s="40">
        <f t="shared" si="111"/>
        <v>5</v>
      </c>
      <c r="BJ117" s="40">
        <f t="shared" si="112"/>
        <v>0</v>
      </c>
      <c r="BK117" s="40">
        <f t="shared" si="113"/>
        <v>0</v>
      </c>
      <c r="BL117" s="40">
        <f t="shared" si="114"/>
        <v>0</v>
      </c>
      <c r="BM117" s="31">
        <f t="shared" si="115"/>
        <v>0</v>
      </c>
      <c r="BN117" s="40">
        <f t="shared" si="116"/>
        <v>0</v>
      </c>
      <c r="BO117" s="40">
        <f t="shared" si="117"/>
        <v>0</v>
      </c>
      <c r="BP117" s="40">
        <f t="shared" si="118"/>
        <v>0</v>
      </c>
      <c r="BQ117" s="40">
        <f t="shared" si="119"/>
        <v>0</v>
      </c>
      <c r="BR117" s="40">
        <f t="shared" si="120"/>
        <v>0</v>
      </c>
      <c r="BS117" s="31">
        <f t="shared" si="121"/>
        <v>0</v>
      </c>
      <c r="BT117" s="40">
        <f t="shared" si="122"/>
        <v>0</v>
      </c>
      <c r="BU117" s="41">
        <f t="shared" si="123"/>
        <v>0</v>
      </c>
      <c r="BV117" s="41">
        <f t="shared" si="124"/>
        <v>0</v>
      </c>
      <c r="BW117" s="42"/>
      <c r="BX117" s="39">
        <f t="shared" si="125"/>
        <v>80</v>
      </c>
      <c r="BY117" s="40">
        <f t="shared" si="126"/>
        <v>30</v>
      </c>
      <c r="BZ117" s="40">
        <f t="shared" si="127"/>
        <v>0</v>
      </c>
      <c r="CA117" s="40">
        <f t="shared" si="128"/>
        <v>0</v>
      </c>
      <c r="CB117" s="40">
        <f t="shared" si="129"/>
        <v>0</v>
      </c>
      <c r="CC117" s="32">
        <f t="shared" si="96"/>
        <v>110</v>
      </c>
      <c r="CD117" s="177">
        <f t="shared" si="6"/>
        <v>-36.666666666666657</v>
      </c>
      <c r="CE117" s="24" t="str">
        <f t="shared" si="97"/>
        <v>NAO</v>
      </c>
      <c r="CF117" s="177">
        <f t="shared" si="7"/>
        <v>-76.666666666666657</v>
      </c>
      <c r="CG117" s="24" t="str">
        <f t="shared" si="98"/>
        <v>NAO</v>
      </c>
      <c r="CH117" s="177">
        <f t="shared" si="8"/>
        <v>-130</v>
      </c>
      <c r="CI117" s="24" t="str">
        <f t="shared" si="99"/>
        <v>NAO</v>
      </c>
      <c r="CJ117" s="24">
        <f t="shared" si="100"/>
        <v>340</v>
      </c>
      <c r="CK117" s="175">
        <f t="shared" si="78"/>
        <v>5.5537323605886958E-2</v>
      </c>
      <c r="CM117">
        <f t="shared" si="79"/>
        <v>0</v>
      </c>
      <c r="CN117">
        <f t="shared" si="80"/>
        <v>0</v>
      </c>
      <c r="CO117">
        <f t="shared" si="81"/>
        <v>9.9800399201596807E-2</v>
      </c>
      <c r="CP117">
        <f t="shared" si="82"/>
        <v>0</v>
      </c>
      <c r="CQ117">
        <f t="shared" si="83"/>
        <v>0.84033613445378152</v>
      </c>
      <c r="CR117">
        <f t="shared" si="84"/>
        <v>1.4970059880239521</v>
      </c>
      <c r="CS117">
        <f t="shared" si="85"/>
        <v>0</v>
      </c>
      <c r="CT117">
        <f t="shared" si="86"/>
        <v>0</v>
      </c>
      <c r="CU117">
        <f t="shared" si="87"/>
        <v>0</v>
      </c>
      <c r="CV117">
        <f t="shared" si="88"/>
        <v>0</v>
      </c>
      <c r="CW117">
        <f t="shared" si="89"/>
        <v>0</v>
      </c>
      <c r="CX117">
        <f t="shared" si="90"/>
        <v>0</v>
      </c>
      <c r="CY117">
        <f t="shared" si="91"/>
        <v>0</v>
      </c>
      <c r="CZ117">
        <f t="shared" si="92"/>
        <v>0</v>
      </c>
      <c r="DA117">
        <f t="shared" si="93"/>
        <v>0</v>
      </c>
      <c r="DB117">
        <f t="shared" si="94"/>
        <v>0</v>
      </c>
      <c r="DC117">
        <f t="shared" si="95"/>
        <v>0</v>
      </c>
      <c r="DE117" s="24">
        <f t="shared" si="101"/>
        <v>0</v>
      </c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</row>
    <row r="118" spans="1:123" ht="15.75" thickBot="1">
      <c r="A118" s="24" t="str">
        <f ca="1">UNICAMP!A5</f>
        <v>UNICAMP</v>
      </c>
      <c r="B118" s="24">
        <f ca="1">UNICAMP!B5</f>
        <v>3</v>
      </c>
      <c r="C118" s="24" t="str">
        <f ca="1">UNICAMP!C5</f>
        <v>Antonio Carlos de Moraes </v>
      </c>
      <c r="D118" s="85" t="str">
        <f ca="1">UNICAMP!D5</f>
        <v>P</v>
      </c>
      <c r="E118" s="24">
        <f ca="1">UNICAMP!E5</f>
        <v>1</v>
      </c>
      <c r="F118" s="24">
        <f ca="1">UNICAMP!F5</f>
        <v>1</v>
      </c>
      <c r="G118" s="24">
        <f ca="1">UNICAMP!G5</f>
        <v>6</v>
      </c>
      <c r="H118" s="24">
        <f ca="1">UNICAMP!H5</f>
        <v>0</v>
      </c>
      <c r="I118" s="24">
        <f ca="1">UNICAMP!I5</f>
        <v>0</v>
      </c>
      <c r="J118" s="24">
        <f ca="1">UNICAMP!J5</f>
        <v>0</v>
      </c>
      <c r="K118" s="24">
        <f ca="1">UNICAMP!K5</f>
        <v>0</v>
      </c>
      <c r="L118" s="24">
        <f ca="1">UNICAMP!L5</f>
        <v>0</v>
      </c>
      <c r="M118" s="24">
        <f ca="1">UNICAMP!M5</f>
        <v>0</v>
      </c>
      <c r="N118" s="24">
        <f ca="1">UNICAMP!N5</f>
        <v>0</v>
      </c>
      <c r="O118" s="24">
        <f ca="1">UNICAMP!O5</f>
        <v>0</v>
      </c>
      <c r="P118" s="24">
        <f ca="1">UNICAMP!P5</f>
        <v>0</v>
      </c>
      <c r="Q118" s="24">
        <f ca="1">UNICAMP!Q5</f>
        <v>0</v>
      </c>
      <c r="R118" s="24">
        <f ca="1">UNICAMP!R5</f>
        <v>0</v>
      </c>
      <c r="S118" s="24">
        <f ca="1">UNICAMP!S5</f>
        <v>0</v>
      </c>
      <c r="T118" s="85" t="str">
        <f ca="1">UNICAMP!T5</f>
        <v>P</v>
      </c>
      <c r="U118" s="24">
        <f ca="1">UNICAMP!U5</f>
        <v>1</v>
      </c>
      <c r="V118" s="24">
        <f ca="1">UNICAMP!V5</f>
        <v>0</v>
      </c>
      <c r="W118" s="24">
        <f ca="1">UNICAMP!W5</f>
        <v>3</v>
      </c>
      <c r="X118" s="24">
        <f ca="1">UNICAMP!X5</f>
        <v>1</v>
      </c>
      <c r="Y118" s="24">
        <f ca="1">UNICAMP!Y5</f>
        <v>0</v>
      </c>
      <c r="Z118" s="24">
        <f ca="1">UNICAMP!Z5</f>
        <v>0</v>
      </c>
      <c r="AA118" s="24">
        <f ca="1">UNICAMP!AA5</f>
        <v>0</v>
      </c>
      <c r="AB118" s="24">
        <f ca="1">UNICAMP!AB5</f>
        <v>0</v>
      </c>
      <c r="AC118" s="24">
        <f ca="1">UNICAMP!AC5</f>
        <v>0</v>
      </c>
      <c r="AD118" s="24">
        <f ca="1">UNICAMP!AD5</f>
        <v>0</v>
      </c>
      <c r="AE118" s="24">
        <f ca="1">UNICAMP!AE5</f>
        <v>0</v>
      </c>
      <c r="AF118" s="24">
        <f ca="1">UNICAMP!AF5</f>
        <v>0</v>
      </c>
      <c r="AG118" s="24">
        <f ca="1">UNICAMP!AG5</f>
        <v>0</v>
      </c>
      <c r="AH118" s="24">
        <f ca="1">UNICAMP!AH5</f>
        <v>0</v>
      </c>
      <c r="AI118" s="24">
        <f ca="1">UNICAMP!AI5</f>
        <v>0</v>
      </c>
      <c r="AJ118" s="50"/>
      <c r="AK118" s="93"/>
      <c r="AL118" s="33"/>
      <c r="AM118" s="33"/>
      <c r="AN118" s="36"/>
      <c r="AO118" s="36"/>
      <c r="AP118" s="36"/>
      <c r="AQ118" s="36"/>
      <c r="AR118" s="37"/>
      <c r="AS118" s="33"/>
      <c r="AT118" s="33"/>
      <c r="AU118" s="33"/>
      <c r="AV118" s="33"/>
      <c r="AW118" s="33"/>
      <c r="AX118" s="33"/>
      <c r="AY118" s="33"/>
      <c r="AZ118" s="38">
        <f t="shared" si="102"/>
        <v>2</v>
      </c>
      <c r="BA118" s="39">
        <f t="shared" si="103"/>
        <v>2</v>
      </c>
      <c r="BB118" s="40">
        <f t="shared" si="104"/>
        <v>1</v>
      </c>
      <c r="BC118" s="31">
        <f t="shared" si="105"/>
        <v>3</v>
      </c>
      <c r="BD118" s="40">
        <f t="shared" si="106"/>
        <v>9</v>
      </c>
      <c r="BE118" s="31">
        <f t="shared" si="107"/>
        <v>12</v>
      </c>
      <c r="BF118" s="40">
        <f t="shared" si="108"/>
        <v>1</v>
      </c>
      <c r="BG118" s="31">
        <f t="shared" si="109"/>
        <v>13</v>
      </c>
      <c r="BH118" s="40">
        <f t="shared" si="110"/>
        <v>0</v>
      </c>
      <c r="BI118" s="40">
        <f t="shared" si="111"/>
        <v>0</v>
      </c>
      <c r="BJ118" s="40">
        <f t="shared" si="112"/>
        <v>0</v>
      </c>
      <c r="BK118" s="40">
        <f t="shared" si="113"/>
        <v>0</v>
      </c>
      <c r="BL118" s="40">
        <f t="shared" si="114"/>
        <v>0</v>
      </c>
      <c r="BM118" s="31">
        <f t="shared" si="115"/>
        <v>0</v>
      </c>
      <c r="BN118" s="40">
        <f t="shared" si="116"/>
        <v>0</v>
      </c>
      <c r="BO118" s="40">
        <f t="shared" si="117"/>
        <v>0</v>
      </c>
      <c r="BP118" s="40">
        <f t="shared" si="118"/>
        <v>0</v>
      </c>
      <c r="BQ118" s="40">
        <f t="shared" si="119"/>
        <v>0</v>
      </c>
      <c r="BR118" s="40">
        <f t="shared" si="120"/>
        <v>0</v>
      </c>
      <c r="BS118" s="31">
        <f t="shared" si="121"/>
        <v>0</v>
      </c>
      <c r="BT118" s="40">
        <f t="shared" si="122"/>
        <v>0</v>
      </c>
      <c r="BU118" s="41">
        <f t="shared" si="123"/>
        <v>0</v>
      </c>
      <c r="BV118" s="41">
        <f t="shared" si="124"/>
        <v>0</v>
      </c>
      <c r="BW118" s="42"/>
      <c r="BX118" s="39">
        <f t="shared" si="125"/>
        <v>860</v>
      </c>
      <c r="BY118" s="40">
        <f t="shared" si="126"/>
        <v>0</v>
      </c>
      <c r="BZ118" s="40">
        <f t="shared" si="127"/>
        <v>0</v>
      </c>
      <c r="CA118" s="40">
        <f t="shared" si="128"/>
        <v>0</v>
      </c>
      <c r="CB118" s="40">
        <f t="shared" si="129"/>
        <v>0</v>
      </c>
      <c r="CC118" s="32">
        <f t="shared" si="96"/>
        <v>860</v>
      </c>
      <c r="CD118" s="177">
        <f t="shared" si="6"/>
        <v>713.33333333333337</v>
      </c>
      <c r="CE118" s="24">
        <f t="shared" si="97"/>
        <v>3</v>
      </c>
      <c r="CF118" s="177">
        <f t="shared" si="7"/>
        <v>673.33333333333337</v>
      </c>
      <c r="CG118" s="24">
        <f t="shared" si="98"/>
        <v>4</v>
      </c>
      <c r="CH118" s="177">
        <f t="shared" si="8"/>
        <v>620</v>
      </c>
      <c r="CI118" s="24">
        <f t="shared" si="99"/>
        <v>5</v>
      </c>
      <c r="CJ118" s="24">
        <f t="shared" si="100"/>
        <v>69</v>
      </c>
      <c r="CK118" s="175">
        <f t="shared" si="78"/>
        <v>0.43420089364602527</v>
      </c>
      <c r="CM118">
        <f t="shared" si="79"/>
        <v>0.36968576709796674</v>
      </c>
      <c r="CN118">
        <f t="shared" si="80"/>
        <v>0.1557632398753894</v>
      </c>
      <c r="CO118">
        <f t="shared" si="81"/>
        <v>0.89820359281437134</v>
      </c>
      <c r="CP118">
        <f t="shared" si="82"/>
        <v>0.22779043280182235</v>
      </c>
      <c r="CQ118">
        <f t="shared" si="83"/>
        <v>0</v>
      </c>
      <c r="CR118">
        <f t="shared" si="84"/>
        <v>0</v>
      </c>
      <c r="CS118">
        <f t="shared" si="85"/>
        <v>0</v>
      </c>
      <c r="CT118">
        <f t="shared" si="86"/>
        <v>0</v>
      </c>
      <c r="CU118">
        <f t="shared" si="87"/>
        <v>0</v>
      </c>
      <c r="CV118">
        <f t="shared" si="88"/>
        <v>0</v>
      </c>
      <c r="CW118">
        <f t="shared" si="89"/>
        <v>0</v>
      </c>
      <c r="CX118">
        <f t="shared" si="90"/>
        <v>0</v>
      </c>
      <c r="CY118">
        <f t="shared" si="91"/>
        <v>0</v>
      </c>
      <c r="CZ118">
        <f t="shared" si="92"/>
        <v>0</v>
      </c>
      <c r="DA118">
        <f t="shared" si="93"/>
        <v>0</v>
      </c>
      <c r="DB118">
        <f t="shared" si="94"/>
        <v>0</v>
      </c>
      <c r="DC118">
        <f t="shared" si="95"/>
        <v>0</v>
      </c>
      <c r="DE118" s="24">
        <f t="shared" si="101"/>
        <v>0</v>
      </c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</row>
    <row r="119" spans="1:123" ht="15.75" thickBot="1">
      <c r="A119" s="24" t="str">
        <f ca="1">UNICAMP!A6</f>
        <v>UNICAMP</v>
      </c>
      <c r="B119" s="24">
        <f ca="1">UNICAMP!B6</f>
        <v>4</v>
      </c>
      <c r="C119" s="24" t="str">
        <f ca="1">UNICAMP!C6</f>
        <v>Carmen Lúcia Soares</v>
      </c>
      <c r="D119" s="85" t="str">
        <f ca="1">UNICAMP!D6</f>
        <v>P</v>
      </c>
      <c r="E119" s="24">
        <f ca="1">UNICAMP!E6</f>
        <v>0</v>
      </c>
      <c r="F119" s="24">
        <f ca="1">UNICAMP!F6</f>
        <v>1</v>
      </c>
      <c r="G119" s="24">
        <f ca="1">UNICAMP!G6</f>
        <v>0</v>
      </c>
      <c r="H119" s="24">
        <f ca="1">UNICAMP!H6</f>
        <v>0</v>
      </c>
      <c r="I119" s="24">
        <f ca="1">UNICAMP!I6</f>
        <v>0</v>
      </c>
      <c r="J119" s="24">
        <f ca="1">UNICAMP!J6</f>
        <v>0</v>
      </c>
      <c r="K119" s="24">
        <f ca="1">UNICAMP!K6</f>
        <v>0</v>
      </c>
      <c r="L119" s="24">
        <f ca="1">UNICAMP!L6</f>
        <v>0</v>
      </c>
      <c r="M119" s="24">
        <f ca="1">UNICAMP!M6</f>
        <v>0</v>
      </c>
      <c r="N119" s="24">
        <f ca="1">UNICAMP!N6</f>
        <v>0</v>
      </c>
      <c r="O119" s="24">
        <f ca="1">UNICAMP!O6</f>
        <v>0</v>
      </c>
      <c r="P119" s="24">
        <f ca="1">UNICAMP!P6</f>
        <v>0</v>
      </c>
      <c r="Q119" s="24">
        <f ca="1">UNICAMP!Q6</f>
        <v>0</v>
      </c>
      <c r="R119" s="24">
        <f ca="1">UNICAMP!R6</f>
        <v>0</v>
      </c>
      <c r="S119" s="24">
        <f ca="1">UNICAMP!S6</f>
        <v>0</v>
      </c>
      <c r="T119" s="85" t="str">
        <f ca="1">UNICAMP!T6</f>
        <v>P</v>
      </c>
      <c r="U119" s="24">
        <f ca="1">UNICAMP!U6</f>
        <v>0</v>
      </c>
      <c r="V119" s="24">
        <f ca="1">UNICAMP!V6</f>
        <v>0</v>
      </c>
      <c r="W119" s="24">
        <f ca="1">UNICAMP!W6</f>
        <v>2</v>
      </c>
      <c r="X119" s="24">
        <f ca="1">UNICAMP!X6</f>
        <v>0</v>
      </c>
      <c r="Y119" s="24">
        <f ca="1">UNICAMP!Y6</f>
        <v>0</v>
      </c>
      <c r="Z119" s="24">
        <f ca="1">UNICAMP!Z6</f>
        <v>0</v>
      </c>
      <c r="AA119" s="24">
        <f ca="1">UNICAMP!AA6</f>
        <v>0</v>
      </c>
      <c r="AB119" s="24">
        <f ca="1">UNICAMP!AB6</f>
        <v>0</v>
      </c>
      <c r="AC119" s="24">
        <f ca="1">UNICAMP!AC6</f>
        <v>0</v>
      </c>
      <c r="AD119" s="24">
        <f ca="1">UNICAMP!AD6</f>
        <v>0</v>
      </c>
      <c r="AE119" s="24">
        <f ca="1">UNICAMP!AE6</f>
        <v>0</v>
      </c>
      <c r="AF119" s="24">
        <f ca="1">UNICAMP!AF6</f>
        <v>0</v>
      </c>
      <c r="AG119" s="24">
        <f ca="1">UNICAMP!AG6</f>
        <v>0</v>
      </c>
      <c r="AH119" s="24">
        <f ca="1">UNICAMP!AH6</f>
        <v>0</v>
      </c>
      <c r="AI119" s="24">
        <f ca="1">UNICAMP!AI6</f>
        <v>0</v>
      </c>
      <c r="AJ119" s="50"/>
      <c r="AK119" s="93"/>
      <c r="AL119" s="33"/>
      <c r="AM119" s="33"/>
      <c r="AN119" s="36"/>
      <c r="AO119" s="36"/>
      <c r="AP119" s="36"/>
      <c r="AQ119" s="36"/>
      <c r="AR119" s="37"/>
      <c r="AS119" s="33"/>
      <c r="AT119" s="33"/>
      <c r="AU119" s="33"/>
      <c r="AV119" s="33"/>
      <c r="AW119" s="33"/>
      <c r="AX119" s="33"/>
      <c r="AY119" s="33"/>
      <c r="AZ119" s="38">
        <f t="shared" si="102"/>
        <v>2</v>
      </c>
      <c r="BA119" s="39">
        <f t="shared" si="103"/>
        <v>0</v>
      </c>
      <c r="BB119" s="40">
        <f t="shared" si="104"/>
        <v>1</v>
      </c>
      <c r="BC119" s="31">
        <f t="shared" si="105"/>
        <v>1</v>
      </c>
      <c r="BD119" s="40">
        <f t="shared" si="106"/>
        <v>2</v>
      </c>
      <c r="BE119" s="31">
        <f t="shared" si="107"/>
        <v>3</v>
      </c>
      <c r="BF119" s="40">
        <f t="shared" si="108"/>
        <v>0</v>
      </c>
      <c r="BG119" s="31">
        <f t="shared" si="109"/>
        <v>3</v>
      </c>
      <c r="BH119" s="40">
        <f t="shared" si="110"/>
        <v>0</v>
      </c>
      <c r="BI119" s="40">
        <f t="shared" si="111"/>
        <v>0</v>
      </c>
      <c r="BJ119" s="40">
        <f t="shared" si="112"/>
        <v>0</v>
      </c>
      <c r="BK119" s="40">
        <f t="shared" si="113"/>
        <v>0</v>
      </c>
      <c r="BL119" s="40">
        <f t="shared" si="114"/>
        <v>0</v>
      </c>
      <c r="BM119" s="31">
        <f t="shared" si="115"/>
        <v>0</v>
      </c>
      <c r="BN119" s="40">
        <f t="shared" si="116"/>
        <v>0</v>
      </c>
      <c r="BO119" s="40">
        <f t="shared" si="117"/>
        <v>0</v>
      </c>
      <c r="BP119" s="40">
        <f t="shared" si="118"/>
        <v>0</v>
      </c>
      <c r="BQ119" s="40">
        <f t="shared" si="119"/>
        <v>0</v>
      </c>
      <c r="BR119" s="40">
        <f t="shared" si="120"/>
        <v>0</v>
      </c>
      <c r="BS119" s="31">
        <f t="shared" si="121"/>
        <v>0</v>
      </c>
      <c r="BT119" s="40">
        <f t="shared" si="122"/>
        <v>0</v>
      </c>
      <c r="BU119" s="41">
        <f t="shared" si="123"/>
        <v>0</v>
      </c>
      <c r="BV119" s="41">
        <f t="shared" si="124"/>
        <v>0</v>
      </c>
      <c r="BW119" s="42"/>
      <c r="BX119" s="39">
        <f t="shared" si="125"/>
        <v>200</v>
      </c>
      <c r="BY119" s="40">
        <f t="shared" si="126"/>
        <v>0</v>
      </c>
      <c r="BZ119" s="40">
        <f t="shared" si="127"/>
        <v>0</v>
      </c>
      <c r="CA119" s="40">
        <f t="shared" si="128"/>
        <v>0</v>
      </c>
      <c r="CB119" s="40">
        <f t="shared" si="129"/>
        <v>0</v>
      </c>
      <c r="CC119" s="32">
        <f t="shared" si="96"/>
        <v>200</v>
      </c>
      <c r="CD119" s="177">
        <f t="shared" si="6"/>
        <v>53.333333333333343</v>
      </c>
      <c r="CE119" s="24">
        <f t="shared" si="97"/>
        <v>3</v>
      </c>
      <c r="CF119" s="177">
        <f t="shared" si="7"/>
        <v>13.333333333333343</v>
      </c>
      <c r="CG119" s="24">
        <f t="shared" si="98"/>
        <v>4</v>
      </c>
      <c r="CH119" s="177">
        <f t="shared" si="8"/>
        <v>-40</v>
      </c>
      <c r="CI119" s="24" t="str">
        <f t="shared" si="99"/>
        <v>NAO</v>
      </c>
      <c r="CJ119" s="24">
        <f t="shared" si="100"/>
        <v>283</v>
      </c>
      <c r="CK119" s="175">
        <f t="shared" si="78"/>
        <v>0.10097695201070356</v>
      </c>
      <c r="CM119">
        <f t="shared" si="79"/>
        <v>0</v>
      </c>
      <c r="CN119">
        <f t="shared" si="80"/>
        <v>0.1557632398753894</v>
      </c>
      <c r="CO119">
        <f t="shared" si="81"/>
        <v>0.19960079840319361</v>
      </c>
      <c r="CP119">
        <f t="shared" si="82"/>
        <v>0</v>
      </c>
      <c r="CQ119">
        <f t="shared" si="83"/>
        <v>0</v>
      </c>
      <c r="CR119">
        <f t="shared" si="84"/>
        <v>0</v>
      </c>
      <c r="CS119">
        <f t="shared" si="85"/>
        <v>0</v>
      </c>
      <c r="CT119">
        <f t="shared" si="86"/>
        <v>0</v>
      </c>
      <c r="CU119">
        <f t="shared" si="87"/>
        <v>0</v>
      </c>
      <c r="CV119">
        <f t="shared" si="88"/>
        <v>0</v>
      </c>
      <c r="CW119">
        <f t="shared" si="89"/>
        <v>0</v>
      </c>
      <c r="CX119">
        <f t="shared" si="90"/>
        <v>0</v>
      </c>
      <c r="CY119">
        <f t="shared" si="91"/>
        <v>0</v>
      </c>
      <c r="CZ119">
        <f t="shared" si="92"/>
        <v>0</v>
      </c>
      <c r="DA119">
        <f t="shared" si="93"/>
        <v>0</v>
      </c>
      <c r="DB119">
        <f t="shared" si="94"/>
        <v>0</v>
      </c>
      <c r="DC119">
        <f t="shared" si="95"/>
        <v>0</v>
      </c>
      <c r="DE119" s="24">
        <f t="shared" si="101"/>
        <v>0</v>
      </c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</row>
    <row r="120" spans="1:123" ht="15.75" thickBot="1">
      <c r="A120" s="24" t="str">
        <f ca="1">UNICAMP!A7</f>
        <v>UNICAMP</v>
      </c>
      <c r="B120" s="24">
        <f ca="1">UNICAMP!B7</f>
        <v>5</v>
      </c>
      <c r="C120" s="24" t="str">
        <f ca="1">UNICAMP!C7</f>
        <v>Claudia Regina Cavaglieri</v>
      </c>
      <c r="D120" s="85" t="str">
        <f ca="1">UNICAMP!D7</f>
        <v>C</v>
      </c>
      <c r="E120" s="24">
        <f ca="1">UNICAMP!E7</f>
        <v>0</v>
      </c>
      <c r="F120" s="24">
        <f ca="1">UNICAMP!F7</f>
        <v>0</v>
      </c>
      <c r="G120" s="24">
        <f ca="1">UNICAMP!G7</f>
        <v>0</v>
      </c>
      <c r="H120" s="24">
        <f ca="1">UNICAMP!H7</f>
        <v>0</v>
      </c>
      <c r="I120" s="24">
        <f ca="1">UNICAMP!I7</f>
        <v>0</v>
      </c>
      <c r="J120" s="24">
        <f ca="1">UNICAMP!J7</f>
        <v>0</v>
      </c>
      <c r="K120" s="24">
        <f ca="1">UNICAMP!K7</f>
        <v>0</v>
      </c>
      <c r="L120" s="24">
        <f ca="1">UNICAMP!L7</f>
        <v>0</v>
      </c>
      <c r="M120" s="24">
        <f ca="1">UNICAMP!M7</f>
        <v>0</v>
      </c>
      <c r="N120" s="24">
        <f ca="1">UNICAMP!N7</f>
        <v>0</v>
      </c>
      <c r="O120" s="24">
        <f ca="1">UNICAMP!O7</f>
        <v>0</v>
      </c>
      <c r="P120" s="24">
        <f ca="1">UNICAMP!P7</f>
        <v>0</v>
      </c>
      <c r="Q120" s="24">
        <f ca="1">UNICAMP!Q7</f>
        <v>0</v>
      </c>
      <c r="R120" s="24">
        <f ca="1">UNICAMP!R7</f>
        <v>0</v>
      </c>
      <c r="S120" s="24" t="str">
        <f ca="1">UNICAMP!S7</f>
        <v xml:space="preserve"> </v>
      </c>
      <c r="T120" s="85" t="str">
        <f ca="1">UNICAMP!T7</f>
        <v>P</v>
      </c>
      <c r="U120" s="24">
        <f ca="1">UNICAMP!U7</f>
        <v>1</v>
      </c>
      <c r="V120" s="24">
        <f ca="1">UNICAMP!V7</f>
        <v>0</v>
      </c>
      <c r="W120" s="24">
        <f ca="1">UNICAMP!W7</f>
        <v>0</v>
      </c>
      <c r="X120" s="24">
        <f ca="1">UNICAMP!X7</f>
        <v>0</v>
      </c>
      <c r="Y120" s="24">
        <f ca="1">UNICAMP!Y7</f>
        <v>0</v>
      </c>
      <c r="Z120" s="24">
        <f ca="1">UNICAMP!Z7</f>
        <v>0</v>
      </c>
      <c r="AA120" s="24">
        <f ca="1">UNICAMP!AA7</f>
        <v>0</v>
      </c>
      <c r="AB120" s="24">
        <f ca="1">UNICAMP!AB7</f>
        <v>0</v>
      </c>
      <c r="AC120" s="24">
        <f ca="1">UNICAMP!AC7</f>
        <v>0</v>
      </c>
      <c r="AD120" s="24">
        <f ca="1">UNICAMP!AD7</f>
        <v>0</v>
      </c>
      <c r="AE120" s="24">
        <f ca="1">UNICAMP!AE7</f>
        <v>0</v>
      </c>
      <c r="AF120" s="24">
        <f ca="1">UNICAMP!AF7</f>
        <v>0</v>
      </c>
      <c r="AG120" s="24">
        <f ca="1">UNICAMP!AG7</f>
        <v>0</v>
      </c>
      <c r="AH120" s="24">
        <f ca="1">UNICAMP!AH7</f>
        <v>0</v>
      </c>
      <c r="AI120" s="24">
        <f ca="1">UNICAMP!AI7</f>
        <v>0</v>
      </c>
      <c r="AJ120" s="50"/>
      <c r="AK120" s="93"/>
      <c r="AL120" s="33"/>
      <c r="AM120" s="33"/>
      <c r="AN120" s="36"/>
      <c r="AO120" s="36"/>
      <c r="AP120" s="36"/>
      <c r="AQ120" s="36"/>
      <c r="AR120" s="37"/>
      <c r="AS120" s="33"/>
      <c r="AT120" s="33"/>
      <c r="AU120" s="33"/>
      <c r="AV120" s="33"/>
      <c r="AW120" s="33"/>
      <c r="AX120" s="33"/>
      <c r="AY120" s="33"/>
      <c r="AZ120" s="38">
        <f t="shared" si="102"/>
        <v>1</v>
      </c>
      <c r="BA120" s="39">
        <f t="shared" si="103"/>
        <v>1</v>
      </c>
      <c r="BB120" s="40">
        <f t="shared" si="104"/>
        <v>0</v>
      </c>
      <c r="BC120" s="31">
        <f t="shared" si="105"/>
        <v>1</v>
      </c>
      <c r="BD120" s="40">
        <f t="shared" si="106"/>
        <v>0</v>
      </c>
      <c r="BE120" s="31">
        <f t="shared" si="107"/>
        <v>1</v>
      </c>
      <c r="BF120" s="40">
        <f t="shared" si="108"/>
        <v>0</v>
      </c>
      <c r="BG120" s="31">
        <f t="shared" si="109"/>
        <v>1</v>
      </c>
      <c r="BH120" s="40">
        <f t="shared" si="110"/>
        <v>0</v>
      </c>
      <c r="BI120" s="40">
        <f t="shared" si="111"/>
        <v>0</v>
      </c>
      <c r="BJ120" s="40">
        <f t="shared" si="112"/>
        <v>0</v>
      </c>
      <c r="BK120" s="40">
        <f t="shared" si="113"/>
        <v>0</v>
      </c>
      <c r="BL120" s="40">
        <f t="shared" si="114"/>
        <v>0</v>
      </c>
      <c r="BM120" s="31">
        <f t="shared" si="115"/>
        <v>0</v>
      </c>
      <c r="BN120" s="40">
        <f t="shared" si="116"/>
        <v>0</v>
      </c>
      <c r="BO120" s="40">
        <f t="shared" si="117"/>
        <v>0</v>
      </c>
      <c r="BP120" s="40">
        <f t="shared" si="118"/>
        <v>0</v>
      </c>
      <c r="BQ120" s="40">
        <f t="shared" si="119"/>
        <v>0</v>
      </c>
      <c r="BR120" s="40">
        <f t="shared" si="120"/>
        <v>0</v>
      </c>
      <c r="BS120" s="31">
        <f t="shared" si="121"/>
        <v>0</v>
      </c>
      <c r="BT120" s="40">
        <f t="shared" si="122"/>
        <v>0</v>
      </c>
      <c r="BU120" s="41">
        <f t="shared" si="123"/>
        <v>0</v>
      </c>
      <c r="BV120" s="41">
        <f t="shared" si="124"/>
        <v>0</v>
      </c>
      <c r="BW120" s="42"/>
      <c r="BX120" s="39">
        <f t="shared" si="125"/>
        <v>100</v>
      </c>
      <c r="BY120" s="40">
        <f t="shared" si="126"/>
        <v>0</v>
      </c>
      <c r="BZ120" s="40">
        <f t="shared" si="127"/>
        <v>0</v>
      </c>
      <c r="CA120" s="40">
        <f t="shared" si="128"/>
        <v>0</v>
      </c>
      <c r="CB120" s="40">
        <f t="shared" si="129"/>
        <v>0</v>
      </c>
      <c r="CC120" s="32">
        <f t="shared" si="96"/>
        <v>100</v>
      </c>
      <c r="CD120" s="177">
        <f t="shared" si="6"/>
        <v>26.666666666666671</v>
      </c>
      <c r="CE120" s="24">
        <f t="shared" si="97"/>
        <v>3</v>
      </c>
      <c r="CF120" s="177">
        <f t="shared" si="7"/>
        <v>6.6666666666666714</v>
      </c>
      <c r="CG120" s="24">
        <f t="shared" si="98"/>
        <v>4</v>
      </c>
      <c r="CH120" s="177">
        <f t="shared" si="8"/>
        <v>-20</v>
      </c>
      <c r="CI120" s="24" t="str">
        <f t="shared" si="99"/>
        <v>NAO</v>
      </c>
      <c r="CJ120" s="24">
        <f t="shared" si="100"/>
        <v>347</v>
      </c>
      <c r="CK120" s="175">
        <f t="shared" si="78"/>
        <v>5.0488476005351779E-2</v>
      </c>
      <c r="CM120">
        <f t="shared" si="79"/>
        <v>0.18484288354898337</v>
      </c>
      <c r="CN120">
        <f t="shared" si="80"/>
        <v>0</v>
      </c>
      <c r="CO120">
        <f t="shared" si="81"/>
        <v>0</v>
      </c>
      <c r="CP120">
        <f t="shared" si="82"/>
        <v>0</v>
      </c>
      <c r="CQ120">
        <f t="shared" si="83"/>
        <v>0</v>
      </c>
      <c r="CR120">
        <f t="shared" si="84"/>
        <v>0</v>
      </c>
      <c r="CS120">
        <f t="shared" si="85"/>
        <v>0</v>
      </c>
      <c r="CT120">
        <f t="shared" si="86"/>
        <v>0</v>
      </c>
      <c r="CU120">
        <f t="shared" si="87"/>
        <v>0</v>
      </c>
      <c r="CV120">
        <f t="shared" si="88"/>
        <v>0</v>
      </c>
      <c r="CW120">
        <f t="shared" si="89"/>
        <v>0</v>
      </c>
      <c r="CX120">
        <f t="shared" si="90"/>
        <v>0</v>
      </c>
      <c r="CY120">
        <f t="shared" si="91"/>
        <v>0</v>
      </c>
      <c r="CZ120">
        <f t="shared" si="92"/>
        <v>0</v>
      </c>
      <c r="DA120">
        <f t="shared" si="93"/>
        <v>0</v>
      </c>
      <c r="DB120">
        <f t="shared" si="94"/>
        <v>0</v>
      </c>
      <c r="DC120">
        <f t="shared" si="95"/>
        <v>0</v>
      </c>
      <c r="DE120" s="24">
        <f t="shared" si="101"/>
        <v>0</v>
      </c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</row>
    <row r="121" spans="1:123" ht="15.75" thickBot="1">
      <c r="A121" s="24" t="str">
        <f ca="1">UNICAMP!A8</f>
        <v>UNICAMP</v>
      </c>
      <c r="B121" s="24">
        <f ca="1">UNICAMP!B8</f>
        <v>6</v>
      </c>
      <c r="C121" s="24" t="str">
        <f ca="1">UNICAMP!C8</f>
        <v>Claudio Alexandre Gobatto</v>
      </c>
      <c r="D121" s="85" t="str">
        <f ca="1">UNICAMP!D8</f>
        <v>P</v>
      </c>
      <c r="E121" s="24">
        <f ca="1">UNICAMP!E8</f>
        <v>2</v>
      </c>
      <c r="F121" s="24">
        <f ca="1">UNICAMP!F8</f>
        <v>1</v>
      </c>
      <c r="G121" s="24">
        <f ca="1">UNICAMP!G8</f>
        <v>2</v>
      </c>
      <c r="H121" s="24">
        <f ca="1">UNICAMP!H8</f>
        <v>1</v>
      </c>
      <c r="I121" s="24">
        <f ca="1">UNICAMP!I8</f>
        <v>0</v>
      </c>
      <c r="J121" s="24">
        <f ca="1">UNICAMP!J8</f>
        <v>0</v>
      </c>
      <c r="K121" s="24">
        <f ca="1">UNICAMP!K8</f>
        <v>0</v>
      </c>
      <c r="L121" s="24">
        <f ca="1">UNICAMP!L8</f>
        <v>0</v>
      </c>
      <c r="M121" s="24">
        <f ca="1">UNICAMP!M8</f>
        <v>0</v>
      </c>
      <c r="N121" s="24">
        <f ca="1">UNICAMP!N8</f>
        <v>0</v>
      </c>
      <c r="O121" s="24">
        <f ca="1">UNICAMP!O8</f>
        <v>0</v>
      </c>
      <c r="P121" s="24">
        <f ca="1">UNICAMP!P8</f>
        <v>0</v>
      </c>
      <c r="Q121" s="24">
        <f ca="1">UNICAMP!Q8</f>
        <v>0</v>
      </c>
      <c r="R121" s="24">
        <f ca="1">UNICAMP!R8</f>
        <v>0</v>
      </c>
      <c r="S121" s="24">
        <f ca="1">UNICAMP!S8</f>
        <v>0</v>
      </c>
      <c r="T121" s="85" t="str">
        <f ca="1">UNICAMP!T8</f>
        <v>P</v>
      </c>
      <c r="U121" s="24">
        <f ca="1">UNICAMP!U8</f>
        <v>3</v>
      </c>
      <c r="V121" s="24">
        <f ca="1">UNICAMP!V8</f>
        <v>2</v>
      </c>
      <c r="W121" s="24">
        <f ca="1">UNICAMP!W8</f>
        <v>1</v>
      </c>
      <c r="X121" s="24">
        <f ca="1">UNICAMP!X8</f>
        <v>0</v>
      </c>
      <c r="Y121" s="24">
        <f ca="1">UNICAMP!Y8</f>
        <v>0</v>
      </c>
      <c r="Z121" s="24">
        <f ca="1">UNICAMP!Z8</f>
        <v>0</v>
      </c>
      <c r="AA121" s="24">
        <f ca="1">UNICAMP!AA8</f>
        <v>0</v>
      </c>
      <c r="AB121" s="24">
        <f ca="1">UNICAMP!AB8</f>
        <v>0</v>
      </c>
      <c r="AC121" s="24">
        <f ca="1">UNICAMP!AC8</f>
        <v>0</v>
      </c>
      <c r="AD121" s="24">
        <f ca="1">UNICAMP!AD8</f>
        <v>0</v>
      </c>
      <c r="AE121" s="24">
        <f ca="1">UNICAMP!AE8</f>
        <v>0</v>
      </c>
      <c r="AF121" s="24">
        <f ca="1">UNICAMP!AF8</f>
        <v>0</v>
      </c>
      <c r="AG121" s="24">
        <f ca="1">UNICAMP!AG8</f>
        <v>0</v>
      </c>
      <c r="AH121" s="24">
        <f ca="1">UNICAMP!AH8</f>
        <v>0</v>
      </c>
      <c r="AI121" s="24">
        <f ca="1">UNICAMP!AI8</f>
        <v>0</v>
      </c>
      <c r="AJ121" s="50"/>
      <c r="AK121" s="93"/>
      <c r="AL121" s="33"/>
      <c r="AM121" s="33"/>
      <c r="AN121" s="36"/>
      <c r="AO121" s="36"/>
      <c r="AP121" s="36"/>
      <c r="AQ121" s="36"/>
      <c r="AR121" s="37"/>
      <c r="AS121" s="33"/>
      <c r="AT121" s="33"/>
      <c r="AU121" s="33"/>
      <c r="AV121" s="33"/>
      <c r="AW121" s="33"/>
      <c r="AX121" s="33"/>
      <c r="AY121" s="33"/>
      <c r="AZ121" s="38">
        <f t="shared" si="102"/>
        <v>2</v>
      </c>
      <c r="BA121" s="39">
        <f t="shared" si="103"/>
        <v>5</v>
      </c>
      <c r="BB121" s="40">
        <f t="shared" si="104"/>
        <v>3</v>
      </c>
      <c r="BC121" s="31">
        <f t="shared" si="105"/>
        <v>8</v>
      </c>
      <c r="BD121" s="40">
        <f t="shared" si="106"/>
        <v>3</v>
      </c>
      <c r="BE121" s="31">
        <f t="shared" si="107"/>
        <v>11</v>
      </c>
      <c r="BF121" s="40">
        <f t="shared" si="108"/>
        <v>1</v>
      </c>
      <c r="BG121" s="31">
        <f t="shared" si="109"/>
        <v>12</v>
      </c>
      <c r="BH121" s="40">
        <f t="shared" si="110"/>
        <v>0</v>
      </c>
      <c r="BI121" s="40">
        <f t="shared" si="111"/>
        <v>0</v>
      </c>
      <c r="BJ121" s="40">
        <f t="shared" si="112"/>
        <v>0</v>
      </c>
      <c r="BK121" s="40">
        <f t="shared" si="113"/>
        <v>0</v>
      </c>
      <c r="BL121" s="40">
        <f t="shared" si="114"/>
        <v>0</v>
      </c>
      <c r="BM121" s="31">
        <f t="shared" si="115"/>
        <v>0</v>
      </c>
      <c r="BN121" s="40">
        <f t="shared" si="116"/>
        <v>0</v>
      </c>
      <c r="BO121" s="40">
        <f t="shared" si="117"/>
        <v>0</v>
      </c>
      <c r="BP121" s="40">
        <f t="shared" si="118"/>
        <v>0</v>
      </c>
      <c r="BQ121" s="40">
        <f t="shared" si="119"/>
        <v>0</v>
      </c>
      <c r="BR121" s="40">
        <f t="shared" si="120"/>
        <v>0</v>
      </c>
      <c r="BS121" s="31">
        <f t="shared" si="121"/>
        <v>0</v>
      </c>
      <c r="BT121" s="40">
        <f t="shared" si="122"/>
        <v>0</v>
      </c>
      <c r="BU121" s="41">
        <f t="shared" si="123"/>
        <v>0</v>
      </c>
      <c r="BV121" s="41">
        <f t="shared" si="124"/>
        <v>0</v>
      </c>
      <c r="BW121" s="42"/>
      <c r="BX121" s="39">
        <f t="shared" si="125"/>
        <v>960</v>
      </c>
      <c r="BY121" s="40">
        <f t="shared" si="126"/>
        <v>0</v>
      </c>
      <c r="BZ121" s="40">
        <f t="shared" si="127"/>
        <v>0</v>
      </c>
      <c r="CA121" s="40">
        <f t="shared" si="128"/>
        <v>0</v>
      </c>
      <c r="CB121" s="40">
        <f t="shared" si="129"/>
        <v>0</v>
      </c>
      <c r="CC121" s="32">
        <f t="shared" si="96"/>
        <v>960</v>
      </c>
      <c r="CD121" s="177">
        <f t="shared" si="6"/>
        <v>813.33333333333337</v>
      </c>
      <c r="CE121" s="24">
        <f t="shared" si="97"/>
        <v>3</v>
      </c>
      <c r="CF121" s="177">
        <f t="shared" si="7"/>
        <v>773.33333333333337</v>
      </c>
      <c r="CG121" s="24">
        <f t="shared" si="98"/>
        <v>4</v>
      </c>
      <c r="CH121" s="177">
        <f t="shared" si="8"/>
        <v>720</v>
      </c>
      <c r="CI121" s="24">
        <f t="shared" si="99"/>
        <v>5</v>
      </c>
      <c r="CJ121" s="24">
        <f t="shared" si="100"/>
        <v>56</v>
      </c>
      <c r="CK121" s="175">
        <f t="shared" si="78"/>
        <v>0.4846893696513771</v>
      </c>
      <c r="CM121">
        <f t="shared" si="79"/>
        <v>0.92421441774491675</v>
      </c>
      <c r="CN121">
        <f t="shared" si="80"/>
        <v>0.46728971962616822</v>
      </c>
      <c r="CO121">
        <f t="shared" si="81"/>
        <v>0.29940119760479045</v>
      </c>
      <c r="CP121">
        <f t="shared" si="82"/>
        <v>0.22779043280182235</v>
      </c>
      <c r="CQ121">
        <f t="shared" si="83"/>
        <v>0</v>
      </c>
      <c r="CR121">
        <f t="shared" si="84"/>
        <v>0</v>
      </c>
      <c r="CS121">
        <f t="shared" si="85"/>
        <v>0</v>
      </c>
      <c r="CT121">
        <f t="shared" si="86"/>
        <v>0</v>
      </c>
      <c r="CU121">
        <f t="shared" si="87"/>
        <v>0</v>
      </c>
      <c r="CV121">
        <f t="shared" si="88"/>
        <v>0</v>
      </c>
      <c r="CW121">
        <f t="shared" si="89"/>
        <v>0</v>
      </c>
      <c r="CX121">
        <f t="shared" si="90"/>
        <v>0</v>
      </c>
      <c r="CY121">
        <f t="shared" si="91"/>
        <v>0</v>
      </c>
      <c r="CZ121">
        <f t="shared" si="92"/>
        <v>0</v>
      </c>
      <c r="DA121">
        <f t="shared" si="93"/>
        <v>0</v>
      </c>
      <c r="DB121">
        <f t="shared" si="94"/>
        <v>0</v>
      </c>
      <c r="DC121">
        <f t="shared" si="95"/>
        <v>0</v>
      </c>
      <c r="DE121" s="24">
        <f t="shared" si="101"/>
        <v>0</v>
      </c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</row>
    <row r="122" spans="1:123" ht="15.75" thickBot="1">
      <c r="A122" s="24" t="str">
        <f ca="1">UNICAMP!A9</f>
        <v>UNICAMP</v>
      </c>
      <c r="B122" s="24">
        <f ca="1">UNICAMP!B9</f>
        <v>7</v>
      </c>
      <c r="C122" s="24" t="str">
        <f ca="1">UNICAMP!C9</f>
        <v>Denise Vaz de Macedo </v>
      </c>
      <c r="D122" s="85" t="str">
        <f ca="1">UNICAMP!D9</f>
        <v>P</v>
      </c>
      <c r="E122" s="24">
        <f ca="1">UNICAMP!E9</f>
        <v>1</v>
      </c>
      <c r="F122" s="24">
        <f ca="1">UNICAMP!F9</f>
        <v>1</v>
      </c>
      <c r="G122" s="24">
        <f ca="1">UNICAMP!G9</f>
        <v>0</v>
      </c>
      <c r="H122" s="24">
        <f ca="1">UNICAMP!H9</f>
        <v>0</v>
      </c>
      <c r="I122" s="24">
        <f ca="1">UNICAMP!I9</f>
        <v>0</v>
      </c>
      <c r="J122" s="24">
        <f ca="1">UNICAMP!J9</f>
        <v>1</v>
      </c>
      <c r="K122" s="24">
        <f ca="1">UNICAMP!K9</f>
        <v>0</v>
      </c>
      <c r="L122" s="24">
        <f ca="1">UNICAMP!L9</f>
        <v>0</v>
      </c>
      <c r="M122" s="24">
        <f ca="1">UNICAMP!M9</f>
        <v>0</v>
      </c>
      <c r="N122" s="24">
        <f ca="1">UNICAMP!N9</f>
        <v>0</v>
      </c>
      <c r="O122" s="24">
        <f ca="1">UNICAMP!O9</f>
        <v>0</v>
      </c>
      <c r="P122" s="24">
        <f ca="1">UNICAMP!P9</f>
        <v>0</v>
      </c>
      <c r="Q122" s="24">
        <f ca="1">UNICAMP!Q9</f>
        <v>0</v>
      </c>
      <c r="R122" s="24">
        <f ca="1">UNICAMP!R9</f>
        <v>0</v>
      </c>
      <c r="S122" s="24">
        <f ca="1">UNICAMP!S9</f>
        <v>0</v>
      </c>
      <c r="T122" s="85" t="str">
        <f ca="1">UNICAMP!T9</f>
        <v>P</v>
      </c>
      <c r="U122" s="24">
        <f ca="1">UNICAMP!U9</f>
        <v>2</v>
      </c>
      <c r="V122" s="24">
        <f ca="1">UNICAMP!V9</f>
        <v>0</v>
      </c>
      <c r="W122" s="24">
        <f ca="1">UNICAMP!W9</f>
        <v>1</v>
      </c>
      <c r="X122" s="24">
        <f ca="1">UNICAMP!X9</f>
        <v>0</v>
      </c>
      <c r="Y122" s="24">
        <f ca="1">UNICAMP!Y9</f>
        <v>0</v>
      </c>
      <c r="Z122" s="24">
        <f ca="1">UNICAMP!Z9</f>
        <v>1</v>
      </c>
      <c r="AA122" s="24">
        <f ca="1">UNICAMP!AA9</f>
        <v>0</v>
      </c>
      <c r="AB122" s="24" t="str">
        <f ca="1">UNICAMP!AB9</f>
        <v xml:space="preserve"> </v>
      </c>
      <c r="AC122" s="24">
        <f ca="1">UNICAMP!AC9</f>
        <v>0</v>
      </c>
      <c r="AD122" s="24">
        <f ca="1">UNICAMP!AD9</f>
        <v>0</v>
      </c>
      <c r="AE122" s="24">
        <f ca="1">UNICAMP!AE9</f>
        <v>0</v>
      </c>
      <c r="AF122" s="24">
        <f ca="1">UNICAMP!AF9</f>
        <v>0</v>
      </c>
      <c r="AG122" s="24">
        <f ca="1">UNICAMP!AG9</f>
        <v>0</v>
      </c>
      <c r="AH122" s="24">
        <f ca="1">UNICAMP!AH9</f>
        <v>0</v>
      </c>
      <c r="AI122" s="24">
        <f ca="1">UNICAMP!AI9</f>
        <v>0</v>
      </c>
      <c r="AJ122" s="50"/>
      <c r="AK122" s="93"/>
      <c r="AL122" s="33"/>
      <c r="AM122" s="33"/>
      <c r="AN122" s="36"/>
      <c r="AO122" s="36"/>
      <c r="AP122" s="36"/>
      <c r="AQ122" s="36"/>
      <c r="AR122" s="37"/>
      <c r="AS122" s="33"/>
      <c r="AT122" s="33"/>
      <c r="AU122" s="33"/>
      <c r="AV122" s="33"/>
      <c r="AW122" s="33"/>
      <c r="AX122" s="33"/>
      <c r="AY122" s="33"/>
      <c r="AZ122" s="38">
        <f t="shared" si="102"/>
        <v>2</v>
      </c>
      <c r="BA122" s="39">
        <f t="shared" si="103"/>
        <v>3</v>
      </c>
      <c r="BB122" s="40">
        <f t="shared" si="104"/>
        <v>1</v>
      </c>
      <c r="BC122" s="31">
        <f t="shared" si="105"/>
        <v>4</v>
      </c>
      <c r="BD122" s="40">
        <f t="shared" si="106"/>
        <v>1</v>
      </c>
      <c r="BE122" s="31">
        <f t="shared" si="107"/>
        <v>5</v>
      </c>
      <c r="BF122" s="40">
        <f t="shared" si="108"/>
        <v>0</v>
      </c>
      <c r="BG122" s="31">
        <f t="shared" si="109"/>
        <v>5</v>
      </c>
      <c r="BH122" s="40">
        <f t="shared" si="110"/>
        <v>0</v>
      </c>
      <c r="BI122" s="40">
        <f t="shared" si="111"/>
        <v>2</v>
      </c>
      <c r="BJ122" s="40">
        <f t="shared" si="112"/>
        <v>0</v>
      </c>
      <c r="BK122" s="40">
        <f t="shared" si="113"/>
        <v>0</v>
      </c>
      <c r="BL122" s="40">
        <f t="shared" si="114"/>
        <v>0</v>
      </c>
      <c r="BM122" s="31">
        <f t="shared" si="115"/>
        <v>0</v>
      </c>
      <c r="BN122" s="40">
        <f t="shared" si="116"/>
        <v>0</v>
      </c>
      <c r="BO122" s="40">
        <f t="shared" si="117"/>
        <v>0</v>
      </c>
      <c r="BP122" s="40">
        <f t="shared" si="118"/>
        <v>0</v>
      </c>
      <c r="BQ122" s="40">
        <f t="shared" si="119"/>
        <v>0</v>
      </c>
      <c r="BR122" s="40">
        <f t="shared" si="120"/>
        <v>0</v>
      </c>
      <c r="BS122" s="31">
        <f t="shared" si="121"/>
        <v>0</v>
      </c>
      <c r="BT122" s="40">
        <f t="shared" si="122"/>
        <v>0</v>
      </c>
      <c r="BU122" s="41">
        <f t="shared" si="123"/>
        <v>0</v>
      </c>
      <c r="BV122" s="41">
        <f t="shared" si="124"/>
        <v>0</v>
      </c>
      <c r="BW122" s="42"/>
      <c r="BX122" s="39">
        <f t="shared" si="125"/>
        <v>440</v>
      </c>
      <c r="BY122" s="40">
        <f t="shared" si="126"/>
        <v>20</v>
      </c>
      <c r="BZ122" s="40">
        <f t="shared" si="127"/>
        <v>0</v>
      </c>
      <c r="CA122" s="40">
        <f t="shared" si="128"/>
        <v>0</v>
      </c>
      <c r="CB122" s="40">
        <f t="shared" si="129"/>
        <v>0</v>
      </c>
      <c r="CC122" s="32">
        <f t="shared" si="96"/>
        <v>460</v>
      </c>
      <c r="CD122" s="177">
        <f t="shared" si="6"/>
        <v>313.33333333333337</v>
      </c>
      <c r="CE122" s="24">
        <f t="shared" si="97"/>
        <v>3</v>
      </c>
      <c r="CF122" s="177">
        <f t="shared" si="7"/>
        <v>273.33333333333337</v>
      </c>
      <c r="CG122" s="24">
        <f t="shared" si="98"/>
        <v>4</v>
      </c>
      <c r="CH122" s="177">
        <f t="shared" si="8"/>
        <v>220</v>
      </c>
      <c r="CI122" s="24">
        <f t="shared" si="99"/>
        <v>5</v>
      </c>
      <c r="CJ122" s="24">
        <f t="shared" si="100"/>
        <v>133</v>
      </c>
      <c r="CK122" s="175">
        <f t="shared" si="78"/>
        <v>0.23224698962461815</v>
      </c>
      <c r="CM122">
        <f t="shared" si="79"/>
        <v>0.55452865064695012</v>
      </c>
      <c r="CN122">
        <f t="shared" si="80"/>
        <v>0.1557632398753894</v>
      </c>
      <c r="CO122">
        <f t="shared" si="81"/>
        <v>9.9800399201596807E-2</v>
      </c>
      <c r="CP122">
        <f t="shared" si="82"/>
        <v>0</v>
      </c>
      <c r="CQ122">
        <f t="shared" si="83"/>
        <v>0</v>
      </c>
      <c r="CR122">
        <f t="shared" si="84"/>
        <v>0.5988023952095809</v>
      </c>
      <c r="CS122">
        <f t="shared" si="85"/>
        <v>0</v>
      </c>
      <c r="CT122">
        <f t="shared" si="86"/>
        <v>0</v>
      </c>
      <c r="CU122">
        <f t="shared" si="87"/>
        <v>0</v>
      </c>
      <c r="CV122">
        <f t="shared" si="88"/>
        <v>0</v>
      </c>
      <c r="CW122">
        <f t="shared" si="89"/>
        <v>0</v>
      </c>
      <c r="CX122">
        <f t="shared" si="90"/>
        <v>0</v>
      </c>
      <c r="CY122">
        <f t="shared" si="91"/>
        <v>0</v>
      </c>
      <c r="CZ122">
        <f t="shared" si="92"/>
        <v>0</v>
      </c>
      <c r="DA122">
        <f t="shared" si="93"/>
        <v>0</v>
      </c>
      <c r="DB122">
        <f t="shared" si="94"/>
        <v>0</v>
      </c>
      <c r="DC122">
        <f t="shared" si="95"/>
        <v>0</v>
      </c>
      <c r="DE122" s="24">
        <f t="shared" si="101"/>
        <v>0</v>
      </c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</row>
    <row r="123" spans="1:123" ht="15.75" thickBot="1">
      <c r="A123" s="24" t="str">
        <f ca="1">UNICAMP!A10</f>
        <v>UNICAMP</v>
      </c>
      <c r="B123" s="24">
        <f ca="1">UNICAMP!B10</f>
        <v>8</v>
      </c>
      <c r="C123" s="24" t="str">
        <f ca="1">UNICAMP!C10</f>
        <v>Edison Duarte </v>
      </c>
      <c r="D123" s="85" t="str">
        <f ca="1">UNICAMP!D10</f>
        <v>P</v>
      </c>
      <c r="E123" s="24">
        <f ca="1">UNICAMP!E10</f>
        <v>0</v>
      </c>
      <c r="F123" s="24">
        <f ca="1">UNICAMP!F10</f>
        <v>1</v>
      </c>
      <c r="G123" s="24">
        <f ca="1">UNICAMP!G10</f>
        <v>0</v>
      </c>
      <c r="H123" s="24">
        <f ca="1">UNICAMP!H10</f>
        <v>1</v>
      </c>
      <c r="I123" s="24">
        <f ca="1">UNICAMP!I10</f>
        <v>0</v>
      </c>
      <c r="J123" s="24">
        <f ca="1">UNICAMP!J10</f>
        <v>0</v>
      </c>
      <c r="K123" s="24">
        <f ca="1">UNICAMP!K10</f>
        <v>0</v>
      </c>
      <c r="L123" s="24">
        <f ca="1">UNICAMP!L10</f>
        <v>0</v>
      </c>
      <c r="M123" s="24">
        <f ca="1">UNICAMP!M10</f>
        <v>0</v>
      </c>
      <c r="N123" s="24">
        <f ca="1">UNICAMP!N10</f>
        <v>0</v>
      </c>
      <c r="O123" s="24">
        <f ca="1">UNICAMP!O10</f>
        <v>0</v>
      </c>
      <c r="P123" s="24">
        <f ca="1">UNICAMP!P10</f>
        <v>0</v>
      </c>
      <c r="Q123" s="24">
        <f ca="1">UNICAMP!Q10</f>
        <v>0</v>
      </c>
      <c r="R123" s="24">
        <f ca="1">UNICAMP!R10</f>
        <v>0</v>
      </c>
      <c r="S123" s="24">
        <f ca="1">UNICAMP!S10</f>
        <v>0</v>
      </c>
      <c r="T123" s="85" t="str">
        <f ca="1">UNICAMP!T10</f>
        <v>P</v>
      </c>
      <c r="U123" s="24">
        <f ca="1">UNICAMP!U10</f>
        <v>0</v>
      </c>
      <c r="V123" s="24">
        <f ca="1">UNICAMP!V10</f>
        <v>1</v>
      </c>
      <c r="W123" s="24">
        <f ca="1">UNICAMP!W10</f>
        <v>1</v>
      </c>
      <c r="X123" s="24">
        <f ca="1">UNICAMP!X10</f>
        <v>1</v>
      </c>
      <c r="Y123" s="24">
        <f ca="1">UNICAMP!Y10</f>
        <v>0</v>
      </c>
      <c r="Z123" s="24">
        <f ca="1">UNICAMP!Z10</f>
        <v>0</v>
      </c>
      <c r="AA123" s="24">
        <f ca="1">UNICAMP!AA10</f>
        <v>0</v>
      </c>
      <c r="AB123" s="24">
        <f ca="1">UNICAMP!AB10</f>
        <v>0</v>
      </c>
      <c r="AC123" s="24">
        <f ca="1">UNICAMP!AC10</f>
        <v>0</v>
      </c>
      <c r="AD123" s="24">
        <f ca="1">UNICAMP!AD10</f>
        <v>0</v>
      </c>
      <c r="AE123" s="24">
        <f ca="1">UNICAMP!AE10</f>
        <v>0</v>
      </c>
      <c r="AF123" s="24">
        <f ca="1">UNICAMP!AF10</f>
        <v>0</v>
      </c>
      <c r="AG123" s="24">
        <f ca="1">UNICAMP!AG10</f>
        <v>0</v>
      </c>
      <c r="AH123" s="24">
        <f ca="1">UNICAMP!AH10</f>
        <v>0</v>
      </c>
      <c r="AI123" s="24">
        <f ca="1">UNICAMP!AI10</f>
        <v>0</v>
      </c>
      <c r="AJ123" s="50"/>
      <c r="AK123" s="93"/>
      <c r="AL123" s="33"/>
      <c r="AM123" s="33"/>
      <c r="AN123" s="36"/>
      <c r="AO123" s="36"/>
      <c r="AP123" s="36"/>
      <c r="AQ123" s="36"/>
      <c r="AR123" s="37"/>
      <c r="AS123" s="33"/>
      <c r="AT123" s="33"/>
      <c r="AU123" s="33"/>
      <c r="AV123" s="33"/>
      <c r="AW123" s="33"/>
      <c r="AX123" s="33"/>
      <c r="AY123" s="33"/>
      <c r="AZ123" s="38">
        <f t="shared" si="102"/>
        <v>2</v>
      </c>
      <c r="BA123" s="39">
        <f t="shared" si="103"/>
        <v>0</v>
      </c>
      <c r="BB123" s="40">
        <f t="shared" si="104"/>
        <v>2</v>
      </c>
      <c r="BC123" s="31">
        <f t="shared" si="105"/>
        <v>2</v>
      </c>
      <c r="BD123" s="40">
        <f t="shared" si="106"/>
        <v>1</v>
      </c>
      <c r="BE123" s="31">
        <f t="shared" si="107"/>
        <v>3</v>
      </c>
      <c r="BF123" s="40">
        <f t="shared" si="108"/>
        <v>2</v>
      </c>
      <c r="BG123" s="31">
        <f t="shared" si="109"/>
        <v>5</v>
      </c>
      <c r="BH123" s="40">
        <f t="shared" si="110"/>
        <v>0</v>
      </c>
      <c r="BI123" s="40">
        <f t="shared" si="111"/>
        <v>0</v>
      </c>
      <c r="BJ123" s="40">
        <f t="shared" si="112"/>
        <v>0</v>
      </c>
      <c r="BK123" s="40">
        <f t="shared" si="113"/>
        <v>0</v>
      </c>
      <c r="BL123" s="40">
        <f t="shared" si="114"/>
        <v>0</v>
      </c>
      <c r="BM123" s="31">
        <f t="shared" si="115"/>
        <v>0</v>
      </c>
      <c r="BN123" s="40">
        <f t="shared" si="116"/>
        <v>0</v>
      </c>
      <c r="BO123" s="40">
        <f t="shared" si="117"/>
        <v>0</v>
      </c>
      <c r="BP123" s="40">
        <f t="shared" si="118"/>
        <v>0</v>
      </c>
      <c r="BQ123" s="40">
        <f t="shared" si="119"/>
        <v>0</v>
      </c>
      <c r="BR123" s="40">
        <f t="shared" si="120"/>
        <v>0</v>
      </c>
      <c r="BS123" s="31">
        <f t="shared" si="121"/>
        <v>0</v>
      </c>
      <c r="BT123" s="40">
        <f t="shared" si="122"/>
        <v>0</v>
      </c>
      <c r="BU123" s="41">
        <f t="shared" si="123"/>
        <v>0</v>
      </c>
      <c r="BV123" s="41">
        <f t="shared" si="124"/>
        <v>0</v>
      </c>
      <c r="BW123" s="42"/>
      <c r="BX123" s="39">
        <f t="shared" si="125"/>
        <v>300</v>
      </c>
      <c r="BY123" s="40">
        <f t="shared" si="126"/>
        <v>0</v>
      </c>
      <c r="BZ123" s="40">
        <f t="shared" si="127"/>
        <v>0</v>
      </c>
      <c r="CA123" s="40">
        <f t="shared" si="128"/>
        <v>0</v>
      </c>
      <c r="CB123" s="40">
        <f t="shared" si="129"/>
        <v>0</v>
      </c>
      <c r="CC123" s="32">
        <f t="shared" si="96"/>
        <v>300</v>
      </c>
      <c r="CD123" s="177">
        <f t="shared" si="6"/>
        <v>153.33333333333334</v>
      </c>
      <c r="CE123" s="24">
        <f t="shared" si="97"/>
        <v>3</v>
      </c>
      <c r="CF123" s="177">
        <f t="shared" si="7"/>
        <v>113.33333333333334</v>
      </c>
      <c r="CG123" s="24">
        <f t="shared" si="98"/>
        <v>4</v>
      </c>
      <c r="CH123" s="177">
        <f t="shared" si="8"/>
        <v>60</v>
      </c>
      <c r="CI123" s="24">
        <f t="shared" si="99"/>
        <v>5</v>
      </c>
      <c r="CJ123" s="24">
        <f t="shared" si="100"/>
        <v>213</v>
      </c>
      <c r="CK123" s="175">
        <f t="shared" si="78"/>
        <v>0.15146542801605534</v>
      </c>
      <c r="CM123">
        <f t="shared" si="79"/>
        <v>0</v>
      </c>
      <c r="CN123">
        <f t="shared" si="80"/>
        <v>0.3115264797507788</v>
      </c>
      <c r="CO123">
        <f t="shared" si="81"/>
        <v>9.9800399201596807E-2</v>
      </c>
      <c r="CP123">
        <f t="shared" si="82"/>
        <v>0.45558086560364469</v>
      </c>
      <c r="CQ123">
        <f t="shared" si="83"/>
        <v>0</v>
      </c>
      <c r="CR123">
        <f t="shared" si="84"/>
        <v>0</v>
      </c>
      <c r="CS123">
        <f t="shared" si="85"/>
        <v>0</v>
      </c>
      <c r="CT123">
        <f t="shared" si="86"/>
        <v>0</v>
      </c>
      <c r="CU123">
        <f t="shared" si="87"/>
        <v>0</v>
      </c>
      <c r="CV123">
        <f t="shared" si="88"/>
        <v>0</v>
      </c>
      <c r="CW123">
        <f t="shared" si="89"/>
        <v>0</v>
      </c>
      <c r="CX123">
        <f t="shared" si="90"/>
        <v>0</v>
      </c>
      <c r="CY123">
        <f t="shared" si="91"/>
        <v>0</v>
      </c>
      <c r="CZ123">
        <f t="shared" si="92"/>
        <v>0</v>
      </c>
      <c r="DA123">
        <f t="shared" si="93"/>
        <v>0</v>
      </c>
      <c r="DB123">
        <f t="shared" si="94"/>
        <v>0</v>
      </c>
      <c r="DC123">
        <f t="shared" si="95"/>
        <v>0</v>
      </c>
      <c r="DE123" s="24">
        <f t="shared" si="101"/>
        <v>0</v>
      </c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</row>
    <row r="124" spans="1:123" ht="15.75" thickBot="1">
      <c r="A124" s="24" t="str">
        <f ca="1">UNICAMP!A11</f>
        <v>UNICAMP</v>
      </c>
      <c r="B124" s="24">
        <f ca="1">UNICAMP!B11</f>
        <v>9</v>
      </c>
      <c r="C124" s="24" t="str">
        <f ca="1">UNICAMP!C11</f>
        <v>Elaine Prodócimo</v>
      </c>
      <c r="D124" s="85" t="str">
        <f ca="1">UNICAMP!D11</f>
        <v>C</v>
      </c>
      <c r="E124" s="24">
        <f ca="1">UNICAMP!E11</f>
        <v>0</v>
      </c>
      <c r="F124" s="24">
        <f ca="1">UNICAMP!F11</f>
        <v>0</v>
      </c>
      <c r="G124" s="24">
        <f ca="1">UNICAMP!G11</f>
        <v>0</v>
      </c>
      <c r="H124" s="24">
        <f ca="1">UNICAMP!H11</f>
        <v>0</v>
      </c>
      <c r="I124" s="24">
        <f ca="1">UNICAMP!I11</f>
        <v>0</v>
      </c>
      <c r="J124" s="24">
        <f ca="1">UNICAMP!J11</f>
        <v>0</v>
      </c>
      <c r="K124" s="24">
        <f ca="1">UNICAMP!K11</f>
        <v>0</v>
      </c>
      <c r="L124" s="24">
        <f ca="1">UNICAMP!L11</f>
        <v>0</v>
      </c>
      <c r="M124" s="24">
        <f ca="1">UNICAMP!M11</f>
        <v>0</v>
      </c>
      <c r="N124" s="24">
        <f ca="1">UNICAMP!N11</f>
        <v>0</v>
      </c>
      <c r="O124" s="24">
        <f ca="1">UNICAMP!O11</f>
        <v>0</v>
      </c>
      <c r="P124" s="24">
        <f ca="1">UNICAMP!P11</f>
        <v>0</v>
      </c>
      <c r="Q124" s="24">
        <f ca="1">UNICAMP!Q11</f>
        <v>0</v>
      </c>
      <c r="R124" s="24">
        <f ca="1">UNICAMP!R11</f>
        <v>0</v>
      </c>
      <c r="S124" s="24">
        <f ca="1">UNICAMP!S11</f>
        <v>0</v>
      </c>
      <c r="T124" s="85" t="str">
        <f ca="1">UNICAMP!T11</f>
        <v>C</v>
      </c>
      <c r="U124" s="24">
        <f ca="1">UNICAMP!U11</f>
        <v>0</v>
      </c>
      <c r="V124" s="24">
        <f ca="1">UNICAMP!V11</f>
        <v>0</v>
      </c>
      <c r="W124" s="24">
        <f ca="1">UNICAMP!W11</f>
        <v>0</v>
      </c>
      <c r="X124" s="24">
        <f ca="1">UNICAMP!X11</f>
        <v>0</v>
      </c>
      <c r="Y124" s="24">
        <f ca="1">UNICAMP!Y11</f>
        <v>0</v>
      </c>
      <c r="Z124" s="24">
        <f ca="1">UNICAMP!Z11</f>
        <v>0</v>
      </c>
      <c r="AA124" s="24">
        <f ca="1">UNICAMP!AA11</f>
        <v>0</v>
      </c>
      <c r="AB124" s="24">
        <f ca="1">UNICAMP!AB11</f>
        <v>0</v>
      </c>
      <c r="AC124" s="24">
        <f ca="1">UNICAMP!AC11</f>
        <v>0</v>
      </c>
      <c r="AD124" s="24">
        <f ca="1">UNICAMP!AD11</f>
        <v>0</v>
      </c>
      <c r="AE124" s="24">
        <f ca="1">UNICAMP!AE11</f>
        <v>0</v>
      </c>
      <c r="AF124" s="24">
        <f ca="1">UNICAMP!AF11</f>
        <v>0</v>
      </c>
      <c r="AG124" s="24">
        <f ca="1">UNICAMP!AG11</f>
        <v>0</v>
      </c>
      <c r="AH124" s="24">
        <f ca="1">UNICAMP!AH11</f>
        <v>0</v>
      </c>
      <c r="AI124" s="24">
        <f ca="1">UNICAMP!AI11</f>
        <v>0</v>
      </c>
      <c r="AJ124" s="50"/>
      <c r="AK124" s="93"/>
      <c r="AL124" s="33"/>
      <c r="AM124" s="33"/>
      <c r="AN124" s="36"/>
      <c r="AO124" s="36"/>
      <c r="AP124" s="36"/>
      <c r="AQ124" s="36"/>
      <c r="AR124" s="37"/>
      <c r="AS124" s="33"/>
      <c r="AT124" s="33"/>
      <c r="AU124" s="33"/>
      <c r="AV124" s="33"/>
      <c r="AW124" s="33"/>
      <c r="AX124" s="33"/>
      <c r="AY124" s="33"/>
      <c r="AZ124" s="38">
        <f t="shared" si="102"/>
        <v>0</v>
      </c>
      <c r="BA124" s="39">
        <f t="shared" si="103"/>
        <v>0</v>
      </c>
      <c r="BB124" s="40">
        <f t="shared" si="104"/>
        <v>0</v>
      </c>
      <c r="BC124" s="31">
        <f t="shared" si="105"/>
        <v>0</v>
      </c>
      <c r="BD124" s="40">
        <f t="shared" si="106"/>
        <v>0</v>
      </c>
      <c r="BE124" s="31">
        <f t="shared" si="107"/>
        <v>0</v>
      </c>
      <c r="BF124" s="40">
        <f t="shared" si="108"/>
        <v>0</v>
      </c>
      <c r="BG124" s="31">
        <f t="shared" si="109"/>
        <v>0</v>
      </c>
      <c r="BH124" s="40">
        <f t="shared" si="110"/>
        <v>0</v>
      </c>
      <c r="BI124" s="40">
        <f t="shared" si="111"/>
        <v>0</v>
      </c>
      <c r="BJ124" s="40">
        <f t="shared" si="112"/>
        <v>0</v>
      </c>
      <c r="BK124" s="40">
        <f t="shared" si="113"/>
        <v>0</v>
      </c>
      <c r="BL124" s="40">
        <f t="shared" si="114"/>
        <v>0</v>
      </c>
      <c r="BM124" s="31">
        <f t="shared" si="115"/>
        <v>0</v>
      </c>
      <c r="BN124" s="40">
        <f t="shared" si="116"/>
        <v>0</v>
      </c>
      <c r="BO124" s="40">
        <f t="shared" si="117"/>
        <v>0</v>
      </c>
      <c r="BP124" s="40">
        <f t="shared" si="118"/>
        <v>0</v>
      </c>
      <c r="BQ124" s="40">
        <f t="shared" si="119"/>
        <v>0</v>
      </c>
      <c r="BR124" s="40">
        <f t="shared" si="120"/>
        <v>0</v>
      </c>
      <c r="BS124" s="31">
        <f t="shared" si="121"/>
        <v>0</v>
      </c>
      <c r="BT124" s="40">
        <f t="shared" si="122"/>
        <v>0</v>
      </c>
      <c r="BU124" s="41">
        <f t="shared" si="123"/>
        <v>0</v>
      </c>
      <c r="BV124" s="41">
        <f t="shared" si="124"/>
        <v>0</v>
      </c>
      <c r="BW124" s="42"/>
      <c r="BX124" s="39">
        <f t="shared" si="125"/>
        <v>0</v>
      </c>
      <c r="BY124" s="40">
        <f t="shared" si="126"/>
        <v>0</v>
      </c>
      <c r="BZ124" s="40">
        <f t="shared" si="127"/>
        <v>0</v>
      </c>
      <c r="CA124" s="40">
        <f t="shared" si="128"/>
        <v>0</v>
      </c>
      <c r="CB124" s="40">
        <f t="shared" si="129"/>
        <v>0</v>
      </c>
      <c r="CC124" s="32" t="str">
        <f t="shared" si="96"/>
        <v/>
      </c>
      <c r="CD124" s="177" t="e">
        <f t="shared" si="6"/>
        <v>#VALUE!</v>
      </c>
      <c r="CE124" s="24" t="str">
        <f t="shared" si="97"/>
        <v xml:space="preserve"> </v>
      </c>
      <c r="CF124" s="177" t="e">
        <f t="shared" si="7"/>
        <v>#VALUE!</v>
      </c>
      <c r="CG124" s="24" t="str">
        <f t="shared" si="98"/>
        <v xml:space="preserve"> </v>
      </c>
      <c r="CH124" s="177" t="e">
        <f t="shared" si="8"/>
        <v>#VALUE!</v>
      </c>
      <c r="CI124" s="24" t="str">
        <f t="shared" si="99"/>
        <v xml:space="preserve"> </v>
      </c>
      <c r="CJ124" s="24" t="e">
        <f t="shared" si="100"/>
        <v>#VALUE!</v>
      </c>
      <c r="CK124" s="175" t="e">
        <f t="shared" si="78"/>
        <v>#VALUE!</v>
      </c>
      <c r="CM124">
        <f t="shared" si="79"/>
        <v>0</v>
      </c>
      <c r="CN124">
        <f t="shared" si="80"/>
        <v>0</v>
      </c>
      <c r="CO124">
        <f t="shared" si="81"/>
        <v>0</v>
      </c>
      <c r="CP124">
        <f t="shared" si="82"/>
        <v>0</v>
      </c>
      <c r="CQ124">
        <f t="shared" si="83"/>
        <v>0</v>
      </c>
      <c r="CR124">
        <f t="shared" si="84"/>
        <v>0</v>
      </c>
      <c r="CS124">
        <f t="shared" si="85"/>
        <v>0</v>
      </c>
      <c r="CT124">
        <f t="shared" si="86"/>
        <v>0</v>
      </c>
      <c r="CU124">
        <f t="shared" si="87"/>
        <v>0</v>
      </c>
      <c r="CV124">
        <f t="shared" si="88"/>
        <v>0</v>
      </c>
      <c r="CW124">
        <f t="shared" si="89"/>
        <v>0</v>
      </c>
      <c r="CX124">
        <f t="shared" si="90"/>
        <v>0</v>
      </c>
      <c r="CY124">
        <f t="shared" si="91"/>
        <v>0</v>
      </c>
      <c r="CZ124">
        <f t="shared" si="92"/>
        <v>0</v>
      </c>
      <c r="DA124">
        <f t="shared" si="93"/>
        <v>0</v>
      </c>
      <c r="DB124">
        <f t="shared" si="94"/>
        <v>0</v>
      </c>
      <c r="DC124">
        <f t="shared" si="95"/>
        <v>0</v>
      </c>
      <c r="DE124" s="24">
        <f t="shared" si="101"/>
        <v>0</v>
      </c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</row>
    <row r="125" spans="1:123" ht="15.75" thickBot="1">
      <c r="A125" s="24" t="str">
        <f ca="1">UNICAMP!A12</f>
        <v>UNICAMP</v>
      </c>
      <c r="B125" s="24">
        <f ca="1">UNICAMP!B12</f>
        <v>10</v>
      </c>
      <c r="C125" s="24" t="str">
        <f ca="1">UNICAMP!C12</f>
        <v>Gustavo Luís Gutierrez </v>
      </c>
      <c r="D125" s="85" t="str">
        <f ca="1">UNICAMP!D12</f>
        <v>P</v>
      </c>
      <c r="E125" s="24">
        <f ca="1">UNICAMP!E12</f>
        <v>0</v>
      </c>
      <c r="F125" s="24">
        <f ca="1">UNICAMP!F12</f>
        <v>0</v>
      </c>
      <c r="G125" s="24">
        <f ca="1">UNICAMP!G12</f>
        <v>1</v>
      </c>
      <c r="H125" s="24">
        <f ca="1">UNICAMP!H12</f>
        <v>1</v>
      </c>
      <c r="I125" s="24">
        <f ca="1">UNICAMP!I12</f>
        <v>0</v>
      </c>
      <c r="J125" s="24">
        <f ca="1">UNICAMP!J12</f>
        <v>2</v>
      </c>
      <c r="K125" s="24">
        <f ca="1">UNICAMP!K12</f>
        <v>1</v>
      </c>
      <c r="L125" s="24">
        <f ca="1">UNICAMP!L12</f>
        <v>0</v>
      </c>
      <c r="M125" s="24">
        <f ca="1">UNICAMP!M12</f>
        <v>0</v>
      </c>
      <c r="N125" s="24">
        <f ca="1">UNICAMP!N12</f>
        <v>0</v>
      </c>
      <c r="O125" s="24">
        <f ca="1">UNICAMP!O12</f>
        <v>0</v>
      </c>
      <c r="P125" s="24">
        <f ca="1">UNICAMP!P12</f>
        <v>0</v>
      </c>
      <c r="Q125" s="24">
        <f ca="1">UNICAMP!Q12</f>
        <v>0</v>
      </c>
      <c r="R125" s="24">
        <f ca="1">UNICAMP!R12</f>
        <v>1</v>
      </c>
      <c r="S125" s="24">
        <f ca="1">UNICAMP!S12</f>
        <v>0</v>
      </c>
      <c r="T125" s="85" t="str">
        <f ca="1">UNICAMP!T12</f>
        <v>P</v>
      </c>
      <c r="U125" s="24">
        <f ca="1">UNICAMP!U12</f>
        <v>0</v>
      </c>
      <c r="V125" s="24">
        <f ca="1">UNICAMP!V12</f>
        <v>0</v>
      </c>
      <c r="W125" s="24">
        <f ca="1">UNICAMP!W12</f>
        <v>0</v>
      </c>
      <c r="X125" s="24">
        <f ca="1">UNICAMP!X12</f>
        <v>0</v>
      </c>
      <c r="Y125" s="24">
        <f ca="1">UNICAMP!Y12</f>
        <v>0</v>
      </c>
      <c r="Z125" s="24">
        <f ca="1">UNICAMP!Z12</f>
        <v>1</v>
      </c>
      <c r="AA125" s="24">
        <f ca="1">UNICAMP!AA12</f>
        <v>0</v>
      </c>
      <c r="AB125" s="24">
        <f ca="1">UNICAMP!AB12</f>
        <v>0</v>
      </c>
      <c r="AC125" s="24">
        <f ca="1">UNICAMP!AC12</f>
        <v>0</v>
      </c>
      <c r="AD125" s="24">
        <f ca="1">UNICAMP!AD12</f>
        <v>0</v>
      </c>
      <c r="AE125" s="24">
        <f ca="1">UNICAMP!AE12</f>
        <v>0</v>
      </c>
      <c r="AF125" s="24">
        <f ca="1">UNICAMP!AF12</f>
        <v>0</v>
      </c>
      <c r="AG125" s="24">
        <f ca="1">UNICAMP!AG12</f>
        <v>0</v>
      </c>
      <c r="AH125" s="24">
        <f ca="1">UNICAMP!AH12</f>
        <v>0</v>
      </c>
      <c r="AI125" s="24">
        <f ca="1">UNICAMP!AI12</f>
        <v>0</v>
      </c>
      <c r="AJ125" s="50"/>
      <c r="AK125" s="93"/>
      <c r="AL125" s="33"/>
      <c r="AM125" s="33"/>
      <c r="AN125" s="36"/>
      <c r="AO125" s="36"/>
      <c r="AP125" s="36"/>
      <c r="AQ125" s="36"/>
      <c r="AR125" s="37"/>
      <c r="AS125" s="33"/>
      <c r="AT125" s="33"/>
      <c r="AU125" s="33"/>
      <c r="AV125" s="33"/>
      <c r="AW125" s="33"/>
      <c r="AX125" s="33"/>
      <c r="AY125" s="33"/>
      <c r="AZ125" s="38">
        <f t="shared" si="102"/>
        <v>2</v>
      </c>
      <c r="BA125" s="39">
        <f t="shared" si="103"/>
        <v>0</v>
      </c>
      <c r="BB125" s="40">
        <f t="shared" si="104"/>
        <v>0</v>
      </c>
      <c r="BC125" s="31">
        <f t="shared" si="105"/>
        <v>0</v>
      </c>
      <c r="BD125" s="40">
        <f t="shared" si="106"/>
        <v>1</v>
      </c>
      <c r="BE125" s="31">
        <f t="shared" si="107"/>
        <v>1</v>
      </c>
      <c r="BF125" s="40">
        <f t="shared" si="108"/>
        <v>1</v>
      </c>
      <c r="BG125" s="31">
        <f t="shared" si="109"/>
        <v>2</v>
      </c>
      <c r="BH125" s="40">
        <f t="shared" si="110"/>
        <v>0</v>
      </c>
      <c r="BI125" s="40">
        <f t="shared" si="111"/>
        <v>3</v>
      </c>
      <c r="BJ125" s="40">
        <f t="shared" si="112"/>
        <v>1</v>
      </c>
      <c r="BK125" s="40">
        <f t="shared" si="113"/>
        <v>0</v>
      </c>
      <c r="BL125" s="40">
        <f t="shared" si="114"/>
        <v>0</v>
      </c>
      <c r="BM125" s="31">
        <f t="shared" si="115"/>
        <v>0</v>
      </c>
      <c r="BN125" s="40">
        <f t="shared" si="116"/>
        <v>0</v>
      </c>
      <c r="BO125" s="40">
        <f t="shared" si="117"/>
        <v>0</v>
      </c>
      <c r="BP125" s="40">
        <f t="shared" si="118"/>
        <v>0</v>
      </c>
      <c r="BQ125" s="40">
        <f t="shared" si="119"/>
        <v>0</v>
      </c>
      <c r="BR125" s="40">
        <f t="shared" si="120"/>
        <v>0</v>
      </c>
      <c r="BS125" s="31">
        <f t="shared" si="121"/>
        <v>0</v>
      </c>
      <c r="BT125" s="40">
        <f t="shared" si="122"/>
        <v>1</v>
      </c>
      <c r="BU125" s="41">
        <f t="shared" si="123"/>
        <v>0</v>
      </c>
      <c r="BV125" s="41">
        <f t="shared" si="124"/>
        <v>0</v>
      </c>
      <c r="BW125" s="42"/>
      <c r="BX125" s="39">
        <f t="shared" si="125"/>
        <v>100</v>
      </c>
      <c r="BY125" s="40">
        <f t="shared" si="126"/>
        <v>30</v>
      </c>
      <c r="BZ125" s="40">
        <f t="shared" si="127"/>
        <v>5</v>
      </c>
      <c r="CA125" s="40">
        <f t="shared" si="128"/>
        <v>0</v>
      </c>
      <c r="CB125" s="40">
        <f t="shared" si="129"/>
        <v>25</v>
      </c>
      <c r="CC125" s="32">
        <f t="shared" si="96"/>
        <v>160</v>
      </c>
      <c r="CD125" s="177">
        <f t="shared" si="6"/>
        <v>13.333333333333343</v>
      </c>
      <c r="CE125" s="24">
        <f t="shared" si="97"/>
        <v>3</v>
      </c>
      <c r="CF125" s="177">
        <f t="shared" si="7"/>
        <v>-26.666666666666657</v>
      </c>
      <c r="CG125" s="24" t="str">
        <f t="shared" si="98"/>
        <v>NAO</v>
      </c>
      <c r="CH125" s="177">
        <f t="shared" si="8"/>
        <v>-80</v>
      </c>
      <c r="CI125" s="24" t="str">
        <f t="shared" si="99"/>
        <v>NAO</v>
      </c>
      <c r="CJ125" s="24">
        <f t="shared" si="100"/>
        <v>305</v>
      </c>
      <c r="CK125" s="175">
        <f t="shared" si="78"/>
        <v>8.0781561608562855E-2</v>
      </c>
      <c r="CM125">
        <f t="shared" si="79"/>
        <v>0</v>
      </c>
      <c r="CN125">
        <f t="shared" si="80"/>
        <v>0</v>
      </c>
      <c r="CO125">
        <f t="shared" si="81"/>
        <v>9.9800399201596807E-2</v>
      </c>
      <c r="CP125">
        <f t="shared" si="82"/>
        <v>0.22779043280182235</v>
      </c>
      <c r="CQ125">
        <f t="shared" si="83"/>
        <v>0</v>
      </c>
      <c r="CR125">
        <f t="shared" si="84"/>
        <v>0.89820359281437134</v>
      </c>
      <c r="CS125">
        <f t="shared" si="85"/>
        <v>1.0204081632653061</v>
      </c>
      <c r="CT125">
        <f t="shared" si="86"/>
        <v>0</v>
      </c>
      <c r="CU125">
        <f t="shared" si="87"/>
        <v>0</v>
      </c>
      <c r="CV125">
        <f t="shared" si="88"/>
        <v>0</v>
      </c>
      <c r="CW125">
        <f t="shared" si="89"/>
        <v>0</v>
      </c>
      <c r="CX125">
        <f t="shared" si="90"/>
        <v>0</v>
      </c>
      <c r="CY125">
        <f t="shared" si="91"/>
        <v>0</v>
      </c>
      <c r="CZ125">
        <f t="shared" si="92"/>
        <v>0</v>
      </c>
      <c r="DA125">
        <f t="shared" si="93"/>
        <v>1.3404825737265416</v>
      </c>
      <c r="DB125">
        <f t="shared" si="94"/>
        <v>0</v>
      </c>
      <c r="DC125">
        <f t="shared" si="95"/>
        <v>0</v>
      </c>
      <c r="DE125" s="24">
        <f t="shared" si="101"/>
        <v>0</v>
      </c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</row>
    <row r="126" spans="1:123" ht="15.75" thickBot="1">
      <c r="A126" s="24" t="str">
        <f ca="1">UNICAMP!A13</f>
        <v>UNICAMP</v>
      </c>
      <c r="B126" s="24">
        <f ca="1">UNICAMP!B13</f>
        <v>11</v>
      </c>
      <c r="C126" s="24" t="str">
        <f ca="1">UNICAMP!C13</f>
        <v>Helena Altmann </v>
      </c>
      <c r="D126" s="85" t="str">
        <f ca="1">UNICAMP!D13</f>
        <v>C</v>
      </c>
      <c r="E126" s="24">
        <f ca="1">UNICAMP!E13</f>
        <v>0</v>
      </c>
      <c r="F126" s="24">
        <f ca="1">UNICAMP!F13</f>
        <v>0</v>
      </c>
      <c r="G126" s="24">
        <f ca="1">UNICAMP!G13</f>
        <v>0</v>
      </c>
      <c r="H126" s="24">
        <f ca="1">UNICAMP!H13</f>
        <v>0</v>
      </c>
      <c r="I126" s="24">
        <f ca="1">UNICAMP!I13</f>
        <v>0</v>
      </c>
      <c r="J126" s="24">
        <f ca="1">UNICAMP!J13</f>
        <v>0</v>
      </c>
      <c r="K126" s="24">
        <f ca="1">UNICAMP!K13</f>
        <v>0</v>
      </c>
      <c r="L126" s="24">
        <f ca="1">UNICAMP!L13</f>
        <v>0</v>
      </c>
      <c r="M126" s="24">
        <f ca="1">UNICAMP!M13</f>
        <v>0</v>
      </c>
      <c r="N126" s="24">
        <f ca="1">UNICAMP!N13</f>
        <v>0</v>
      </c>
      <c r="O126" s="24">
        <f ca="1">UNICAMP!O13</f>
        <v>0</v>
      </c>
      <c r="P126" s="24">
        <f ca="1">UNICAMP!P13</f>
        <v>0</v>
      </c>
      <c r="Q126" s="24">
        <f ca="1">UNICAMP!Q13</f>
        <v>0</v>
      </c>
      <c r="R126" s="24">
        <f ca="1">UNICAMP!R13</f>
        <v>0</v>
      </c>
      <c r="S126" s="24">
        <f ca="1">UNICAMP!S13</f>
        <v>0</v>
      </c>
      <c r="T126" s="85" t="str">
        <f ca="1">UNICAMP!T13</f>
        <v>C</v>
      </c>
      <c r="U126" s="24">
        <f ca="1">UNICAMP!U13</f>
        <v>0</v>
      </c>
      <c r="V126" s="24">
        <f ca="1">UNICAMP!V13</f>
        <v>0</v>
      </c>
      <c r="W126" s="24">
        <f ca="1">UNICAMP!W13</f>
        <v>0</v>
      </c>
      <c r="X126" s="24">
        <f ca="1">UNICAMP!X13</f>
        <v>0</v>
      </c>
      <c r="Y126" s="24">
        <f ca="1">UNICAMP!Y13</f>
        <v>0</v>
      </c>
      <c r="Z126" s="24">
        <f ca="1">UNICAMP!Z13</f>
        <v>0</v>
      </c>
      <c r="AA126" s="24">
        <f ca="1">UNICAMP!AA13</f>
        <v>0</v>
      </c>
      <c r="AB126" s="24">
        <f ca="1">UNICAMP!AB13</f>
        <v>0</v>
      </c>
      <c r="AC126" s="24">
        <f ca="1">UNICAMP!AC13</f>
        <v>0</v>
      </c>
      <c r="AD126" s="24">
        <f ca="1">UNICAMP!AD13</f>
        <v>0</v>
      </c>
      <c r="AE126" s="24">
        <f ca="1">UNICAMP!AE13</f>
        <v>0</v>
      </c>
      <c r="AF126" s="24">
        <f ca="1">UNICAMP!AF13</f>
        <v>0</v>
      </c>
      <c r="AG126" s="24">
        <f ca="1">UNICAMP!AG13</f>
        <v>0</v>
      </c>
      <c r="AH126" s="24">
        <f ca="1">UNICAMP!AH13</f>
        <v>0</v>
      </c>
      <c r="AI126" s="24">
        <f ca="1">UNICAMP!AI13</f>
        <v>0</v>
      </c>
      <c r="AJ126" s="50"/>
      <c r="AK126" s="93"/>
      <c r="AL126" s="33"/>
      <c r="AM126" s="33"/>
      <c r="AN126" s="36"/>
      <c r="AO126" s="36"/>
      <c r="AP126" s="36"/>
      <c r="AQ126" s="36"/>
      <c r="AR126" s="37"/>
      <c r="AS126" s="33"/>
      <c r="AT126" s="33"/>
      <c r="AU126" s="33"/>
      <c r="AV126" s="33"/>
      <c r="AW126" s="33"/>
      <c r="AX126" s="33"/>
      <c r="AY126" s="33"/>
      <c r="AZ126" s="38">
        <f t="shared" si="102"/>
        <v>0</v>
      </c>
      <c r="BA126" s="39">
        <f t="shared" si="103"/>
        <v>0</v>
      </c>
      <c r="BB126" s="40">
        <f t="shared" si="104"/>
        <v>0</v>
      </c>
      <c r="BC126" s="31">
        <f t="shared" si="105"/>
        <v>0</v>
      </c>
      <c r="BD126" s="40">
        <f t="shared" si="106"/>
        <v>0</v>
      </c>
      <c r="BE126" s="31">
        <f t="shared" si="107"/>
        <v>0</v>
      </c>
      <c r="BF126" s="40">
        <f t="shared" si="108"/>
        <v>0</v>
      </c>
      <c r="BG126" s="31">
        <f t="shared" si="109"/>
        <v>0</v>
      </c>
      <c r="BH126" s="40">
        <f t="shared" si="110"/>
        <v>0</v>
      </c>
      <c r="BI126" s="40">
        <f t="shared" si="111"/>
        <v>0</v>
      </c>
      <c r="BJ126" s="40">
        <f t="shared" si="112"/>
        <v>0</v>
      </c>
      <c r="BK126" s="40">
        <f t="shared" si="113"/>
        <v>0</v>
      </c>
      <c r="BL126" s="40">
        <f t="shared" si="114"/>
        <v>0</v>
      </c>
      <c r="BM126" s="31">
        <f t="shared" si="115"/>
        <v>0</v>
      </c>
      <c r="BN126" s="40">
        <f t="shared" si="116"/>
        <v>0</v>
      </c>
      <c r="BO126" s="40">
        <f t="shared" si="117"/>
        <v>0</v>
      </c>
      <c r="BP126" s="40">
        <f t="shared" si="118"/>
        <v>0</v>
      </c>
      <c r="BQ126" s="40">
        <f t="shared" si="119"/>
        <v>0</v>
      </c>
      <c r="BR126" s="40">
        <f t="shared" si="120"/>
        <v>0</v>
      </c>
      <c r="BS126" s="31">
        <f t="shared" si="121"/>
        <v>0</v>
      </c>
      <c r="BT126" s="40">
        <f t="shared" si="122"/>
        <v>0</v>
      </c>
      <c r="BU126" s="41">
        <f t="shared" si="123"/>
        <v>0</v>
      </c>
      <c r="BV126" s="41">
        <f t="shared" si="124"/>
        <v>0</v>
      </c>
      <c r="BW126" s="42"/>
      <c r="BX126" s="39">
        <f t="shared" si="125"/>
        <v>0</v>
      </c>
      <c r="BY126" s="40">
        <f t="shared" si="126"/>
        <v>0</v>
      </c>
      <c r="BZ126" s="40">
        <f t="shared" si="127"/>
        <v>0</v>
      </c>
      <c r="CA126" s="40">
        <f t="shared" si="128"/>
        <v>0</v>
      </c>
      <c r="CB126" s="40">
        <f t="shared" si="129"/>
        <v>0</v>
      </c>
      <c r="CC126" s="32" t="str">
        <f t="shared" si="96"/>
        <v/>
      </c>
      <c r="CD126" s="177" t="e">
        <f t="shared" si="6"/>
        <v>#VALUE!</v>
      </c>
      <c r="CE126" s="24" t="str">
        <f t="shared" si="97"/>
        <v xml:space="preserve"> </v>
      </c>
      <c r="CF126" s="177" t="e">
        <f t="shared" si="7"/>
        <v>#VALUE!</v>
      </c>
      <c r="CG126" s="24" t="str">
        <f t="shared" si="98"/>
        <v xml:space="preserve"> </v>
      </c>
      <c r="CH126" s="177" t="e">
        <f t="shared" si="8"/>
        <v>#VALUE!</v>
      </c>
      <c r="CI126" s="24" t="str">
        <f t="shared" si="99"/>
        <v xml:space="preserve"> </v>
      </c>
      <c r="CJ126" s="24" t="e">
        <f t="shared" si="100"/>
        <v>#VALUE!</v>
      </c>
      <c r="CK126" s="175" t="e">
        <f t="shared" si="78"/>
        <v>#VALUE!</v>
      </c>
      <c r="CM126">
        <f t="shared" si="79"/>
        <v>0</v>
      </c>
      <c r="CN126">
        <f t="shared" si="80"/>
        <v>0</v>
      </c>
      <c r="CO126">
        <f t="shared" si="81"/>
        <v>0</v>
      </c>
      <c r="CP126">
        <f t="shared" si="82"/>
        <v>0</v>
      </c>
      <c r="CQ126">
        <f t="shared" si="83"/>
        <v>0</v>
      </c>
      <c r="CR126">
        <f t="shared" si="84"/>
        <v>0</v>
      </c>
      <c r="CS126">
        <f t="shared" si="85"/>
        <v>0</v>
      </c>
      <c r="CT126">
        <f t="shared" si="86"/>
        <v>0</v>
      </c>
      <c r="CU126">
        <f t="shared" si="87"/>
        <v>0</v>
      </c>
      <c r="CV126">
        <f t="shared" si="88"/>
        <v>0</v>
      </c>
      <c r="CW126">
        <f t="shared" si="89"/>
        <v>0</v>
      </c>
      <c r="CX126">
        <f t="shared" si="90"/>
        <v>0</v>
      </c>
      <c r="CY126">
        <f t="shared" si="91"/>
        <v>0</v>
      </c>
      <c r="CZ126">
        <f t="shared" si="92"/>
        <v>0</v>
      </c>
      <c r="DA126">
        <f t="shared" si="93"/>
        <v>0</v>
      </c>
      <c r="DB126">
        <f t="shared" si="94"/>
        <v>0</v>
      </c>
      <c r="DC126">
        <f t="shared" si="95"/>
        <v>0</v>
      </c>
      <c r="DE126" s="24">
        <f t="shared" si="101"/>
        <v>0</v>
      </c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</row>
    <row r="127" spans="1:123" ht="15.75" thickBot="1">
      <c r="A127" s="24" t="str">
        <f ca="1">UNICAMP!A14</f>
        <v>UNICAMP</v>
      </c>
      <c r="B127" s="24">
        <f ca="1">UNICAMP!B14</f>
        <v>12</v>
      </c>
      <c r="C127" s="24" t="str">
        <f ca="1">UNICAMP!C14</f>
        <v>Heloisa Helena Baldy dos Reis </v>
      </c>
      <c r="D127" s="85" t="str">
        <f ca="1">UNICAMP!D14</f>
        <v>C</v>
      </c>
      <c r="E127" s="24">
        <f ca="1">UNICAMP!E14</f>
        <v>0</v>
      </c>
      <c r="F127" s="24">
        <f ca="1">UNICAMP!F14</f>
        <v>0</v>
      </c>
      <c r="G127" s="24">
        <f ca="1">UNICAMP!G14</f>
        <v>0</v>
      </c>
      <c r="H127" s="24">
        <f ca="1">UNICAMP!H14</f>
        <v>0</v>
      </c>
      <c r="I127" s="24">
        <f ca="1">UNICAMP!I14</f>
        <v>0</v>
      </c>
      <c r="J127" s="24">
        <f ca="1">UNICAMP!J14</f>
        <v>0</v>
      </c>
      <c r="K127" s="24">
        <f ca="1">UNICAMP!K14</f>
        <v>0</v>
      </c>
      <c r="L127" s="24">
        <f ca="1">UNICAMP!L14</f>
        <v>0</v>
      </c>
      <c r="M127" s="24">
        <f ca="1">UNICAMP!M14</f>
        <v>0</v>
      </c>
      <c r="N127" s="24">
        <f ca="1">UNICAMP!N14</f>
        <v>0</v>
      </c>
      <c r="O127" s="24">
        <f ca="1">UNICAMP!O14</f>
        <v>0</v>
      </c>
      <c r="P127" s="24">
        <f ca="1">UNICAMP!P14</f>
        <v>0</v>
      </c>
      <c r="Q127" s="24">
        <f ca="1">UNICAMP!Q14</f>
        <v>0</v>
      </c>
      <c r="R127" s="24">
        <f ca="1">UNICAMP!R14</f>
        <v>0</v>
      </c>
      <c r="S127" s="24">
        <f ca="1">UNICAMP!S14</f>
        <v>1</v>
      </c>
      <c r="T127" s="85" t="str">
        <f ca="1">UNICAMP!T14</f>
        <v>C</v>
      </c>
      <c r="U127" s="24">
        <f ca="1">UNICAMP!U14</f>
        <v>0</v>
      </c>
      <c r="V127" s="24">
        <f ca="1">UNICAMP!V14</f>
        <v>0</v>
      </c>
      <c r="W127" s="24">
        <f ca="1">UNICAMP!W14</f>
        <v>0</v>
      </c>
      <c r="X127" s="24">
        <f ca="1">UNICAMP!X14</f>
        <v>0</v>
      </c>
      <c r="Y127" s="24">
        <f ca="1">UNICAMP!Y14</f>
        <v>0</v>
      </c>
      <c r="Z127" s="24">
        <f ca="1">UNICAMP!Z14</f>
        <v>0</v>
      </c>
      <c r="AA127" s="24">
        <f ca="1">UNICAMP!AA14</f>
        <v>0</v>
      </c>
      <c r="AB127" s="24">
        <f ca="1">UNICAMP!AB14</f>
        <v>0</v>
      </c>
      <c r="AC127" s="24">
        <f ca="1">UNICAMP!AC14</f>
        <v>0</v>
      </c>
      <c r="AD127" s="24">
        <f ca="1">UNICAMP!AD14</f>
        <v>0</v>
      </c>
      <c r="AE127" s="24">
        <f ca="1">UNICAMP!AE14</f>
        <v>0</v>
      </c>
      <c r="AF127" s="24">
        <f ca="1">UNICAMP!AF14</f>
        <v>0</v>
      </c>
      <c r="AG127" s="24">
        <f ca="1">UNICAMP!AG14</f>
        <v>0</v>
      </c>
      <c r="AH127" s="24">
        <f ca="1">UNICAMP!AH14</f>
        <v>0</v>
      </c>
      <c r="AI127" s="24">
        <f ca="1">UNICAMP!AI14</f>
        <v>0</v>
      </c>
      <c r="AJ127" s="50"/>
      <c r="AK127" s="93"/>
      <c r="AL127" s="33"/>
      <c r="AM127" s="33"/>
      <c r="AN127" s="36"/>
      <c r="AO127" s="36"/>
      <c r="AP127" s="36"/>
      <c r="AQ127" s="36"/>
      <c r="AR127" s="37"/>
      <c r="AS127" s="33"/>
      <c r="AT127" s="33"/>
      <c r="AU127" s="33"/>
      <c r="AV127" s="33"/>
      <c r="AW127" s="33"/>
      <c r="AX127" s="33"/>
      <c r="AY127" s="33"/>
      <c r="AZ127" s="38">
        <f t="shared" si="102"/>
        <v>0</v>
      </c>
      <c r="BA127" s="39">
        <f t="shared" si="103"/>
        <v>0</v>
      </c>
      <c r="BB127" s="40">
        <f t="shared" si="104"/>
        <v>0</v>
      </c>
      <c r="BC127" s="31">
        <f t="shared" si="105"/>
        <v>0</v>
      </c>
      <c r="BD127" s="40">
        <f t="shared" si="106"/>
        <v>0</v>
      </c>
      <c r="BE127" s="31">
        <f t="shared" si="107"/>
        <v>0</v>
      </c>
      <c r="BF127" s="40">
        <f t="shared" si="108"/>
        <v>0</v>
      </c>
      <c r="BG127" s="31">
        <f t="shared" si="109"/>
        <v>0</v>
      </c>
      <c r="BH127" s="40">
        <f t="shared" si="110"/>
        <v>0</v>
      </c>
      <c r="BI127" s="40">
        <f t="shared" si="111"/>
        <v>0</v>
      </c>
      <c r="BJ127" s="40">
        <f t="shared" si="112"/>
        <v>0</v>
      </c>
      <c r="BK127" s="40">
        <f t="shared" si="113"/>
        <v>0</v>
      </c>
      <c r="BL127" s="40">
        <f t="shared" si="114"/>
        <v>0</v>
      </c>
      <c r="BM127" s="31">
        <f t="shared" si="115"/>
        <v>0</v>
      </c>
      <c r="BN127" s="40">
        <f t="shared" si="116"/>
        <v>0</v>
      </c>
      <c r="BO127" s="40">
        <f t="shared" si="117"/>
        <v>0</v>
      </c>
      <c r="BP127" s="40">
        <f t="shared" si="118"/>
        <v>0</v>
      </c>
      <c r="BQ127" s="40">
        <f t="shared" si="119"/>
        <v>0</v>
      </c>
      <c r="BR127" s="40">
        <f t="shared" si="120"/>
        <v>0</v>
      </c>
      <c r="BS127" s="31">
        <f t="shared" si="121"/>
        <v>0</v>
      </c>
      <c r="BT127" s="40">
        <f t="shared" si="122"/>
        <v>0</v>
      </c>
      <c r="BU127" s="41">
        <f t="shared" si="123"/>
        <v>1</v>
      </c>
      <c r="BV127" s="41">
        <f t="shared" si="124"/>
        <v>1</v>
      </c>
      <c r="BW127" s="42"/>
      <c r="BX127" s="39">
        <f t="shared" si="125"/>
        <v>0</v>
      </c>
      <c r="BY127" s="40">
        <f t="shared" si="126"/>
        <v>0</v>
      </c>
      <c r="BZ127" s="40">
        <f t="shared" si="127"/>
        <v>0</v>
      </c>
      <c r="CA127" s="40">
        <f t="shared" si="128"/>
        <v>0</v>
      </c>
      <c r="CB127" s="40">
        <f t="shared" si="129"/>
        <v>10</v>
      </c>
      <c r="CC127" s="32" t="str">
        <f t="shared" si="96"/>
        <v/>
      </c>
      <c r="CD127" s="177" t="e">
        <f t="shared" si="6"/>
        <v>#VALUE!</v>
      </c>
      <c r="CE127" s="24" t="str">
        <f t="shared" si="97"/>
        <v xml:space="preserve"> </v>
      </c>
      <c r="CF127" s="177" t="e">
        <f t="shared" si="7"/>
        <v>#VALUE!</v>
      </c>
      <c r="CG127" s="24" t="str">
        <f t="shared" si="98"/>
        <v xml:space="preserve"> </v>
      </c>
      <c r="CH127" s="177" t="e">
        <f t="shared" si="8"/>
        <v>#VALUE!</v>
      </c>
      <c r="CI127" s="24" t="str">
        <f t="shared" si="99"/>
        <v xml:space="preserve"> </v>
      </c>
      <c r="CJ127" s="24" t="e">
        <f t="shared" si="100"/>
        <v>#VALUE!</v>
      </c>
      <c r="CK127" s="175" t="e">
        <f t="shared" si="78"/>
        <v>#VALUE!</v>
      </c>
      <c r="CM127">
        <f t="shared" si="79"/>
        <v>0</v>
      </c>
      <c r="CN127">
        <f t="shared" si="80"/>
        <v>0</v>
      </c>
      <c r="CO127">
        <f t="shared" si="81"/>
        <v>0</v>
      </c>
      <c r="CP127">
        <f t="shared" si="82"/>
        <v>0</v>
      </c>
      <c r="CQ127">
        <f t="shared" si="83"/>
        <v>0</v>
      </c>
      <c r="CR127">
        <f t="shared" si="84"/>
        <v>0</v>
      </c>
      <c r="CS127">
        <f t="shared" si="85"/>
        <v>0</v>
      </c>
      <c r="CT127">
        <f t="shared" si="86"/>
        <v>0</v>
      </c>
      <c r="CU127">
        <f t="shared" si="87"/>
        <v>0</v>
      </c>
      <c r="CV127">
        <f t="shared" si="88"/>
        <v>0</v>
      </c>
      <c r="CW127">
        <f t="shared" si="89"/>
        <v>0</v>
      </c>
      <c r="CX127">
        <f t="shared" si="90"/>
        <v>0</v>
      </c>
      <c r="CY127">
        <f t="shared" si="91"/>
        <v>0</v>
      </c>
      <c r="CZ127">
        <f t="shared" si="92"/>
        <v>0</v>
      </c>
      <c r="DA127">
        <f t="shared" si="93"/>
        <v>0</v>
      </c>
      <c r="DB127">
        <f t="shared" si="94"/>
        <v>1.5503875968992247</v>
      </c>
      <c r="DC127">
        <f t="shared" si="95"/>
        <v>1.5748031496062989</v>
      </c>
      <c r="DE127" s="24">
        <f t="shared" si="101"/>
        <v>0</v>
      </c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</row>
    <row r="128" spans="1:123" ht="15.75" thickBot="1">
      <c r="A128" s="24" t="str">
        <f ca="1">UNICAMP!A15</f>
        <v>UNICAMP</v>
      </c>
      <c r="B128" s="24">
        <f ca="1">UNICAMP!B15</f>
        <v>13</v>
      </c>
      <c r="C128" s="24" t="str">
        <f ca="1">UNICAMP!C15</f>
        <v>João Paulo Borin</v>
      </c>
      <c r="D128" s="85" t="str">
        <f ca="1">UNICAMP!D15</f>
        <v>P</v>
      </c>
      <c r="E128" s="24">
        <f ca="1">UNICAMP!E15</f>
        <v>0</v>
      </c>
      <c r="F128" s="24">
        <f ca="1">UNICAMP!F15</f>
        <v>1</v>
      </c>
      <c r="G128" s="24">
        <f ca="1">UNICAMP!G15</f>
        <v>1</v>
      </c>
      <c r="H128" s="24">
        <f ca="1">UNICAMP!H15</f>
        <v>0</v>
      </c>
      <c r="I128" s="24">
        <f ca="1">UNICAMP!I15</f>
        <v>0</v>
      </c>
      <c r="J128" s="24">
        <f ca="1">UNICAMP!J15</f>
        <v>1</v>
      </c>
      <c r="K128" s="24">
        <f ca="1">UNICAMP!K15</f>
        <v>0</v>
      </c>
      <c r="L128" s="24">
        <f ca="1">UNICAMP!L15</f>
        <v>0</v>
      </c>
      <c r="M128" s="24">
        <f ca="1">UNICAMP!M15</f>
        <v>0</v>
      </c>
      <c r="N128" s="24">
        <f ca="1">UNICAMP!N15</f>
        <v>0</v>
      </c>
      <c r="O128" s="24">
        <f ca="1">UNICAMP!O15</f>
        <v>0</v>
      </c>
      <c r="P128" s="24">
        <f ca="1">UNICAMP!P15</f>
        <v>0</v>
      </c>
      <c r="Q128" s="24">
        <f ca="1">UNICAMP!Q15</f>
        <v>0</v>
      </c>
      <c r="R128" s="24">
        <f ca="1">UNICAMP!R15</f>
        <v>0</v>
      </c>
      <c r="S128" s="24">
        <f ca="1">UNICAMP!S15</f>
        <v>0</v>
      </c>
      <c r="T128" s="85" t="str">
        <f ca="1">UNICAMP!T15</f>
        <v>P</v>
      </c>
      <c r="U128" s="24">
        <f ca="1">UNICAMP!U15</f>
        <v>0</v>
      </c>
      <c r="V128" s="24">
        <f ca="1">UNICAMP!V15</f>
        <v>0</v>
      </c>
      <c r="W128" s="24">
        <f ca="1">UNICAMP!W15</f>
        <v>2</v>
      </c>
      <c r="X128" s="24">
        <f ca="1">UNICAMP!X15</f>
        <v>0</v>
      </c>
      <c r="Y128" s="24">
        <f ca="1">UNICAMP!Y15</f>
        <v>0</v>
      </c>
      <c r="Z128" s="24">
        <f ca="1">UNICAMP!Z15</f>
        <v>0</v>
      </c>
      <c r="AA128" s="24">
        <f ca="1">UNICAMP!AA15</f>
        <v>0</v>
      </c>
      <c r="AB128" s="24">
        <f ca="1">UNICAMP!AB15</f>
        <v>0</v>
      </c>
      <c r="AC128" s="24">
        <f ca="1">UNICAMP!AC15</f>
        <v>0</v>
      </c>
      <c r="AD128" s="24">
        <f ca="1">UNICAMP!AD15</f>
        <v>0</v>
      </c>
      <c r="AE128" s="24">
        <f ca="1">UNICAMP!AE15</f>
        <v>0</v>
      </c>
      <c r="AF128" s="24">
        <f ca="1">UNICAMP!AF15</f>
        <v>0</v>
      </c>
      <c r="AG128" s="24">
        <f ca="1">UNICAMP!AG15</f>
        <v>0</v>
      </c>
      <c r="AH128" s="24">
        <f ca="1">UNICAMP!AH15</f>
        <v>0</v>
      </c>
      <c r="AI128" s="24">
        <f ca="1">UNICAMP!AI15</f>
        <v>0</v>
      </c>
      <c r="AJ128" s="50"/>
      <c r="AK128" s="93"/>
      <c r="AL128" s="33"/>
      <c r="AM128" s="33"/>
      <c r="AN128" s="36"/>
      <c r="AO128" s="36"/>
      <c r="AP128" s="36"/>
      <c r="AQ128" s="36"/>
      <c r="AR128" s="37"/>
      <c r="AS128" s="33"/>
      <c r="AT128" s="33"/>
      <c r="AU128" s="33"/>
      <c r="AV128" s="33"/>
      <c r="AW128" s="33"/>
      <c r="AX128" s="33"/>
      <c r="AY128" s="33"/>
      <c r="AZ128" s="38">
        <f t="shared" si="102"/>
        <v>2</v>
      </c>
      <c r="BA128" s="39">
        <f t="shared" si="103"/>
        <v>0</v>
      </c>
      <c r="BB128" s="40">
        <f t="shared" si="104"/>
        <v>1</v>
      </c>
      <c r="BC128" s="31">
        <f t="shared" si="105"/>
        <v>1</v>
      </c>
      <c r="BD128" s="40">
        <f t="shared" si="106"/>
        <v>3</v>
      </c>
      <c r="BE128" s="31">
        <f t="shared" si="107"/>
        <v>4</v>
      </c>
      <c r="BF128" s="40">
        <f t="shared" si="108"/>
        <v>0</v>
      </c>
      <c r="BG128" s="31">
        <f t="shared" si="109"/>
        <v>4</v>
      </c>
      <c r="BH128" s="40">
        <f t="shared" si="110"/>
        <v>0</v>
      </c>
      <c r="BI128" s="40">
        <f t="shared" si="111"/>
        <v>1</v>
      </c>
      <c r="BJ128" s="40">
        <f t="shared" si="112"/>
        <v>0</v>
      </c>
      <c r="BK128" s="40">
        <f t="shared" si="113"/>
        <v>0</v>
      </c>
      <c r="BL128" s="40">
        <f t="shared" si="114"/>
        <v>0</v>
      </c>
      <c r="BM128" s="31">
        <f t="shared" si="115"/>
        <v>0</v>
      </c>
      <c r="BN128" s="40">
        <f t="shared" si="116"/>
        <v>0</v>
      </c>
      <c r="BO128" s="40">
        <f t="shared" si="117"/>
        <v>0</v>
      </c>
      <c r="BP128" s="40">
        <f t="shared" si="118"/>
        <v>0</v>
      </c>
      <c r="BQ128" s="40">
        <f t="shared" si="119"/>
        <v>0</v>
      </c>
      <c r="BR128" s="40">
        <f t="shared" si="120"/>
        <v>0</v>
      </c>
      <c r="BS128" s="31">
        <f t="shared" si="121"/>
        <v>0</v>
      </c>
      <c r="BT128" s="40">
        <f t="shared" si="122"/>
        <v>0</v>
      </c>
      <c r="BU128" s="41">
        <f t="shared" si="123"/>
        <v>0</v>
      </c>
      <c r="BV128" s="41">
        <f t="shared" si="124"/>
        <v>0</v>
      </c>
      <c r="BW128" s="42"/>
      <c r="BX128" s="39">
        <f t="shared" si="125"/>
        <v>260</v>
      </c>
      <c r="BY128" s="40">
        <f t="shared" si="126"/>
        <v>10</v>
      </c>
      <c r="BZ128" s="40">
        <f t="shared" si="127"/>
        <v>0</v>
      </c>
      <c r="CA128" s="40">
        <f t="shared" si="128"/>
        <v>0</v>
      </c>
      <c r="CB128" s="40">
        <f t="shared" si="129"/>
        <v>0</v>
      </c>
      <c r="CC128" s="32">
        <f t="shared" si="96"/>
        <v>270</v>
      </c>
      <c r="CD128" s="177">
        <f t="shared" si="6"/>
        <v>123.33333333333334</v>
      </c>
      <c r="CE128" s="24">
        <f t="shared" si="97"/>
        <v>3</v>
      </c>
      <c r="CF128" s="177">
        <f t="shared" si="7"/>
        <v>83.333333333333343</v>
      </c>
      <c r="CG128" s="24">
        <f t="shared" si="98"/>
        <v>4</v>
      </c>
      <c r="CH128" s="177">
        <f t="shared" si="8"/>
        <v>30</v>
      </c>
      <c r="CI128" s="24">
        <f t="shared" si="99"/>
        <v>5</v>
      </c>
      <c r="CJ128" s="24">
        <f t="shared" si="100"/>
        <v>240</v>
      </c>
      <c r="CK128" s="175">
        <f t="shared" si="78"/>
        <v>0.13631888521444979</v>
      </c>
      <c r="CM128">
        <f t="shared" si="79"/>
        <v>0</v>
      </c>
      <c r="CN128">
        <f t="shared" si="80"/>
        <v>0.1557632398753894</v>
      </c>
      <c r="CO128">
        <f t="shared" si="81"/>
        <v>0.29940119760479045</v>
      </c>
      <c r="CP128">
        <f t="shared" si="82"/>
        <v>0</v>
      </c>
      <c r="CQ128">
        <f t="shared" si="83"/>
        <v>0</v>
      </c>
      <c r="CR128">
        <f t="shared" si="84"/>
        <v>0.29940119760479045</v>
      </c>
      <c r="CS128">
        <f t="shared" si="85"/>
        <v>0</v>
      </c>
      <c r="CT128">
        <f t="shared" si="86"/>
        <v>0</v>
      </c>
      <c r="CU128">
        <f t="shared" si="87"/>
        <v>0</v>
      </c>
      <c r="CV128">
        <f t="shared" si="88"/>
        <v>0</v>
      </c>
      <c r="CW128">
        <f t="shared" si="89"/>
        <v>0</v>
      </c>
      <c r="CX128">
        <f t="shared" si="90"/>
        <v>0</v>
      </c>
      <c r="CY128">
        <f t="shared" si="91"/>
        <v>0</v>
      </c>
      <c r="CZ128">
        <f t="shared" si="92"/>
        <v>0</v>
      </c>
      <c r="DA128">
        <f t="shared" si="93"/>
        <v>0</v>
      </c>
      <c r="DB128">
        <f t="shared" si="94"/>
        <v>0</v>
      </c>
      <c r="DC128">
        <f t="shared" si="95"/>
        <v>0</v>
      </c>
      <c r="DE128" s="24">
        <f t="shared" si="101"/>
        <v>0</v>
      </c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</row>
    <row r="129" spans="1:123" ht="15.75" thickBot="1">
      <c r="A129" s="24" t="str">
        <f ca="1">UNICAMP!A16</f>
        <v>UNICAMP</v>
      </c>
      <c r="B129" s="24">
        <f ca="1">UNICAMP!B16</f>
        <v>14</v>
      </c>
      <c r="C129" s="24" t="str">
        <f ca="1">UNICAMP!C16</f>
        <v>Jocimar Daolio </v>
      </c>
      <c r="D129" s="85" t="str">
        <f ca="1">UNICAMP!D16</f>
        <v>P</v>
      </c>
      <c r="E129" s="24">
        <f ca="1">UNICAMP!E16</f>
        <v>0</v>
      </c>
      <c r="F129" s="24">
        <f ca="1">UNICAMP!F16</f>
        <v>1</v>
      </c>
      <c r="G129" s="24">
        <f ca="1">UNICAMP!G16</f>
        <v>0</v>
      </c>
      <c r="H129" s="24">
        <f ca="1">UNICAMP!H16</f>
        <v>1</v>
      </c>
      <c r="I129" s="24">
        <f ca="1">UNICAMP!I16</f>
        <v>0</v>
      </c>
      <c r="J129" s="24">
        <f ca="1">UNICAMP!J16</f>
        <v>0</v>
      </c>
      <c r="K129" s="24">
        <f ca="1">UNICAMP!K16</f>
        <v>0</v>
      </c>
      <c r="L129" s="24">
        <f ca="1">UNICAMP!L16</f>
        <v>0</v>
      </c>
      <c r="M129" s="24">
        <f ca="1">UNICAMP!M16</f>
        <v>0</v>
      </c>
      <c r="N129" s="24">
        <f ca="1">UNICAMP!N16</f>
        <v>0</v>
      </c>
      <c r="O129" s="24">
        <f ca="1">UNICAMP!O16</f>
        <v>0</v>
      </c>
      <c r="P129" s="24">
        <f ca="1">UNICAMP!P16</f>
        <v>0</v>
      </c>
      <c r="Q129" s="24">
        <f ca="1">UNICAMP!Q16</f>
        <v>0</v>
      </c>
      <c r="R129" s="24">
        <f ca="1">UNICAMP!R16</f>
        <v>1</v>
      </c>
      <c r="S129" s="24">
        <f ca="1">UNICAMP!S16</f>
        <v>1</v>
      </c>
      <c r="T129" s="85" t="str">
        <f ca="1">UNICAMP!T16</f>
        <v>P</v>
      </c>
      <c r="U129" s="24">
        <f ca="1">UNICAMP!U16</f>
        <v>0</v>
      </c>
      <c r="V129" s="24">
        <f ca="1">UNICAMP!V16</f>
        <v>0</v>
      </c>
      <c r="W129" s="24">
        <f ca="1">UNICAMP!W16</f>
        <v>1</v>
      </c>
      <c r="X129" s="24">
        <f ca="1">UNICAMP!X16</f>
        <v>0</v>
      </c>
      <c r="Y129" s="24">
        <f ca="1">UNICAMP!Y16</f>
        <v>0</v>
      </c>
      <c r="Z129" s="24">
        <f ca="1">UNICAMP!Z16</f>
        <v>1</v>
      </c>
      <c r="AA129" s="24">
        <f ca="1">UNICAMP!AA16</f>
        <v>0</v>
      </c>
      <c r="AB129" s="24">
        <f ca="1">UNICAMP!AB16</f>
        <v>0</v>
      </c>
      <c r="AC129" s="24">
        <f ca="1">UNICAMP!AC16</f>
        <v>0</v>
      </c>
      <c r="AD129" s="24">
        <f ca="1">UNICAMP!AD16</f>
        <v>0</v>
      </c>
      <c r="AE129" s="24">
        <f ca="1">UNICAMP!AE16</f>
        <v>0</v>
      </c>
      <c r="AF129" s="24">
        <f ca="1">UNICAMP!AF16</f>
        <v>0</v>
      </c>
      <c r="AG129" s="24">
        <f ca="1">UNICAMP!AG16</f>
        <v>0</v>
      </c>
      <c r="AH129" s="24">
        <f ca="1">UNICAMP!AH16</f>
        <v>0</v>
      </c>
      <c r="AI129" s="24">
        <f ca="1">UNICAMP!AI16</f>
        <v>0</v>
      </c>
      <c r="AJ129" s="50"/>
      <c r="AK129" s="93"/>
      <c r="AL129" s="33"/>
      <c r="AM129" s="33"/>
      <c r="AN129" s="36"/>
      <c r="AO129" s="36"/>
      <c r="AP129" s="36"/>
      <c r="AQ129" s="36"/>
      <c r="AR129" s="37"/>
      <c r="AS129" s="33"/>
      <c r="AT129" s="33"/>
      <c r="AU129" s="33"/>
      <c r="AV129" s="33"/>
      <c r="AW129" s="33"/>
      <c r="AX129" s="33"/>
      <c r="AY129" s="33"/>
      <c r="AZ129" s="38">
        <f t="shared" si="102"/>
        <v>2</v>
      </c>
      <c r="BA129" s="39">
        <f t="shared" si="103"/>
        <v>0</v>
      </c>
      <c r="BB129" s="40">
        <f t="shared" si="104"/>
        <v>1</v>
      </c>
      <c r="BC129" s="31">
        <f t="shared" si="105"/>
        <v>1</v>
      </c>
      <c r="BD129" s="40">
        <f t="shared" si="106"/>
        <v>1</v>
      </c>
      <c r="BE129" s="31">
        <f t="shared" si="107"/>
        <v>2</v>
      </c>
      <c r="BF129" s="40">
        <f t="shared" si="108"/>
        <v>1</v>
      </c>
      <c r="BG129" s="31">
        <f t="shared" si="109"/>
        <v>3</v>
      </c>
      <c r="BH129" s="40">
        <f t="shared" si="110"/>
        <v>0</v>
      </c>
      <c r="BI129" s="40">
        <f t="shared" si="111"/>
        <v>1</v>
      </c>
      <c r="BJ129" s="40">
        <f t="shared" si="112"/>
        <v>0</v>
      </c>
      <c r="BK129" s="40">
        <f t="shared" si="113"/>
        <v>0</v>
      </c>
      <c r="BL129" s="40">
        <f t="shared" si="114"/>
        <v>0</v>
      </c>
      <c r="BM129" s="31">
        <f t="shared" si="115"/>
        <v>0</v>
      </c>
      <c r="BN129" s="40">
        <f t="shared" si="116"/>
        <v>0</v>
      </c>
      <c r="BO129" s="40">
        <f t="shared" si="117"/>
        <v>0</v>
      </c>
      <c r="BP129" s="40">
        <f t="shared" si="118"/>
        <v>0</v>
      </c>
      <c r="BQ129" s="40">
        <f t="shared" si="119"/>
        <v>0</v>
      </c>
      <c r="BR129" s="40">
        <f t="shared" si="120"/>
        <v>0</v>
      </c>
      <c r="BS129" s="31">
        <f t="shared" si="121"/>
        <v>0</v>
      </c>
      <c r="BT129" s="40">
        <f t="shared" si="122"/>
        <v>1</v>
      </c>
      <c r="BU129" s="41">
        <f t="shared" si="123"/>
        <v>1</v>
      </c>
      <c r="BV129" s="41">
        <f t="shared" si="124"/>
        <v>1</v>
      </c>
      <c r="BW129" s="42"/>
      <c r="BX129" s="39">
        <f t="shared" si="125"/>
        <v>180</v>
      </c>
      <c r="BY129" s="40">
        <f t="shared" si="126"/>
        <v>10</v>
      </c>
      <c r="BZ129" s="40">
        <f t="shared" si="127"/>
        <v>0</v>
      </c>
      <c r="CA129" s="40">
        <f t="shared" si="128"/>
        <v>0</v>
      </c>
      <c r="CB129" s="40">
        <f t="shared" si="129"/>
        <v>35</v>
      </c>
      <c r="CC129" s="32">
        <f t="shared" si="96"/>
        <v>225</v>
      </c>
      <c r="CD129" s="177">
        <f t="shared" si="6"/>
        <v>78.333333333333343</v>
      </c>
      <c r="CE129" s="24">
        <f t="shared" si="97"/>
        <v>3</v>
      </c>
      <c r="CF129" s="177">
        <f t="shared" si="7"/>
        <v>38.333333333333343</v>
      </c>
      <c r="CG129" s="24">
        <f t="shared" si="98"/>
        <v>4</v>
      </c>
      <c r="CH129" s="177">
        <f t="shared" si="8"/>
        <v>-15</v>
      </c>
      <c r="CI129" s="24" t="str">
        <f t="shared" si="99"/>
        <v>NAO</v>
      </c>
      <c r="CJ129" s="24">
        <f t="shared" si="100"/>
        <v>267</v>
      </c>
      <c r="CK129" s="175">
        <f t="shared" si="78"/>
        <v>0.1135990710120415</v>
      </c>
      <c r="CM129">
        <f t="shared" si="79"/>
        <v>0</v>
      </c>
      <c r="CN129">
        <f t="shared" si="80"/>
        <v>0.1557632398753894</v>
      </c>
      <c r="CO129">
        <f t="shared" si="81"/>
        <v>9.9800399201596807E-2</v>
      </c>
      <c r="CP129">
        <f t="shared" si="82"/>
        <v>0.22779043280182235</v>
      </c>
      <c r="CQ129">
        <f t="shared" si="83"/>
        <v>0</v>
      </c>
      <c r="CR129">
        <f t="shared" si="84"/>
        <v>0.29940119760479045</v>
      </c>
      <c r="CS129">
        <f t="shared" si="85"/>
        <v>0</v>
      </c>
      <c r="CT129">
        <f t="shared" si="86"/>
        <v>0</v>
      </c>
      <c r="CU129">
        <f t="shared" si="87"/>
        <v>0</v>
      </c>
      <c r="CV129">
        <f t="shared" si="88"/>
        <v>0</v>
      </c>
      <c r="CW129">
        <f t="shared" si="89"/>
        <v>0</v>
      </c>
      <c r="CX129">
        <f t="shared" si="90"/>
        <v>0</v>
      </c>
      <c r="CY129">
        <f t="shared" si="91"/>
        <v>0</v>
      </c>
      <c r="CZ129">
        <f t="shared" si="92"/>
        <v>0</v>
      </c>
      <c r="DA129">
        <f t="shared" si="93"/>
        <v>1.3404825737265416</v>
      </c>
      <c r="DB129">
        <f t="shared" si="94"/>
        <v>1.5503875968992247</v>
      </c>
      <c r="DC129">
        <f t="shared" si="95"/>
        <v>1.5748031496062989</v>
      </c>
      <c r="DE129" s="24">
        <f t="shared" si="101"/>
        <v>0</v>
      </c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</row>
    <row r="130" spans="1:123" ht="15.75" thickBot="1">
      <c r="A130" s="24" t="str">
        <f ca="1">UNICAMP!A17</f>
        <v>UNICAMP</v>
      </c>
      <c r="B130" s="24">
        <f ca="1">UNICAMP!B17</f>
        <v>15</v>
      </c>
      <c r="C130" s="24" t="str">
        <f ca="1">UNICAMP!C17</f>
        <v>José Irineu Gorla </v>
      </c>
      <c r="D130" s="85" t="str">
        <f ca="1">UNICAMP!D17</f>
        <v>P</v>
      </c>
      <c r="E130" s="24">
        <f ca="1">UNICAMP!E17</f>
        <v>0</v>
      </c>
      <c r="F130" s="24">
        <f ca="1">UNICAMP!F17</f>
        <v>0</v>
      </c>
      <c r="G130" s="24">
        <f ca="1">UNICAMP!G17</f>
        <v>1</v>
      </c>
      <c r="H130" s="24">
        <f ca="1">UNICAMP!H17</f>
        <v>1</v>
      </c>
      <c r="I130" s="24">
        <f ca="1">UNICAMP!I17</f>
        <v>0</v>
      </c>
      <c r="J130" s="24">
        <f ca="1">UNICAMP!J17</f>
        <v>1</v>
      </c>
      <c r="K130" s="24">
        <f ca="1">UNICAMP!K17</f>
        <v>0</v>
      </c>
      <c r="L130" s="24">
        <f ca="1">UNICAMP!L17</f>
        <v>0</v>
      </c>
      <c r="M130" s="24">
        <f ca="1">UNICAMP!M17</f>
        <v>0</v>
      </c>
      <c r="N130" s="24">
        <f ca="1">UNICAMP!N17</f>
        <v>0</v>
      </c>
      <c r="O130" s="24">
        <f ca="1">UNICAMP!O17</f>
        <v>2</v>
      </c>
      <c r="P130" s="24">
        <f ca="1">UNICAMP!P17</f>
        <v>0</v>
      </c>
      <c r="Q130" s="24">
        <f ca="1">UNICAMP!Q17</f>
        <v>0</v>
      </c>
      <c r="R130" s="24">
        <f ca="1">UNICAMP!R17</f>
        <v>0</v>
      </c>
      <c r="S130" s="24">
        <f ca="1">UNICAMP!S17</f>
        <v>0</v>
      </c>
      <c r="T130" s="85" t="str">
        <f ca="1">UNICAMP!T17</f>
        <v>P</v>
      </c>
      <c r="U130" s="24">
        <f ca="1">UNICAMP!U17</f>
        <v>0</v>
      </c>
      <c r="V130" s="24">
        <f ca="1">UNICAMP!V17</f>
        <v>0</v>
      </c>
      <c r="W130" s="24">
        <f ca="1">UNICAMP!W17</f>
        <v>2</v>
      </c>
      <c r="X130" s="24">
        <f ca="1">UNICAMP!X17</f>
        <v>1</v>
      </c>
      <c r="Y130" s="24">
        <f ca="1">UNICAMP!Y17</f>
        <v>0</v>
      </c>
      <c r="Z130" s="24">
        <f ca="1">UNICAMP!Z17</f>
        <v>0</v>
      </c>
      <c r="AA130" s="24">
        <f ca="1">UNICAMP!AA17</f>
        <v>0</v>
      </c>
      <c r="AB130" s="24">
        <f ca="1">UNICAMP!AB17</f>
        <v>0</v>
      </c>
      <c r="AC130" s="24">
        <f ca="1">UNICAMP!AC17</f>
        <v>0</v>
      </c>
      <c r="AD130" s="24">
        <f ca="1">UNICAMP!AD17</f>
        <v>0</v>
      </c>
      <c r="AE130" s="24">
        <f ca="1">UNICAMP!AE17</f>
        <v>0</v>
      </c>
      <c r="AF130" s="24">
        <f ca="1">UNICAMP!AF17</f>
        <v>0</v>
      </c>
      <c r="AG130" s="24">
        <f ca="1">UNICAMP!AG17</f>
        <v>0</v>
      </c>
      <c r="AH130" s="24">
        <f ca="1">UNICAMP!AH17</f>
        <v>0</v>
      </c>
      <c r="AI130" s="24">
        <f ca="1">UNICAMP!AI17</f>
        <v>0</v>
      </c>
      <c r="AJ130" s="50"/>
      <c r="AK130" s="93"/>
      <c r="AL130" s="33"/>
      <c r="AM130" s="33"/>
      <c r="AN130" s="36"/>
      <c r="AO130" s="36"/>
      <c r="AP130" s="36"/>
      <c r="AQ130" s="36"/>
      <c r="AR130" s="37"/>
      <c r="AS130" s="33"/>
      <c r="AT130" s="33"/>
      <c r="AU130" s="33"/>
      <c r="AV130" s="33"/>
      <c r="AW130" s="33"/>
      <c r="AX130" s="33"/>
      <c r="AY130" s="33"/>
      <c r="AZ130" s="38">
        <f t="shared" si="102"/>
        <v>2</v>
      </c>
      <c r="BA130" s="39">
        <f t="shared" si="103"/>
        <v>0</v>
      </c>
      <c r="BB130" s="40">
        <f t="shared" si="104"/>
        <v>0</v>
      </c>
      <c r="BC130" s="31">
        <f t="shared" si="105"/>
        <v>0</v>
      </c>
      <c r="BD130" s="40">
        <f t="shared" si="106"/>
        <v>3</v>
      </c>
      <c r="BE130" s="31">
        <f t="shared" si="107"/>
        <v>3</v>
      </c>
      <c r="BF130" s="40">
        <f t="shared" si="108"/>
        <v>2</v>
      </c>
      <c r="BG130" s="31">
        <f t="shared" si="109"/>
        <v>5</v>
      </c>
      <c r="BH130" s="40">
        <f t="shared" si="110"/>
        <v>0</v>
      </c>
      <c r="BI130" s="40">
        <f t="shared" si="111"/>
        <v>1</v>
      </c>
      <c r="BJ130" s="40">
        <f t="shared" si="112"/>
        <v>0</v>
      </c>
      <c r="BK130" s="40">
        <f t="shared" si="113"/>
        <v>0</v>
      </c>
      <c r="BL130" s="40">
        <f t="shared" si="114"/>
        <v>0</v>
      </c>
      <c r="BM130" s="31">
        <f t="shared" si="115"/>
        <v>0</v>
      </c>
      <c r="BN130" s="40">
        <f t="shared" si="116"/>
        <v>0</v>
      </c>
      <c r="BO130" s="40">
        <f t="shared" si="117"/>
        <v>2</v>
      </c>
      <c r="BP130" s="40">
        <f t="shared" si="118"/>
        <v>2</v>
      </c>
      <c r="BQ130" s="40">
        <f t="shared" si="119"/>
        <v>0</v>
      </c>
      <c r="BR130" s="40">
        <f t="shared" si="120"/>
        <v>0</v>
      </c>
      <c r="BS130" s="31">
        <f t="shared" si="121"/>
        <v>0</v>
      </c>
      <c r="BT130" s="40">
        <f t="shared" si="122"/>
        <v>0</v>
      </c>
      <c r="BU130" s="41">
        <f t="shared" si="123"/>
        <v>0</v>
      </c>
      <c r="BV130" s="41">
        <f t="shared" si="124"/>
        <v>0</v>
      </c>
      <c r="BW130" s="42"/>
      <c r="BX130" s="39">
        <f t="shared" si="125"/>
        <v>260</v>
      </c>
      <c r="BY130" s="40">
        <f t="shared" si="126"/>
        <v>10</v>
      </c>
      <c r="BZ130" s="40">
        <f t="shared" si="127"/>
        <v>0</v>
      </c>
      <c r="CA130" s="40">
        <f t="shared" si="128"/>
        <v>40</v>
      </c>
      <c r="CB130" s="40">
        <f t="shared" si="129"/>
        <v>0</v>
      </c>
      <c r="CC130" s="32">
        <f t="shared" si="96"/>
        <v>310</v>
      </c>
      <c r="CD130" s="177">
        <f t="shared" si="6"/>
        <v>163.33333333333334</v>
      </c>
      <c r="CE130" s="24">
        <f t="shared" si="97"/>
        <v>3</v>
      </c>
      <c r="CF130" s="177">
        <f t="shared" si="7"/>
        <v>123.33333333333334</v>
      </c>
      <c r="CG130" s="24">
        <f t="shared" si="98"/>
        <v>4</v>
      </c>
      <c r="CH130" s="177">
        <f t="shared" si="8"/>
        <v>70</v>
      </c>
      <c r="CI130" s="24">
        <f t="shared" si="99"/>
        <v>5</v>
      </c>
      <c r="CJ130" s="24">
        <f t="shared" si="100"/>
        <v>207</v>
      </c>
      <c r="CK130" s="175">
        <f t="shared" si="78"/>
        <v>0.15651427561659051</v>
      </c>
      <c r="CM130">
        <f t="shared" si="79"/>
        <v>0</v>
      </c>
      <c r="CN130">
        <f t="shared" si="80"/>
        <v>0</v>
      </c>
      <c r="CO130">
        <f t="shared" si="81"/>
        <v>0.29940119760479045</v>
      </c>
      <c r="CP130">
        <f t="shared" si="82"/>
        <v>0.45558086560364469</v>
      </c>
      <c r="CQ130">
        <f t="shared" si="83"/>
        <v>0</v>
      </c>
      <c r="CR130">
        <f t="shared" si="84"/>
        <v>0.29940119760479045</v>
      </c>
      <c r="CS130">
        <f t="shared" si="85"/>
        <v>0</v>
      </c>
      <c r="CT130">
        <f t="shared" si="86"/>
        <v>0</v>
      </c>
      <c r="CU130">
        <f t="shared" si="87"/>
        <v>0</v>
      </c>
      <c r="CV130">
        <f t="shared" si="88"/>
        <v>0</v>
      </c>
      <c r="CW130">
        <f t="shared" si="89"/>
        <v>6.8965517241379315</v>
      </c>
      <c r="CX130">
        <f t="shared" si="90"/>
        <v>7.1428571428571423</v>
      </c>
      <c r="CY130">
        <f t="shared" si="91"/>
        <v>0</v>
      </c>
      <c r="CZ130">
        <f t="shared" si="92"/>
        <v>0</v>
      </c>
      <c r="DA130">
        <f t="shared" si="93"/>
        <v>0</v>
      </c>
      <c r="DB130">
        <f t="shared" si="94"/>
        <v>0</v>
      </c>
      <c r="DC130">
        <f t="shared" si="95"/>
        <v>0</v>
      </c>
      <c r="DE130" s="24">
        <f t="shared" si="101"/>
        <v>0</v>
      </c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</row>
    <row r="131" spans="1:123" ht="15.75" thickBot="1">
      <c r="A131" s="24" t="str">
        <f ca="1">UNICAMP!A18</f>
        <v>UNICAMP</v>
      </c>
      <c r="B131" s="24">
        <f ca="1">UNICAMP!B18</f>
        <v>16</v>
      </c>
      <c r="C131" s="24" t="str">
        <f ca="1">UNICAMP!C18</f>
        <v>José Júlio Gavião de Almeida </v>
      </c>
      <c r="D131" s="85" t="str">
        <f ca="1">UNICAMP!D18</f>
        <v>C</v>
      </c>
      <c r="E131" s="24">
        <f ca="1">UNICAMP!E18</f>
        <v>0</v>
      </c>
      <c r="F131" s="24">
        <f ca="1">UNICAMP!F18</f>
        <v>0</v>
      </c>
      <c r="G131" s="24">
        <f ca="1">UNICAMP!G18</f>
        <v>0</v>
      </c>
      <c r="H131" s="24">
        <f ca="1">UNICAMP!H18</f>
        <v>0</v>
      </c>
      <c r="I131" s="24">
        <f ca="1">UNICAMP!I18</f>
        <v>0</v>
      </c>
      <c r="J131" s="24">
        <f ca="1">UNICAMP!J18</f>
        <v>0</v>
      </c>
      <c r="K131" s="24">
        <f ca="1">UNICAMP!K18</f>
        <v>0</v>
      </c>
      <c r="L131" s="24">
        <f ca="1">UNICAMP!L18</f>
        <v>0</v>
      </c>
      <c r="M131" s="24">
        <f ca="1">UNICAMP!M18</f>
        <v>0</v>
      </c>
      <c r="N131" s="24">
        <f ca="1">UNICAMP!N18</f>
        <v>0</v>
      </c>
      <c r="O131" s="24">
        <f ca="1">UNICAMP!O18</f>
        <v>0</v>
      </c>
      <c r="P131" s="24">
        <f ca="1">UNICAMP!P18</f>
        <v>0</v>
      </c>
      <c r="Q131" s="24">
        <f ca="1">UNICAMP!Q18</f>
        <v>0</v>
      </c>
      <c r="R131" s="24">
        <f ca="1">UNICAMP!R18</f>
        <v>0</v>
      </c>
      <c r="S131" s="24">
        <f ca="1">UNICAMP!S18</f>
        <v>0</v>
      </c>
      <c r="T131" s="85" t="str">
        <f ca="1">UNICAMP!T18</f>
        <v>C</v>
      </c>
      <c r="U131" s="24">
        <f ca="1">UNICAMP!U18</f>
        <v>0</v>
      </c>
      <c r="V131" s="24">
        <f ca="1">UNICAMP!V18</f>
        <v>0</v>
      </c>
      <c r="W131" s="24">
        <f ca="1">UNICAMP!W18</f>
        <v>0</v>
      </c>
      <c r="X131" s="24">
        <f ca="1">UNICAMP!X18</f>
        <v>0</v>
      </c>
      <c r="Y131" s="24">
        <f ca="1">UNICAMP!Y18</f>
        <v>0</v>
      </c>
      <c r="Z131" s="24">
        <f ca="1">UNICAMP!Z18</f>
        <v>0</v>
      </c>
      <c r="AA131" s="24">
        <f ca="1">UNICAMP!AA18</f>
        <v>0</v>
      </c>
      <c r="AB131" s="24">
        <f ca="1">UNICAMP!AB18</f>
        <v>0</v>
      </c>
      <c r="AC131" s="24">
        <f ca="1">UNICAMP!AC18</f>
        <v>0</v>
      </c>
      <c r="AD131" s="24">
        <f ca="1">UNICAMP!AD18</f>
        <v>0</v>
      </c>
      <c r="AE131" s="24">
        <f ca="1">UNICAMP!AE18</f>
        <v>0</v>
      </c>
      <c r="AF131" s="24">
        <f ca="1">UNICAMP!AF18</f>
        <v>0</v>
      </c>
      <c r="AG131" s="24">
        <f ca="1">UNICAMP!AG18</f>
        <v>0</v>
      </c>
      <c r="AH131" s="24">
        <f ca="1">UNICAMP!AH18</f>
        <v>0</v>
      </c>
      <c r="AI131" s="24">
        <f ca="1">UNICAMP!AI18</f>
        <v>0</v>
      </c>
      <c r="AJ131" s="50"/>
      <c r="AK131" s="93"/>
      <c r="AL131" s="33"/>
      <c r="AM131" s="33"/>
      <c r="AN131" s="36"/>
      <c r="AO131" s="36"/>
      <c r="AP131" s="36"/>
      <c r="AQ131" s="36"/>
      <c r="AR131" s="37"/>
      <c r="AS131" s="33"/>
      <c r="AT131" s="33"/>
      <c r="AU131" s="33"/>
      <c r="AV131" s="33"/>
      <c r="AW131" s="33"/>
      <c r="AX131" s="33"/>
      <c r="AY131" s="33"/>
      <c r="AZ131" s="38">
        <f t="shared" si="102"/>
        <v>0</v>
      </c>
      <c r="BA131" s="39">
        <f t="shared" si="103"/>
        <v>0</v>
      </c>
      <c r="BB131" s="40">
        <f t="shared" si="104"/>
        <v>0</v>
      </c>
      <c r="BC131" s="31">
        <f t="shared" si="105"/>
        <v>0</v>
      </c>
      <c r="BD131" s="40">
        <f t="shared" si="106"/>
        <v>0</v>
      </c>
      <c r="BE131" s="31">
        <f t="shared" si="107"/>
        <v>0</v>
      </c>
      <c r="BF131" s="40">
        <f t="shared" si="108"/>
        <v>0</v>
      </c>
      <c r="BG131" s="31">
        <f t="shared" si="109"/>
        <v>0</v>
      </c>
      <c r="BH131" s="40">
        <f t="shared" si="110"/>
        <v>0</v>
      </c>
      <c r="BI131" s="40">
        <f t="shared" si="111"/>
        <v>0</v>
      </c>
      <c r="BJ131" s="40">
        <f t="shared" si="112"/>
        <v>0</v>
      </c>
      <c r="BK131" s="40">
        <f t="shared" si="113"/>
        <v>0</v>
      </c>
      <c r="BL131" s="40">
        <f t="shared" si="114"/>
        <v>0</v>
      </c>
      <c r="BM131" s="31">
        <f t="shared" si="115"/>
        <v>0</v>
      </c>
      <c r="BN131" s="40">
        <f t="shared" si="116"/>
        <v>0</v>
      </c>
      <c r="BO131" s="40">
        <f t="shared" si="117"/>
        <v>0</v>
      </c>
      <c r="BP131" s="40">
        <f t="shared" si="118"/>
        <v>0</v>
      </c>
      <c r="BQ131" s="40">
        <f t="shared" si="119"/>
        <v>0</v>
      </c>
      <c r="BR131" s="40">
        <f t="shared" si="120"/>
        <v>0</v>
      </c>
      <c r="BS131" s="31">
        <f t="shared" si="121"/>
        <v>0</v>
      </c>
      <c r="BT131" s="40">
        <f t="shared" si="122"/>
        <v>0</v>
      </c>
      <c r="BU131" s="41">
        <f t="shared" si="123"/>
        <v>0</v>
      </c>
      <c r="BV131" s="41">
        <f t="shared" si="124"/>
        <v>0</v>
      </c>
      <c r="BW131" s="42"/>
      <c r="BX131" s="39">
        <f t="shared" si="125"/>
        <v>0</v>
      </c>
      <c r="BY131" s="40">
        <f t="shared" si="126"/>
        <v>0</v>
      </c>
      <c r="BZ131" s="40">
        <f t="shared" si="127"/>
        <v>0</v>
      </c>
      <c r="CA131" s="40">
        <f t="shared" si="128"/>
        <v>0</v>
      </c>
      <c r="CB131" s="40">
        <f t="shared" si="129"/>
        <v>0</v>
      </c>
      <c r="CC131" s="32" t="str">
        <f t="shared" si="96"/>
        <v/>
      </c>
      <c r="CD131" s="177" t="e">
        <f t="shared" si="6"/>
        <v>#VALUE!</v>
      </c>
      <c r="CE131" s="24" t="str">
        <f t="shared" si="97"/>
        <v xml:space="preserve"> </v>
      </c>
      <c r="CF131" s="177" t="e">
        <f t="shared" si="7"/>
        <v>#VALUE!</v>
      </c>
      <c r="CG131" s="24" t="str">
        <f t="shared" si="98"/>
        <v xml:space="preserve"> </v>
      </c>
      <c r="CH131" s="177" t="e">
        <f t="shared" si="8"/>
        <v>#VALUE!</v>
      </c>
      <c r="CI131" s="24" t="str">
        <f t="shared" si="99"/>
        <v xml:space="preserve"> </v>
      </c>
      <c r="CJ131" s="24" t="e">
        <f t="shared" si="100"/>
        <v>#VALUE!</v>
      </c>
      <c r="CK131" s="175" t="e">
        <f t="shared" ref="CK131:CK194" si="130">(CC131/(SUM($CC$3:$CC$453))*100)</f>
        <v>#VALUE!</v>
      </c>
      <c r="CM131">
        <f t="shared" ref="CM131:CM194" si="131">BA131/(SUM(BA$3:BA$453)/100)</f>
        <v>0</v>
      </c>
      <c r="CN131">
        <f t="shared" ref="CN131:CN194" si="132">BB131/(SUM(BB$3:BB$453)/100)</f>
        <v>0</v>
      </c>
      <c r="CO131">
        <f t="shared" ref="CO131:CO194" si="133">BD131/(SUM(BD$3:BD$453)/100)</f>
        <v>0</v>
      </c>
      <c r="CP131">
        <f t="shared" ref="CP131:CP194" si="134">BF131/(SUM(BF$3:BF$453)/100)</f>
        <v>0</v>
      </c>
      <c r="CQ131">
        <f t="shared" ref="CQ131:CQ194" si="135">BH131/(SUM(BH$3:BH$453)/100)</f>
        <v>0</v>
      </c>
      <c r="CR131">
        <f t="shared" ref="CR131:CR194" si="136">BI131/(SUM(BI$3:BI$453)/100)</f>
        <v>0</v>
      </c>
      <c r="CS131">
        <f t="shared" ref="CS131:CS194" si="137">BJ131/(SUM(BJ$3:BJ$453)/100)</f>
        <v>0</v>
      </c>
      <c r="CT131">
        <f t="shared" ref="CT131:CT194" si="138">BK131/(SUM(BK$3:BK$453)/100)</f>
        <v>0</v>
      </c>
      <c r="CU131">
        <f t="shared" ref="CU131:CU194" si="139">BL131/(SUM(BL$3:BL$453)/100)</f>
        <v>0</v>
      </c>
      <c r="CV131">
        <f t="shared" ref="CV131:CV194" si="140">BN131/(SUM(BN$3:BN$453)/100)</f>
        <v>0</v>
      </c>
      <c r="CW131">
        <f t="shared" ref="CW131:CW194" si="141">BO131/(SUM(BO$3:BO$453)/100)</f>
        <v>0</v>
      </c>
      <c r="CX131">
        <f t="shared" ref="CX131:CX194" si="142">BP131/(SUM(BP$3:BP$453)/100)</f>
        <v>0</v>
      </c>
      <c r="CY131">
        <f t="shared" ref="CY131:CY194" si="143">BQ131/(SUM(BQ$3:BQ$453)/100)</f>
        <v>0</v>
      </c>
      <c r="CZ131">
        <f t="shared" ref="CZ131:CZ194" si="144">BR131/(SUM(BR$3:BR$453)/100)</f>
        <v>0</v>
      </c>
      <c r="DA131">
        <f t="shared" ref="DA131:DA194" si="145">BT131/(SUM(BT$3:BT$453)/100)</f>
        <v>0</v>
      </c>
      <c r="DB131">
        <f t="shared" ref="DB131:DB194" si="146">BU131/(SUM(BU$3:BU$453)/100)</f>
        <v>0</v>
      </c>
      <c r="DC131">
        <f t="shared" ref="DC131:DC194" si="147">BV131/(SUM(BV$3:BV$453)/100)</f>
        <v>0</v>
      </c>
      <c r="DE131" s="24">
        <f t="shared" si="101"/>
        <v>0</v>
      </c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</row>
    <row r="132" spans="1:123" ht="15.75" thickBot="1">
      <c r="A132" s="24" t="str">
        <f ca="1">UNICAMP!A19</f>
        <v>UNICAMP</v>
      </c>
      <c r="B132" s="24">
        <f ca="1">UNICAMP!B19</f>
        <v>17</v>
      </c>
      <c r="C132" s="24" t="str">
        <f ca="1">UNICAMP!C19</f>
        <v>José Rodrigo Pauli</v>
      </c>
      <c r="D132" s="85" t="str">
        <f ca="1">UNICAMP!D19</f>
        <v>C</v>
      </c>
      <c r="E132" s="24">
        <f ca="1">UNICAMP!E19</f>
        <v>0</v>
      </c>
      <c r="F132" s="24">
        <f ca="1">UNICAMP!F19</f>
        <v>0</v>
      </c>
      <c r="G132" s="24">
        <f ca="1">UNICAMP!G19</f>
        <v>0</v>
      </c>
      <c r="H132" s="24">
        <f ca="1">UNICAMP!H19</f>
        <v>0</v>
      </c>
      <c r="I132" s="24">
        <f ca="1">UNICAMP!I19</f>
        <v>0</v>
      </c>
      <c r="J132" s="24">
        <f ca="1">UNICAMP!J19</f>
        <v>0</v>
      </c>
      <c r="K132" s="24">
        <f ca="1">UNICAMP!K19</f>
        <v>0</v>
      </c>
      <c r="L132" s="24">
        <f ca="1">UNICAMP!L19</f>
        <v>0</v>
      </c>
      <c r="M132" s="24">
        <f ca="1">UNICAMP!M19</f>
        <v>0</v>
      </c>
      <c r="N132" s="24">
        <f ca="1">UNICAMP!N19</f>
        <v>0</v>
      </c>
      <c r="O132" s="24">
        <f ca="1">UNICAMP!O19</f>
        <v>0</v>
      </c>
      <c r="P132" s="24">
        <f ca="1">UNICAMP!P19</f>
        <v>0</v>
      </c>
      <c r="Q132" s="24">
        <f ca="1">UNICAMP!Q19</f>
        <v>0</v>
      </c>
      <c r="R132" s="24">
        <f ca="1">UNICAMP!R19</f>
        <v>0</v>
      </c>
      <c r="S132" s="24">
        <f ca="1">UNICAMP!S19</f>
        <v>0</v>
      </c>
      <c r="T132" s="85" t="str">
        <f ca="1">UNICAMP!T19</f>
        <v>P</v>
      </c>
      <c r="U132" s="24">
        <f ca="1">UNICAMP!U19</f>
        <v>2</v>
      </c>
      <c r="V132" s="24">
        <f ca="1">UNICAMP!V19</f>
        <v>2</v>
      </c>
      <c r="W132" s="24">
        <f ca="1">UNICAMP!W19</f>
        <v>0</v>
      </c>
      <c r="X132" s="24">
        <f ca="1">UNICAMP!X19</f>
        <v>0</v>
      </c>
      <c r="Y132" s="24">
        <f ca="1">UNICAMP!Y19</f>
        <v>0</v>
      </c>
      <c r="Z132" s="24">
        <f ca="1">UNICAMP!Z19</f>
        <v>0</v>
      </c>
      <c r="AA132" s="24">
        <f ca="1">UNICAMP!AA19</f>
        <v>0</v>
      </c>
      <c r="AB132" s="24">
        <f ca="1">UNICAMP!AB19</f>
        <v>0</v>
      </c>
      <c r="AC132" s="24">
        <f ca="1">UNICAMP!AC19</f>
        <v>0</v>
      </c>
      <c r="AD132" s="24">
        <f ca="1">UNICAMP!AD19</f>
        <v>0</v>
      </c>
      <c r="AE132" s="24">
        <f ca="1">UNICAMP!AE19</f>
        <v>0</v>
      </c>
      <c r="AF132" s="24">
        <f ca="1">UNICAMP!AF19</f>
        <v>0</v>
      </c>
      <c r="AG132" s="24">
        <f ca="1">UNICAMP!AG19</f>
        <v>0</v>
      </c>
      <c r="AH132" s="24">
        <f ca="1">UNICAMP!AH19</f>
        <v>0</v>
      </c>
      <c r="AI132" s="24">
        <f ca="1">UNICAMP!AI19</f>
        <v>0</v>
      </c>
      <c r="AJ132" s="50"/>
      <c r="AK132" s="93"/>
      <c r="AL132" s="33"/>
      <c r="AM132" s="33"/>
      <c r="AN132" s="36"/>
      <c r="AO132" s="36"/>
      <c r="AP132" s="36"/>
      <c r="AQ132" s="36"/>
      <c r="AR132" s="37"/>
      <c r="AS132" s="33"/>
      <c r="AT132" s="33"/>
      <c r="AU132" s="33"/>
      <c r="AV132" s="33"/>
      <c r="AW132" s="33"/>
      <c r="AX132" s="33"/>
      <c r="AY132" s="33"/>
      <c r="AZ132" s="38">
        <f t="shared" si="102"/>
        <v>1</v>
      </c>
      <c r="BA132" s="39">
        <f t="shared" si="103"/>
        <v>2</v>
      </c>
      <c r="BB132" s="40">
        <f t="shared" si="104"/>
        <v>2</v>
      </c>
      <c r="BC132" s="31">
        <f t="shared" si="105"/>
        <v>4</v>
      </c>
      <c r="BD132" s="40">
        <f t="shared" si="106"/>
        <v>0</v>
      </c>
      <c r="BE132" s="31">
        <f t="shared" si="107"/>
        <v>4</v>
      </c>
      <c r="BF132" s="40">
        <f t="shared" si="108"/>
        <v>0</v>
      </c>
      <c r="BG132" s="31">
        <f t="shared" si="109"/>
        <v>4</v>
      </c>
      <c r="BH132" s="40">
        <f t="shared" si="110"/>
        <v>0</v>
      </c>
      <c r="BI132" s="40">
        <f t="shared" si="111"/>
        <v>0</v>
      </c>
      <c r="BJ132" s="40">
        <f t="shared" si="112"/>
        <v>0</v>
      </c>
      <c r="BK132" s="40">
        <f t="shared" si="113"/>
        <v>0</v>
      </c>
      <c r="BL132" s="40">
        <f t="shared" si="114"/>
        <v>0</v>
      </c>
      <c r="BM132" s="31">
        <f t="shared" si="115"/>
        <v>0</v>
      </c>
      <c r="BN132" s="40">
        <f t="shared" si="116"/>
        <v>0</v>
      </c>
      <c r="BO132" s="40">
        <f t="shared" si="117"/>
        <v>0</v>
      </c>
      <c r="BP132" s="40">
        <f t="shared" si="118"/>
        <v>0</v>
      </c>
      <c r="BQ132" s="40">
        <f t="shared" si="119"/>
        <v>0</v>
      </c>
      <c r="BR132" s="40">
        <f t="shared" si="120"/>
        <v>0</v>
      </c>
      <c r="BS132" s="31">
        <f t="shared" si="121"/>
        <v>0</v>
      </c>
      <c r="BT132" s="40">
        <f t="shared" si="122"/>
        <v>0</v>
      </c>
      <c r="BU132" s="41">
        <f t="shared" si="123"/>
        <v>0</v>
      </c>
      <c r="BV132" s="41">
        <f t="shared" si="124"/>
        <v>0</v>
      </c>
      <c r="BW132" s="42"/>
      <c r="BX132" s="39">
        <f t="shared" si="125"/>
        <v>360</v>
      </c>
      <c r="BY132" s="40">
        <f t="shared" si="126"/>
        <v>0</v>
      </c>
      <c r="BZ132" s="40">
        <f t="shared" si="127"/>
        <v>0</v>
      </c>
      <c r="CA132" s="40">
        <f t="shared" si="128"/>
        <v>0</v>
      </c>
      <c r="CB132" s="40">
        <f t="shared" si="129"/>
        <v>0</v>
      </c>
      <c r="CC132" s="32">
        <f t="shared" ref="CC132:CC195" si="148">IF(AZ132&gt;0,SUM(BX132:CB132),"")</f>
        <v>360</v>
      </c>
      <c r="CD132" s="177">
        <f t="shared" si="6"/>
        <v>286.66666666666669</v>
      </c>
      <c r="CE132" s="24">
        <f t="shared" ref="CE132:CE195" si="149">IF(AZ132=0," ",IF(CD132&gt;=0,3,"NAO"))</f>
        <v>3</v>
      </c>
      <c r="CF132" s="177">
        <f t="shared" si="7"/>
        <v>266.66666666666669</v>
      </c>
      <c r="CG132" s="24">
        <f t="shared" ref="CG132:CG195" si="150">IF(AZ132=0," ",IF(CF132&gt;=0,4,"NAO"))</f>
        <v>4</v>
      </c>
      <c r="CH132" s="177">
        <f t="shared" si="8"/>
        <v>240</v>
      </c>
      <c r="CI132" s="24">
        <f t="shared" ref="CI132:CI195" si="151">IF(AZ132=0," ",IF(CH132&gt;=0,5,"NAO"))</f>
        <v>5</v>
      </c>
      <c r="CJ132" s="24">
        <f t="shared" ref="CJ132:CJ195" si="152">RANK(CC132,$CC$3:$CC$453,0)</f>
        <v>168</v>
      </c>
      <c r="CK132" s="175">
        <f t="shared" si="130"/>
        <v>0.1817585136192664</v>
      </c>
      <c r="CM132">
        <f t="shared" si="131"/>
        <v>0.36968576709796674</v>
      </c>
      <c r="CN132">
        <f t="shared" si="132"/>
        <v>0.3115264797507788</v>
      </c>
      <c r="CO132">
        <f t="shared" si="133"/>
        <v>0</v>
      </c>
      <c r="CP132">
        <f t="shared" si="134"/>
        <v>0</v>
      </c>
      <c r="CQ132">
        <f t="shared" si="135"/>
        <v>0</v>
      </c>
      <c r="CR132">
        <f t="shared" si="136"/>
        <v>0</v>
      </c>
      <c r="CS132">
        <f t="shared" si="137"/>
        <v>0</v>
      </c>
      <c r="CT132">
        <f t="shared" si="138"/>
        <v>0</v>
      </c>
      <c r="CU132">
        <f t="shared" si="139"/>
        <v>0</v>
      </c>
      <c r="CV132">
        <f t="shared" si="140"/>
        <v>0</v>
      </c>
      <c r="CW132">
        <f t="shared" si="141"/>
        <v>0</v>
      </c>
      <c r="CX132">
        <f t="shared" si="142"/>
        <v>0</v>
      </c>
      <c r="CY132">
        <f t="shared" si="143"/>
        <v>0</v>
      </c>
      <c r="CZ132">
        <f t="shared" si="144"/>
        <v>0</v>
      </c>
      <c r="DA132">
        <f t="shared" si="145"/>
        <v>0</v>
      </c>
      <c r="DB132">
        <f t="shared" si="146"/>
        <v>0</v>
      </c>
      <c r="DC132">
        <f t="shared" si="147"/>
        <v>0</v>
      </c>
      <c r="DE132" s="24">
        <f t="shared" ref="DE132:DE195" si="153">COUNTIF(CC132,"=0")</f>
        <v>0</v>
      </c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</row>
    <row r="133" spans="1:123" ht="15.75" thickBot="1">
      <c r="A133" s="24" t="str">
        <f ca="1">UNICAMP!A20</f>
        <v>UNICAMP</v>
      </c>
      <c r="B133" s="24">
        <f ca="1">UNICAMP!B20</f>
        <v>18</v>
      </c>
      <c r="C133" s="24" t="str">
        <f ca="1">UNICAMP!C20</f>
        <v>Lino Castellani Filho </v>
      </c>
      <c r="D133" s="85" t="str">
        <f ca="1">UNICAMP!D20</f>
        <v>P</v>
      </c>
      <c r="E133" s="24">
        <f ca="1">UNICAMP!E20</f>
        <v>0</v>
      </c>
      <c r="F133" s="24">
        <f ca="1">UNICAMP!F20</f>
        <v>0</v>
      </c>
      <c r="G133" s="24">
        <f ca="1">UNICAMP!G20</f>
        <v>0</v>
      </c>
      <c r="H133" s="24">
        <f ca="1">UNICAMP!H20</f>
        <v>0</v>
      </c>
      <c r="I133" s="24">
        <f ca="1">UNICAMP!I20</f>
        <v>0</v>
      </c>
      <c r="J133" s="24">
        <f ca="1">UNICAMP!J20</f>
        <v>0</v>
      </c>
      <c r="K133" s="24">
        <f ca="1">UNICAMP!K20</f>
        <v>0</v>
      </c>
      <c r="L133" s="24">
        <f ca="1">UNICAMP!L20</f>
        <v>0</v>
      </c>
      <c r="M133" s="24">
        <f ca="1">UNICAMP!M20</f>
        <v>0</v>
      </c>
      <c r="N133" s="24">
        <f ca="1">UNICAMP!N20</f>
        <v>0</v>
      </c>
      <c r="O133" s="24">
        <f ca="1">UNICAMP!O20</f>
        <v>0</v>
      </c>
      <c r="P133" s="24">
        <f ca="1">UNICAMP!P20</f>
        <v>0</v>
      </c>
      <c r="Q133" s="24">
        <f ca="1">UNICAMP!Q20</f>
        <v>0</v>
      </c>
      <c r="R133" s="24">
        <f ca="1">UNICAMP!R20</f>
        <v>1</v>
      </c>
      <c r="S133" s="24">
        <f ca="1">UNICAMP!S20</f>
        <v>0</v>
      </c>
      <c r="T133" s="85" t="str">
        <f ca="1">UNICAMP!T20</f>
        <v>P</v>
      </c>
      <c r="U133" s="24">
        <f ca="1">UNICAMP!U20</f>
        <v>0</v>
      </c>
      <c r="V133" s="24">
        <f ca="1">UNICAMP!V20</f>
        <v>0</v>
      </c>
      <c r="W133" s="24">
        <f ca="1">UNICAMP!W20</f>
        <v>0</v>
      </c>
      <c r="X133" s="24">
        <f ca="1">UNICAMP!X20</f>
        <v>0</v>
      </c>
      <c r="Y133" s="24">
        <f ca="1">UNICAMP!Y20</f>
        <v>0</v>
      </c>
      <c r="Z133" s="24">
        <f ca="1">UNICAMP!Z20</f>
        <v>0</v>
      </c>
      <c r="AA133" s="24">
        <f ca="1">UNICAMP!AA20</f>
        <v>0</v>
      </c>
      <c r="AB133" s="24">
        <f ca="1">UNICAMP!AB20</f>
        <v>0</v>
      </c>
      <c r="AC133" s="24">
        <f ca="1">UNICAMP!AC20</f>
        <v>0</v>
      </c>
      <c r="AD133" s="24">
        <f ca="1">UNICAMP!AD20</f>
        <v>0</v>
      </c>
      <c r="AE133" s="24">
        <f ca="1">UNICAMP!AE20</f>
        <v>0</v>
      </c>
      <c r="AF133" s="24">
        <f ca="1">UNICAMP!AF20</f>
        <v>0</v>
      </c>
      <c r="AG133" s="24">
        <f ca="1">UNICAMP!AG20</f>
        <v>0</v>
      </c>
      <c r="AH133" s="24">
        <f ca="1">UNICAMP!AH20</f>
        <v>0</v>
      </c>
      <c r="AI133" s="24">
        <f ca="1">UNICAMP!AI20</f>
        <v>0</v>
      </c>
      <c r="AJ133" s="50"/>
      <c r="AK133" s="93"/>
      <c r="AL133" s="33"/>
      <c r="AM133" s="33"/>
      <c r="AN133" s="36"/>
      <c r="AO133" s="36"/>
      <c r="AP133" s="36"/>
      <c r="AQ133" s="36"/>
      <c r="AR133" s="37"/>
      <c r="AS133" s="33"/>
      <c r="AT133" s="33"/>
      <c r="AU133" s="33"/>
      <c r="AV133" s="33"/>
      <c r="AW133" s="33"/>
      <c r="AX133" s="33"/>
      <c r="AY133" s="33"/>
      <c r="AZ133" s="38">
        <f t="shared" si="102"/>
        <v>2</v>
      </c>
      <c r="BA133" s="39">
        <f t="shared" si="103"/>
        <v>0</v>
      </c>
      <c r="BB133" s="40">
        <f t="shared" si="104"/>
        <v>0</v>
      </c>
      <c r="BC133" s="31">
        <f t="shared" si="105"/>
        <v>0</v>
      </c>
      <c r="BD133" s="40">
        <f t="shared" si="106"/>
        <v>0</v>
      </c>
      <c r="BE133" s="31">
        <f t="shared" si="107"/>
        <v>0</v>
      </c>
      <c r="BF133" s="40">
        <f t="shared" si="108"/>
        <v>0</v>
      </c>
      <c r="BG133" s="31">
        <f t="shared" si="109"/>
        <v>0</v>
      </c>
      <c r="BH133" s="40">
        <f t="shared" si="110"/>
        <v>0</v>
      </c>
      <c r="BI133" s="40">
        <f t="shared" si="111"/>
        <v>0</v>
      </c>
      <c r="BJ133" s="40">
        <f t="shared" si="112"/>
        <v>0</v>
      </c>
      <c r="BK133" s="40">
        <f t="shared" si="113"/>
        <v>0</v>
      </c>
      <c r="BL133" s="40">
        <f t="shared" si="114"/>
        <v>0</v>
      </c>
      <c r="BM133" s="31">
        <f t="shared" si="115"/>
        <v>0</v>
      </c>
      <c r="BN133" s="40">
        <f t="shared" si="116"/>
        <v>0</v>
      </c>
      <c r="BO133" s="40">
        <f t="shared" si="117"/>
        <v>0</v>
      </c>
      <c r="BP133" s="40">
        <f t="shared" si="118"/>
        <v>0</v>
      </c>
      <c r="BQ133" s="40">
        <f t="shared" si="119"/>
        <v>0</v>
      </c>
      <c r="BR133" s="40">
        <f t="shared" si="120"/>
        <v>0</v>
      </c>
      <c r="BS133" s="31">
        <f t="shared" si="121"/>
        <v>0</v>
      </c>
      <c r="BT133" s="40">
        <f t="shared" si="122"/>
        <v>1</v>
      </c>
      <c r="BU133" s="41">
        <f t="shared" si="123"/>
        <v>0</v>
      </c>
      <c r="BV133" s="41">
        <f t="shared" si="124"/>
        <v>0</v>
      </c>
      <c r="BW133" s="42"/>
      <c r="BX133" s="39">
        <f t="shared" si="125"/>
        <v>0</v>
      </c>
      <c r="BY133" s="40">
        <f t="shared" si="126"/>
        <v>0</v>
      </c>
      <c r="BZ133" s="40">
        <f t="shared" si="127"/>
        <v>0</v>
      </c>
      <c r="CA133" s="40">
        <f t="shared" si="128"/>
        <v>0</v>
      </c>
      <c r="CB133" s="40">
        <f t="shared" si="129"/>
        <v>25</v>
      </c>
      <c r="CC133" s="32">
        <f t="shared" si="148"/>
        <v>25</v>
      </c>
      <c r="CD133" s="177">
        <f t="shared" si="6"/>
        <v>-121.66666666666666</v>
      </c>
      <c r="CE133" s="24" t="str">
        <f t="shared" si="149"/>
        <v>NAO</v>
      </c>
      <c r="CF133" s="177">
        <f t="shared" si="7"/>
        <v>-161.66666666666666</v>
      </c>
      <c r="CG133" s="24" t="str">
        <f t="shared" si="150"/>
        <v>NAO</v>
      </c>
      <c r="CH133" s="177">
        <f t="shared" si="8"/>
        <v>-215</v>
      </c>
      <c r="CI133" s="24" t="str">
        <f t="shared" si="151"/>
        <v>NAO</v>
      </c>
      <c r="CJ133" s="24">
        <f t="shared" si="152"/>
        <v>380</v>
      </c>
      <c r="CK133" s="175">
        <f t="shared" si="130"/>
        <v>1.2622119001337945E-2</v>
      </c>
      <c r="CM133">
        <f t="shared" si="131"/>
        <v>0</v>
      </c>
      <c r="CN133">
        <f t="shared" si="132"/>
        <v>0</v>
      </c>
      <c r="CO133">
        <f t="shared" si="133"/>
        <v>0</v>
      </c>
      <c r="CP133">
        <f t="shared" si="134"/>
        <v>0</v>
      </c>
      <c r="CQ133">
        <f t="shared" si="135"/>
        <v>0</v>
      </c>
      <c r="CR133">
        <f t="shared" si="136"/>
        <v>0</v>
      </c>
      <c r="CS133">
        <f t="shared" si="137"/>
        <v>0</v>
      </c>
      <c r="CT133">
        <f t="shared" si="138"/>
        <v>0</v>
      </c>
      <c r="CU133">
        <f t="shared" si="139"/>
        <v>0</v>
      </c>
      <c r="CV133">
        <f t="shared" si="140"/>
        <v>0</v>
      </c>
      <c r="CW133">
        <f t="shared" si="141"/>
        <v>0</v>
      </c>
      <c r="CX133">
        <f t="shared" si="142"/>
        <v>0</v>
      </c>
      <c r="CY133">
        <f t="shared" si="143"/>
        <v>0</v>
      </c>
      <c r="CZ133">
        <f t="shared" si="144"/>
        <v>0</v>
      </c>
      <c r="DA133">
        <f t="shared" si="145"/>
        <v>1.3404825737265416</v>
      </c>
      <c r="DB133">
        <f t="shared" si="146"/>
        <v>0</v>
      </c>
      <c r="DC133">
        <f t="shared" si="147"/>
        <v>0</v>
      </c>
      <c r="DE133" s="24">
        <f t="shared" si="153"/>
        <v>0</v>
      </c>
      <c r="DF133" s="24"/>
      <c r="DG133" s="24"/>
      <c r="DH133" s="24"/>
      <c r="DI133" s="24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</row>
    <row r="134" spans="1:123" ht="15.75" thickBot="1">
      <c r="A134" s="24" t="str">
        <f ca="1">UNICAMP!A21</f>
        <v>UNICAMP</v>
      </c>
      <c r="B134" s="24">
        <f ca="1">UNICAMP!B21</f>
        <v>19</v>
      </c>
      <c r="C134" s="24" t="str">
        <f ca="1">UNICAMP!C21</f>
        <v>Luiz Eduardo Barreto Martins </v>
      </c>
      <c r="D134" s="85" t="str">
        <f ca="1">UNICAMP!D21</f>
        <v>P</v>
      </c>
      <c r="E134" s="24" t="str">
        <f ca="1">UNICAMP!E21</f>
        <v xml:space="preserve"> </v>
      </c>
      <c r="F134" s="24">
        <f ca="1">UNICAMP!F21</f>
        <v>0</v>
      </c>
      <c r="G134" s="24">
        <f ca="1">UNICAMP!G21</f>
        <v>2</v>
      </c>
      <c r="H134" s="24">
        <f ca="1">UNICAMP!H21</f>
        <v>0</v>
      </c>
      <c r="I134" s="24">
        <f ca="1">UNICAMP!I21</f>
        <v>0</v>
      </c>
      <c r="J134" s="24">
        <f ca="1">UNICAMP!J21</f>
        <v>0</v>
      </c>
      <c r="K134" s="24">
        <f ca="1">UNICAMP!K21</f>
        <v>0</v>
      </c>
      <c r="L134" s="24">
        <f ca="1">UNICAMP!L21</f>
        <v>0</v>
      </c>
      <c r="M134" s="24">
        <f ca="1">UNICAMP!M21</f>
        <v>0</v>
      </c>
      <c r="N134" s="24">
        <f ca="1">UNICAMP!N21</f>
        <v>0</v>
      </c>
      <c r="O134" s="24">
        <f ca="1">UNICAMP!O21</f>
        <v>0</v>
      </c>
      <c r="P134" s="24">
        <f ca="1">UNICAMP!P21</f>
        <v>0</v>
      </c>
      <c r="Q134" s="24">
        <f ca="1">UNICAMP!Q21</f>
        <v>0</v>
      </c>
      <c r="R134" s="24">
        <f ca="1">UNICAMP!R21</f>
        <v>0</v>
      </c>
      <c r="S134" s="24">
        <f ca="1">UNICAMP!S21</f>
        <v>0</v>
      </c>
      <c r="T134" s="85" t="str">
        <f ca="1">UNICAMP!T21</f>
        <v>P</v>
      </c>
      <c r="U134" s="24">
        <f ca="1">UNICAMP!U21</f>
        <v>2</v>
      </c>
      <c r="V134" s="24">
        <f ca="1">UNICAMP!V21</f>
        <v>0</v>
      </c>
      <c r="W134" s="24">
        <f ca="1">UNICAMP!W21</f>
        <v>0</v>
      </c>
      <c r="X134" s="24">
        <f ca="1">UNICAMP!X21</f>
        <v>0</v>
      </c>
      <c r="Y134" s="24">
        <f ca="1">UNICAMP!Y21</f>
        <v>0</v>
      </c>
      <c r="Z134" s="24">
        <f ca="1">UNICAMP!Z21</f>
        <v>0</v>
      </c>
      <c r="AA134" s="24">
        <f ca="1">UNICAMP!AA21</f>
        <v>0</v>
      </c>
      <c r="AB134" s="24">
        <f ca="1">UNICAMP!AB21</f>
        <v>0</v>
      </c>
      <c r="AC134" s="24">
        <f ca="1">UNICAMP!AC21</f>
        <v>0</v>
      </c>
      <c r="AD134" s="24">
        <f ca="1">UNICAMP!AD21</f>
        <v>0</v>
      </c>
      <c r="AE134" s="24">
        <f ca="1">UNICAMP!AE21</f>
        <v>0</v>
      </c>
      <c r="AF134" s="24">
        <f ca="1">UNICAMP!AF21</f>
        <v>0</v>
      </c>
      <c r="AG134" s="24">
        <f ca="1">UNICAMP!AG21</f>
        <v>0</v>
      </c>
      <c r="AH134" s="24">
        <f ca="1">UNICAMP!AH21</f>
        <v>0</v>
      </c>
      <c r="AI134" s="24">
        <f ca="1">UNICAMP!AI21</f>
        <v>0</v>
      </c>
      <c r="AJ134" s="50"/>
      <c r="AK134" s="93"/>
      <c r="AL134" s="33"/>
      <c r="AM134" s="33"/>
      <c r="AN134" s="36"/>
      <c r="AO134" s="36"/>
      <c r="AP134" s="36"/>
      <c r="AQ134" s="36"/>
      <c r="AR134" s="37"/>
      <c r="AS134" s="33"/>
      <c r="AT134" s="33"/>
      <c r="AU134" s="33"/>
      <c r="AV134" s="33"/>
      <c r="AW134" s="33"/>
      <c r="AX134" s="33"/>
      <c r="AY134" s="33"/>
      <c r="AZ134" s="38">
        <f t="shared" si="102"/>
        <v>2</v>
      </c>
      <c r="BA134" s="39">
        <f t="shared" si="103"/>
        <v>2</v>
      </c>
      <c r="BB134" s="40">
        <f t="shared" si="104"/>
        <v>0</v>
      </c>
      <c r="BC134" s="31">
        <f t="shared" si="105"/>
        <v>2</v>
      </c>
      <c r="BD134" s="40">
        <f t="shared" si="106"/>
        <v>2</v>
      </c>
      <c r="BE134" s="31">
        <f t="shared" si="107"/>
        <v>4</v>
      </c>
      <c r="BF134" s="40">
        <f t="shared" si="108"/>
        <v>0</v>
      </c>
      <c r="BG134" s="31">
        <f t="shared" si="109"/>
        <v>4</v>
      </c>
      <c r="BH134" s="40">
        <f t="shared" si="110"/>
        <v>0</v>
      </c>
      <c r="BI134" s="40">
        <f t="shared" si="111"/>
        <v>0</v>
      </c>
      <c r="BJ134" s="40">
        <f t="shared" si="112"/>
        <v>0</v>
      </c>
      <c r="BK134" s="40">
        <f t="shared" si="113"/>
        <v>0</v>
      </c>
      <c r="BL134" s="40">
        <f t="shared" si="114"/>
        <v>0</v>
      </c>
      <c r="BM134" s="31">
        <f t="shared" si="115"/>
        <v>0</v>
      </c>
      <c r="BN134" s="40">
        <f t="shared" si="116"/>
        <v>0</v>
      </c>
      <c r="BO134" s="40">
        <f t="shared" si="117"/>
        <v>0</v>
      </c>
      <c r="BP134" s="40">
        <f t="shared" si="118"/>
        <v>0</v>
      </c>
      <c r="BQ134" s="40">
        <f t="shared" si="119"/>
        <v>0</v>
      </c>
      <c r="BR134" s="40">
        <f t="shared" si="120"/>
        <v>0</v>
      </c>
      <c r="BS134" s="31">
        <f t="shared" si="121"/>
        <v>0</v>
      </c>
      <c r="BT134" s="40">
        <f t="shared" si="122"/>
        <v>0</v>
      </c>
      <c r="BU134" s="41">
        <f t="shared" si="123"/>
        <v>0</v>
      </c>
      <c r="BV134" s="41">
        <f t="shared" si="124"/>
        <v>0</v>
      </c>
      <c r="BW134" s="42"/>
      <c r="BX134" s="39">
        <f t="shared" si="125"/>
        <v>320</v>
      </c>
      <c r="BY134" s="40">
        <f t="shared" si="126"/>
        <v>0</v>
      </c>
      <c r="BZ134" s="40">
        <f t="shared" si="127"/>
        <v>0</v>
      </c>
      <c r="CA134" s="40">
        <f t="shared" si="128"/>
        <v>0</v>
      </c>
      <c r="CB134" s="40">
        <f t="shared" si="129"/>
        <v>0</v>
      </c>
      <c r="CC134" s="32">
        <f t="shared" si="148"/>
        <v>320</v>
      </c>
      <c r="CD134" s="177">
        <f t="shared" si="6"/>
        <v>173.33333333333334</v>
      </c>
      <c r="CE134" s="24">
        <f t="shared" si="149"/>
        <v>3</v>
      </c>
      <c r="CF134" s="177">
        <f t="shared" si="7"/>
        <v>133.33333333333334</v>
      </c>
      <c r="CG134" s="24">
        <f t="shared" si="150"/>
        <v>4</v>
      </c>
      <c r="CH134" s="177">
        <f t="shared" si="8"/>
        <v>80</v>
      </c>
      <c r="CI134" s="24">
        <f t="shared" si="151"/>
        <v>5</v>
      </c>
      <c r="CJ134" s="24">
        <f t="shared" si="152"/>
        <v>200</v>
      </c>
      <c r="CK134" s="175">
        <f t="shared" si="130"/>
        <v>0.16156312321712571</v>
      </c>
      <c r="CM134">
        <f t="shared" si="131"/>
        <v>0.36968576709796674</v>
      </c>
      <c r="CN134">
        <f t="shared" si="132"/>
        <v>0</v>
      </c>
      <c r="CO134">
        <f t="shared" si="133"/>
        <v>0.19960079840319361</v>
      </c>
      <c r="CP134">
        <f t="shared" si="134"/>
        <v>0</v>
      </c>
      <c r="CQ134">
        <f t="shared" si="135"/>
        <v>0</v>
      </c>
      <c r="CR134">
        <f t="shared" si="136"/>
        <v>0</v>
      </c>
      <c r="CS134">
        <f t="shared" si="137"/>
        <v>0</v>
      </c>
      <c r="CT134">
        <f t="shared" si="138"/>
        <v>0</v>
      </c>
      <c r="CU134">
        <f t="shared" si="139"/>
        <v>0</v>
      </c>
      <c r="CV134">
        <f t="shared" si="140"/>
        <v>0</v>
      </c>
      <c r="CW134">
        <f t="shared" si="141"/>
        <v>0</v>
      </c>
      <c r="CX134">
        <f t="shared" si="142"/>
        <v>0</v>
      </c>
      <c r="CY134">
        <f t="shared" si="143"/>
        <v>0</v>
      </c>
      <c r="CZ134">
        <f t="shared" si="144"/>
        <v>0</v>
      </c>
      <c r="DA134">
        <f t="shared" si="145"/>
        <v>0</v>
      </c>
      <c r="DB134">
        <f t="shared" si="146"/>
        <v>0</v>
      </c>
      <c r="DC134">
        <f t="shared" si="147"/>
        <v>0</v>
      </c>
      <c r="DE134" s="24">
        <f t="shared" si="153"/>
        <v>0</v>
      </c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</row>
    <row r="135" spans="1:123" ht="15.75" thickBot="1">
      <c r="A135" s="24" t="str">
        <f ca="1">UNICAMP!A22</f>
        <v>UNICAMP</v>
      </c>
      <c r="B135" s="24">
        <f ca="1">UNICAMP!B22</f>
        <v>20</v>
      </c>
      <c r="C135" s="24" t="str">
        <f ca="1">UNICAMP!C22</f>
        <v>Mara Patrícia Traina Chacon-Mikahil </v>
      </c>
      <c r="D135" s="85" t="str">
        <f ca="1">UNICAMP!D22</f>
        <v>P</v>
      </c>
      <c r="E135" s="24">
        <f ca="1">UNICAMP!E22</f>
        <v>0</v>
      </c>
      <c r="F135" s="24">
        <f ca="1">UNICAMP!F22</f>
        <v>0</v>
      </c>
      <c r="G135" s="24">
        <f ca="1">UNICAMP!G22</f>
        <v>3</v>
      </c>
      <c r="H135" s="24">
        <f ca="1">UNICAMP!H22</f>
        <v>0</v>
      </c>
      <c r="I135" s="24">
        <f ca="1">UNICAMP!I22</f>
        <v>0</v>
      </c>
      <c r="J135" s="24">
        <f ca="1">UNICAMP!J22</f>
        <v>1</v>
      </c>
      <c r="K135" s="24">
        <f ca="1">UNICAMP!K22</f>
        <v>0</v>
      </c>
      <c r="L135" s="24">
        <f ca="1">UNICAMP!L22</f>
        <v>0</v>
      </c>
      <c r="M135" s="24">
        <f ca="1">UNICAMP!M22</f>
        <v>0</v>
      </c>
      <c r="N135" s="24">
        <f ca="1">UNICAMP!N22</f>
        <v>0</v>
      </c>
      <c r="O135" s="24">
        <f ca="1">UNICAMP!O22</f>
        <v>0</v>
      </c>
      <c r="P135" s="24">
        <f ca="1">UNICAMP!P22</f>
        <v>0</v>
      </c>
      <c r="Q135" s="24">
        <f ca="1">UNICAMP!Q22</f>
        <v>0</v>
      </c>
      <c r="R135" s="24">
        <f ca="1">UNICAMP!R22</f>
        <v>0</v>
      </c>
      <c r="S135" s="24">
        <f ca="1">UNICAMP!S22</f>
        <v>0</v>
      </c>
      <c r="T135" s="85" t="str">
        <f ca="1">UNICAMP!T22</f>
        <v>P</v>
      </c>
      <c r="U135" s="24">
        <f ca="1">UNICAMP!U22</f>
        <v>2</v>
      </c>
      <c r="V135" s="24">
        <f ca="1">UNICAMP!V22</f>
        <v>0</v>
      </c>
      <c r="W135" s="24">
        <f ca="1">UNICAMP!W22</f>
        <v>0</v>
      </c>
      <c r="X135" s="24">
        <f ca="1">UNICAMP!X22</f>
        <v>0</v>
      </c>
      <c r="Y135" s="24">
        <f ca="1">UNICAMP!Y22</f>
        <v>0</v>
      </c>
      <c r="Z135" s="24">
        <f ca="1">UNICAMP!Z22</f>
        <v>0</v>
      </c>
      <c r="AA135" s="24">
        <f ca="1">UNICAMP!AA22</f>
        <v>0</v>
      </c>
      <c r="AB135" s="24">
        <f ca="1">UNICAMP!AB22</f>
        <v>0</v>
      </c>
      <c r="AC135" s="24">
        <f ca="1">UNICAMP!AC22</f>
        <v>0</v>
      </c>
      <c r="AD135" s="24">
        <f ca="1">UNICAMP!AD22</f>
        <v>0</v>
      </c>
      <c r="AE135" s="24">
        <f ca="1">UNICAMP!AE22</f>
        <v>0</v>
      </c>
      <c r="AF135" s="24">
        <f ca="1">UNICAMP!AF22</f>
        <v>0</v>
      </c>
      <c r="AG135" s="24">
        <f ca="1">UNICAMP!AG22</f>
        <v>0</v>
      </c>
      <c r="AH135" s="24">
        <f ca="1">UNICAMP!AH22</f>
        <v>0</v>
      </c>
      <c r="AI135" s="24">
        <f ca="1">UNICAMP!AI22</f>
        <v>0</v>
      </c>
      <c r="AJ135" s="50"/>
      <c r="AK135" s="93"/>
      <c r="AL135" s="33"/>
      <c r="AM135" s="33"/>
      <c r="AN135" s="36"/>
      <c r="AO135" s="36"/>
      <c r="AP135" s="36"/>
      <c r="AQ135" s="36"/>
      <c r="AR135" s="37"/>
      <c r="AS135" s="33"/>
      <c r="AT135" s="33"/>
      <c r="AU135" s="33"/>
      <c r="AV135" s="33"/>
      <c r="AW135" s="33"/>
      <c r="AX135" s="33"/>
      <c r="AY135" s="33"/>
      <c r="AZ135" s="38">
        <f t="shared" si="102"/>
        <v>2</v>
      </c>
      <c r="BA135" s="39">
        <f t="shared" si="103"/>
        <v>2</v>
      </c>
      <c r="BB135" s="40">
        <f t="shared" si="104"/>
        <v>0</v>
      </c>
      <c r="BC135" s="31">
        <f t="shared" si="105"/>
        <v>2</v>
      </c>
      <c r="BD135" s="40">
        <f t="shared" si="106"/>
        <v>3</v>
      </c>
      <c r="BE135" s="31">
        <f t="shared" si="107"/>
        <v>5</v>
      </c>
      <c r="BF135" s="40">
        <f t="shared" si="108"/>
        <v>0</v>
      </c>
      <c r="BG135" s="31">
        <f t="shared" si="109"/>
        <v>5</v>
      </c>
      <c r="BH135" s="40">
        <f t="shared" si="110"/>
        <v>0</v>
      </c>
      <c r="BI135" s="40">
        <f t="shared" si="111"/>
        <v>1</v>
      </c>
      <c r="BJ135" s="40">
        <f t="shared" si="112"/>
        <v>0</v>
      </c>
      <c r="BK135" s="40">
        <f t="shared" si="113"/>
        <v>0</v>
      </c>
      <c r="BL135" s="40">
        <f t="shared" si="114"/>
        <v>0</v>
      </c>
      <c r="BM135" s="31">
        <f t="shared" si="115"/>
        <v>0</v>
      </c>
      <c r="BN135" s="40">
        <f t="shared" si="116"/>
        <v>0</v>
      </c>
      <c r="BO135" s="40">
        <f t="shared" si="117"/>
        <v>0</v>
      </c>
      <c r="BP135" s="40">
        <f t="shared" si="118"/>
        <v>0</v>
      </c>
      <c r="BQ135" s="40">
        <f t="shared" si="119"/>
        <v>0</v>
      </c>
      <c r="BR135" s="40">
        <f t="shared" si="120"/>
        <v>0</v>
      </c>
      <c r="BS135" s="31">
        <f t="shared" si="121"/>
        <v>0</v>
      </c>
      <c r="BT135" s="40">
        <f t="shared" si="122"/>
        <v>0</v>
      </c>
      <c r="BU135" s="41">
        <f t="shared" si="123"/>
        <v>0</v>
      </c>
      <c r="BV135" s="41">
        <f t="shared" si="124"/>
        <v>0</v>
      </c>
      <c r="BW135" s="42"/>
      <c r="BX135" s="39">
        <f t="shared" si="125"/>
        <v>380</v>
      </c>
      <c r="BY135" s="40">
        <f t="shared" si="126"/>
        <v>10</v>
      </c>
      <c r="BZ135" s="40">
        <f t="shared" si="127"/>
        <v>0</v>
      </c>
      <c r="CA135" s="40">
        <f t="shared" si="128"/>
        <v>0</v>
      </c>
      <c r="CB135" s="40">
        <f t="shared" si="129"/>
        <v>0</v>
      </c>
      <c r="CC135" s="32">
        <f t="shared" si="148"/>
        <v>390</v>
      </c>
      <c r="CD135" s="177">
        <f t="shared" si="6"/>
        <v>243.33333333333334</v>
      </c>
      <c r="CE135" s="24">
        <f t="shared" si="149"/>
        <v>3</v>
      </c>
      <c r="CF135" s="177">
        <f t="shared" si="7"/>
        <v>203.33333333333334</v>
      </c>
      <c r="CG135" s="24">
        <f t="shared" si="150"/>
        <v>4</v>
      </c>
      <c r="CH135" s="177">
        <f t="shared" si="8"/>
        <v>150</v>
      </c>
      <c r="CI135" s="24">
        <f t="shared" si="151"/>
        <v>5</v>
      </c>
      <c r="CJ135" s="24">
        <f t="shared" si="152"/>
        <v>155</v>
      </c>
      <c r="CK135" s="175">
        <f t="shared" si="130"/>
        <v>0.19690505642087192</v>
      </c>
      <c r="CM135">
        <f t="shared" si="131"/>
        <v>0.36968576709796674</v>
      </c>
      <c r="CN135">
        <f t="shared" si="132"/>
        <v>0</v>
      </c>
      <c r="CO135">
        <f t="shared" si="133"/>
        <v>0.29940119760479045</v>
      </c>
      <c r="CP135">
        <f t="shared" si="134"/>
        <v>0</v>
      </c>
      <c r="CQ135">
        <f t="shared" si="135"/>
        <v>0</v>
      </c>
      <c r="CR135">
        <f t="shared" si="136"/>
        <v>0.29940119760479045</v>
      </c>
      <c r="CS135">
        <f t="shared" si="137"/>
        <v>0</v>
      </c>
      <c r="CT135">
        <f t="shared" si="138"/>
        <v>0</v>
      </c>
      <c r="CU135">
        <f t="shared" si="139"/>
        <v>0</v>
      </c>
      <c r="CV135">
        <f t="shared" si="140"/>
        <v>0</v>
      </c>
      <c r="CW135">
        <f t="shared" si="141"/>
        <v>0</v>
      </c>
      <c r="CX135">
        <f t="shared" si="142"/>
        <v>0</v>
      </c>
      <c r="CY135">
        <f t="shared" si="143"/>
        <v>0</v>
      </c>
      <c r="CZ135">
        <f t="shared" si="144"/>
        <v>0</v>
      </c>
      <c r="DA135">
        <f t="shared" si="145"/>
        <v>0</v>
      </c>
      <c r="DB135">
        <f t="shared" si="146"/>
        <v>0</v>
      </c>
      <c r="DC135">
        <f t="shared" si="147"/>
        <v>0</v>
      </c>
      <c r="DE135" s="24">
        <f t="shared" si="153"/>
        <v>0</v>
      </c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</row>
    <row r="136" spans="1:123" ht="15.75" thickBot="1">
      <c r="A136" s="24" t="str">
        <f ca="1">UNICAMP!A23</f>
        <v>UNICAMP</v>
      </c>
      <c r="B136" s="24">
        <f ca="1">UNICAMP!B23</f>
        <v>21</v>
      </c>
      <c r="C136" s="24" t="str">
        <f ca="1">UNICAMP!C23</f>
        <v>Marco Antonio Coelho Bortoleto </v>
      </c>
      <c r="D136" s="85" t="str">
        <f ca="1">UNICAMP!D23</f>
        <v>C</v>
      </c>
      <c r="E136" s="24">
        <f ca="1">UNICAMP!E23</f>
        <v>0</v>
      </c>
      <c r="F136" s="24">
        <f ca="1">UNICAMP!F23</f>
        <v>0</v>
      </c>
      <c r="G136" s="24">
        <f ca="1">UNICAMP!G23</f>
        <v>0</v>
      </c>
      <c r="H136" s="24">
        <f ca="1">UNICAMP!H23</f>
        <v>0</v>
      </c>
      <c r="I136" s="24">
        <f ca="1">UNICAMP!I23</f>
        <v>0</v>
      </c>
      <c r="J136" s="24">
        <f ca="1">UNICAMP!J23</f>
        <v>0</v>
      </c>
      <c r="K136" s="24">
        <f ca="1">UNICAMP!K23</f>
        <v>0</v>
      </c>
      <c r="L136" s="24">
        <f ca="1">UNICAMP!L23</f>
        <v>0</v>
      </c>
      <c r="M136" s="24">
        <f ca="1">UNICAMP!M23</f>
        <v>0</v>
      </c>
      <c r="N136" s="24">
        <f ca="1">UNICAMP!N23</f>
        <v>0</v>
      </c>
      <c r="O136" s="24">
        <f ca="1">UNICAMP!O23</f>
        <v>0</v>
      </c>
      <c r="P136" s="24">
        <f ca="1">UNICAMP!P23</f>
        <v>0</v>
      </c>
      <c r="Q136" s="24">
        <f ca="1">UNICAMP!Q23</f>
        <v>0</v>
      </c>
      <c r="R136" s="24">
        <f ca="1">UNICAMP!R23</f>
        <v>0</v>
      </c>
      <c r="S136" s="24">
        <f ca="1">UNICAMP!S23</f>
        <v>0</v>
      </c>
      <c r="T136" s="85" t="str">
        <f ca="1">UNICAMP!T23</f>
        <v>P</v>
      </c>
      <c r="U136" s="24">
        <f ca="1">UNICAMP!U23</f>
        <v>0</v>
      </c>
      <c r="V136" s="24">
        <f ca="1">UNICAMP!V23</f>
        <v>0</v>
      </c>
      <c r="W136" s="24">
        <f ca="1">UNICAMP!W23</f>
        <v>1</v>
      </c>
      <c r="X136" s="24">
        <f ca="1">UNICAMP!X23</f>
        <v>1</v>
      </c>
      <c r="Y136" s="24">
        <f ca="1">UNICAMP!Y23</f>
        <v>0</v>
      </c>
      <c r="Z136" s="24">
        <f ca="1">UNICAMP!Z23</f>
        <v>1</v>
      </c>
      <c r="AA136" s="24">
        <f ca="1">UNICAMP!AA23</f>
        <v>0</v>
      </c>
      <c r="AB136" s="24">
        <f ca="1">UNICAMP!AB23</f>
        <v>0</v>
      </c>
      <c r="AC136" s="24">
        <f ca="1">UNICAMP!AC23</f>
        <v>0</v>
      </c>
      <c r="AD136" s="24">
        <f ca="1">UNICAMP!AD23</f>
        <v>0</v>
      </c>
      <c r="AE136" s="24">
        <f ca="1">UNICAMP!AE23</f>
        <v>0</v>
      </c>
      <c r="AF136" s="24">
        <f ca="1">UNICAMP!AF23</f>
        <v>0</v>
      </c>
      <c r="AG136" s="24">
        <f ca="1">UNICAMP!AG23</f>
        <v>0</v>
      </c>
      <c r="AH136" s="24">
        <f ca="1">UNICAMP!AH23</f>
        <v>0</v>
      </c>
      <c r="AI136" s="24">
        <f ca="1">UNICAMP!AI23</f>
        <v>0</v>
      </c>
      <c r="AJ136" s="50"/>
      <c r="AK136" s="93"/>
      <c r="AL136" s="33"/>
      <c r="AM136" s="33"/>
      <c r="AN136" s="36"/>
      <c r="AO136" s="36"/>
      <c r="AP136" s="36"/>
      <c r="AQ136" s="36"/>
      <c r="AR136" s="37"/>
      <c r="AS136" s="33"/>
      <c r="AT136" s="33"/>
      <c r="AU136" s="33"/>
      <c r="AV136" s="33"/>
      <c r="AW136" s="33"/>
      <c r="AX136" s="33"/>
      <c r="AY136" s="33"/>
      <c r="AZ136" s="38">
        <f t="shared" si="102"/>
        <v>1</v>
      </c>
      <c r="BA136" s="39">
        <f t="shared" si="103"/>
        <v>0</v>
      </c>
      <c r="BB136" s="40">
        <f t="shared" si="104"/>
        <v>0</v>
      </c>
      <c r="BC136" s="31">
        <f t="shared" si="105"/>
        <v>0</v>
      </c>
      <c r="BD136" s="40">
        <f t="shared" si="106"/>
        <v>1</v>
      </c>
      <c r="BE136" s="31">
        <f t="shared" si="107"/>
        <v>1</v>
      </c>
      <c r="BF136" s="40">
        <f t="shared" si="108"/>
        <v>1</v>
      </c>
      <c r="BG136" s="31">
        <f t="shared" si="109"/>
        <v>2</v>
      </c>
      <c r="BH136" s="40">
        <f t="shared" si="110"/>
        <v>0</v>
      </c>
      <c r="BI136" s="40">
        <f t="shared" si="111"/>
        <v>1</v>
      </c>
      <c r="BJ136" s="40">
        <f t="shared" si="112"/>
        <v>0</v>
      </c>
      <c r="BK136" s="40">
        <f t="shared" si="113"/>
        <v>0</v>
      </c>
      <c r="BL136" s="40">
        <f t="shared" si="114"/>
        <v>0</v>
      </c>
      <c r="BM136" s="31">
        <f t="shared" si="115"/>
        <v>0</v>
      </c>
      <c r="BN136" s="40">
        <f t="shared" si="116"/>
        <v>0</v>
      </c>
      <c r="BO136" s="40">
        <f t="shared" si="117"/>
        <v>0</v>
      </c>
      <c r="BP136" s="40">
        <f t="shared" si="118"/>
        <v>0</v>
      </c>
      <c r="BQ136" s="40">
        <f t="shared" si="119"/>
        <v>0</v>
      </c>
      <c r="BR136" s="40">
        <f t="shared" si="120"/>
        <v>0</v>
      </c>
      <c r="BS136" s="31">
        <f t="shared" si="121"/>
        <v>0</v>
      </c>
      <c r="BT136" s="40">
        <f t="shared" si="122"/>
        <v>0</v>
      </c>
      <c r="BU136" s="41">
        <f t="shared" si="123"/>
        <v>0</v>
      </c>
      <c r="BV136" s="41">
        <f t="shared" si="124"/>
        <v>0</v>
      </c>
      <c r="BW136" s="42"/>
      <c r="BX136" s="39">
        <f t="shared" si="125"/>
        <v>100</v>
      </c>
      <c r="BY136" s="40">
        <f t="shared" si="126"/>
        <v>10</v>
      </c>
      <c r="BZ136" s="40">
        <f t="shared" si="127"/>
        <v>0</v>
      </c>
      <c r="CA136" s="40">
        <f t="shared" si="128"/>
        <v>0</v>
      </c>
      <c r="CB136" s="40">
        <f t="shared" si="129"/>
        <v>0</v>
      </c>
      <c r="CC136" s="32">
        <f t="shared" si="148"/>
        <v>110</v>
      </c>
      <c r="CD136" s="177">
        <f t="shared" si="6"/>
        <v>36.666666666666671</v>
      </c>
      <c r="CE136" s="24">
        <f t="shared" si="149"/>
        <v>3</v>
      </c>
      <c r="CF136" s="177">
        <f t="shared" si="7"/>
        <v>16.666666666666671</v>
      </c>
      <c r="CG136" s="24">
        <f t="shared" si="150"/>
        <v>4</v>
      </c>
      <c r="CH136" s="177">
        <f t="shared" si="8"/>
        <v>-10</v>
      </c>
      <c r="CI136" s="24" t="str">
        <f t="shared" si="151"/>
        <v>NAO</v>
      </c>
      <c r="CJ136" s="24">
        <f t="shared" si="152"/>
        <v>340</v>
      </c>
      <c r="CK136" s="175">
        <f t="shared" si="130"/>
        <v>5.5537323605886958E-2</v>
      </c>
      <c r="CM136">
        <f t="shared" si="131"/>
        <v>0</v>
      </c>
      <c r="CN136">
        <f t="shared" si="132"/>
        <v>0</v>
      </c>
      <c r="CO136">
        <f t="shared" si="133"/>
        <v>9.9800399201596807E-2</v>
      </c>
      <c r="CP136">
        <f t="shared" si="134"/>
        <v>0.22779043280182235</v>
      </c>
      <c r="CQ136">
        <f t="shared" si="135"/>
        <v>0</v>
      </c>
      <c r="CR136">
        <f t="shared" si="136"/>
        <v>0.29940119760479045</v>
      </c>
      <c r="CS136">
        <f t="shared" si="137"/>
        <v>0</v>
      </c>
      <c r="CT136">
        <f t="shared" si="138"/>
        <v>0</v>
      </c>
      <c r="CU136">
        <f t="shared" si="139"/>
        <v>0</v>
      </c>
      <c r="CV136">
        <f t="shared" si="140"/>
        <v>0</v>
      </c>
      <c r="CW136">
        <f t="shared" si="141"/>
        <v>0</v>
      </c>
      <c r="CX136">
        <f t="shared" si="142"/>
        <v>0</v>
      </c>
      <c r="CY136">
        <f t="shared" si="143"/>
        <v>0</v>
      </c>
      <c r="CZ136">
        <f t="shared" si="144"/>
        <v>0</v>
      </c>
      <c r="DA136">
        <f t="shared" si="145"/>
        <v>0</v>
      </c>
      <c r="DB136">
        <f t="shared" si="146"/>
        <v>0</v>
      </c>
      <c r="DC136">
        <f t="shared" si="147"/>
        <v>0</v>
      </c>
      <c r="DE136" s="24">
        <f t="shared" si="153"/>
        <v>0</v>
      </c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</row>
    <row r="137" spans="1:123" ht="15.75" thickBot="1">
      <c r="A137" s="24" t="str">
        <f ca="1">UNICAMP!A24</f>
        <v>UNICAMP</v>
      </c>
      <c r="B137" s="24">
        <f ca="1">UNICAMP!B24</f>
        <v>22</v>
      </c>
      <c r="C137" s="24" t="str">
        <f ca="1">UNICAMP!C24</f>
        <v>Maria Beatriz Rocha Ferreira </v>
      </c>
      <c r="D137" s="85" t="str">
        <f ca="1">UNICAMP!D24</f>
        <v>C</v>
      </c>
      <c r="E137" s="24">
        <f ca="1">UNICAMP!E24</f>
        <v>0</v>
      </c>
      <c r="F137" s="24">
        <f ca="1">UNICAMP!F24</f>
        <v>0</v>
      </c>
      <c r="G137" s="24">
        <f ca="1">UNICAMP!G24</f>
        <v>0</v>
      </c>
      <c r="H137" s="24">
        <f ca="1">UNICAMP!H24</f>
        <v>0</v>
      </c>
      <c r="I137" s="24">
        <f ca="1">UNICAMP!I24</f>
        <v>0</v>
      </c>
      <c r="J137" s="24">
        <f ca="1">UNICAMP!J24</f>
        <v>0</v>
      </c>
      <c r="K137" s="24">
        <f ca="1">UNICAMP!K24</f>
        <v>0</v>
      </c>
      <c r="L137" s="24">
        <f ca="1">UNICAMP!L24</f>
        <v>0</v>
      </c>
      <c r="M137" s="24">
        <f ca="1">UNICAMP!M24</f>
        <v>0</v>
      </c>
      <c r="N137" s="24">
        <f ca="1">UNICAMP!N24</f>
        <v>0</v>
      </c>
      <c r="O137" s="24">
        <f ca="1">UNICAMP!O24</f>
        <v>0</v>
      </c>
      <c r="P137" s="24">
        <f ca="1">UNICAMP!P24</f>
        <v>0</v>
      </c>
      <c r="Q137" s="24">
        <f ca="1">UNICAMP!Q24</f>
        <v>0</v>
      </c>
      <c r="R137" s="24">
        <f ca="1">UNICAMP!R24</f>
        <v>0</v>
      </c>
      <c r="S137" s="24">
        <f ca="1">UNICAMP!S24</f>
        <v>0</v>
      </c>
      <c r="T137" s="85" t="str">
        <f ca="1">UNICAMP!T24</f>
        <v>C</v>
      </c>
      <c r="U137" s="24">
        <f ca="1">UNICAMP!U24</f>
        <v>0</v>
      </c>
      <c r="V137" s="24">
        <f ca="1">UNICAMP!V24</f>
        <v>0</v>
      </c>
      <c r="W137" s="24">
        <f ca="1">UNICAMP!W24</f>
        <v>0</v>
      </c>
      <c r="X137" s="24">
        <f ca="1">UNICAMP!X24</f>
        <v>0</v>
      </c>
      <c r="Y137" s="24">
        <f ca="1">UNICAMP!Y24</f>
        <v>0</v>
      </c>
      <c r="Z137" s="24">
        <f ca="1">UNICAMP!Z24</f>
        <v>0</v>
      </c>
      <c r="AA137" s="24">
        <f ca="1">UNICAMP!AA24</f>
        <v>0</v>
      </c>
      <c r="AB137" s="24">
        <f ca="1">UNICAMP!AB24</f>
        <v>0</v>
      </c>
      <c r="AC137" s="24">
        <f ca="1">UNICAMP!AC24</f>
        <v>0</v>
      </c>
      <c r="AD137" s="24">
        <f ca="1">UNICAMP!AD24</f>
        <v>0</v>
      </c>
      <c r="AE137" s="24">
        <f ca="1">UNICAMP!AE24</f>
        <v>0</v>
      </c>
      <c r="AF137" s="24">
        <f ca="1">UNICAMP!AF24</f>
        <v>0</v>
      </c>
      <c r="AG137" s="24">
        <f ca="1">UNICAMP!AG24</f>
        <v>0</v>
      </c>
      <c r="AH137" s="24">
        <f ca="1">UNICAMP!AH24</f>
        <v>0</v>
      </c>
      <c r="AI137" s="24">
        <f ca="1">UNICAMP!AI24</f>
        <v>0</v>
      </c>
      <c r="AJ137" s="50"/>
      <c r="AK137" s="93"/>
      <c r="AL137" s="33"/>
      <c r="AM137" s="33"/>
      <c r="AN137" s="36"/>
      <c r="AO137" s="36"/>
      <c r="AP137" s="36"/>
      <c r="AQ137" s="36"/>
      <c r="AR137" s="37"/>
      <c r="AS137" s="33"/>
      <c r="AT137" s="33"/>
      <c r="AU137" s="33"/>
      <c r="AV137" s="33"/>
      <c r="AW137" s="33"/>
      <c r="AX137" s="33"/>
      <c r="AY137" s="33"/>
      <c r="AZ137" s="38">
        <f t="shared" si="102"/>
        <v>0</v>
      </c>
      <c r="BA137" s="39">
        <f t="shared" si="103"/>
        <v>0</v>
      </c>
      <c r="BB137" s="40">
        <f t="shared" si="104"/>
        <v>0</v>
      </c>
      <c r="BC137" s="31">
        <f t="shared" si="105"/>
        <v>0</v>
      </c>
      <c r="BD137" s="40">
        <f t="shared" si="106"/>
        <v>0</v>
      </c>
      <c r="BE137" s="31">
        <f t="shared" si="107"/>
        <v>0</v>
      </c>
      <c r="BF137" s="40">
        <f t="shared" si="108"/>
        <v>0</v>
      </c>
      <c r="BG137" s="31">
        <f t="shared" si="109"/>
        <v>0</v>
      </c>
      <c r="BH137" s="40">
        <f t="shared" si="110"/>
        <v>0</v>
      </c>
      <c r="BI137" s="40">
        <f t="shared" si="111"/>
        <v>0</v>
      </c>
      <c r="BJ137" s="40">
        <f t="shared" si="112"/>
        <v>0</v>
      </c>
      <c r="BK137" s="40">
        <f t="shared" si="113"/>
        <v>0</v>
      </c>
      <c r="BL137" s="40">
        <f t="shared" si="114"/>
        <v>0</v>
      </c>
      <c r="BM137" s="31">
        <f t="shared" si="115"/>
        <v>0</v>
      </c>
      <c r="BN137" s="40">
        <f t="shared" si="116"/>
        <v>0</v>
      </c>
      <c r="BO137" s="40">
        <f t="shared" si="117"/>
        <v>0</v>
      </c>
      <c r="BP137" s="40">
        <f t="shared" si="118"/>
        <v>0</v>
      </c>
      <c r="BQ137" s="40">
        <f t="shared" si="119"/>
        <v>0</v>
      </c>
      <c r="BR137" s="40">
        <f t="shared" si="120"/>
        <v>0</v>
      </c>
      <c r="BS137" s="31">
        <f t="shared" si="121"/>
        <v>0</v>
      </c>
      <c r="BT137" s="40">
        <f t="shared" si="122"/>
        <v>0</v>
      </c>
      <c r="BU137" s="41">
        <f t="shared" si="123"/>
        <v>0</v>
      </c>
      <c r="BV137" s="41">
        <f t="shared" si="124"/>
        <v>0</v>
      </c>
      <c r="BW137" s="42"/>
      <c r="BX137" s="39">
        <f t="shared" si="125"/>
        <v>0</v>
      </c>
      <c r="BY137" s="40">
        <f t="shared" si="126"/>
        <v>0</v>
      </c>
      <c r="BZ137" s="40">
        <f t="shared" si="127"/>
        <v>0</v>
      </c>
      <c r="CA137" s="40">
        <f t="shared" si="128"/>
        <v>0</v>
      </c>
      <c r="CB137" s="40">
        <f t="shared" si="129"/>
        <v>0</v>
      </c>
      <c r="CC137" s="32" t="str">
        <f t="shared" si="148"/>
        <v/>
      </c>
      <c r="CD137" s="177" t="e">
        <f t="shared" si="6"/>
        <v>#VALUE!</v>
      </c>
      <c r="CE137" s="24" t="str">
        <f t="shared" si="149"/>
        <v xml:space="preserve"> </v>
      </c>
      <c r="CF137" s="177" t="e">
        <f t="shared" si="7"/>
        <v>#VALUE!</v>
      </c>
      <c r="CG137" s="24" t="str">
        <f t="shared" si="150"/>
        <v xml:space="preserve"> </v>
      </c>
      <c r="CH137" s="177" t="e">
        <f t="shared" si="8"/>
        <v>#VALUE!</v>
      </c>
      <c r="CI137" s="24" t="str">
        <f t="shared" si="151"/>
        <v xml:space="preserve"> </v>
      </c>
      <c r="CJ137" s="24" t="e">
        <f t="shared" si="152"/>
        <v>#VALUE!</v>
      </c>
      <c r="CK137" s="175" t="e">
        <f t="shared" si="130"/>
        <v>#VALUE!</v>
      </c>
      <c r="CM137">
        <f t="shared" si="131"/>
        <v>0</v>
      </c>
      <c r="CN137">
        <f t="shared" si="132"/>
        <v>0</v>
      </c>
      <c r="CO137">
        <f t="shared" si="133"/>
        <v>0</v>
      </c>
      <c r="CP137">
        <f t="shared" si="134"/>
        <v>0</v>
      </c>
      <c r="CQ137">
        <f t="shared" si="135"/>
        <v>0</v>
      </c>
      <c r="CR137">
        <f t="shared" si="136"/>
        <v>0</v>
      </c>
      <c r="CS137">
        <f t="shared" si="137"/>
        <v>0</v>
      </c>
      <c r="CT137">
        <f t="shared" si="138"/>
        <v>0</v>
      </c>
      <c r="CU137">
        <f t="shared" si="139"/>
        <v>0</v>
      </c>
      <c r="CV137">
        <f t="shared" si="140"/>
        <v>0</v>
      </c>
      <c r="CW137">
        <f t="shared" si="141"/>
        <v>0</v>
      </c>
      <c r="CX137">
        <f t="shared" si="142"/>
        <v>0</v>
      </c>
      <c r="CY137">
        <f t="shared" si="143"/>
        <v>0</v>
      </c>
      <c r="CZ137">
        <f t="shared" si="144"/>
        <v>0</v>
      </c>
      <c r="DA137">
        <f t="shared" si="145"/>
        <v>0</v>
      </c>
      <c r="DB137">
        <f t="shared" si="146"/>
        <v>0</v>
      </c>
      <c r="DC137">
        <f t="shared" si="147"/>
        <v>0</v>
      </c>
      <c r="DE137" s="24">
        <f t="shared" si="153"/>
        <v>0</v>
      </c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</row>
    <row r="138" spans="1:123" ht="15.75" thickBot="1">
      <c r="A138" s="24" t="str">
        <f ca="1">UNICAMP!A25</f>
        <v>UNICAMP</v>
      </c>
      <c r="B138" s="24">
        <f ca="1">UNICAMP!B25</f>
        <v>23</v>
      </c>
      <c r="C138" s="24" t="str">
        <f ca="1">UNICAMP!C25</f>
        <v>Maria da Consolaçao G. C. F. Tavares</v>
      </c>
      <c r="D138" s="85" t="str">
        <f ca="1">UNICAMP!D25</f>
        <v>P</v>
      </c>
      <c r="E138" s="24">
        <f ca="1">UNICAMP!E25</f>
        <v>0</v>
      </c>
      <c r="F138" s="24">
        <f ca="1">UNICAMP!F25</f>
        <v>1</v>
      </c>
      <c r="G138" s="24">
        <f ca="1">UNICAMP!G25</f>
        <v>1</v>
      </c>
      <c r="H138" s="24">
        <f ca="1">UNICAMP!H25</f>
        <v>0</v>
      </c>
      <c r="I138" s="24">
        <f ca="1">UNICAMP!I25</f>
        <v>0</v>
      </c>
      <c r="J138" s="24">
        <f ca="1">UNICAMP!J25</f>
        <v>1</v>
      </c>
      <c r="K138" s="24">
        <f ca="1">UNICAMP!K25</f>
        <v>1</v>
      </c>
      <c r="L138" s="24">
        <f ca="1">UNICAMP!L25</f>
        <v>0</v>
      </c>
      <c r="M138" s="24">
        <f ca="1">UNICAMP!M25</f>
        <v>0</v>
      </c>
      <c r="N138" s="24">
        <f ca="1">UNICAMP!N25</f>
        <v>0</v>
      </c>
      <c r="O138" s="24">
        <f ca="1">UNICAMP!O25</f>
        <v>0</v>
      </c>
      <c r="P138" s="24">
        <f ca="1">UNICAMP!P25</f>
        <v>0</v>
      </c>
      <c r="Q138" s="24">
        <f ca="1">UNICAMP!Q25</f>
        <v>0</v>
      </c>
      <c r="R138" s="24">
        <f ca="1">UNICAMP!R25</f>
        <v>0</v>
      </c>
      <c r="S138" s="24">
        <f ca="1">UNICAMP!S25</f>
        <v>0</v>
      </c>
      <c r="T138" s="85" t="str">
        <f ca="1">UNICAMP!T25</f>
        <v>P</v>
      </c>
      <c r="U138" s="24">
        <f ca="1">UNICAMP!U25</f>
        <v>0</v>
      </c>
      <c r="V138" s="24">
        <f ca="1">UNICAMP!V25</f>
        <v>1</v>
      </c>
      <c r="W138" s="24">
        <f ca="1">UNICAMP!W25</f>
        <v>0</v>
      </c>
      <c r="X138" s="24">
        <f ca="1">UNICAMP!X25</f>
        <v>0</v>
      </c>
      <c r="Y138" s="24">
        <f ca="1">UNICAMP!Y25</f>
        <v>0</v>
      </c>
      <c r="Z138" s="24">
        <f ca="1">UNICAMP!Z25</f>
        <v>0</v>
      </c>
      <c r="AA138" s="24">
        <f ca="1">UNICAMP!AA25</f>
        <v>0</v>
      </c>
      <c r="AB138" s="24">
        <f ca="1">UNICAMP!AB25</f>
        <v>0</v>
      </c>
      <c r="AC138" s="24">
        <f ca="1">UNICAMP!AC25</f>
        <v>0</v>
      </c>
      <c r="AD138" s="24">
        <f ca="1">UNICAMP!AD25</f>
        <v>0</v>
      </c>
      <c r="AE138" s="24">
        <f ca="1">UNICAMP!AE25</f>
        <v>0</v>
      </c>
      <c r="AF138" s="24">
        <f ca="1">UNICAMP!AF25</f>
        <v>0</v>
      </c>
      <c r="AG138" s="24">
        <f ca="1">UNICAMP!AG25</f>
        <v>0</v>
      </c>
      <c r="AH138" s="24">
        <f ca="1">UNICAMP!AH25</f>
        <v>0</v>
      </c>
      <c r="AI138" s="24">
        <f ca="1">UNICAMP!AI25</f>
        <v>0</v>
      </c>
      <c r="AJ138" s="50"/>
      <c r="AK138" s="93"/>
      <c r="AL138" s="33"/>
      <c r="AM138" s="33"/>
      <c r="AN138" s="36"/>
      <c r="AO138" s="36"/>
      <c r="AP138" s="36"/>
      <c r="AQ138" s="36"/>
      <c r="AR138" s="37"/>
      <c r="AS138" s="33"/>
      <c r="AT138" s="33"/>
      <c r="AU138" s="33"/>
      <c r="AV138" s="33"/>
      <c r="AW138" s="33"/>
      <c r="AX138" s="33"/>
      <c r="AY138" s="33"/>
      <c r="AZ138" s="38">
        <f t="shared" si="102"/>
        <v>2</v>
      </c>
      <c r="BA138" s="39">
        <f t="shared" si="103"/>
        <v>0</v>
      </c>
      <c r="BB138" s="40">
        <f t="shared" si="104"/>
        <v>2</v>
      </c>
      <c r="BC138" s="31">
        <f t="shared" si="105"/>
        <v>2</v>
      </c>
      <c r="BD138" s="40">
        <f t="shared" si="106"/>
        <v>1</v>
      </c>
      <c r="BE138" s="31">
        <f t="shared" si="107"/>
        <v>3</v>
      </c>
      <c r="BF138" s="40">
        <f t="shared" si="108"/>
        <v>0</v>
      </c>
      <c r="BG138" s="31">
        <f t="shared" si="109"/>
        <v>3</v>
      </c>
      <c r="BH138" s="40">
        <f t="shared" si="110"/>
        <v>0</v>
      </c>
      <c r="BI138" s="40">
        <f t="shared" si="111"/>
        <v>1</v>
      </c>
      <c r="BJ138" s="40">
        <f t="shared" si="112"/>
        <v>1</v>
      </c>
      <c r="BK138" s="40">
        <f t="shared" si="113"/>
        <v>0</v>
      </c>
      <c r="BL138" s="40">
        <f t="shared" si="114"/>
        <v>0</v>
      </c>
      <c r="BM138" s="31">
        <f t="shared" si="115"/>
        <v>0</v>
      </c>
      <c r="BN138" s="40">
        <f t="shared" si="116"/>
        <v>0</v>
      </c>
      <c r="BO138" s="40">
        <f t="shared" si="117"/>
        <v>0</v>
      </c>
      <c r="BP138" s="40">
        <f t="shared" si="118"/>
        <v>0</v>
      </c>
      <c r="BQ138" s="40">
        <f t="shared" si="119"/>
        <v>0</v>
      </c>
      <c r="BR138" s="40">
        <f t="shared" si="120"/>
        <v>0</v>
      </c>
      <c r="BS138" s="31">
        <f t="shared" si="121"/>
        <v>0</v>
      </c>
      <c r="BT138" s="40">
        <f t="shared" si="122"/>
        <v>0</v>
      </c>
      <c r="BU138" s="41">
        <f t="shared" si="123"/>
        <v>0</v>
      </c>
      <c r="BV138" s="41">
        <f t="shared" si="124"/>
        <v>0</v>
      </c>
      <c r="BW138" s="42"/>
      <c r="BX138" s="39">
        <f t="shared" si="125"/>
        <v>220</v>
      </c>
      <c r="BY138" s="40">
        <f t="shared" si="126"/>
        <v>10</v>
      </c>
      <c r="BZ138" s="40">
        <f t="shared" si="127"/>
        <v>5</v>
      </c>
      <c r="CA138" s="40">
        <f t="shared" si="128"/>
        <v>0</v>
      </c>
      <c r="CB138" s="40">
        <f t="shared" si="129"/>
        <v>0</v>
      </c>
      <c r="CC138" s="32">
        <f t="shared" si="148"/>
        <v>235</v>
      </c>
      <c r="CD138" s="177">
        <f t="shared" si="6"/>
        <v>88.333333333333343</v>
      </c>
      <c r="CE138" s="24">
        <f t="shared" si="149"/>
        <v>3</v>
      </c>
      <c r="CF138" s="177">
        <f t="shared" si="7"/>
        <v>48.333333333333343</v>
      </c>
      <c r="CG138" s="24">
        <f t="shared" si="150"/>
        <v>4</v>
      </c>
      <c r="CH138" s="177">
        <f t="shared" si="8"/>
        <v>-5</v>
      </c>
      <c r="CI138" s="24" t="str">
        <f t="shared" si="151"/>
        <v>NAO</v>
      </c>
      <c r="CJ138" s="24">
        <f t="shared" si="152"/>
        <v>262</v>
      </c>
      <c r="CK138" s="175">
        <f t="shared" si="130"/>
        <v>0.11864791861257667</v>
      </c>
      <c r="CM138">
        <f t="shared" si="131"/>
        <v>0</v>
      </c>
      <c r="CN138">
        <f t="shared" si="132"/>
        <v>0.3115264797507788</v>
      </c>
      <c r="CO138">
        <f t="shared" si="133"/>
        <v>9.9800399201596807E-2</v>
      </c>
      <c r="CP138">
        <f t="shared" si="134"/>
        <v>0</v>
      </c>
      <c r="CQ138">
        <f t="shared" si="135"/>
        <v>0</v>
      </c>
      <c r="CR138">
        <f t="shared" si="136"/>
        <v>0.29940119760479045</v>
      </c>
      <c r="CS138">
        <f t="shared" si="137"/>
        <v>1.0204081632653061</v>
      </c>
      <c r="CT138">
        <f t="shared" si="138"/>
        <v>0</v>
      </c>
      <c r="CU138">
        <f t="shared" si="139"/>
        <v>0</v>
      </c>
      <c r="CV138">
        <f t="shared" si="140"/>
        <v>0</v>
      </c>
      <c r="CW138">
        <f t="shared" si="141"/>
        <v>0</v>
      </c>
      <c r="CX138">
        <f t="shared" si="142"/>
        <v>0</v>
      </c>
      <c r="CY138">
        <f t="shared" si="143"/>
        <v>0</v>
      </c>
      <c r="CZ138">
        <f t="shared" si="144"/>
        <v>0</v>
      </c>
      <c r="DA138">
        <f t="shared" si="145"/>
        <v>0</v>
      </c>
      <c r="DB138">
        <f t="shared" si="146"/>
        <v>0</v>
      </c>
      <c r="DC138">
        <f t="shared" si="147"/>
        <v>0</v>
      </c>
      <c r="DE138" s="24">
        <f t="shared" si="153"/>
        <v>0</v>
      </c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</row>
    <row r="139" spans="1:123" ht="15.75" thickBot="1">
      <c r="A139" s="24" t="str">
        <f ca="1">UNICAMP!A26</f>
        <v>UNICAMP</v>
      </c>
      <c r="B139" s="24">
        <f ca="1">UNICAMP!B26</f>
        <v>24</v>
      </c>
      <c r="C139" s="24" t="str">
        <f ca="1">UNICAMP!C26</f>
        <v>Miguel de Arruda</v>
      </c>
      <c r="D139" s="85" t="str">
        <f ca="1">UNICAMP!D26</f>
        <v>P</v>
      </c>
      <c r="E139" s="24">
        <f ca="1">UNICAMP!E26</f>
        <v>0</v>
      </c>
      <c r="F139" s="24">
        <f ca="1">UNICAMP!F26</f>
        <v>0</v>
      </c>
      <c r="G139" s="24">
        <f ca="1">UNICAMP!G26</f>
        <v>2</v>
      </c>
      <c r="H139" s="24">
        <f ca="1">UNICAMP!H26</f>
        <v>0</v>
      </c>
      <c r="I139" s="24">
        <f ca="1">UNICAMP!I26</f>
        <v>2</v>
      </c>
      <c r="J139" s="24">
        <f ca="1">UNICAMP!J26</f>
        <v>2</v>
      </c>
      <c r="K139" s="24">
        <f ca="1">UNICAMP!K26</f>
        <v>1</v>
      </c>
      <c r="L139" s="24">
        <f ca="1">UNICAMP!L26</f>
        <v>0</v>
      </c>
      <c r="M139" s="24">
        <f ca="1">UNICAMP!M26</f>
        <v>0</v>
      </c>
      <c r="N139" s="24">
        <f ca="1">UNICAMP!N26</f>
        <v>0</v>
      </c>
      <c r="O139" s="24">
        <f ca="1">UNICAMP!O26</f>
        <v>1</v>
      </c>
      <c r="P139" s="24">
        <f ca="1">UNICAMP!P26</f>
        <v>0</v>
      </c>
      <c r="Q139" s="24">
        <f ca="1">UNICAMP!Q26</f>
        <v>0</v>
      </c>
      <c r="R139" s="24">
        <f ca="1">UNICAMP!R26</f>
        <v>0</v>
      </c>
      <c r="S139" s="24">
        <f ca="1">UNICAMP!S26</f>
        <v>1</v>
      </c>
      <c r="T139" s="85" t="str">
        <f ca="1">UNICAMP!T26</f>
        <v>P</v>
      </c>
      <c r="U139" s="24">
        <f ca="1">UNICAMP!U26</f>
        <v>0</v>
      </c>
      <c r="V139" s="24">
        <f ca="1">UNICAMP!V26</f>
        <v>0</v>
      </c>
      <c r="W139" s="24">
        <f ca="1">UNICAMP!W26</f>
        <v>0</v>
      </c>
      <c r="X139" s="24">
        <f ca="1">UNICAMP!X26</f>
        <v>0</v>
      </c>
      <c r="Y139" s="24">
        <f ca="1">UNICAMP!Y26</f>
        <v>1</v>
      </c>
      <c r="Z139" s="24">
        <f ca="1">UNICAMP!Z26</f>
        <v>1</v>
      </c>
      <c r="AA139" s="24">
        <f ca="1">UNICAMP!AA26</f>
        <v>0</v>
      </c>
      <c r="AB139" s="24">
        <f ca="1">UNICAMP!AB26</f>
        <v>0</v>
      </c>
      <c r="AC139" s="24">
        <f ca="1">UNICAMP!AC26</f>
        <v>0</v>
      </c>
      <c r="AD139" s="24">
        <f ca="1">UNICAMP!AD26</f>
        <v>0</v>
      </c>
      <c r="AE139" s="24">
        <f ca="1">UNICAMP!AE26</f>
        <v>0</v>
      </c>
      <c r="AF139" s="24">
        <f ca="1">UNICAMP!AF26</f>
        <v>0</v>
      </c>
      <c r="AG139" s="24">
        <f ca="1">UNICAMP!AG26</f>
        <v>0</v>
      </c>
      <c r="AH139" s="24">
        <f ca="1">UNICAMP!AH26</f>
        <v>0</v>
      </c>
      <c r="AI139" s="24">
        <f ca="1">UNICAMP!AI26</f>
        <v>0</v>
      </c>
      <c r="AJ139" s="50"/>
      <c r="AK139" s="93"/>
      <c r="AL139" s="33"/>
      <c r="AM139" s="33"/>
      <c r="AN139" s="36"/>
      <c r="AO139" s="36"/>
      <c r="AP139" s="36"/>
      <c r="AQ139" s="36"/>
      <c r="AR139" s="37"/>
      <c r="AS139" s="33"/>
      <c r="AT139" s="33"/>
      <c r="AU139" s="33"/>
      <c r="AV139" s="33"/>
      <c r="AW139" s="33"/>
      <c r="AX139" s="33"/>
      <c r="AY139" s="33"/>
      <c r="AZ139" s="38">
        <f t="shared" si="102"/>
        <v>2</v>
      </c>
      <c r="BA139" s="39">
        <f t="shared" si="103"/>
        <v>0</v>
      </c>
      <c r="BB139" s="40">
        <f t="shared" si="104"/>
        <v>0</v>
      </c>
      <c r="BC139" s="31">
        <f t="shared" si="105"/>
        <v>0</v>
      </c>
      <c r="BD139" s="40">
        <f t="shared" si="106"/>
        <v>2</v>
      </c>
      <c r="BE139" s="31">
        <f t="shared" si="107"/>
        <v>2</v>
      </c>
      <c r="BF139" s="40">
        <f t="shared" si="108"/>
        <v>0</v>
      </c>
      <c r="BG139" s="31">
        <f t="shared" si="109"/>
        <v>2</v>
      </c>
      <c r="BH139" s="40">
        <f t="shared" si="110"/>
        <v>3</v>
      </c>
      <c r="BI139" s="40">
        <f t="shared" si="111"/>
        <v>3</v>
      </c>
      <c r="BJ139" s="40">
        <f t="shared" si="112"/>
        <v>1</v>
      </c>
      <c r="BK139" s="40">
        <f t="shared" si="113"/>
        <v>0</v>
      </c>
      <c r="BL139" s="40">
        <f t="shared" si="114"/>
        <v>0</v>
      </c>
      <c r="BM139" s="31">
        <f t="shared" si="115"/>
        <v>0</v>
      </c>
      <c r="BN139" s="40">
        <f t="shared" si="116"/>
        <v>0</v>
      </c>
      <c r="BO139" s="40">
        <f t="shared" si="117"/>
        <v>1</v>
      </c>
      <c r="BP139" s="40">
        <f t="shared" si="118"/>
        <v>1</v>
      </c>
      <c r="BQ139" s="40">
        <f t="shared" si="119"/>
        <v>0</v>
      </c>
      <c r="BR139" s="40">
        <f t="shared" si="120"/>
        <v>0</v>
      </c>
      <c r="BS139" s="31">
        <f t="shared" si="121"/>
        <v>0</v>
      </c>
      <c r="BT139" s="40">
        <f t="shared" si="122"/>
        <v>0</v>
      </c>
      <c r="BU139" s="41">
        <f t="shared" si="123"/>
        <v>1</v>
      </c>
      <c r="BV139" s="41">
        <f t="shared" si="124"/>
        <v>1</v>
      </c>
      <c r="BW139" s="42"/>
      <c r="BX139" s="39">
        <f t="shared" si="125"/>
        <v>180</v>
      </c>
      <c r="BY139" s="40">
        <f t="shared" si="126"/>
        <v>30</v>
      </c>
      <c r="BZ139" s="40">
        <f t="shared" si="127"/>
        <v>5</v>
      </c>
      <c r="CA139" s="40">
        <f t="shared" si="128"/>
        <v>20</v>
      </c>
      <c r="CB139" s="40">
        <f t="shared" si="129"/>
        <v>10</v>
      </c>
      <c r="CC139" s="32">
        <f t="shared" si="148"/>
        <v>245</v>
      </c>
      <c r="CD139" s="177">
        <f t="shared" si="6"/>
        <v>98.333333333333343</v>
      </c>
      <c r="CE139" s="24">
        <f t="shared" si="149"/>
        <v>3</v>
      </c>
      <c r="CF139" s="177">
        <f t="shared" si="7"/>
        <v>58.333333333333343</v>
      </c>
      <c r="CG139" s="24">
        <f t="shared" si="150"/>
        <v>4</v>
      </c>
      <c r="CH139" s="177">
        <f t="shared" si="8"/>
        <v>5</v>
      </c>
      <c r="CI139" s="24">
        <f t="shared" si="151"/>
        <v>5</v>
      </c>
      <c r="CJ139" s="24">
        <f t="shared" si="152"/>
        <v>253</v>
      </c>
      <c r="CK139" s="175">
        <f t="shared" si="130"/>
        <v>0.12369676621311186</v>
      </c>
      <c r="CM139">
        <f t="shared" si="131"/>
        <v>0</v>
      </c>
      <c r="CN139">
        <f t="shared" si="132"/>
        <v>0</v>
      </c>
      <c r="CO139">
        <f t="shared" si="133"/>
        <v>0.19960079840319361</v>
      </c>
      <c r="CP139">
        <f t="shared" si="134"/>
        <v>0</v>
      </c>
      <c r="CQ139">
        <f t="shared" si="135"/>
        <v>2.5210084033613445</v>
      </c>
      <c r="CR139">
        <f t="shared" si="136"/>
        <v>0.89820359281437134</v>
      </c>
      <c r="CS139">
        <f t="shared" si="137"/>
        <v>1.0204081632653061</v>
      </c>
      <c r="CT139">
        <f t="shared" si="138"/>
        <v>0</v>
      </c>
      <c r="CU139">
        <f t="shared" si="139"/>
        <v>0</v>
      </c>
      <c r="CV139">
        <f t="shared" si="140"/>
        <v>0</v>
      </c>
      <c r="CW139">
        <f t="shared" si="141"/>
        <v>3.4482758620689657</v>
      </c>
      <c r="CX139">
        <f t="shared" si="142"/>
        <v>3.5714285714285712</v>
      </c>
      <c r="CY139">
        <f t="shared" si="143"/>
        <v>0</v>
      </c>
      <c r="CZ139">
        <f t="shared" si="144"/>
        <v>0</v>
      </c>
      <c r="DA139">
        <f t="shared" si="145"/>
        <v>0</v>
      </c>
      <c r="DB139">
        <f t="shared" si="146"/>
        <v>1.5503875968992247</v>
      </c>
      <c r="DC139">
        <f t="shared" si="147"/>
        <v>1.5748031496062989</v>
      </c>
      <c r="DE139" s="24">
        <f t="shared" si="153"/>
        <v>0</v>
      </c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</row>
    <row r="140" spans="1:123" ht="15.75" thickBot="1">
      <c r="A140" s="24" t="str">
        <f ca="1">UNICAMP!A27</f>
        <v>UNICAMP</v>
      </c>
      <c r="B140" s="24">
        <f ca="1">UNICAMP!B27</f>
        <v>25</v>
      </c>
      <c r="C140" s="24" t="str">
        <f ca="1">UNICAMP!C27</f>
        <v>Orival Andries Junior</v>
      </c>
      <c r="D140" s="85" t="str">
        <f ca="1">UNICAMP!D27</f>
        <v>P</v>
      </c>
      <c r="E140" s="24">
        <f ca="1">UNICAMP!E27</f>
        <v>0</v>
      </c>
      <c r="F140" s="24">
        <f ca="1">UNICAMP!F27</f>
        <v>0</v>
      </c>
      <c r="G140" s="24">
        <f ca="1">UNICAMP!G27</f>
        <v>1</v>
      </c>
      <c r="H140" s="24">
        <f ca="1">UNICAMP!H27</f>
        <v>0</v>
      </c>
      <c r="I140" s="24">
        <f ca="1">UNICAMP!I27</f>
        <v>0</v>
      </c>
      <c r="J140" s="24">
        <f ca="1">UNICAMP!J27</f>
        <v>0</v>
      </c>
      <c r="K140" s="24">
        <f ca="1">UNICAMP!K27</f>
        <v>0</v>
      </c>
      <c r="L140" s="24">
        <f ca="1">UNICAMP!L27</f>
        <v>0</v>
      </c>
      <c r="M140" s="24">
        <f ca="1">UNICAMP!M27</f>
        <v>0</v>
      </c>
      <c r="N140" s="24">
        <f ca="1">UNICAMP!N27</f>
        <v>1</v>
      </c>
      <c r="O140" s="24">
        <f ca="1">UNICAMP!O27</f>
        <v>0</v>
      </c>
      <c r="P140" s="24">
        <f ca="1">UNICAMP!P27</f>
        <v>0</v>
      </c>
      <c r="Q140" s="24">
        <f ca="1">UNICAMP!Q27</f>
        <v>0</v>
      </c>
      <c r="R140" s="24">
        <f ca="1">UNICAMP!R27</f>
        <v>0</v>
      </c>
      <c r="S140" s="24">
        <f ca="1">UNICAMP!S27</f>
        <v>0</v>
      </c>
      <c r="T140" s="85" t="str">
        <f ca="1">UNICAMP!T27</f>
        <v>P</v>
      </c>
      <c r="U140" s="24">
        <f ca="1">UNICAMP!U27</f>
        <v>1</v>
      </c>
      <c r="V140" s="24">
        <f ca="1">UNICAMP!V27</f>
        <v>1</v>
      </c>
      <c r="W140" s="24">
        <f ca="1">UNICAMP!W27</f>
        <v>0</v>
      </c>
      <c r="X140" s="24">
        <f ca="1">UNICAMP!X27</f>
        <v>0</v>
      </c>
      <c r="Y140" s="24">
        <f ca="1">UNICAMP!Y27</f>
        <v>0</v>
      </c>
      <c r="Z140" s="24">
        <f ca="1">UNICAMP!Z27</f>
        <v>0</v>
      </c>
      <c r="AA140" s="24">
        <f ca="1">UNICAMP!AA27</f>
        <v>0</v>
      </c>
      <c r="AB140" s="24">
        <f ca="1">UNICAMP!AB27</f>
        <v>0</v>
      </c>
      <c r="AC140" s="24">
        <f ca="1">UNICAMP!AC27</f>
        <v>0</v>
      </c>
      <c r="AD140" s="24">
        <f ca="1">UNICAMP!AD27</f>
        <v>0</v>
      </c>
      <c r="AE140" s="24">
        <f ca="1">UNICAMP!AE27</f>
        <v>0</v>
      </c>
      <c r="AF140" s="24">
        <f ca="1">UNICAMP!AF27</f>
        <v>0</v>
      </c>
      <c r="AG140" s="24">
        <f ca="1">UNICAMP!AG27</f>
        <v>0</v>
      </c>
      <c r="AH140" s="24">
        <f ca="1">UNICAMP!AH27</f>
        <v>0</v>
      </c>
      <c r="AI140" s="24">
        <f ca="1">UNICAMP!AI27</f>
        <v>0</v>
      </c>
      <c r="AJ140" s="50"/>
      <c r="AK140" s="93"/>
      <c r="AL140" s="33"/>
      <c r="AM140" s="33"/>
      <c r="AN140" s="36"/>
      <c r="AO140" s="36"/>
      <c r="AP140" s="36"/>
      <c r="AQ140" s="36"/>
      <c r="AR140" s="37"/>
      <c r="AS140" s="33"/>
      <c r="AT140" s="33"/>
      <c r="AU140" s="33"/>
      <c r="AV140" s="33"/>
      <c r="AW140" s="33"/>
      <c r="AX140" s="33"/>
      <c r="AY140" s="33"/>
      <c r="AZ140" s="38">
        <f t="shared" si="102"/>
        <v>2</v>
      </c>
      <c r="BA140" s="39">
        <f t="shared" si="103"/>
        <v>1</v>
      </c>
      <c r="BB140" s="40">
        <f t="shared" si="104"/>
        <v>1</v>
      </c>
      <c r="BC140" s="31">
        <f t="shared" si="105"/>
        <v>2</v>
      </c>
      <c r="BD140" s="40">
        <f t="shared" si="106"/>
        <v>1</v>
      </c>
      <c r="BE140" s="31">
        <f t="shared" si="107"/>
        <v>3</v>
      </c>
      <c r="BF140" s="40">
        <f t="shared" si="108"/>
        <v>0</v>
      </c>
      <c r="BG140" s="31">
        <f t="shared" si="109"/>
        <v>3</v>
      </c>
      <c r="BH140" s="40">
        <f t="shared" si="110"/>
        <v>0</v>
      </c>
      <c r="BI140" s="40">
        <f t="shared" si="111"/>
        <v>0</v>
      </c>
      <c r="BJ140" s="40">
        <f t="shared" si="112"/>
        <v>0</v>
      </c>
      <c r="BK140" s="40">
        <f t="shared" si="113"/>
        <v>0</v>
      </c>
      <c r="BL140" s="40">
        <f t="shared" si="114"/>
        <v>0</v>
      </c>
      <c r="BM140" s="31">
        <f t="shared" si="115"/>
        <v>0</v>
      </c>
      <c r="BN140" s="40">
        <f t="shared" si="116"/>
        <v>1</v>
      </c>
      <c r="BO140" s="40">
        <f t="shared" si="117"/>
        <v>0</v>
      </c>
      <c r="BP140" s="40">
        <f t="shared" si="118"/>
        <v>0</v>
      </c>
      <c r="BQ140" s="40">
        <f t="shared" si="119"/>
        <v>0</v>
      </c>
      <c r="BR140" s="40">
        <f t="shared" si="120"/>
        <v>0</v>
      </c>
      <c r="BS140" s="31">
        <f t="shared" si="121"/>
        <v>0</v>
      </c>
      <c r="BT140" s="40">
        <f t="shared" si="122"/>
        <v>0</v>
      </c>
      <c r="BU140" s="41">
        <f t="shared" si="123"/>
        <v>0</v>
      </c>
      <c r="BV140" s="41">
        <f t="shared" si="124"/>
        <v>0</v>
      </c>
      <c r="BW140" s="42"/>
      <c r="BX140" s="39">
        <f t="shared" si="125"/>
        <v>240</v>
      </c>
      <c r="BY140" s="40">
        <f t="shared" si="126"/>
        <v>0</v>
      </c>
      <c r="BZ140" s="40">
        <f t="shared" si="127"/>
        <v>0</v>
      </c>
      <c r="CA140" s="40">
        <f t="shared" si="128"/>
        <v>50</v>
      </c>
      <c r="CB140" s="40">
        <f t="shared" si="129"/>
        <v>0</v>
      </c>
      <c r="CC140" s="32">
        <f t="shared" si="148"/>
        <v>290</v>
      </c>
      <c r="CD140" s="177">
        <f t="shared" si="6"/>
        <v>143.33333333333334</v>
      </c>
      <c r="CE140" s="24">
        <f t="shared" si="149"/>
        <v>3</v>
      </c>
      <c r="CF140" s="177">
        <f t="shared" si="7"/>
        <v>103.33333333333334</v>
      </c>
      <c r="CG140" s="24">
        <f t="shared" si="150"/>
        <v>4</v>
      </c>
      <c r="CH140" s="177">
        <f t="shared" si="8"/>
        <v>50</v>
      </c>
      <c r="CI140" s="24">
        <f t="shared" si="151"/>
        <v>5</v>
      </c>
      <c r="CJ140" s="24">
        <f t="shared" si="152"/>
        <v>222</v>
      </c>
      <c r="CK140" s="175">
        <f t="shared" si="130"/>
        <v>0.14641658041552016</v>
      </c>
      <c r="CM140">
        <f t="shared" si="131"/>
        <v>0.18484288354898337</v>
      </c>
      <c r="CN140">
        <f t="shared" si="132"/>
        <v>0.1557632398753894</v>
      </c>
      <c r="CO140">
        <f t="shared" si="133"/>
        <v>9.9800399201596807E-2</v>
      </c>
      <c r="CP140">
        <f t="shared" si="134"/>
        <v>0</v>
      </c>
      <c r="CQ140">
        <f t="shared" si="135"/>
        <v>0</v>
      </c>
      <c r="CR140">
        <f t="shared" si="136"/>
        <v>0</v>
      </c>
      <c r="CS140">
        <f t="shared" si="137"/>
        <v>0</v>
      </c>
      <c r="CT140">
        <f t="shared" si="138"/>
        <v>0</v>
      </c>
      <c r="CU140">
        <f t="shared" si="139"/>
        <v>0</v>
      </c>
      <c r="CV140">
        <f t="shared" si="140"/>
        <v>3.125</v>
      </c>
      <c r="CW140">
        <f t="shared" si="141"/>
        <v>0</v>
      </c>
      <c r="CX140">
        <f t="shared" si="142"/>
        <v>0</v>
      </c>
      <c r="CY140">
        <f t="shared" si="143"/>
        <v>0</v>
      </c>
      <c r="CZ140">
        <f t="shared" si="144"/>
        <v>0</v>
      </c>
      <c r="DA140">
        <f t="shared" si="145"/>
        <v>0</v>
      </c>
      <c r="DB140">
        <f t="shared" si="146"/>
        <v>0</v>
      </c>
      <c r="DC140">
        <f t="shared" si="147"/>
        <v>0</v>
      </c>
      <c r="DE140" s="24">
        <f t="shared" si="153"/>
        <v>0</v>
      </c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</row>
    <row r="141" spans="1:123" ht="15.75" thickBot="1">
      <c r="A141" s="24" t="str">
        <f ca="1">UNICAMP!A28</f>
        <v>UNICAMP</v>
      </c>
      <c r="B141" s="24">
        <f ca="1">UNICAMP!B28</f>
        <v>26</v>
      </c>
      <c r="C141" s="24" t="str">
        <f ca="1">UNICAMP!C28</f>
        <v>Paula Teixeira Fernandes Boaventura </v>
      </c>
      <c r="D141" s="85" t="str">
        <f ca="1">UNICAMP!D28</f>
        <v>C</v>
      </c>
      <c r="E141" s="24">
        <f ca="1">UNICAMP!E28</f>
        <v>0</v>
      </c>
      <c r="F141" s="24">
        <f ca="1">UNICAMP!F28</f>
        <v>0</v>
      </c>
      <c r="G141" s="24">
        <f ca="1">UNICAMP!G28</f>
        <v>0</v>
      </c>
      <c r="H141" s="24">
        <f ca="1">UNICAMP!H28</f>
        <v>0</v>
      </c>
      <c r="I141" s="24">
        <f ca="1">UNICAMP!I28</f>
        <v>0</v>
      </c>
      <c r="J141" s="24">
        <f ca="1">UNICAMP!J28</f>
        <v>0</v>
      </c>
      <c r="K141" s="24">
        <f ca="1">UNICAMP!K28</f>
        <v>0</v>
      </c>
      <c r="L141" s="24">
        <f ca="1">UNICAMP!L28</f>
        <v>0</v>
      </c>
      <c r="M141" s="24">
        <f ca="1">UNICAMP!M28</f>
        <v>0</v>
      </c>
      <c r="N141" s="24">
        <f ca="1">UNICAMP!N28</f>
        <v>0</v>
      </c>
      <c r="O141" s="24">
        <f ca="1">UNICAMP!O28</f>
        <v>0</v>
      </c>
      <c r="P141" s="24">
        <f ca="1">UNICAMP!P28</f>
        <v>0</v>
      </c>
      <c r="Q141" s="24" t="str">
        <f ca="1">UNICAMP!Q28</f>
        <v xml:space="preserve"> </v>
      </c>
      <c r="R141" s="24" t="str">
        <f ca="1">UNICAMP!R28</f>
        <v xml:space="preserve"> </v>
      </c>
      <c r="S141" s="24">
        <f ca="1">UNICAMP!S28</f>
        <v>0</v>
      </c>
      <c r="T141" s="85" t="str">
        <f ca="1">UNICAMP!T28</f>
        <v>P</v>
      </c>
      <c r="U141" s="24">
        <f ca="1">UNICAMP!U28</f>
        <v>1</v>
      </c>
      <c r="V141" s="24">
        <f ca="1">UNICAMP!V28</f>
        <v>0</v>
      </c>
      <c r="W141" s="24">
        <f ca="1">UNICAMP!W28</f>
        <v>1</v>
      </c>
      <c r="X141" s="24">
        <f ca="1">UNICAMP!X28</f>
        <v>0</v>
      </c>
      <c r="Y141" s="24">
        <f ca="1">UNICAMP!Y28</f>
        <v>0</v>
      </c>
      <c r="Z141" s="24">
        <f ca="1">UNICAMP!Z28</f>
        <v>0</v>
      </c>
      <c r="AA141" s="24">
        <f ca="1">UNICAMP!AA28</f>
        <v>0</v>
      </c>
      <c r="AB141" s="24">
        <f ca="1">UNICAMP!AB28</f>
        <v>0</v>
      </c>
      <c r="AC141" s="24">
        <f ca="1">UNICAMP!AC28</f>
        <v>0</v>
      </c>
      <c r="AD141" s="24">
        <f ca="1">UNICAMP!AD28</f>
        <v>0</v>
      </c>
      <c r="AE141" s="24">
        <f ca="1">UNICAMP!AE28</f>
        <v>0</v>
      </c>
      <c r="AF141" s="24">
        <f ca="1">UNICAMP!AF28</f>
        <v>0</v>
      </c>
      <c r="AG141" s="24">
        <f ca="1">UNICAMP!AG28</f>
        <v>0</v>
      </c>
      <c r="AH141" s="24">
        <f ca="1">UNICAMP!AH28</f>
        <v>0</v>
      </c>
      <c r="AI141" s="24">
        <f ca="1">UNICAMP!AI28</f>
        <v>0</v>
      </c>
      <c r="AJ141" s="50"/>
      <c r="AK141" s="93"/>
      <c r="AL141" s="33"/>
      <c r="AM141" s="33"/>
      <c r="AN141" s="36"/>
      <c r="AO141" s="36"/>
      <c r="AP141" s="36"/>
      <c r="AQ141" s="36"/>
      <c r="AR141" s="37"/>
      <c r="AS141" s="33"/>
      <c r="AT141" s="33"/>
      <c r="AU141" s="33"/>
      <c r="AV141" s="33"/>
      <c r="AW141" s="33"/>
      <c r="AX141" s="33"/>
      <c r="AY141" s="33"/>
      <c r="AZ141" s="38">
        <f t="shared" si="102"/>
        <v>1</v>
      </c>
      <c r="BA141" s="39">
        <f t="shared" si="103"/>
        <v>1</v>
      </c>
      <c r="BB141" s="40">
        <f t="shared" si="104"/>
        <v>0</v>
      </c>
      <c r="BC141" s="31">
        <f t="shared" si="105"/>
        <v>1</v>
      </c>
      <c r="BD141" s="40">
        <f t="shared" si="106"/>
        <v>1</v>
      </c>
      <c r="BE141" s="31">
        <f t="shared" si="107"/>
        <v>2</v>
      </c>
      <c r="BF141" s="40">
        <f t="shared" si="108"/>
        <v>0</v>
      </c>
      <c r="BG141" s="31">
        <f t="shared" si="109"/>
        <v>2</v>
      </c>
      <c r="BH141" s="40">
        <f t="shared" si="110"/>
        <v>0</v>
      </c>
      <c r="BI141" s="40">
        <f t="shared" si="111"/>
        <v>0</v>
      </c>
      <c r="BJ141" s="40">
        <f t="shared" si="112"/>
        <v>0</v>
      </c>
      <c r="BK141" s="40">
        <f t="shared" si="113"/>
        <v>0</v>
      </c>
      <c r="BL141" s="40">
        <f t="shared" si="114"/>
        <v>0</v>
      </c>
      <c r="BM141" s="31">
        <f t="shared" si="115"/>
        <v>0</v>
      </c>
      <c r="BN141" s="40">
        <f t="shared" si="116"/>
        <v>0</v>
      </c>
      <c r="BO141" s="40">
        <f t="shared" si="117"/>
        <v>0</v>
      </c>
      <c r="BP141" s="40">
        <f t="shared" si="118"/>
        <v>0</v>
      </c>
      <c r="BQ141" s="40">
        <f t="shared" si="119"/>
        <v>0</v>
      </c>
      <c r="BR141" s="40">
        <f t="shared" si="120"/>
        <v>0</v>
      </c>
      <c r="BS141" s="31">
        <f t="shared" si="121"/>
        <v>0</v>
      </c>
      <c r="BT141" s="40">
        <f t="shared" si="122"/>
        <v>0</v>
      </c>
      <c r="BU141" s="41">
        <f t="shared" si="123"/>
        <v>0</v>
      </c>
      <c r="BV141" s="41">
        <f t="shared" si="124"/>
        <v>0</v>
      </c>
      <c r="BW141" s="42"/>
      <c r="BX141" s="39">
        <f t="shared" si="125"/>
        <v>160</v>
      </c>
      <c r="BY141" s="40">
        <f t="shared" si="126"/>
        <v>0</v>
      </c>
      <c r="BZ141" s="40">
        <f t="shared" si="127"/>
        <v>0</v>
      </c>
      <c r="CA141" s="40">
        <f t="shared" si="128"/>
        <v>0</v>
      </c>
      <c r="CB141" s="40">
        <f t="shared" si="129"/>
        <v>0</v>
      </c>
      <c r="CC141" s="32">
        <f t="shared" si="148"/>
        <v>160</v>
      </c>
      <c r="CD141" s="177">
        <f t="shared" si="6"/>
        <v>86.666666666666671</v>
      </c>
      <c r="CE141" s="24">
        <f t="shared" si="149"/>
        <v>3</v>
      </c>
      <c r="CF141" s="177">
        <f t="shared" si="7"/>
        <v>66.666666666666671</v>
      </c>
      <c r="CG141" s="24">
        <f t="shared" si="150"/>
        <v>4</v>
      </c>
      <c r="CH141" s="177">
        <f t="shared" si="8"/>
        <v>40</v>
      </c>
      <c r="CI141" s="24">
        <f t="shared" si="151"/>
        <v>5</v>
      </c>
      <c r="CJ141" s="24">
        <f t="shared" si="152"/>
        <v>305</v>
      </c>
      <c r="CK141" s="175">
        <f t="shared" si="130"/>
        <v>8.0781561608562855E-2</v>
      </c>
      <c r="CM141">
        <f t="shared" si="131"/>
        <v>0.18484288354898337</v>
      </c>
      <c r="CN141">
        <f t="shared" si="132"/>
        <v>0</v>
      </c>
      <c r="CO141">
        <f t="shared" si="133"/>
        <v>9.9800399201596807E-2</v>
      </c>
      <c r="CP141">
        <f t="shared" si="134"/>
        <v>0</v>
      </c>
      <c r="CQ141">
        <f t="shared" si="135"/>
        <v>0</v>
      </c>
      <c r="CR141">
        <f t="shared" si="136"/>
        <v>0</v>
      </c>
      <c r="CS141">
        <f t="shared" si="137"/>
        <v>0</v>
      </c>
      <c r="CT141">
        <f t="shared" si="138"/>
        <v>0</v>
      </c>
      <c r="CU141">
        <f t="shared" si="139"/>
        <v>0</v>
      </c>
      <c r="CV141">
        <f t="shared" si="140"/>
        <v>0</v>
      </c>
      <c r="CW141">
        <f t="shared" si="141"/>
        <v>0</v>
      </c>
      <c r="CX141">
        <f t="shared" si="142"/>
        <v>0</v>
      </c>
      <c r="CY141">
        <f t="shared" si="143"/>
        <v>0</v>
      </c>
      <c r="CZ141">
        <f t="shared" si="144"/>
        <v>0</v>
      </c>
      <c r="DA141">
        <f t="shared" si="145"/>
        <v>0</v>
      </c>
      <c r="DB141">
        <f t="shared" si="146"/>
        <v>0</v>
      </c>
      <c r="DC141">
        <f t="shared" si="147"/>
        <v>0</v>
      </c>
      <c r="DE141" s="24">
        <f t="shared" si="153"/>
        <v>0</v>
      </c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</row>
    <row r="142" spans="1:123" ht="15.75" thickBot="1">
      <c r="A142" s="24" t="str">
        <f ca="1">UNICAMP!A29</f>
        <v>UNICAMP</v>
      </c>
      <c r="B142" s="24">
        <f ca="1">UNICAMP!B29</f>
        <v>27</v>
      </c>
      <c r="C142" s="24" t="str">
        <f ca="1">UNICAMP!C29</f>
        <v>Paulo Cesar Montagner </v>
      </c>
      <c r="D142" s="85" t="str">
        <f ca="1">UNICAMP!D29</f>
        <v>C</v>
      </c>
      <c r="E142" s="24">
        <f ca="1">UNICAMP!E29</f>
        <v>0</v>
      </c>
      <c r="F142" s="24">
        <f ca="1">UNICAMP!F29</f>
        <v>0</v>
      </c>
      <c r="G142" s="24">
        <f ca="1">UNICAMP!G29</f>
        <v>0</v>
      </c>
      <c r="H142" s="24">
        <f ca="1">UNICAMP!H29</f>
        <v>0</v>
      </c>
      <c r="I142" s="24">
        <f ca="1">UNICAMP!I29</f>
        <v>0</v>
      </c>
      <c r="J142" s="24">
        <f ca="1">UNICAMP!J29</f>
        <v>0</v>
      </c>
      <c r="K142" s="24">
        <f ca="1">UNICAMP!K29</f>
        <v>0</v>
      </c>
      <c r="L142" s="24">
        <f ca="1">UNICAMP!L29</f>
        <v>0</v>
      </c>
      <c r="M142" s="24">
        <f ca="1">UNICAMP!M29</f>
        <v>0</v>
      </c>
      <c r="N142" s="24">
        <f ca="1">UNICAMP!N29</f>
        <v>0</v>
      </c>
      <c r="O142" s="24">
        <f ca="1">UNICAMP!O29</f>
        <v>0</v>
      </c>
      <c r="P142" s="24">
        <f ca="1">UNICAMP!P29</f>
        <v>0</v>
      </c>
      <c r="Q142" s="24">
        <f ca="1">UNICAMP!Q29</f>
        <v>0</v>
      </c>
      <c r="R142" s="24">
        <f ca="1">UNICAMP!R29</f>
        <v>0</v>
      </c>
      <c r="S142" s="24">
        <f ca="1">UNICAMP!S29</f>
        <v>0</v>
      </c>
      <c r="T142" s="85" t="str">
        <f ca="1">UNICAMP!T29</f>
        <v>C</v>
      </c>
      <c r="U142" s="24">
        <f ca="1">UNICAMP!U29</f>
        <v>0</v>
      </c>
      <c r="V142" s="24">
        <f ca="1">UNICAMP!V29</f>
        <v>0</v>
      </c>
      <c r="W142" s="24">
        <f ca="1">UNICAMP!W29</f>
        <v>0</v>
      </c>
      <c r="X142" s="24">
        <f ca="1">UNICAMP!X29</f>
        <v>0</v>
      </c>
      <c r="Y142" s="24">
        <f ca="1">UNICAMP!Y29</f>
        <v>0</v>
      </c>
      <c r="Z142" s="24">
        <f ca="1">UNICAMP!Z29</f>
        <v>0</v>
      </c>
      <c r="AA142" s="24">
        <f ca="1">UNICAMP!AA29</f>
        <v>0</v>
      </c>
      <c r="AB142" s="24">
        <f ca="1">UNICAMP!AB29</f>
        <v>0</v>
      </c>
      <c r="AC142" s="24">
        <f ca="1">UNICAMP!AC29</f>
        <v>0</v>
      </c>
      <c r="AD142" s="24">
        <f ca="1">UNICAMP!AD29</f>
        <v>0</v>
      </c>
      <c r="AE142" s="24">
        <f ca="1">UNICAMP!AE29</f>
        <v>0</v>
      </c>
      <c r="AF142" s="24">
        <f ca="1">UNICAMP!AF29</f>
        <v>0</v>
      </c>
      <c r="AG142" s="24">
        <f ca="1">UNICAMP!AG29</f>
        <v>0</v>
      </c>
      <c r="AH142" s="24">
        <f ca="1">UNICAMP!AH29</f>
        <v>0</v>
      </c>
      <c r="AI142" s="24">
        <f ca="1">UNICAMP!AI29</f>
        <v>0</v>
      </c>
      <c r="AJ142" s="50"/>
      <c r="AK142" s="93"/>
      <c r="AL142" s="33"/>
      <c r="AM142" s="33"/>
      <c r="AN142" s="36"/>
      <c r="AO142" s="36"/>
      <c r="AP142" s="36"/>
      <c r="AQ142" s="36"/>
      <c r="AR142" s="37"/>
      <c r="AS142" s="33"/>
      <c r="AT142" s="33"/>
      <c r="AU142" s="33"/>
      <c r="AV142" s="33"/>
      <c r="AW142" s="33"/>
      <c r="AX142" s="33"/>
      <c r="AY142" s="33"/>
      <c r="AZ142" s="38">
        <f t="shared" si="102"/>
        <v>0</v>
      </c>
      <c r="BA142" s="39">
        <f t="shared" si="103"/>
        <v>0</v>
      </c>
      <c r="BB142" s="40">
        <f t="shared" si="104"/>
        <v>0</v>
      </c>
      <c r="BC142" s="31">
        <f t="shared" si="105"/>
        <v>0</v>
      </c>
      <c r="BD142" s="40">
        <f t="shared" si="106"/>
        <v>0</v>
      </c>
      <c r="BE142" s="31">
        <f t="shared" si="107"/>
        <v>0</v>
      </c>
      <c r="BF142" s="40">
        <f t="shared" si="108"/>
        <v>0</v>
      </c>
      <c r="BG142" s="31">
        <f t="shared" si="109"/>
        <v>0</v>
      </c>
      <c r="BH142" s="40">
        <f t="shared" si="110"/>
        <v>0</v>
      </c>
      <c r="BI142" s="40">
        <f t="shared" si="111"/>
        <v>0</v>
      </c>
      <c r="BJ142" s="40">
        <f t="shared" si="112"/>
        <v>0</v>
      </c>
      <c r="BK142" s="40">
        <f t="shared" si="113"/>
        <v>0</v>
      </c>
      <c r="BL142" s="40">
        <f t="shared" si="114"/>
        <v>0</v>
      </c>
      <c r="BM142" s="31">
        <f t="shared" si="115"/>
        <v>0</v>
      </c>
      <c r="BN142" s="40">
        <f t="shared" si="116"/>
        <v>0</v>
      </c>
      <c r="BO142" s="40">
        <f t="shared" si="117"/>
        <v>0</v>
      </c>
      <c r="BP142" s="40">
        <f t="shared" si="118"/>
        <v>0</v>
      </c>
      <c r="BQ142" s="40">
        <f t="shared" si="119"/>
        <v>0</v>
      </c>
      <c r="BR142" s="40">
        <f t="shared" si="120"/>
        <v>0</v>
      </c>
      <c r="BS142" s="31">
        <f t="shared" si="121"/>
        <v>0</v>
      </c>
      <c r="BT142" s="40">
        <f t="shared" si="122"/>
        <v>0</v>
      </c>
      <c r="BU142" s="41">
        <f t="shared" si="123"/>
        <v>0</v>
      </c>
      <c r="BV142" s="41">
        <f t="shared" si="124"/>
        <v>0</v>
      </c>
      <c r="BW142" s="42"/>
      <c r="BX142" s="39">
        <f t="shared" si="125"/>
        <v>0</v>
      </c>
      <c r="BY142" s="40">
        <f t="shared" si="126"/>
        <v>0</v>
      </c>
      <c r="BZ142" s="40">
        <f t="shared" si="127"/>
        <v>0</v>
      </c>
      <c r="CA142" s="40">
        <f t="shared" si="128"/>
        <v>0</v>
      </c>
      <c r="CB142" s="40">
        <f t="shared" si="129"/>
        <v>0</v>
      </c>
      <c r="CC142" s="32" t="str">
        <f t="shared" si="148"/>
        <v/>
      </c>
      <c r="CD142" s="177" t="e">
        <f t="shared" si="6"/>
        <v>#VALUE!</v>
      </c>
      <c r="CE142" s="24" t="str">
        <f t="shared" si="149"/>
        <v xml:space="preserve"> </v>
      </c>
      <c r="CF142" s="177" t="e">
        <f t="shared" si="7"/>
        <v>#VALUE!</v>
      </c>
      <c r="CG142" s="24" t="str">
        <f t="shared" si="150"/>
        <v xml:space="preserve"> </v>
      </c>
      <c r="CH142" s="177" t="e">
        <f t="shared" si="8"/>
        <v>#VALUE!</v>
      </c>
      <c r="CI142" s="24" t="str">
        <f t="shared" si="151"/>
        <v xml:space="preserve"> </v>
      </c>
      <c r="CJ142" s="24" t="e">
        <f t="shared" si="152"/>
        <v>#VALUE!</v>
      </c>
      <c r="CK142" s="175" t="e">
        <f t="shared" si="130"/>
        <v>#VALUE!</v>
      </c>
      <c r="CM142">
        <f t="shared" si="131"/>
        <v>0</v>
      </c>
      <c r="CN142">
        <f t="shared" si="132"/>
        <v>0</v>
      </c>
      <c r="CO142">
        <f t="shared" si="133"/>
        <v>0</v>
      </c>
      <c r="CP142">
        <f t="shared" si="134"/>
        <v>0</v>
      </c>
      <c r="CQ142">
        <f t="shared" si="135"/>
        <v>0</v>
      </c>
      <c r="CR142">
        <f t="shared" si="136"/>
        <v>0</v>
      </c>
      <c r="CS142">
        <f t="shared" si="137"/>
        <v>0</v>
      </c>
      <c r="CT142">
        <f t="shared" si="138"/>
        <v>0</v>
      </c>
      <c r="CU142">
        <f t="shared" si="139"/>
        <v>0</v>
      </c>
      <c r="CV142">
        <f t="shared" si="140"/>
        <v>0</v>
      </c>
      <c r="CW142">
        <f t="shared" si="141"/>
        <v>0</v>
      </c>
      <c r="CX142">
        <f t="shared" si="142"/>
        <v>0</v>
      </c>
      <c r="CY142">
        <f t="shared" si="143"/>
        <v>0</v>
      </c>
      <c r="CZ142">
        <f t="shared" si="144"/>
        <v>0</v>
      </c>
      <c r="DA142">
        <f t="shared" si="145"/>
        <v>0</v>
      </c>
      <c r="DB142">
        <f t="shared" si="146"/>
        <v>0</v>
      </c>
      <c r="DC142">
        <f t="shared" si="147"/>
        <v>0</v>
      </c>
      <c r="DE142" s="24">
        <f t="shared" si="153"/>
        <v>0</v>
      </c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</row>
    <row r="143" spans="1:123" ht="15.75" thickBot="1">
      <c r="A143" s="24" t="str">
        <f ca="1">UNICAMP!A30</f>
        <v>UNICAMP</v>
      </c>
      <c r="B143" s="24">
        <f ca="1">UNICAMP!B30</f>
        <v>28</v>
      </c>
      <c r="C143" s="24" t="str">
        <f ca="1">UNICAMP!C30</f>
        <v>Paulo Ferreira de Araújo </v>
      </c>
      <c r="D143" s="85" t="str">
        <f ca="1">UNICAMP!D30</f>
        <v>P</v>
      </c>
      <c r="E143" s="24">
        <f ca="1">UNICAMP!E30</f>
        <v>0</v>
      </c>
      <c r="F143" s="24">
        <f ca="1">UNICAMP!F30</f>
        <v>0</v>
      </c>
      <c r="G143" s="24">
        <f ca="1">UNICAMP!G30</f>
        <v>0</v>
      </c>
      <c r="H143" s="24">
        <f ca="1">UNICAMP!H30</f>
        <v>0</v>
      </c>
      <c r="I143" s="24">
        <f ca="1">UNICAMP!I30</f>
        <v>0</v>
      </c>
      <c r="J143" s="24">
        <f ca="1">UNICAMP!J30</f>
        <v>0</v>
      </c>
      <c r="K143" s="24">
        <f ca="1">UNICAMP!K30</f>
        <v>0</v>
      </c>
      <c r="L143" s="24">
        <f ca="1">UNICAMP!L30</f>
        <v>0</v>
      </c>
      <c r="M143" s="24">
        <f ca="1">UNICAMP!M30</f>
        <v>0</v>
      </c>
      <c r="N143" s="24">
        <f ca="1">UNICAMP!N30</f>
        <v>0</v>
      </c>
      <c r="O143" s="24">
        <f ca="1">UNICAMP!O30</f>
        <v>1</v>
      </c>
      <c r="P143" s="24">
        <f ca="1">UNICAMP!P30</f>
        <v>0</v>
      </c>
      <c r="Q143" s="24">
        <f ca="1">UNICAMP!Q30</f>
        <v>0</v>
      </c>
      <c r="R143" s="24">
        <f ca="1">UNICAMP!R30</f>
        <v>0</v>
      </c>
      <c r="S143" s="24">
        <f ca="1">UNICAMP!S30</f>
        <v>2</v>
      </c>
      <c r="T143" s="85" t="str">
        <f ca="1">UNICAMP!T30</f>
        <v>P</v>
      </c>
      <c r="U143" s="24">
        <f ca="1">UNICAMP!U30</f>
        <v>0</v>
      </c>
      <c r="V143" s="24">
        <f ca="1">UNICAMP!V30</f>
        <v>0</v>
      </c>
      <c r="W143" s="24">
        <f ca="1">UNICAMP!W30</f>
        <v>0</v>
      </c>
      <c r="X143" s="24">
        <f ca="1">UNICAMP!X30</f>
        <v>0</v>
      </c>
      <c r="Y143" s="24">
        <f ca="1">UNICAMP!Y30</f>
        <v>0</v>
      </c>
      <c r="Z143" s="24">
        <f ca="1">UNICAMP!Z30</f>
        <v>0</v>
      </c>
      <c r="AA143" s="24">
        <f ca="1">UNICAMP!AA30</f>
        <v>0</v>
      </c>
      <c r="AB143" s="24">
        <f ca="1">UNICAMP!AB30</f>
        <v>0</v>
      </c>
      <c r="AC143" s="24">
        <f ca="1">UNICAMP!AC30</f>
        <v>0</v>
      </c>
      <c r="AD143" s="24">
        <f ca="1">UNICAMP!AD30</f>
        <v>0</v>
      </c>
      <c r="AE143" s="24">
        <f ca="1">UNICAMP!AE30</f>
        <v>0</v>
      </c>
      <c r="AF143" s="24">
        <f ca="1">UNICAMP!AF30</f>
        <v>0</v>
      </c>
      <c r="AG143" s="24">
        <f ca="1">UNICAMP!AG30</f>
        <v>0</v>
      </c>
      <c r="AH143" s="24">
        <f ca="1">UNICAMP!AH30</f>
        <v>0</v>
      </c>
      <c r="AI143" s="24">
        <f ca="1">UNICAMP!AI30</f>
        <v>0</v>
      </c>
      <c r="AJ143" s="50"/>
      <c r="AK143" s="93"/>
      <c r="AL143" s="33"/>
      <c r="AM143" s="33"/>
      <c r="AN143" s="36"/>
      <c r="AO143" s="36"/>
      <c r="AP143" s="36"/>
      <c r="AQ143" s="36"/>
      <c r="AR143" s="37"/>
      <c r="AS143" s="33"/>
      <c r="AT143" s="33"/>
      <c r="AU143" s="33"/>
      <c r="AV143" s="33"/>
      <c r="AW143" s="33"/>
      <c r="AX143" s="33"/>
      <c r="AY143" s="33"/>
      <c r="AZ143" s="38">
        <f t="shared" si="102"/>
        <v>2</v>
      </c>
      <c r="BA143" s="39">
        <f t="shared" si="103"/>
        <v>0</v>
      </c>
      <c r="BB143" s="40">
        <f t="shared" si="104"/>
        <v>0</v>
      </c>
      <c r="BC143" s="31">
        <f t="shared" si="105"/>
        <v>0</v>
      </c>
      <c r="BD143" s="40">
        <f t="shared" si="106"/>
        <v>0</v>
      </c>
      <c r="BE143" s="31">
        <f t="shared" si="107"/>
        <v>0</v>
      </c>
      <c r="BF143" s="40">
        <f t="shared" si="108"/>
        <v>0</v>
      </c>
      <c r="BG143" s="31">
        <f t="shared" si="109"/>
        <v>0</v>
      </c>
      <c r="BH143" s="40">
        <f t="shared" si="110"/>
        <v>0</v>
      </c>
      <c r="BI143" s="40">
        <f t="shared" si="111"/>
        <v>0</v>
      </c>
      <c r="BJ143" s="40">
        <f t="shared" si="112"/>
        <v>0</v>
      </c>
      <c r="BK143" s="40">
        <f t="shared" si="113"/>
        <v>0</v>
      </c>
      <c r="BL143" s="40">
        <f t="shared" si="114"/>
        <v>0</v>
      </c>
      <c r="BM143" s="31">
        <f t="shared" si="115"/>
        <v>0</v>
      </c>
      <c r="BN143" s="40">
        <f t="shared" si="116"/>
        <v>0</v>
      </c>
      <c r="BO143" s="40">
        <f t="shared" si="117"/>
        <v>1</v>
      </c>
      <c r="BP143" s="40">
        <f t="shared" si="118"/>
        <v>1</v>
      </c>
      <c r="BQ143" s="40">
        <f t="shared" si="119"/>
        <v>0</v>
      </c>
      <c r="BR143" s="40">
        <f t="shared" si="120"/>
        <v>0</v>
      </c>
      <c r="BS143" s="31">
        <f t="shared" si="121"/>
        <v>0</v>
      </c>
      <c r="BT143" s="40">
        <f t="shared" si="122"/>
        <v>0</v>
      </c>
      <c r="BU143" s="41">
        <f t="shared" si="123"/>
        <v>2</v>
      </c>
      <c r="BV143" s="41">
        <f t="shared" si="124"/>
        <v>2</v>
      </c>
      <c r="BW143" s="42"/>
      <c r="BX143" s="39">
        <f t="shared" si="125"/>
        <v>0</v>
      </c>
      <c r="BY143" s="40">
        <f t="shared" si="126"/>
        <v>0</v>
      </c>
      <c r="BZ143" s="40">
        <f t="shared" si="127"/>
        <v>0</v>
      </c>
      <c r="CA143" s="40">
        <f t="shared" si="128"/>
        <v>20</v>
      </c>
      <c r="CB143" s="40">
        <f t="shared" si="129"/>
        <v>20</v>
      </c>
      <c r="CC143" s="32">
        <f t="shared" si="148"/>
        <v>40</v>
      </c>
      <c r="CD143" s="177">
        <f t="shared" si="6"/>
        <v>-106.66666666666666</v>
      </c>
      <c r="CE143" s="24" t="str">
        <f t="shared" si="149"/>
        <v>NAO</v>
      </c>
      <c r="CF143" s="177">
        <f t="shared" si="7"/>
        <v>-146.66666666666666</v>
      </c>
      <c r="CG143" s="24" t="str">
        <f t="shared" si="150"/>
        <v>NAO</v>
      </c>
      <c r="CH143" s="177">
        <f t="shared" si="8"/>
        <v>-200</v>
      </c>
      <c r="CI143" s="24" t="str">
        <f t="shared" si="151"/>
        <v>NAO</v>
      </c>
      <c r="CJ143" s="24">
        <f t="shared" si="152"/>
        <v>376</v>
      </c>
      <c r="CK143" s="175">
        <f t="shared" si="130"/>
        <v>2.0195390402140714E-2</v>
      </c>
      <c r="CM143">
        <f t="shared" si="131"/>
        <v>0</v>
      </c>
      <c r="CN143">
        <f t="shared" si="132"/>
        <v>0</v>
      </c>
      <c r="CO143">
        <f t="shared" si="133"/>
        <v>0</v>
      </c>
      <c r="CP143">
        <f t="shared" si="134"/>
        <v>0</v>
      </c>
      <c r="CQ143">
        <f t="shared" si="135"/>
        <v>0</v>
      </c>
      <c r="CR143">
        <f t="shared" si="136"/>
        <v>0</v>
      </c>
      <c r="CS143">
        <f t="shared" si="137"/>
        <v>0</v>
      </c>
      <c r="CT143">
        <f t="shared" si="138"/>
        <v>0</v>
      </c>
      <c r="CU143">
        <f t="shared" si="139"/>
        <v>0</v>
      </c>
      <c r="CV143">
        <f t="shared" si="140"/>
        <v>0</v>
      </c>
      <c r="CW143">
        <f t="shared" si="141"/>
        <v>3.4482758620689657</v>
      </c>
      <c r="CX143">
        <f t="shared" si="142"/>
        <v>3.5714285714285712</v>
      </c>
      <c r="CY143">
        <f t="shared" si="143"/>
        <v>0</v>
      </c>
      <c r="CZ143">
        <f t="shared" si="144"/>
        <v>0</v>
      </c>
      <c r="DA143">
        <f t="shared" si="145"/>
        <v>0</v>
      </c>
      <c r="DB143">
        <f t="shared" si="146"/>
        <v>3.1007751937984493</v>
      </c>
      <c r="DC143">
        <f t="shared" si="147"/>
        <v>3.1496062992125977</v>
      </c>
      <c r="DE143" s="24">
        <f t="shared" si="153"/>
        <v>0</v>
      </c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</row>
    <row r="144" spans="1:123" ht="15.75" thickBot="1">
      <c r="A144" s="24" t="str">
        <f ca="1">UNICAMP!A31</f>
        <v>UNICAMP</v>
      </c>
      <c r="B144" s="24">
        <f ca="1">UNICAMP!B31</f>
        <v>29</v>
      </c>
      <c r="C144" s="24" t="str">
        <f ca="1">UNICAMP!C31</f>
        <v>René Brenzikofer </v>
      </c>
      <c r="D144" s="85" t="str">
        <f ca="1">UNICAMP!D31</f>
        <v>P</v>
      </c>
      <c r="E144" s="24">
        <f ca="1">UNICAMP!E31</f>
        <v>1</v>
      </c>
      <c r="F144" s="24">
        <f ca="1">UNICAMP!F31</f>
        <v>1</v>
      </c>
      <c r="G144" s="24">
        <f ca="1">UNICAMP!G31</f>
        <v>0</v>
      </c>
      <c r="H144" s="24">
        <f ca="1">UNICAMP!H31</f>
        <v>0</v>
      </c>
      <c r="I144" s="24">
        <f ca="1">UNICAMP!I31</f>
        <v>0</v>
      </c>
      <c r="J144" s="24">
        <f ca="1">UNICAMP!J31</f>
        <v>1</v>
      </c>
      <c r="K144" s="24">
        <f ca="1">UNICAMP!K31</f>
        <v>0</v>
      </c>
      <c r="L144" s="24">
        <f ca="1">UNICAMP!L31</f>
        <v>0</v>
      </c>
      <c r="M144" s="24">
        <f ca="1">UNICAMP!M31</f>
        <v>0</v>
      </c>
      <c r="N144" s="24">
        <f ca="1">UNICAMP!N31</f>
        <v>0</v>
      </c>
      <c r="O144" s="24">
        <f ca="1">UNICAMP!O31</f>
        <v>0</v>
      </c>
      <c r="P144" s="24">
        <f ca="1">UNICAMP!P31</f>
        <v>0</v>
      </c>
      <c r="Q144" s="24">
        <f ca="1">UNICAMP!Q31</f>
        <v>0</v>
      </c>
      <c r="R144" s="24">
        <f ca="1">UNICAMP!R31</f>
        <v>0</v>
      </c>
      <c r="S144" s="24">
        <f ca="1">UNICAMP!S31</f>
        <v>0</v>
      </c>
      <c r="T144" s="85" t="str">
        <f ca="1">UNICAMP!T31</f>
        <v>P</v>
      </c>
      <c r="U144" s="24">
        <f ca="1">UNICAMP!U31</f>
        <v>2</v>
      </c>
      <c r="V144" s="24">
        <f ca="1">UNICAMP!V31</f>
        <v>0</v>
      </c>
      <c r="W144" s="24">
        <f ca="1">UNICAMP!W31</f>
        <v>0</v>
      </c>
      <c r="X144" s="24">
        <f ca="1">UNICAMP!X31</f>
        <v>0</v>
      </c>
      <c r="Y144" s="24">
        <f ca="1">UNICAMP!Y31</f>
        <v>0</v>
      </c>
      <c r="Z144" s="24">
        <f ca="1">UNICAMP!Z31</f>
        <v>1</v>
      </c>
      <c r="AA144" s="24">
        <f ca="1">UNICAMP!AA31</f>
        <v>0</v>
      </c>
      <c r="AB144" s="24">
        <f ca="1">UNICAMP!AB31</f>
        <v>0</v>
      </c>
      <c r="AC144" s="24">
        <f ca="1">UNICAMP!AC31</f>
        <v>0</v>
      </c>
      <c r="AD144" s="24">
        <f ca="1">UNICAMP!AD31</f>
        <v>0</v>
      </c>
      <c r="AE144" s="24">
        <f ca="1">UNICAMP!AE31</f>
        <v>0</v>
      </c>
      <c r="AF144" s="24">
        <f ca="1">UNICAMP!AF31</f>
        <v>0</v>
      </c>
      <c r="AG144" s="24">
        <f ca="1">UNICAMP!AG31</f>
        <v>0</v>
      </c>
      <c r="AH144" s="24">
        <f ca="1">UNICAMP!AH31</f>
        <v>0</v>
      </c>
      <c r="AI144" s="24">
        <f ca="1">UNICAMP!AI31</f>
        <v>0</v>
      </c>
      <c r="AJ144" s="50"/>
      <c r="AK144" s="93"/>
      <c r="AL144" s="33"/>
      <c r="AM144" s="33"/>
      <c r="AN144" s="36"/>
      <c r="AO144" s="36"/>
      <c r="AP144" s="36"/>
      <c r="AQ144" s="36"/>
      <c r="AR144" s="37"/>
      <c r="AS144" s="33"/>
      <c r="AT144" s="33"/>
      <c r="AU144" s="33"/>
      <c r="AV144" s="33"/>
      <c r="AW144" s="33"/>
      <c r="AX144" s="33"/>
      <c r="AY144" s="33"/>
      <c r="AZ144" s="38">
        <f t="shared" si="102"/>
        <v>2</v>
      </c>
      <c r="BA144" s="39">
        <f t="shared" si="103"/>
        <v>3</v>
      </c>
      <c r="BB144" s="40">
        <f t="shared" si="104"/>
        <v>1</v>
      </c>
      <c r="BC144" s="31">
        <f t="shared" si="105"/>
        <v>4</v>
      </c>
      <c r="BD144" s="40">
        <f t="shared" si="106"/>
        <v>0</v>
      </c>
      <c r="BE144" s="31">
        <f t="shared" si="107"/>
        <v>4</v>
      </c>
      <c r="BF144" s="40">
        <f t="shared" si="108"/>
        <v>0</v>
      </c>
      <c r="BG144" s="31">
        <f t="shared" si="109"/>
        <v>4</v>
      </c>
      <c r="BH144" s="40">
        <f t="shared" si="110"/>
        <v>0</v>
      </c>
      <c r="BI144" s="40">
        <f t="shared" si="111"/>
        <v>2</v>
      </c>
      <c r="BJ144" s="40">
        <f t="shared" si="112"/>
        <v>0</v>
      </c>
      <c r="BK144" s="40">
        <f t="shared" si="113"/>
        <v>0</v>
      </c>
      <c r="BL144" s="40">
        <f t="shared" si="114"/>
        <v>0</v>
      </c>
      <c r="BM144" s="31">
        <f t="shared" si="115"/>
        <v>0</v>
      </c>
      <c r="BN144" s="40">
        <f t="shared" si="116"/>
        <v>0</v>
      </c>
      <c r="BO144" s="40">
        <f t="shared" si="117"/>
        <v>0</v>
      </c>
      <c r="BP144" s="40">
        <f t="shared" si="118"/>
        <v>0</v>
      </c>
      <c r="BQ144" s="40">
        <f t="shared" si="119"/>
        <v>0</v>
      </c>
      <c r="BR144" s="40">
        <f t="shared" si="120"/>
        <v>0</v>
      </c>
      <c r="BS144" s="31">
        <f t="shared" si="121"/>
        <v>0</v>
      </c>
      <c r="BT144" s="40">
        <f t="shared" si="122"/>
        <v>0</v>
      </c>
      <c r="BU144" s="41">
        <f t="shared" si="123"/>
        <v>0</v>
      </c>
      <c r="BV144" s="41">
        <f t="shared" si="124"/>
        <v>0</v>
      </c>
      <c r="BW144" s="42"/>
      <c r="BX144" s="39">
        <f t="shared" si="125"/>
        <v>380</v>
      </c>
      <c r="BY144" s="40">
        <f t="shared" si="126"/>
        <v>20</v>
      </c>
      <c r="BZ144" s="40">
        <f t="shared" si="127"/>
        <v>0</v>
      </c>
      <c r="CA144" s="40">
        <f t="shared" si="128"/>
        <v>0</v>
      </c>
      <c r="CB144" s="40">
        <f t="shared" si="129"/>
        <v>0</v>
      </c>
      <c r="CC144" s="32">
        <f t="shared" si="148"/>
        <v>400</v>
      </c>
      <c r="CD144" s="177">
        <f t="shared" si="6"/>
        <v>253.33333333333334</v>
      </c>
      <c r="CE144" s="24">
        <f t="shared" si="149"/>
        <v>3</v>
      </c>
      <c r="CF144" s="177">
        <f t="shared" si="7"/>
        <v>213.33333333333334</v>
      </c>
      <c r="CG144" s="24">
        <f t="shared" si="150"/>
        <v>4</v>
      </c>
      <c r="CH144" s="177">
        <f t="shared" si="8"/>
        <v>160</v>
      </c>
      <c r="CI144" s="24">
        <f t="shared" si="151"/>
        <v>5</v>
      </c>
      <c r="CJ144" s="24">
        <f t="shared" si="152"/>
        <v>154</v>
      </c>
      <c r="CK144" s="175">
        <f t="shared" si="130"/>
        <v>0.20195390402140712</v>
      </c>
      <c r="CM144">
        <f t="shared" si="131"/>
        <v>0.55452865064695012</v>
      </c>
      <c r="CN144">
        <f t="shared" si="132"/>
        <v>0.1557632398753894</v>
      </c>
      <c r="CO144">
        <f t="shared" si="133"/>
        <v>0</v>
      </c>
      <c r="CP144">
        <f t="shared" si="134"/>
        <v>0</v>
      </c>
      <c r="CQ144">
        <f t="shared" si="135"/>
        <v>0</v>
      </c>
      <c r="CR144">
        <f t="shared" si="136"/>
        <v>0.5988023952095809</v>
      </c>
      <c r="CS144">
        <f t="shared" si="137"/>
        <v>0</v>
      </c>
      <c r="CT144">
        <f t="shared" si="138"/>
        <v>0</v>
      </c>
      <c r="CU144">
        <f t="shared" si="139"/>
        <v>0</v>
      </c>
      <c r="CV144">
        <f t="shared" si="140"/>
        <v>0</v>
      </c>
      <c r="CW144">
        <f t="shared" si="141"/>
        <v>0</v>
      </c>
      <c r="CX144">
        <f t="shared" si="142"/>
        <v>0</v>
      </c>
      <c r="CY144">
        <f t="shared" si="143"/>
        <v>0</v>
      </c>
      <c r="CZ144">
        <f t="shared" si="144"/>
        <v>0</v>
      </c>
      <c r="DA144">
        <f t="shared" si="145"/>
        <v>0</v>
      </c>
      <c r="DB144">
        <f t="shared" si="146"/>
        <v>0</v>
      </c>
      <c r="DC144">
        <f t="shared" si="147"/>
        <v>0</v>
      </c>
      <c r="DE144" s="24">
        <f t="shared" si="153"/>
        <v>0</v>
      </c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</row>
    <row r="145" spans="1:123" ht="15.75" thickBot="1">
      <c r="A145" s="24" t="str">
        <f ca="1">UNICAMP!A32</f>
        <v>UNICAMP</v>
      </c>
      <c r="B145" s="24">
        <f ca="1">UNICAMP!B32</f>
        <v>30</v>
      </c>
      <c r="C145" s="24" t="str">
        <f ca="1">UNICAMP!C32</f>
        <v>Ricardo Machado Leite de Barros </v>
      </c>
      <c r="D145" s="85" t="str">
        <f ca="1">UNICAMP!D32</f>
        <v>P</v>
      </c>
      <c r="E145" s="24">
        <f ca="1">UNICAMP!E32</f>
        <v>1</v>
      </c>
      <c r="F145" s="24">
        <f ca="1">UNICAMP!F32</f>
        <v>1</v>
      </c>
      <c r="G145" s="24">
        <f ca="1">UNICAMP!G32</f>
        <v>2</v>
      </c>
      <c r="H145" s="24">
        <f ca="1">UNICAMP!H32</f>
        <v>0</v>
      </c>
      <c r="I145" s="24">
        <f ca="1">UNICAMP!I32</f>
        <v>0</v>
      </c>
      <c r="J145" s="24">
        <f ca="1">UNICAMP!J32</f>
        <v>1</v>
      </c>
      <c r="K145" s="24">
        <f ca="1">UNICAMP!K32</f>
        <v>0</v>
      </c>
      <c r="L145" s="24">
        <f ca="1">UNICAMP!L32</f>
        <v>0</v>
      </c>
      <c r="M145" s="24">
        <f ca="1">UNICAMP!M32</f>
        <v>0</v>
      </c>
      <c r="N145" s="24">
        <f ca="1">UNICAMP!N32</f>
        <v>0</v>
      </c>
      <c r="O145" s="24">
        <f ca="1">UNICAMP!O32</f>
        <v>0</v>
      </c>
      <c r="P145" s="24">
        <f ca="1">UNICAMP!P32</f>
        <v>0</v>
      </c>
      <c r="Q145" s="24">
        <f ca="1">UNICAMP!Q32</f>
        <v>0</v>
      </c>
      <c r="R145" s="24">
        <f ca="1">UNICAMP!R32</f>
        <v>0</v>
      </c>
      <c r="S145" s="24">
        <f ca="1">UNICAMP!S32</f>
        <v>0</v>
      </c>
      <c r="T145" s="85" t="str">
        <f ca="1">UNICAMP!T32</f>
        <v>P</v>
      </c>
      <c r="U145" s="24">
        <f ca="1">UNICAMP!U32</f>
        <v>0</v>
      </c>
      <c r="V145" s="24">
        <f ca="1">UNICAMP!V32</f>
        <v>1</v>
      </c>
      <c r="W145" s="24">
        <f ca="1">UNICAMP!W32</f>
        <v>5</v>
      </c>
      <c r="X145" s="24">
        <f ca="1">UNICAMP!X32</f>
        <v>0</v>
      </c>
      <c r="Y145" s="24">
        <f ca="1">UNICAMP!Y32</f>
        <v>0</v>
      </c>
      <c r="Z145" s="24">
        <f ca="1">UNICAMP!Z32</f>
        <v>1</v>
      </c>
      <c r="AA145" s="24">
        <f ca="1">UNICAMP!AA32</f>
        <v>0</v>
      </c>
      <c r="AB145" s="24">
        <f ca="1">UNICAMP!AB32</f>
        <v>0</v>
      </c>
      <c r="AC145" s="24">
        <f ca="1">UNICAMP!AC32</f>
        <v>0</v>
      </c>
      <c r="AD145" s="24">
        <f ca="1">UNICAMP!AD32</f>
        <v>0</v>
      </c>
      <c r="AE145" s="24">
        <f ca="1">UNICAMP!AE32</f>
        <v>0</v>
      </c>
      <c r="AF145" s="24">
        <f ca="1">UNICAMP!AF32</f>
        <v>0</v>
      </c>
      <c r="AG145" s="24">
        <f ca="1">UNICAMP!AG32</f>
        <v>0</v>
      </c>
      <c r="AH145" s="24">
        <f ca="1">UNICAMP!AH32</f>
        <v>0</v>
      </c>
      <c r="AI145" s="24">
        <f ca="1">UNICAMP!AI32</f>
        <v>0</v>
      </c>
      <c r="AJ145" s="50"/>
      <c r="AK145" s="93"/>
      <c r="AL145" s="33"/>
      <c r="AM145" s="33"/>
      <c r="AN145" s="36"/>
      <c r="AO145" s="36"/>
      <c r="AP145" s="36"/>
      <c r="AQ145" s="36"/>
      <c r="AR145" s="37"/>
      <c r="AS145" s="33"/>
      <c r="AT145" s="33"/>
      <c r="AU145" s="33"/>
      <c r="AV145" s="33"/>
      <c r="AW145" s="33"/>
      <c r="AX145" s="33"/>
      <c r="AY145" s="33"/>
      <c r="AZ145" s="38">
        <f t="shared" si="102"/>
        <v>2</v>
      </c>
      <c r="BA145" s="39">
        <f t="shared" si="103"/>
        <v>1</v>
      </c>
      <c r="BB145" s="40">
        <f t="shared" si="104"/>
        <v>2</v>
      </c>
      <c r="BC145" s="31">
        <f t="shared" si="105"/>
        <v>3</v>
      </c>
      <c r="BD145" s="40">
        <f t="shared" si="106"/>
        <v>7</v>
      </c>
      <c r="BE145" s="31">
        <f t="shared" si="107"/>
        <v>10</v>
      </c>
      <c r="BF145" s="40">
        <f t="shared" si="108"/>
        <v>0</v>
      </c>
      <c r="BG145" s="31">
        <f t="shared" si="109"/>
        <v>10</v>
      </c>
      <c r="BH145" s="40">
        <f t="shared" si="110"/>
        <v>0</v>
      </c>
      <c r="BI145" s="40">
        <f t="shared" si="111"/>
        <v>2</v>
      </c>
      <c r="BJ145" s="40">
        <f t="shared" si="112"/>
        <v>0</v>
      </c>
      <c r="BK145" s="40">
        <f t="shared" si="113"/>
        <v>0</v>
      </c>
      <c r="BL145" s="40">
        <f t="shared" si="114"/>
        <v>0</v>
      </c>
      <c r="BM145" s="31">
        <f t="shared" si="115"/>
        <v>0</v>
      </c>
      <c r="BN145" s="40">
        <f t="shared" si="116"/>
        <v>0</v>
      </c>
      <c r="BO145" s="40">
        <f t="shared" si="117"/>
        <v>0</v>
      </c>
      <c r="BP145" s="40">
        <f t="shared" si="118"/>
        <v>0</v>
      </c>
      <c r="BQ145" s="40">
        <f t="shared" si="119"/>
        <v>0</v>
      </c>
      <c r="BR145" s="40">
        <f t="shared" si="120"/>
        <v>0</v>
      </c>
      <c r="BS145" s="31">
        <f t="shared" si="121"/>
        <v>0</v>
      </c>
      <c r="BT145" s="40">
        <f t="shared" si="122"/>
        <v>0</v>
      </c>
      <c r="BU145" s="41">
        <f t="shared" si="123"/>
        <v>0</v>
      </c>
      <c r="BV145" s="41">
        <f t="shared" si="124"/>
        <v>0</v>
      </c>
      <c r="BW145" s="42"/>
      <c r="BX145" s="39">
        <f t="shared" si="125"/>
        <v>680</v>
      </c>
      <c r="BY145" s="40">
        <f t="shared" si="126"/>
        <v>20</v>
      </c>
      <c r="BZ145" s="40">
        <f t="shared" si="127"/>
        <v>0</v>
      </c>
      <c r="CA145" s="40">
        <f t="shared" si="128"/>
        <v>0</v>
      </c>
      <c r="CB145" s="40">
        <f t="shared" si="129"/>
        <v>0</v>
      </c>
      <c r="CC145" s="32">
        <f t="shared" si="148"/>
        <v>700</v>
      </c>
      <c r="CD145" s="177">
        <f t="shared" si="6"/>
        <v>553.33333333333337</v>
      </c>
      <c r="CE145" s="24">
        <f t="shared" si="149"/>
        <v>3</v>
      </c>
      <c r="CF145" s="177">
        <f t="shared" si="7"/>
        <v>513.33333333333337</v>
      </c>
      <c r="CG145" s="24">
        <f t="shared" si="150"/>
        <v>4</v>
      </c>
      <c r="CH145" s="177">
        <f t="shared" si="8"/>
        <v>460</v>
      </c>
      <c r="CI145" s="24">
        <f t="shared" si="151"/>
        <v>5</v>
      </c>
      <c r="CJ145" s="24">
        <f t="shared" si="152"/>
        <v>95</v>
      </c>
      <c r="CK145" s="175">
        <f t="shared" si="130"/>
        <v>0.35341933203746245</v>
      </c>
      <c r="CM145">
        <f t="shared" si="131"/>
        <v>0.18484288354898337</v>
      </c>
      <c r="CN145">
        <f t="shared" si="132"/>
        <v>0.3115264797507788</v>
      </c>
      <c r="CO145">
        <f t="shared" si="133"/>
        <v>0.69860279441117767</v>
      </c>
      <c r="CP145">
        <f t="shared" si="134"/>
        <v>0</v>
      </c>
      <c r="CQ145">
        <f t="shared" si="135"/>
        <v>0</v>
      </c>
      <c r="CR145">
        <f t="shared" si="136"/>
        <v>0.5988023952095809</v>
      </c>
      <c r="CS145">
        <f t="shared" si="137"/>
        <v>0</v>
      </c>
      <c r="CT145">
        <f t="shared" si="138"/>
        <v>0</v>
      </c>
      <c r="CU145">
        <f t="shared" si="139"/>
        <v>0</v>
      </c>
      <c r="CV145">
        <f t="shared" si="140"/>
        <v>0</v>
      </c>
      <c r="CW145">
        <f t="shared" si="141"/>
        <v>0</v>
      </c>
      <c r="CX145">
        <f t="shared" si="142"/>
        <v>0</v>
      </c>
      <c r="CY145">
        <f t="shared" si="143"/>
        <v>0</v>
      </c>
      <c r="CZ145">
        <f t="shared" si="144"/>
        <v>0</v>
      </c>
      <c r="DA145">
        <f t="shared" si="145"/>
        <v>0</v>
      </c>
      <c r="DB145">
        <f t="shared" si="146"/>
        <v>0</v>
      </c>
      <c r="DC145">
        <f t="shared" si="147"/>
        <v>0</v>
      </c>
      <c r="DE145" s="24">
        <f t="shared" si="153"/>
        <v>0</v>
      </c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</row>
    <row r="146" spans="1:123" ht="15.75" thickBot="1">
      <c r="A146" s="24" t="str">
        <f ca="1">UNICAMP!A33</f>
        <v>UNICAMP</v>
      </c>
      <c r="B146" s="24">
        <f ca="1">UNICAMP!B33</f>
        <v>31</v>
      </c>
      <c r="C146" s="24" t="str">
        <f ca="1">UNICAMP!C33</f>
        <v>Roberto Rodrigues Paes </v>
      </c>
      <c r="D146" s="85" t="str">
        <f ca="1">UNICAMP!D33</f>
        <v>P</v>
      </c>
      <c r="E146" s="24">
        <f ca="1">UNICAMP!E33</f>
        <v>0</v>
      </c>
      <c r="F146" s="24">
        <f ca="1">UNICAMP!F33</f>
        <v>1</v>
      </c>
      <c r="G146" s="24">
        <f ca="1">UNICAMP!G33</f>
        <v>0</v>
      </c>
      <c r="H146" s="24">
        <f ca="1">UNICAMP!H33</f>
        <v>1</v>
      </c>
      <c r="I146" s="24">
        <f ca="1">UNICAMP!I33</f>
        <v>0</v>
      </c>
      <c r="J146" s="24">
        <f ca="1">UNICAMP!J33</f>
        <v>1</v>
      </c>
      <c r="K146" s="24">
        <f ca="1">UNICAMP!K33</f>
        <v>0</v>
      </c>
      <c r="L146" s="24">
        <f ca="1">UNICAMP!L33</f>
        <v>0</v>
      </c>
      <c r="M146" s="24">
        <f ca="1">UNICAMP!M33</f>
        <v>0</v>
      </c>
      <c r="N146" s="24">
        <f ca="1">UNICAMP!N33</f>
        <v>0</v>
      </c>
      <c r="O146" s="24">
        <f ca="1">UNICAMP!O33</f>
        <v>0</v>
      </c>
      <c r="P146" s="24">
        <f ca="1">UNICAMP!P33</f>
        <v>0</v>
      </c>
      <c r="Q146" s="24">
        <f ca="1">UNICAMP!Q33</f>
        <v>0</v>
      </c>
      <c r="R146" s="24">
        <f ca="1">UNICAMP!R33</f>
        <v>1.1000000000000001</v>
      </c>
      <c r="S146" s="24">
        <f ca="1">UNICAMP!S33</f>
        <v>0</v>
      </c>
      <c r="T146" s="85" t="str">
        <f ca="1">UNICAMP!T33</f>
        <v>P</v>
      </c>
      <c r="U146" s="24">
        <f ca="1">UNICAMP!U33</f>
        <v>0</v>
      </c>
      <c r="V146" s="24">
        <f ca="1">UNICAMP!V33</f>
        <v>0</v>
      </c>
      <c r="W146" s="24">
        <f ca="1">UNICAMP!W33</f>
        <v>0</v>
      </c>
      <c r="X146" s="24">
        <f ca="1">UNICAMP!X33</f>
        <v>0</v>
      </c>
      <c r="Y146" s="24">
        <f ca="1">UNICAMP!Y33</f>
        <v>0</v>
      </c>
      <c r="Z146" s="24">
        <f ca="1">UNICAMP!Z33</f>
        <v>1</v>
      </c>
      <c r="AA146" s="24">
        <f ca="1">UNICAMP!AA33</f>
        <v>0</v>
      </c>
      <c r="AB146" s="24">
        <f ca="1">UNICAMP!AB33</f>
        <v>0</v>
      </c>
      <c r="AC146" s="24">
        <f ca="1">UNICAMP!AC33</f>
        <v>0</v>
      </c>
      <c r="AD146" s="24">
        <f ca="1">UNICAMP!AD33</f>
        <v>0</v>
      </c>
      <c r="AE146" s="24">
        <f ca="1">UNICAMP!AE33</f>
        <v>0</v>
      </c>
      <c r="AF146" s="24">
        <f ca="1">UNICAMP!AF33</f>
        <v>0</v>
      </c>
      <c r="AG146" s="24">
        <f ca="1">UNICAMP!AG33</f>
        <v>0</v>
      </c>
      <c r="AH146" s="24">
        <f ca="1">UNICAMP!AH33</f>
        <v>0</v>
      </c>
      <c r="AI146" s="24">
        <f ca="1">UNICAMP!AI33</f>
        <v>0</v>
      </c>
      <c r="AJ146" s="50"/>
      <c r="AK146" s="93"/>
      <c r="AL146" s="33"/>
      <c r="AM146" s="33"/>
      <c r="AN146" s="36"/>
      <c r="AO146" s="36"/>
      <c r="AP146" s="36"/>
      <c r="AQ146" s="36"/>
      <c r="AR146" s="37"/>
      <c r="AS146" s="33"/>
      <c r="AT146" s="33"/>
      <c r="AU146" s="33"/>
      <c r="AV146" s="33"/>
      <c r="AW146" s="33"/>
      <c r="AX146" s="33"/>
      <c r="AY146" s="33"/>
      <c r="AZ146" s="38">
        <f t="shared" si="102"/>
        <v>2</v>
      </c>
      <c r="BA146" s="39">
        <f t="shared" si="103"/>
        <v>0</v>
      </c>
      <c r="BB146" s="40">
        <f t="shared" si="104"/>
        <v>1</v>
      </c>
      <c r="BC146" s="31">
        <f t="shared" si="105"/>
        <v>1</v>
      </c>
      <c r="BD146" s="40">
        <f t="shared" si="106"/>
        <v>0</v>
      </c>
      <c r="BE146" s="31">
        <f t="shared" si="107"/>
        <v>1</v>
      </c>
      <c r="BF146" s="40">
        <f t="shared" si="108"/>
        <v>1</v>
      </c>
      <c r="BG146" s="31">
        <f t="shared" si="109"/>
        <v>2</v>
      </c>
      <c r="BH146" s="40">
        <f t="shared" si="110"/>
        <v>0</v>
      </c>
      <c r="BI146" s="40">
        <f t="shared" si="111"/>
        <v>2</v>
      </c>
      <c r="BJ146" s="40">
        <f t="shared" si="112"/>
        <v>0</v>
      </c>
      <c r="BK146" s="40">
        <f t="shared" si="113"/>
        <v>0</v>
      </c>
      <c r="BL146" s="40">
        <f t="shared" si="114"/>
        <v>0</v>
      </c>
      <c r="BM146" s="31">
        <f t="shared" si="115"/>
        <v>0</v>
      </c>
      <c r="BN146" s="40">
        <f t="shared" si="116"/>
        <v>0</v>
      </c>
      <c r="BO146" s="40">
        <f t="shared" si="117"/>
        <v>0</v>
      </c>
      <c r="BP146" s="40">
        <f t="shared" si="118"/>
        <v>0</v>
      </c>
      <c r="BQ146" s="40">
        <f t="shared" si="119"/>
        <v>0</v>
      </c>
      <c r="BR146" s="40">
        <f t="shared" si="120"/>
        <v>0</v>
      </c>
      <c r="BS146" s="31">
        <f t="shared" si="121"/>
        <v>0</v>
      </c>
      <c r="BT146" s="40">
        <f t="shared" si="122"/>
        <v>1.1000000000000001</v>
      </c>
      <c r="BU146" s="41">
        <f t="shared" si="123"/>
        <v>0</v>
      </c>
      <c r="BV146" s="41">
        <f t="shared" si="124"/>
        <v>0</v>
      </c>
      <c r="BW146" s="42"/>
      <c r="BX146" s="39">
        <f t="shared" si="125"/>
        <v>120</v>
      </c>
      <c r="BY146" s="40">
        <f t="shared" si="126"/>
        <v>20</v>
      </c>
      <c r="BZ146" s="40">
        <f t="shared" si="127"/>
        <v>0</v>
      </c>
      <c r="CA146" s="40">
        <f t="shared" si="128"/>
        <v>0</v>
      </c>
      <c r="CB146" s="40">
        <f t="shared" si="129"/>
        <v>27.500000000000004</v>
      </c>
      <c r="CC146" s="32">
        <f t="shared" si="148"/>
        <v>167.5</v>
      </c>
      <c r="CD146" s="177">
        <f t="shared" si="6"/>
        <v>20.833333333333343</v>
      </c>
      <c r="CE146" s="24">
        <f t="shared" si="149"/>
        <v>3</v>
      </c>
      <c r="CF146" s="177">
        <f t="shared" si="7"/>
        <v>-19.166666666666657</v>
      </c>
      <c r="CG146" s="24" t="str">
        <f t="shared" si="150"/>
        <v>NAO</v>
      </c>
      <c r="CH146" s="177">
        <f t="shared" si="8"/>
        <v>-72.5</v>
      </c>
      <c r="CI146" s="24" t="str">
        <f t="shared" si="151"/>
        <v>NAO</v>
      </c>
      <c r="CJ146" s="24">
        <f t="shared" si="152"/>
        <v>304</v>
      </c>
      <c r="CK146" s="175">
        <f t="shared" si="130"/>
        <v>8.4568197308964227E-2</v>
      </c>
      <c r="CM146">
        <f t="shared" si="131"/>
        <v>0</v>
      </c>
      <c r="CN146">
        <f t="shared" si="132"/>
        <v>0.1557632398753894</v>
      </c>
      <c r="CO146">
        <f t="shared" si="133"/>
        <v>0</v>
      </c>
      <c r="CP146">
        <f t="shared" si="134"/>
        <v>0.22779043280182235</v>
      </c>
      <c r="CQ146">
        <f t="shared" si="135"/>
        <v>0</v>
      </c>
      <c r="CR146">
        <f t="shared" si="136"/>
        <v>0.5988023952095809</v>
      </c>
      <c r="CS146">
        <f t="shared" si="137"/>
        <v>0</v>
      </c>
      <c r="CT146">
        <f t="shared" si="138"/>
        <v>0</v>
      </c>
      <c r="CU146">
        <f t="shared" si="139"/>
        <v>0</v>
      </c>
      <c r="CV146">
        <f t="shared" si="140"/>
        <v>0</v>
      </c>
      <c r="CW146">
        <f t="shared" si="141"/>
        <v>0</v>
      </c>
      <c r="CX146">
        <f t="shared" si="142"/>
        <v>0</v>
      </c>
      <c r="CY146">
        <f t="shared" si="143"/>
        <v>0</v>
      </c>
      <c r="CZ146">
        <f t="shared" si="144"/>
        <v>0</v>
      </c>
      <c r="DA146">
        <f t="shared" si="145"/>
        <v>1.4745308310991958</v>
      </c>
      <c r="DB146">
        <f t="shared" si="146"/>
        <v>0</v>
      </c>
      <c r="DC146">
        <f t="shared" si="147"/>
        <v>0</v>
      </c>
      <c r="DE146" s="24">
        <f t="shared" si="153"/>
        <v>0</v>
      </c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</row>
    <row r="147" spans="1:123" ht="15.75" thickBot="1">
      <c r="A147" s="24" t="str">
        <f ca="1">UNICAMP!A34</f>
        <v>UNICAMP</v>
      </c>
      <c r="B147" s="24">
        <f ca="1">UNICAMP!B34</f>
        <v>32</v>
      </c>
      <c r="C147" s="24" t="str">
        <f ca="1">UNICAMP!C34</f>
        <v>Roberto Vilarta </v>
      </c>
      <c r="D147" s="85" t="str">
        <f ca="1">UNICAMP!D34</f>
        <v>C</v>
      </c>
      <c r="E147" s="24">
        <f ca="1">UNICAMP!E34</f>
        <v>0</v>
      </c>
      <c r="F147" s="24">
        <f ca="1">UNICAMP!F34</f>
        <v>0</v>
      </c>
      <c r="G147" s="24">
        <f ca="1">UNICAMP!G34</f>
        <v>0</v>
      </c>
      <c r="H147" s="24">
        <f ca="1">UNICAMP!H34</f>
        <v>0</v>
      </c>
      <c r="I147" s="24">
        <f ca="1">UNICAMP!I34</f>
        <v>0</v>
      </c>
      <c r="J147" s="24">
        <f ca="1">UNICAMP!J34</f>
        <v>0</v>
      </c>
      <c r="K147" s="24">
        <f ca="1">UNICAMP!K34</f>
        <v>0</v>
      </c>
      <c r="L147" s="24">
        <f ca="1">UNICAMP!L34</f>
        <v>0</v>
      </c>
      <c r="M147" s="24">
        <f ca="1">UNICAMP!M34</f>
        <v>0</v>
      </c>
      <c r="N147" s="24">
        <f ca="1">UNICAMP!N34</f>
        <v>0</v>
      </c>
      <c r="O147" s="24">
        <f ca="1">UNICAMP!O34</f>
        <v>0</v>
      </c>
      <c r="P147" s="24">
        <f ca="1">UNICAMP!P34</f>
        <v>0</v>
      </c>
      <c r="Q147" s="24">
        <f ca="1">UNICAMP!Q34</f>
        <v>0</v>
      </c>
      <c r="R147" s="24">
        <f ca="1">UNICAMP!R34</f>
        <v>0</v>
      </c>
      <c r="S147" s="24">
        <f ca="1">UNICAMP!S34</f>
        <v>0</v>
      </c>
      <c r="T147" s="85" t="str">
        <f ca="1">UNICAMP!T34</f>
        <v>P</v>
      </c>
      <c r="U147" s="24">
        <f ca="1">UNICAMP!U34</f>
        <v>0</v>
      </c>
      <c r="V147" s="24">
        <f ca="1">UNICAMP!V34</f>
        <v>0</v>
      </c>
      <c r="W147" s="24">
        <f ca="1">UNICAMP!W34</f>
        <v>2</v>
      </c>
      <c r="X147" s="24">
        <f ca="1">UNICAMP!X34</f>
        <v>0</v>
      </c>
      <c r="Y147" s="24">
        <f ca="1">UNICAMP!Y34</f>
        <v>0</v>
      </c>
      <c r="Z147" s="24">
        <f ca="1">UNICAMP!Z34</f>
        <v>0</v>
      </c>
      <c r="AA147" s="24">
        <f ca="1">UNICAMP!AA34</f>
        <v>0</v>
      </c>
      <c r="AB147" s="24">
        <f ca="1">UNICAMP!AB34</f>
        <v>0</v>
      </c>
      <c r="AC147" s="24">
        <f ca="1">UNICAMP!AC34</f>
        <v>0</v>
      </c>
      <c r="AD147" s="24">
        <f ca="1">UNICAMP!AD34</f>
        <v>0</v>
      </c>
      <c r="AE147" s="24">
        <f ca="1">UNICAMP!AE34</f>
        <v>0</v>
      </c>
      <c r="AF147" s="24">
        <f ca="1">UNICAMP!AF34</f>
        <v>0</v>
      </c>
      <c r="AG147" s="24">
        <f ca="1">UNICAMP!AG34</f>
        <v>0</v>
      </c>
      <c r="AH147" s="24">
        <f ca="1">UNICAMP!AH34</f>
        <v>0</v>
      </c>
      <c r="AI147" s="24">
        <f ca="1">UNICAMP!AI34</f>
        <v>0</v>
      </c>
      <c r="AJ147" s="50"/>
      <c r="AK147" s="93"/>
      <c r="AL147" s="33"/>
      <c r="AM147" s="33"/>
      <c r="AN147" s="36"/>
      <c r="AO147" s="36"/>
      <c r="AP147" s="36"/>
      <c r="AQ147" s="36"/>
      <c r="AR147" s="37"/>
      <c r="AS147" s="33"/>
      <c r="AT147" s="33"/>
      <c r="AU147" s="33"/>
      <c r="AV147" s="33"/>
      <c r="AW147" s="33"/>
      <c r="AX147" s="33"/>
      <c r="AY147" s="33"/>
      <c r="AZ147" s="38">
        <f t="shared" si="102"/>
        <v>1</v>
      </c>
      <c r="BA147" s="39">
        <f t="shared" si="103"/>
        <v>0</v>
      </c>
      <c r="BB147" s="40">
        <f t="shared" si="104"/>
        <v>0</v>
      </c>
      <c r="BC147" s="31">
        <f t="shared" si="105"/>
        <v>0</v>
      </c>
      <c r="BD147" s="40">
        <f t="shared" si="106"/>
        <v>2</v>
      </c>
      <c r="BE147" s="31">
        <f t="shared" si="107"/>
        <v>2</v>
      </c>
      <c r="BF147" s="40">
        <f t="shared" si="108"/>
        <v>0</v>
      </c>
      <c r="BG147" s="31">
        <f t="shared" si="109"/>
        <v>2</v>
      </c>
      <c r="BH147" s="40">
        <f t="shared" si="110"/>
        <v>0</v>
      </c>
      <c r="BI147" s="40">
        <f t="shared" si="111"/>
        <v>0</v>
      </c>
      <c r="BJ147" s="40">
        <f t="shared" si="112"/>
        <v>0</v>
      </c>
      <c r="BK147" s="40">
        <f t="shared" si="113"/>
        <v>0</v>
      </c>
      <c r="BL147" s="40">
        <f t="shared" si="114"/>
        <v>0</v>
      </c>
      <c r="BM147" s="31">
        <f t="shared" si="115"/>
        <v>0</v>
      </c>
      <c r="BN147" s="40">
        <f t="shared" si="116"/>
        <v>0</v>
      </c>
      <c r="BO147" s="40">
        <f t="shared" si="117"/>
        <v>0</v>
      </c>
      <c r="BP147" s="40">
        <f t="shared" si="118"/>
        <v>0</v>
      </c>
      <c r="BQ147" s="40">
        <f t="shared" si="119"/>
        <v>0</v>
      </c>
      <c r="BR147" s="40">
        <f t="shared" si="120"/>
        <v>0</v>
      </c>
      <c r="BS147" s="31">
        <f t="shared" si="121"/>
        <v>0</v>
      </c>
      <c r="BT147" s="40">
        <f t="shared" si="122"/>
        <v>0</v>
      </c>
      <c r="BU147" s="41">
        <f t="shared" si="123"/>
        <v>0</v>
      </c>
      <c r="BV147" s="41">
        <f t="shared" si="124"/>
        <v>0</v>
      </c>
      <c r="BW147" s="42"/>
      <c r="BX147" s="39">
        <f t="shared" si="125"/>
        <v>120</v>
      </c>
      <c r="BY147" s="40">
        <f t="shared" si="126"/>
        <v>0</v>
      </c>
      <c r="BZ147" s="40">
        <f t="shared" si="127"/>
        <v>0</v>
      </c>
      <c r="CA147" s="40">
        <f t="shared" si="128"/>
        <v>0</v>
      </c>
      <c r="CB147" s="40">
        <f t="shared" si="129"/>
        <v>0</v>
      </c>
      <c r="CC147" s="32">
        <f t="shared" si="148"/>
        <v>120</v>
      </c>
      <c r="CD147" s="177">
        <f t="shared" si="6"/>
        <v>46.666666666666671</v>
      </c>
      <c r="CE147" s="24">
        <f t="shared" si="149"/>
        <v>3</v>
      </c>
      <c r="CF147" s="177">
        <f t="shared" si="7"/>
        <v>26.666666666666671</v>
      </c>
      <c r="CG147" s="24">
        <f t="shared" si="150"/>
        <v>4</v>
      </c>
      <c r="CH147" s="177">
        <f t="shared" si="8"/>
        <v>0</v>
      </c>
      <c r="CI147" s="24">
        <f t="shared" si="151"/>
        <v>5</v>
      </c>
      <c r="CJ147" s="24">
        <f t="shared" si="152"/>
        <v>332</v>
      </c>
      <c r="CK147" s="175">
        <f t="shared" si="130"/>
        <v>6.0586171206422137E-2</v>
      </c>
      <c r="CM147">
        <f t="shared" si="131"/>
        <v>0</v>
      </c>
      <c r="CN147">
        <f t="shared" si="132"/>
        <v>0</v>
      </c>
      <c r="CO147">
        <f t="shared" si="133"/>
        <v>0.19960079840319361</v>
      </c>
      <c r="CP147">
        <f t="shared" si="134"/>
        <v>0</v>
      </c>
      <c r="CQ147">
        <f t="shared" si="135"/>
        <v>0</v>
      </c>
      <c r="CR147">
        <f t="shared" si="136"/>
        <v>0</v>
      </c>
      <c r="CS147">
        <f t="shared" si="137"/>
        <v>0</v>
      </c>
      <c r="CT147">
        <f t="shared" si="138"/>
        <v>0</v>
      </c>
      <c r="CU147">
        <f t="shared" si="139"/>
        <v>0</v>
      </c>
      <c r="CV147">
        <f t="shared" si="140"/>
        <v>0</v>
      </c>
      <c r="CW147">
        <f t="shared" si="141"/>
        <v>0</v>
      </c>
      <c r="CX147">
        <f t="shared" si="142"/>
        <v>0</v>
      </c>
      <c r="CY147">
        <f t="shared" si="143"/>
        <v>0</v>
      </c>
      <c r="CZ147">
        <f t="shared" si="144"/>
        <v>0</v>
      </c>
      <c r="DA147">
        <f t="shared" si="145"/>
        <v>0</v>
      </c>
      <c r="DB147">
        <f t="shared" si="146"/>
        <v>0</v>
      </c>
      <c r="DC147">
        <f t="shared" si="147"/>
        <v>0</v>
      </c>
      <c r="DE147" s="24">
        <f t="shared" si="153"/>
        <v>0</v>
      </c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</row>
    <row r="148" spans="1:123" ht="15.75" thickBot="1">
      <c r="A148" s="24" t="str">
        <f ca="1">UNICAMP!A35</f>
        <v>UNICAMP</v>
      </c>
      <c r="B148" s="24">
        <f ca="1">UNICAMP!B35</f>
        <v>33</v>
      </c>
      <c r="C148" s="24" t="str">
        <f ca="1">UNICAMP!C35</f>
        <v>Sérgio Augusto Cunha </v>
      </c>
      <c r="D148" s="85" t="str">
        <f ca="1">UNICAMP!D35</f>
        <v>P</v>
      </c>
      <c r="E148" s="24" t="str">
        <f ca="1">UNICAMP!E35</f>
        <v xml:space="preserve"> </v>
      </c>
      <c r="F148" s="24">
        <f ca="1">UNICAMP!F35</f>
        <v>1</v>
      </c>
      <c r="G148" s="24">
        <f ca="1">UNICAMP!G35</f>
        <v>1</v>
      </c>
      <c r="H148" s="24">
        <f ca="1">UNICAMP!H35</f>
        <v>0</v>
      </c>
      <c r="I148" s="24">
        <f ca="1">UNICAMP!I35</f>
        <v>0</v>
      </c>
      <c r="J148" s="24">
        <f ca="1">UNICAMP!J35</f>
        <v>0</v>
      </c>
      <c r="K148" s="24">
        <f ca="1">UNICAMP!K35</f>
        <v>0</v>
      </c>
      <c r="L148" s="24">
        <f ca="1">UNICAMP!L35</f>
        <v>0</v>
      </c>
      <c r="M148" s="24">
        <f ca="1">UNICAMP!M35</f>
        <v>0</v>
      </c>
      <c r="N148" s="24">
        <f ca="1">UNICAMP!N35</f>
        <v>0</v>
      </c>
      <c r="O148" s="24">
        <f ca="1">UNICAMP!O35</f>
        <v>0</v>
      </c>
      <c r="P148" s="24">
        <f ca="1">UNICAMP!P35</f>
        <v>0</v>
      </c>
      <c r="Q148" s="24">
        <f ca="1">UNICAMP!Q35</f>
        <v>0</v>
      </c>
      <c r="R148" s="24">
        <f ca="1">UNICAMP!R35</f>
        <v>0</v>
      </c>
      <c r="S148" s="24">
        <f ca="1">UNICAMP!S35</f>
        <v>0</v>
      </c>
      <c r="T148" s="85" t="str">
        <f ca="1">UNICAMP!T35</f>
        <v>P</v>
      </c>
      <c r="U148" s="24">
        <f ca="1">UNICAMP!U35</f>
        <v>1</v>
      </c>
      <c r="V148" s="24">
        <f ca="1">UNICAMP!V35</f>
        <v>0</v>
      </c>
      <c r="W148" s="24">
        <f ca="1">UNICAMP!W35</f>
        <v>1</v>
      </c>
      <c r="X148" s="24">
        <f ca="1">UNICAMP!X35</f>
        <v>0</v>
      </c>
      <c r="Y148" s="24">
        <f ca="1">UNICAMP!Y35</f>
        <v>0</v>
      </c>
      <c r="Z148" s="24">
        <f ca="1">UNICAMP!Z35</f>
        <v>0</v>
      </c>
      <c r="AA148" s="24">
        <f ca="1">UNICAMP!AA35</f>
        <v>0</v>
      </c>
      <c r="AB148" s="24">
        <f ca="1">UNICAMP!AB35</f>
        <v>0</v>
      </c>
      <c r="AC148" s="24">
        <f ca="1">UNICAMP!AC35</f>
        <v>0</v>
      </c>
      <c r="AD148" s="24">
        <f ca="1">UNICAMP!AD35</f>
        <v>0</v>
      </c>
      <c r="AE148" s="24">
        <f ca="1">UNICAMP!AE35</f>
        <v>0</v>
      </c>
      <c r="AF148" s="24">
        <f ca="1">UNICAMP!AF35</f>
        <v>0</v>
      </c>
      <c r="AG148" s="24">
        <f ca="1">UNICAMP!AG35</f>
        <v>0</v>
      </c>
      <c r="AH148" s="24">
        <f ca="1">UNICAMP!AH35</f>
        <v>0</v>
      </c>
      <c r="AI148" s="24">
        <f ca="1">UNICAMP!AI35</f>
        <v>0</v>
      </c>
      <c r="AJ148" s="50"/>
      <c r="AK148" s="93"/>
      <c r="AL148" s="33"/>
      <c r="AM148" s="33"/>
      <c r="AN148" s="36"/>
      <c r="AO148" s="36"/>
      <c r="AP148" s="36"/>
      <c r="AQ148" s="36"/>
      <c r="AR148" s="37"/>
      <c r="AS148" s="33"/>
      <c r="AT148" s="33"/>
      <c r="AU148" s="33"/>
      <c r="AV148" s="33"/>
      <c r="AW148" s="33"/>
      <c r="AX148" s="33"/>
      <c r="AY148" s="33"/>
      <c r="AZ148" s="38">
        <f t="shared" si="102"/>
        <v>2</v>
      </c>
      <c r="BA148" s="39">
        <f t="shared" si="103"/>
        <v>1</v>
      </c>
      <c r="BB148" s="40">
        <f t="shared" si="104"/>
        <v>1</v>
      </c>
      <c r="BC148" s="31">
        <f t="shared" si="105"/>
        <v>2</v>
      </c>
      <c r="BD148" s="40">
        <f t="shared" si="106"/>
        <v>2</v>
      </c>
      <c r="BE148" s="31">
        <f t="shared" si="107"/>
        <v>4</v>
      </c>
      <c r="BF148" s="40">
        <f t="shared" si="108"/>
        <v>0</v>
      </c>
      <c r="BG148" s="31">
        <f t="shared" si="109"/>
        <v>4</v>
      </c>
      <c r="BH148" s="40">
        <f t="shared" si="110"/>
        <v>0</v>
      </c>
      <c r="BI148" s="40">
        <f t="shared" si="111"/>
        <v>0</v>
      </c>
      <c r="BJ148" s="40">
        <f t="shared" si="112"/>
        <v>0</v>
      </c>
      <c r="BK148" s="40">
        <f t="shared" si="113"/>
        <v>0</v>
      </c>
      <c r="BL148" s="40">
        <f t="shared" si="114"/>
        <v>0</v>
      </c>
      <c r="BM148" s="31">
        <f t="shared" si="115"/>
        <v>0</v>
      </c>
      <c r="BN148" s="40">
        <f t="shared" si="116"/>
        <v>0</v>
      </c>
      <c r="BO148" s="40">
        <f t="shared" si="117"/>
        <v>0</v>
      </c>
      <c r="BP148" s="40">
        <f t="shared" si="118"/>
        <v>0</v>
      </c>
      <c r="BQ148" s="40">
        <f t="shared" si="119"/>
        <v>0</v>
      </c>
      <c r="BR148" s="40">
        <f t="shared" si="120"/>
        <v>0</v>
      </c>
      <c r="BS148" s="31">
        <f t="shared" si="121"/>
        <v>0</v>
      </c>
      <c r="BT148" s="40">
        <f t="shared" si="122"/>
        <v>0</v>
      </c>
      <c r="BU148" s="41">
        <f t="shared" si="123"/>
        <v>0</v>
      </c>
      <c r="BV148" s="41">
        <f t="shared" si="124"/>
        <v>0</v>
      </c>
      <c r="BW148" s="42"/>
      <c r="BX148" s="39">
        <f t="shared" si="125"/>
        <v>300</v>
      </c>
      <c r="BY148" s="40">
        <f t="shared" si="126"/>
        <v>0</v>
      </c>
      <c r="BZ148" s="40">
        <f t="shared" si="127"/>
        <v>0</v>
      </c>
      <c r="CA148" s="40">
        <f t="shared" si="128"/>
        <v>0</v>
      </c>
      <c r="CB148" s="40">
        <f t="shared" si="129"/>
        <v>0</v>
      </c>
      <c r="CC148" s="32">
        <f t="shared" si="148"/>
        <v>300</v>
      </c>
      <c r="CD148" s="177">
        <f t="shared" si="6"/>
        <v>153.33333333333334</v>
      </c>
      <c r="CE148" s="24">
        <f t="shared" si="149"/>
        <v>3</v>
      </c>
      <c r="CF148" s="177">
        <f t="shared" si="7"/>
        <v>113.33333333333334</v>
      </c>
      <c r="CG148" s="24">
        <f t="shared" si="150"/>
        <v>4</v>
      </c>
      <c r="CH148" s="177">
        <f t="shared" si="8"/>
        <v>60</v>
      </c>
      <c r="CI148" s="24">
        <f t="shared" si="151"/>
        <v>5</v>
      </c>
      <c r="CJ148" s="24">
        <f t="shared" si="152"/>
        <v>213</v>
      </c>
      <c r="CK148" s="175">
        <f t="shared" si="130"/>
        <v>0.15146542801605534</v>
      </c>
      <c r="CM148">
        <f t="shared" si="131"/>
        <v>0.18484288354898337</v>
      </c>
      <c r="CN148">
        <f t="shared" si="132"/>
        <v>0.1557632398753894</v>
      </c>
      <c r="CO148">
        <f t="shared" si="133"/>
        <v>0.19960079840319361</v>
      </c>
      <c r="CP148">
        <f t="shared" si="134"/>
        <v>0</v>
      </c>
      <c r="CQ148">
        <f t="shared" si="135"/>
        <v>0</v>
      </c>
      <c r="CR148">
        <f t="shared" si="136"/>
        <v>0</v>
      </c>
      <c r="CS148">
        <f t="shared" si="137"/>
        <v>0</v>
      </c>
      <c r="CT148">
        <f t="shared" si="138"/>
        <v>0</v>
      </c>
      <c r="CU148">
        <f t="shared" si="139"/>
        <v>0</v>
      </c>
      <c r="CV148">
        <f t="shared" si="140"/>
        <v>0</v>
      </c>
      <c r="CW148">
        <f t="shared" si="141"/>
        <v>0</v>
      </c>
      <c r="CX148">
        <f t="shared" si="142"/>
        <v>0</v>
      </c>
      <c r="CY148">
        <f t="shared" si="143"/>
        <v>0</v>
      </c>
      <c r="CZ148">
        <f t="shared" si="144"/>
        <v>0</v>
      </c>
      <c r="DA148">
        <f t="shared" si="145"/>
        <v>0</v>
      </c>
      <c r="DB148">
        <f t="shared" si="146"/>
        <v>0</v>
      </c>
      <c r="DC148">
        <f t="shared" si="147"/>
        <v>0</v>
      </c>
      <c r="DE148" s="24">
        <f t="shared" si="153"/>
        <v>0</v>
      </c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</row>
    <row r="149" spans="1:123" ht="15.75" thickBot="1">
      <c r="A149" s="24" t="str">
        <f ca="1">UNICAMP!A36</f>
        <v>UNICAMP</v>
      </c>
      <c r="B149" s="24">
        <f ca="1">UNICAMP!B36</f>
        <v>34</v>
      </c>
      <c r="C149" s="24" t="str">
        <f ca="1">UNICAMP!C36</f>
        <v>Silvia Cristina Franco Amaral </v>
      </c>
      <c r="D149" s="85" t="str">
        <f ca="1">UNICAMP!D36</f>
        <v>P</v>
      </c>
      <c r="E149" s="24">
        <f ca="1">UNICAMP!E36</f>
        <v>0</v>
      </c>
      <c r="F149" s="24">
        <f ca="1">UNICAMP!F36</f>
        <v>1</v>
      </c>
      <c r="G149" s="24">
        <f ca="1">UNICAMP!G36</f>
        <v>0</v>
      </c>
      <c r="H149" s="24">
        <f ca="1">UNICAMP!H36</f>
        <v>2</v>
      </c>
      <c r="I149" s="24">
        <f ca="1">UNICAMP!I36</f>
        <v>0</v>
      </c>
      <c r="J149" s="24">
        <f ca="1">UNICAMP!J36</f>
        <v>0</v>
      </c>
      <c r="K149" s="24">
        <f ca="1">UNICAMP!K36</f>
        <v>0</v>
      </c>
      <c r="L149" s="24">
        <f ca="1">UNICAMP!L36</f>
        <v>0</v>
      </c>
      <c r="M149" s="24">
        <f ca="1">UNICAMP!M36</f>
        <v>0</v>
      </c>
      <c r="N149" s="24">
        <f ca="1">UNICAMP!N36</f>
        <v>0</v>
      </c>
      <c r="O149" s="24">
        <f ca="1">UNICAMP!O36</f>
        <v>0</v>
      </c>
      <c r="P149" s="24">
        <f ca="1">UNICAMP!P36</f>
        <v>0</v>
      </c>
      <c r="Q149" s="24">
        <f ca="1">UNICAMP!Q36</f>
        <v>0</v>
      </c>
      <c r="R149" s="24">
        <f ca="1">UNICAMP!R36</f>
        <v>0</v>
      </c>
      <c r="S149" s="24">
        <f ca="1">UNICAMP!S36</f>
        <v>0</v>
      </c>
      <c r="T149" s="85" t="str">
        <f ca="1">UNICAMP!T36</f>
        <v>C</v>
      </c>
      <c r="U149" s="24">
        <f ca="1">UNICAMP!U36</f>
        <v>0</v>
      </c>
      <c r="V149" s="24">
        <f ca="1">UNICAMP!V36</f>
        <v>0</v>
      </c>
      <c r="W149" s="24">
        <f ca="1">UNICAMP!W36</f>
        <v>0</v>
      </c>
      <c r="X149" s="24">
        <f ca="1">UNICAMP!X36</f>
        <v>0</v>
      </c>
      <c r="Y149" s="24">
        <f ca="1">UNICAMP!Y36</f>
        <v>0</v>
      </c>
      <c r="Z149" s="24">
        <f ca="1">UNICAMP!Z36</f>
        <v>0</v>
      </c>
      <c r="AA149" s="24">
        <f ca="1">UNICAMP!AA36</f>
        <v>0</v>
      </c>
      <c r="AB149" s="24">
        <f ca="1">UNICAMP!AB36</f>
        <v>0</v>
      </c>
      <c r="AC149" s="24">
        <f ca="1">UNICAMP!AC36</f>
        <v>0</v>
      </c>
      <c r="AD149" s="24">
        <f ca="1">UNICAMP!AD36</f>
        <v>0</v>
      </c>
      <c r="AE149" s="24">
        <f ca="1">UNICAMP!AE36</f>
        <v>0</v>
      </c>
      <c r="AF149" s="24">
        <f ca="1">UNICAMP!AF36</f>
        <v>0</v>
      </c>
      <c r="AG149" s="24">
        <f ca="1">UNICAMP!AG36</f>
        <v>0</v>
      </c>
      <c r="AH149" s="24">
        <f ca="1">UNICAMP!AH36</f>
        <v>0</v>
      </c>
      <c r="AI149" s="24">
        <f ca="1">UNICAMP!AI36</f>
        <v>0</v>
      </c>
      <c r="AJ149" s="50"/>
      <c r="AK149" s="93"/>
      <c r="AL149" s="33"/>
      <c r="AM149" s="33"/>
      <c r="AN149" s="36"/>
      <c r="AO149" s="36"/>
      <c r="AP149" s="36"/>
      <c r="AQ149" s="36"/>
      <c r="AR149" s="37"/>
      <c r="AS149" s="33"/>
      <c r="AT149" s="33"/>
      <c r="AU149" s="33"/>
      <c r="AV149" s="33"/>
      <c r="AW149" s="33"/>
      <c r="AX149" s="33"/>
      <c r="AY149" s="33"/>
      <c r="AZ149" s="38">
        <f t="shared" ref="AZ149:AZ212" si="154">COUNTIF(D149:AY149,"P")</f>
        <v>1</v>
      </c>
      <c r="BA149" s="39">
        <f t="shared" ref="BA149:BA212" si="155">SUM(E149,U149,AK149)</f>
        <v>0</v>
      </c>
      <c r="BB149" s="40">
        <f t="shared" ref="BB149:BB212" si="156">SUM(F149,V149,AL149)</f>
        <v>1</v>
      </c>
      <c r="BC149" s="31">
        <f t="shared" ref="BC149:BC212" si="157">SUM(BA149:BB149)</f>
        <v>1</v>
      </c>
      <c r="BD149" s="40">
        <f t="shared" ref="BD149:BD212" si="158">SUM(G149,W149,AM149)</f>
        <v>0</v>
      </c>
      <c r="BE149" s="31">
        <f t="shared" ref="BE149:BE212" si="159">SUM(BC149:BD149)</f>
        <v>1</v>
      </c>
      <c r="BF149" s="40">
        <f t="shared" ref="BF149:BF212" si="160">SUM(H149,X149,AN149)</f>
        <v>2</v>
      </c>
      <c r="BG149" s="31">
        <f t="shared" ref="BG149:BG212" si="161">BA149+BB149+BD149+BF149</f>
        <v>3</v>
      </c>
      <c r="BH149" s="40">
        <f t="shared" ref="BH149:BH212" si="162">SUM(I149,Y149,AO149)</f>
        <v>0</v>
      </c>
      <c r="BI149" s="40">
        <f t="shared" ref="BI149:BI212" si="163">SUM(J149,Z149,AP149)</f>
        <v>0</v>
      </c>
      <c r="BJ149" s="40">
        <f t="shared" ref="BJ149:BJ212" si="164">SUM(K149,AA149,AQ149)</f>
        <v>0</v>
      </c>
      <c r="BK149" s="40">
        <f t="shared" ref="BK149:BK212" si="165">SUM(AR149,AB149,L149)</f>
        <v>0</v>
      </c>
      <c r="BL149" s="40">
        <f t="shared" ref="BL149:BL212" si="166">SUM(AS149,AC149,M149)</f>
        <v>0</v>
      </c>
      <c r="BM149" s="31">
        <f t="shared" ref="BM149:BM212" si="167">SUM(BK149:BL149)</f>
        <v>0</v>
      </c>
      <c r="BN149" s="40">
        <f t="shared" ref="BN149:BN212" si="168">SUM(AT149,AD149,N149)</f>
        <v>0</v>
      </c>
      <c r="BO149" s="40">
        <f t="shared" ref="BO149:BO212" si="169">SUM(AU149,AE149,O149)</f>
        <v>0</v>
      </c>
      <c r="BP149" s="40">
        <f t="shared" ref="BP149:BP212" si="170">IF(BO149&gt;=3,3,BO149)</f>
        <v>0</v>
      </c>
      <c r="BQ149" s="40">
        <f t="shared" ref="BQ149:BQ212" si="171">SUM(AV149,AF149,P149)</f>
        <v>0</v>
      </c>
      <c r="BR149" s="40">
        <f t="shared" ref="BR149:BR212" si="172">SUM(AW149,AG149,Q149)</f>
        <v>0</v>
      </c>
      <c r="BS149" s="31">
        <f t="shared" ref="BS149:BS212" si="173">SUM(BQ149:BR149)</f>
        <v>0</v>
      </c>
      <c r="BT149" s="40">
        <f t="shared" ref="BT149:BT212" si="174">SUM(AX149,AH149,R149)</f>
        <v>0</v>
      </c>
      <c r="BU149" s="41">
        <f t="shared" ref="BU149:BU212" si="175">SUM(AY149,AI149,S149)</f>
        <v>0</v>
      </c>
      <c r="BV149" s="41">
        <f t="shared" ref="BV149:BV212" si="176">IF(BU149&gt;=3,3,BU149)</f>
        <v>0</v>
      </c>
      <c r="BW149" s="42"/>
      <c r="BX149" s="39">
        <f t="shared" ref="BX149:BX212" si="177">(BA149*100)+(BB149*80)+(BD149*60)+(BF149*40)+(BH149*20)</f>
        <v>160</v>
      </c>
      <c r="BY149" s="40">
        <f t="shared" ref="BY149:BY212" si="178">IF(BI149&gt;3,30,BI149*10)</f>
        <v>0</v>
      </c>
      <c r="BZ149" s="40">
        <f t="shared" ref="BZ149:BZ212" si="179">IF(BJ149&gt;3,15,BJ149*5)</f>
        <v>0</v>
      </c>
      <c r="CA149" s="40">
        <f t="shared" ref="CA149:CA212" si="180">(BK149*200)+(BL149*100)+(BN149*50)+(BP149*20)</f>
        <v>0</v>
      </c>
      <c r="CB149" s="40">
        <f t="shared" ref="CB149:CB212" si="181">(BQ149*100)+(BR149*50)+(BT149*25)+(BV149*10)</f>
        <v>0</v>
      </c>
      <c r="CC149" s="32">
        <f t="shared" si="148"/>
        <v>160</v>
      </c>
      <c r="CD149" s="177">
        <f t="shared" si="6"/>
        <v>86.666666666666671</v>
      </c>
      <c r="CE149" s="24">
        <f t="shared" si="149"/>
        <v>3</v>
      </c>
      <c r="CF149" s="177">
        <f t="shared" si="7"/>
        <v>66.666666666666671</v>
      </c>
      <c r="CG149" s="24">
        <f t="shared" si="150"/>
        <v>4</v>
      </c>
      <c r="CH149" s="177">
        <f t="shared" si="8"/>
        <v>40</v>
      </c>
      <c r="CI149" s="24">
        <f t="shared" si="151"/>
        <v>5</v>
      </c>
      <c r="CJ149" s="24">
        <f t="shared" si="152"/>
        <v>305</v>
      </c>
      <c r="CK149" s="175">
        <f t="shared" si="130"/>
        <v>8.0781561608562855E-2</v>
      </c>
      <c r="CM149">
        <f t="shared" si="131"/>
        <v>0</v>
      </c>
      <c r="CN149">
        <f t="shared" si="132"/>
        <v>0.1557632398753894</v>
      </c>
      <c r="CO149">
        <f t="shared" si="133"/>
        <v>0</v>
      </c>
      <c r="CP149">
        <f t="shared" si="134"/>
        <v>0.45558086560364469</v>
      </c>
      <c r="CQ149">
        <f t="shared" si="135"/>
        <v>0</v>
      </c>
      <c r="CR149">
        <f t="shared" si="136"/>
        <v>0</v>
      </c>
      <c r="CS149">
        <f t="shared" si="137"/>
        <v>0</v>
      </c>
      <c r="CT149">
        <f t="shared" si="138"/>
        <v>0</v>
      </c>
      <c r="CU149">
        <f t="shared" si="139"/>
        <v>0</v>
      </c>
      <c r="CV149">
        <f t="shared" si="140"/>
        <v>0</v>
      </c>
      <c r="CW149">
        <f t="shared" si="141"/>
        <v>0</v>
      </c>
      <c r="CX149">
        <f t="shared" si="142"/>
        <v>0</v>
      </c>
      <c r="CY149">
        <f t="shared" si="143"/>
        <v>0</v>
      </c>
      <c r="CZ149">
        <f t="shared" si="144"/>
        <v>0</v>
      </c>
      <c r="DA149">
        <f t="shared" si="145"/>
        <v>0</v>
      </c>
      <c r="DB149">
        <f t="shared" si="146"/>
        <v>0</v>
      </c>
      <c r="DC149">
        <f t="shared" si="147"/>
        <v>0</v>
      </c>
      <c r="DE149" s="24">
        <f t="shared" si="153"/>
        <v>0</v>
      </c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</row>
    <row r="150" spans="1:123" ht="15.75" thickBot="1">
      <c r="A150" s="24" t="str">
        <f ca="1">UNICAMP!A37</f>
        <v>UNICAMP</v>
      </c>
      <c r="B150" s="24">
        <f ca="1">UNICAMP!B37</f>
        <v>35</v>
      </c>
      <c r="C150" s="24" t="str">
        <f ca="1">UNICAMP!C37</f>
        <v>Vera Aparecida Madruga</v>
      </c>
      <c r="D150" s="85" t="str">
        <f ca="1">UNICAMP!D37</f>
        <v>P</v>
      </c>
      <c r="E150" s="24">
        <f ca="1">UNICAMP!E37</f>
        <v>0</v>
      </c>
      <c r="F150" s="24">
        <f ca="1">UNICAMP!F37</f>
        <v>0</v>
      </c>
      <c r="G150" s="24">
        <f ca="1">UNICAMP!G37</f>
        <v>3</v>
      </c>
      <c r="H150" s="24">
        <f ca="1">UNICAMP!H37</f>
        <v>0</v>
      </c>
      <c r="I150" s="24">
        <f ca="1">UNICAMP!I37</f>
        <v>1</v>
      </c>
      <c r="J150" s="24">
        <f ca="1">UNICAMP!J37</f>
        <v>2</v>
      </c>
      <c r="K150" s="24">
        <f ca="1">UNICAMP!K37</f>
        <v>0</v>
      </c>
      <c r="L150" s="24">
        <f ca="1">UNICAMP!L37</f>
        <v>0</v>
      </c>
      <c r="M150" s="24">
        <f ca="1">UNICAMP!M37</f>
        <v>0</v>
      </c>
      <c r="N150" s="24">
        <f ca="1">UNICAMP!N37</f>
        <v>0</v>
      </c>
      <c r="O150" s="24">
        <f ca="1">UNICAMP!O37</f>
        <v>0</v>
      </c>
      <c r="P150" s="24">
        <f ca="1">UNICAMP!P37</f>
        <v>0</v>
      </c>
      <c r="Q150" s="24">
        <f ca="1">UNICAMP!Q37</f>
        <v>0</v>
      </c>
      <c r="R150" s="24">
        <f ca="1">UNICAMP!R37</f>
        <v>1</v>
      </c>
      <c r="S150" s="24">
        <f ca="1">UNICAMP!S37</f>
        <v>0</v>
      </c>
      <c r="T150" s="85" t="str">
        <f ca="1">UNICAMP!T37</f>
        <v>P</v>
      </c>
      <c r="U150" s="24">
        <f ca="1">UNICAMP!U37</f>
        <v>1</v>
      </c>
      <c r="V150" s="24">
        <f ca="1">UNICAMP!V37</f>
        <v>0</v>
      </c>
      <c r="W150" s="24">
        <f ca="1">UNICAMP!W37</f>
        <v>0</v>
      </c>
      <c r="X150" s="24">
        <f ca="1">UNICAMP!X37</f>
        <v>0</v>
      </c>
      <c r="Y150" s="24">
        <f ca="1">UNICAMP!Y37</f>
        <v>0</v>
      </c>
      <c r="Z150" s="24">
        <f ca="1">UNICAMP!Z37</f>
        <v>0</v>
      </c>
      <c r="AA150" s="24">
        <f ca="1">UNICAMP!AA37</f>
        <v>0</v>
      </c>
      <c r="AB150" s="24">
        <f ca="1">UNICAMP!AB37</f>
        <v>0</v>
      </c>
      <c r="AC150" s="24">
        <f ca="1">UNICAMP!AC37</f>
        <v>0</v>
      </c>
      <c r="AD150" s="24">
        <f ca="1">UNICAMP!AD37</f>
        <v>0</v>
      </c>
      <c r="AE150" s="24">
        <f ca="1">UNICAMP!AE37</f>
        <v>0</v>
      </c>
      <c r="AF150" s="24">
        <f ca="1">UNICAMP!AF37</f>
        <v>0</v>
      </c>
      <c r="AG150" s="24">
        <f ca="1">UNICAMP!AG37</f>
        <v>0</v>
      </c>
      <c r="AH150" s="24">
        <f ca="1">UNICAMP!AH37</f>
        <v>0</v>
      </c>
      <c r="AI150" s="24">
        <f ca="1">UNICAMP!AI37</f>
        <v>0</v>
      </c>
      <c r="AJ150" s="50"/>
      <c r="AK150" s="93"/>
      <c r="AL150" s="33"/>
      <c r="AM150" s="33"/>
      <c r="AN150" s="36"/>
      <c r="AO150" s="36"/>
      <c r="AP150" s="36"/>
      <c r="AQ150" s="36"/>
      <c r="AR150" s="37"/>
      <c r="AS150" s="33"/>
      <c r="AT150" s="33"/>
      <c r="AU150" s="33"/>
      <c r="AV150" s="33"/>
      <c r="AW150" s="33"/>
      <c r="AX150" s="33"/>
      <c r="AY150" s="33"/>
      <c r="AZ150" s="38">
        <f t="shared" si="154"/>
        <v>2</v>
      </c>
      <c r="BA150" s="39">
        <f t="shared" si="155"/>
        <v>1</v>
      </c>
      <c r="BB150" s="40">
        <f t="shared" si="156"/>
        <v>0</v>
      </c>
      <c r="BC150" s="31">
        <f t="shared" si="157"/>
        <v>1</v>
      </c>
      <c r="BD150" s="40">
        <f t="shared" si="158"/>
        <v>3</v>
      </c>
      <c r="BE150" s="31">
        <f t="shared" si="159"/>
        <v>4</v>
      </c>
      <c r="BF150" s="40">
        <f t="shared" si="160"/>
        <v>0</v>
      </c>
      <c r="BG150" s="31">
        <f t="shared" si="161"/>
        <v>4</v>
      </c>
      <c r="BH150" s="40">
        <f t="shared" si="162"/>
        <v>1</v>
      </c>
      <c r="BI150" s="40">
        <f t="shared" si="163"/>
        <v>2</v>
      </c>
      <c r="BJ150" s="40">
        <f t="shared" si="164"/>
        <v>0</v>
      </c>
      <c r="BK150" s="40">
        <f t="shared" si="165"/>
        <v>0</v>
      </c>
      <c r="BL150" s="40">
        <f t="shared" si="166"/>
        <v>0</v>
      </c>
      <c r="BM150" s="31">
        <f t="shared" si="167"/>
        <v>0</v>
      </c>
      <c r="BN150" s="40">
        <f t="shared" si="168"/>
        <v>0</v>
      </c>
      <c r="BO150" s="40">
        <f t="shared" si="169"/>
        <v>0</v>
      </c>
      <c r="BP150" s="40">
        <f t="shared" si="170"/>
        <v>0</v>
      </c>
      <c r="BQ150" s="40">
        <f t="shared" si="171"/>
        <v>0</v>
      </c>
      <c r="BR150" s="40">
        <f t="shared" si="172"/>
        <v>0</v>
      </c>
      <c r="BS150" s="31">
        <f t="shared" si="173"/>
        <v>0</v>
      </c>
      <c r="BT150" s="40">
        <f t="shared" si="174"/>
        <v>1</v>
      </c>
      <c r="BU150" s="41">
        <f t="shared" si="175"/>
        <v>0</v>
      </c>
      <c r="BV150" s="41">
        <f t="shared" si="176"/>
        <v>0</v>
      </c>
      <c r="BW150" s="42"/>
      <c r="BX150" s="39">
        <f t="shared" si="177"/>
        <v>300</v>
      </c>
      <c r="BY150" s="40">
        <f t="shared" si="178"/>
        <v>20</v>
      </c>
      <c r="BZ150" s="40">
        <f t="shared" si="179"/>
        <v>0</v>
      </c>
      <c r="CA150" s="40">
        <f t="shared" si="180"/>
        <v>0</v>
      </c>
      <c r="CB150" s="40">
        <f t="shared" si="181"/>
        <v>25</v>
      </c>
      <c r="CC150" s="32">
        <f t="shared" si="148"/>
        <v>345</v>
      </c>
      <c r="CD150" s="177">
        <f t="shared" si="6"/>
        <v>198.33333333333334</v>
      </c>
      <c r="CE150" s="24">
        <f t="shared" si="149"/>
        <v>3</v>
      </c>
      <c r="CF150" s="177">
        <f t="shared" si="7"/>
        <v>158.33333333333334</v>
      </c>
      <c r="CG150" s="24">
        <f t="shared" si="150"/>
        <v>4</v>
      </c>
      <c r="CH150" s="177">
        <f t="shared" si="8"/>
        <v>105</v>
      </c>
      <c r="CI150" s="24">
        <f t="shared" si="151"/>
        <v>5</v>
      </c>
      <c r="CJ150" s="24">
        <f t="shared" si="152"/>
        <v>186</v>
      </c>
      <c r="CK150" s="175">
        <f t="shared" si="130"/>
        <v>0.17418524221846363</v>
      </c>
      <c r="CM150">
        <f t="shared" si="131"/>
        <v>0.18484288354898337</v>
      </c>
      <c r="CN150">
        <f t="shared" si="132"/>
        <v>0</v>
      </c>
      <c r="CO150">
        <f t="shared" si="133"/>
        <v>0.29940119760479045</v>
      </c>
      <c r="CP150">
        <f t="shared" si="134"/>
        <v>0</v>
      </c>
      <c r="CQ150">
        <f t="shared" si="135"/>
        <v>0.84033613445378152</v>
      </c>
      <c r="CR150">
        <f t="shared" si="136"/>
        <v>0.5988023952095809</v>
      </c>
      <c r="CS150">
        <f t="shared" si="137"/>
        <v>0</v>
      </c>
      <c r="CT150">
        <f t="shared" si="138"/>
        <v>0</v>
      </c>
      <c r="CU150">
        <f t="shared" si="139"/>
        <v>0</v>
      </c>
      <c r="CV150">
        <f t="shared" si="140"/>
        <v>0</v>
      </c>
      <c r="CW150">
        <f t="shared" si="141"/>
        <v>0</v>
      </c>
      <c r="CX150">
        <f t="shared" si="142"/>
        <v>0</v>
      </c>
      <c r="CY150">
        <f t="shared" si="143"/>
        <v>0</v>
      </c>
      <c r="CZ150">
        <f t="shared" si="144"/>
        <v>0</v>
      </c>
      <c r="DA150">
        <f t="shared" si="145"/>
        <v>1.3404825737265416</v>
      </c>
      <c r="DB150">
        <f t="shared" si="146"/>
        <v>0</v>
      </c>
      <c r="DC150">
        <f t="shared" si="147"/>
        <v>0</v>
      </c>
      <c r="DE150" s="24">
        <f t="shared" si="153"/>
        <v>0</v>
      </c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</row>
    <row r="151" spans="1:123" ht="15.75" thickBot="1">
      <c r="A151" s="172" t="str">
        <f ca="1">UDESC!A3</f>
        <v>UDESC</v>
      </c>
      <c r="B151" s="172">
        <f ca="1">UDESC!B3</f>
        <v>1</v>
      </c>
      <c r="C151" s="172" t="str">
        <f ca="1">UDESC!C3</f>
        <v>Alexandro Andrade</v>
      </c>
      <c r="D151" s="85" t="str">
        <f ca="1">UDESC!D3</f>
        <v>P</v>
      </c>
      <c r="E151" s="172">
        <f ca="1">UDESC!E3</f>
        <v>0</v>
      </c>
      <c r="F151" s="172">
        <f ca="1">UDESC!F3</f>
        <v>3</v>
      </c>
      <c r="G151" s="172">
        <f ca="1">UDESC!G3</f>
        <v>5</v>
      </c>
      <c r="H151" s="172">
        <f ca="1">UDESC!H3</f>
        <v>1</v>
      </c>
      <c r="I151" s="172">
        <f ca="1">UDESC!I3</f>
        <v>0</v>
      </c>
      <c r="J151" s="172">
        <f ca="1">UDESC!J3</f>
        <v>0</v>
      </c>
      <c r="K151" s="172">
        <f ca="1">UDESC!K3</f>
        <v>0</v>
      </c>
      <c r="L151" s="172">
        <f ca="1">UDESC!L3</f>
        <v>0</v>
      </c>
      <c r="M151" s="172">
        <f ca="1">UDESC!M3</f>
        <v>0</v>
      </c>
      <c r="N151" s="172">
        <f ca="1">UDESC!N3</f>
        <v>0</v>
      </c>
      <c r="O151" s="172">
        <f ca="1">UDESC!O3</f>
        <v>0</v>
      </c>
      <c r="P151" s="172">
        <f ca="1">UDESC!P3</f>
        <v>0</v>
      </c>
      <c r="Q151" s="172">
        <f ca="1">UDESC!Q3</f>
        <v>0</v>
      </c>
      <c r="R151" s="172">
        <f ca="1">UDESC!R3</f>
        <v>0</v>
      </c>
      <c r="S151" s="172">
        <f ca="1">UDESC!S3</f>
        <v>0</v>
      </c>
      <c r="T151" s="85" t="str">
        <f ca="1">UDESC!T3</f>
        <v>P</v>
      </c>
      <c r="U151" s="172">
        <f ca="1">UDESC!U3</f>
        <v>0</v>
      </c>
      <c r="V151" s="172">
        <f ca="1">UDESC!V3</f>
        <v>0</v>
      </c>
      <c r="W151" s="172">
        <f ca="1">UDESC!W3</f>
        <v>5</v>
      </c>
      <c r="X151" s="172">
        <f ca="1">UDESC!X3</f>
        <v>1</v>
      </c>
      <c r="Y151" s="172">
        <f ca="1">UDESC!Y3</f>
        <v>0</v>
      </c>
      <c r="Z151" s="172">
        <f ca="1">UDESC!Z3</f>
        <v>0</v>
      </c>
      <c r="AA151" s="172">
        <f ca="1">UDESC!AA3</f>
        <v>1</v>
      </c>
      <c r="AB151" s="172">
        <f ca="1">UDESC!AB3</f>
        <v>0</v>
      </c>
      <c r="AC151" s="172">
        <f ca="1">UDESC!AC3</f>
        <v>0</v>
      </c>
      <c r="AD151" s="172">
        <f ca="1">UDESC!AD3</f>
        <v>0</v>
      </c>
      <c r="AE151" s="172">
        <f ca="1">UDESC!AE3</f>
        <v>1</v>
      </c>
      <c r="AF151" s="172">
        <f ca="1">UDESC!AF3</f>
        <v>0</v>
      </c>
      <c r="AG151" s="172">
        <f ca="1">UDESC!AG3</f>
        <v>0</v>
      </c>
      <c r="AH151" s="172">
        <f ca="1">UDESC!AH3</f>
        <v>0</v>
      </c>
      <c r="AI151" s="172">
        <f ca="1">UDESC!AI3</f>
        <v>0</v>
      </c>
      <c r="AJ151" s="50"/>
      <c r="AK151" s="93"/>
      <c r="AL151" s="33"/>
      <c r="AM151" s="33"/>
      <c r="AN151" s="36"/>
      <c r="AO151" s="36"/>
      <c r="AP151" s="36"/>
      <c r="AQ151" s="36"/>
      <c r="AR151" s="37"/>
      <c r="AS151" s="33"/>
      <c r="AT151" s="33"/>
      <c r="AU151" s="33"/>
      <c r="AV151" s="33"/>
      <c r="AW151" s="33"/>
      <c r="AX151" s="33"/>
      <c r="AY151" s="33"/>
      <c r="AZ151" s="38">
        <f t="shared" si="154"/>
        <v>2</v>
      </c>
      <c r="BA151" s="39">
        <f t="shared" si="155"/>
        <v>0</v>
      </c>
      <c r="BB151" s="40">
        <f t="shared" si="156"/>
        <v>3</v>
      </c>
      <c r="BC151" s="31">
        <f t="shared" si="157"/>
        <v>3</v>
      </c>
      <c r="BD151" s="40">
        <f t="shared" si="158"/>
        <v>10</v>
      </c>
      <c r="BE151" s="31">
        <f t="shared" si="159"/>
        <v>13</v>
      </c>
      <c r="BF151" s="40">
        <f t="shared" si="160"/>
        <v>2</v>
      </c>
      <c r="BG151" s="31">
        <f t="shared" si="161"/>
        <v>15</v>
      </c>
      <c r="BH151" s="40">
        <f t="shared" si="162"/>
        <v>0</v>
      </c>
      <c r="BI151" s="40">
        <f t="shared" si="163"/>
        <v>0</v>
      </c>
      <c r="BJ151" s="40">
        <f t="shared" si="164"/>
        <v>1</v>
      </c>
      <c r="BK151" s="40">
        <f t="shared" si="165"/>
        <v>0</v>
      </c>
      <c r="BL151" s="40">
        <f t="shared" si="166"/>
        <v>0</v>
      </c>
      <c r="BM151" s="31">
        <f t="shared" si="167"/>
        <v>0</v>
      </c>
      <c r="BN151" s="40">
        <f t="shared" si="168"/>
        <v>0</v>
      </c>
      <c r="BO151" s="40">
        <f t="shared" si="169"/>
        <v>1</v>
      </c>
      <c r="BP151" s="40">
        <f t="shared" si="170"/>
        <v>1</v>
      </c>
      <c r="BQ151" s="40">
        <f t="shared" si="171"/>
        <v>0</v>
      </c>
      <c r="BR151" s="40">
        <f t="shared" si="172"/>
        <v>0</v>
      </c>
      <c r="BS151" s="31">
        <f t="shared" si="173"/>
        <v>0</v>
      </c>
      <c r="BT151" s="40">
        <f t="shared" si="174"/>
        <v>0</v>
      </c>
      <c r="BU151" s="41">
        <f t="shared" si="175"/>
        <v>0</v>
      </c>
      <c r="BV151" s="41">
        <f t="shared" si="176"/>
        <v>0</v>
      </c>
      <c r="BW151" s="42"/>
      <c r="BX151" s="39">
        <f t="shared" si="177"/>
        <v>920</v>
      </c>
      <c r="BY151" s="40">
        <f t="shared" si="178"/>
        <v>0</v>
      </c>
      <c r="BZ151" s="40">
        <f t="shared" si="179"/>
        <v>5</v>
      </c>
      <c r="CA151" s="40">
        <f t="shared" si="180"/>
        <v>20</v>
      </c>
      <c r="CB151" s="40">
        <f t="shared" si="181"/>
        <v>0</v>
      </c>
      <c r="CC151" s="32">
        <f t="shared" si="148"/>
        <v>945</v>
      </c>
      <c r="CD151" s="177">
        <f t="shared" si="6"/>
        <v>798.33333333333337</v>
      </c>
      <c r="CE151" s="24">
        <f t="shared" si="149"/>
        <v>3</v>
      </c>
      <c r="CF151" s="177">
        <f t="shared" si="7"/>
        <v>758.33333333333337</v>
      </c>
      <c r="CG151" s="24">
        <f t="shared" si="150"/>
        <v>4</v>
      </c>
      <c r="CH151" s="177">
        <f t="shared" si="8"/>
        <v>705</v>
      </c>
      <c r="CI151" s="24">
        <f t="shared" si="151"/>
        <v>5</v>
      </c>
      <c r="CJ151" s="24">
        <f t="shared" si="152"/>
        <v>59</v>
      </c>
      <c r="CK151" s="175">
        <f t="shared" si="130"/>
        <v>0.47711609825057433</v>
      </c>
      <c r="CM151">
        <f t="shared" si="131"/>
        <v>0</v>
      </c>
      <c r="CN151">
        <f t="shared" si="132"/>
        <v>0.46728971962616822</v>
      </c>
      <c r="CO151">
        <f t="shared" si="133"/>
        <v>0.99800399201596812</v>
      </c>
      <c r="CP151">
        <f t="shared" si="134"/>
        <v>0.45558086560364469</v>
      </c>
      <c r="CQ151">
        <f t="shared" si="135"/>
        <v>0</v>
      </c>
      <c r="CR151">
        <f t="shared" si="136"/>
        <v>0</v>
      </c>
      <c r="CS151">
        <f t="shared" si="137"/>
        <v>1.0204081632653061</v>
      </c>
      <c r="CT151">
        <f t="shared" si="138"/>
        <v>0</v>
      </c>
      <c r="CU151">
        <f t="shared" si="139"/>
        <v>0</v>
      </c>
      <c r="CV151">
        <f t="shared" si="140"/>
        <v>0</v>
      </c>
      <c r="CW151">
        <f t="shared" si="141"/>
        <v>3.4482758620689657</v>
      </c>
      <c r="CX151">
        <f t="shared" si="142"/>
        <v>3.5714285714285712</v>
      </c>
      <c r="CY151">
        <f t="shared" si="143"/>
        <v>0</v>
      </c>
      <c r="CZ151">
        <f t="shared" si="144"/>
        <v>0</v>
      </c>
      <c r="DA151">
        <f t="shared" si="145"/>
        <v>0</v>
      </c>
      <c r="DB151">
        <f t="shared" si="146"/>
        <v>0</v>
      </c>
      <c r="DC151">
        <f t="shared" si="147"/>
        <v>0</v>
      </c>
      <c r="DE151" s="24">
        <f t="shared" si="153"/>
        <v>0</v>
      </c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</row>
    <row r="152" spans="1:123" ht="15.75" thickBot="1">
      <c r="A152" s="172" t="str">
        <f ca="1">UDESC!A4</f>
        <v>UDESC</v>
      </c>
      <c r="B152" s="172">
        <f ca="1">UDESC!B4</f>
        <v>2</v>
      </c>
      <c r="C152" s="172" t="str">
        <f ca="1">UDESC!C4</f>
        <v>Fabrízio Caputo</v>
      </c>
      <c r="D152" s="85" t="str">
        <f ca="1">UDESC!D4</f>
        <v>P</v>
      </c>
      <c r="E152" s="172">
        <f ca="1">UDESC!E4</f>
        <v>1</v>
      </c>
      <c r="F152" s="172">
        <f ca="1">UDESC!F4</f>
        <v>2</v>
      </c>
      <c r="G152" s="172">
        <f ca="1">UDESC!G4</f>
        <v>0</v>
      </c>
      <c r="H152" s="172">
        <f ca="1">UDESC!H4</f>
        <v>0</v>
      </c>
      <c r="I152" s="172">
        <f ca="1">UDESC!I4</f>
        <v>0</v>
      </c>
      <c r="J152" s="172">
        <f ca="1">UDESC!J4</f>
        <v>1</v>
      </c>
      <c r="K152" s="172">
        <f ca="1">UDESC!K4</f>
        <v>0</v>
      </c>
      <c r="L152" s="172">
        <f ca="1">UDESC!L4</f>
        <v>0</v>
      </c>
      <c r="M152" s="172">
        <f ca="1">UDESC!M4</f>
        <v>0</v>
      </c>
      <c r="N152" s="172">
        <f ca="1">UDESC!N4</f>
        <v>0</v>
      </c>
      <c r="O152" s="172">
        <f ca="1">UDESC!O4</f>
        <v>0</v>
      </c>
      <c r="P152" s="172">
        <f ca="1">UDESC!P4</f>
        <v>0</v>
      </c>
      <c r="Q152" s="172">
        <f ca="1">UDESC!Q4</f>
        <v>0</v>
      </c>
      <c r="R152" s="172">
        <f ca="1">UDESC!R4</f>
        <v>0</v>
      </c>
      <c r="S152" s="172">
        <f ca="1">UDESC!S4</f>
        <v>0</v>
      </c>
      <c r="T152" s="85" t="str">
        <f ca="1">UDESC!T4</f>
        <v>P</v>
      </c>
      <c r="U152" s="172">
        <f ca="1">UDESC!U4</f>
        <v>1</v>
      </c>
      <c r="V152" s="172">
        <f ca="1">UDESC!V4</f>
        <v>0</v>
      </c>
      <c r="W152" s="172">
        <f ca="1">UDESC!W4</f>
        <v>2</v>
      </c>
      <c r="X152" s="172">
        <f ca="1">UDESC!X4</f>
        <v>0</v>
      </c>
      <c r="Y152" s="172">
        <f ca="1">UDESC!Y4</f>
        <v>0</v>
      </c>
      <c r="Z152" s="172">
        <f ca="1">UDESC!Z4</f>
        <v>0</v>
      </c>
      <c r="AA152" s="172">
        <f ca="1">UDESC!AA4</f>
        <v>0</v>
      </c>
      <c r="AB152" s="172">
        <f ca="1">UDESC!AB4</f>
        <v>0</v>
      </c>
      <c r="AC152" s="172">
        <f ca="1">UDESC!AC4</f>
        <v>0</v>
      </c>
      <c r="AD152" s="172">
        <f ca="1">UDESC!AD4</f>
        <v>0</v>
      </c>
      <c r="AE152" s="172">
        <f ca="1">UDESC!AE4</f>
        <v>0</v>
      </c>
      <c r="AF152" s="172">
        <f ca="1">UDESC!AF4</f>
        <v>0</v>
      </c>
      <c r="AG152" s="172">
        <f ca="1">UDESC!AG4</f>
        <v>0</v>
      </c>
      <c r="AH152" s="172">
        <f ca="1">UDESC!AH4</f>
        <v>0</v>
      </c>
      <c r="AI152" s="172">
        <f ca="1">UDESC!AI4</f>
        <v>0</v>
      </c>
      <c r="AJ152" s="50"/>
      <c r="AK152" s="93"/>
      <c r="AL152" s="33"/>
      <c r="AM152" s="33"/>
      <c r="AN152" s="36"/>
      <c r="AO152" s="36"/>
      <c r="AP152" s="36"/>
      <c r="AQ152" s="36"/>
      <c r="AR152" s="37"/>
      <c r="AS152" s="33"/>
      <c r="AT152" s="33"/>
      <c r="AU152" s="33"/>
      <c r="AV152" s="33"/>
      <c r="AW152" s="33"/>
      <c r="AX152" s="33"/>
      <c r="AY152" s="33"/>
      <c r="AZ152" s="38">
        <f t="shared" si="154"/>
        <v>2</v>
      </c>
      <c r="BA152" s="39">
        <f t="shared" si="155"/>
        <v>2</v>
      </c>
      <c r="BB152" s="40">
        <f t="shared" si="156"/>
        <v>2</v>
      </c>
      <c r="BC152" s="31">
        <f t="shared" si="157"/>
        <v>4</v>
      </c>
      <c r="BD152" s="40">
        <f t="shared" si="158"/>
        <v>2</v>
      </c>
      <c r="BE152" s="31">
        <f t="shared" si="159"/>
        <v>6</v>
      </c>
      <c r="BF152" s="40">
        <f t="shared" si="160"/>
        <v>0</v>
      </c>
      <c r="BG152" s="31">
        <f t="shared" si="161"/>
        <v>6</v>
      </c>
      <c r="BH152" s="40">
        <f t="shared" si="162"/>
        <v>0</v>
      </c>
      <c r="BI152" s="40">
        <f t="shared" si="163"/>
        <v>1</v>
      </c>
      <c r="BJ152" s="40">
        <f t="shared" si="164"/>
        <v>0</v>
      </c>
      <c r="BK152" s="40">
        <f t="shared" si="165"/>
        <v>0</v>
      </c>
      <c r="BL152" s="40">
        <f t="shared" si="166"/>
        <v>0</v>
      </c>
      <c r="BM152" s="31">
        <f t="shared" si="167"/>
        <v>0</v>
      </c>
      <c r="BN152" s="40">
        <f t="shared" si="168"/>
        <v>0</v>
      </c>
      <c r="BO152" s="40">
        <f t="shared" si="169"/>
        <v>0</v>
      </c>
      <c r="BP152" s="40">
        <f t="shared" si="170"/>
        <v>0</v>
      </c>
      <c r="BQ152" s="40">
        <f t="shared" si="171"/>
        <v>0</v>
      </c>
      <c r="BR152" s="40">
        <f t="shared" si="172"/>
        <v>0</v>
      </c>
      <c r="BS152" s="31">
        <f t="shared" si="173"/>
        <v>0</v>
      </c>
      <c r="BT152" s="40">
        <f t="shared" si="174"/>
        <v>0</v>
      </c>
      <c r="BU152" s="41">
        <f t="shared" si="175"/>
        <v>0</v>
      </c>
      <c r="BV152" s="41">
        <f t="shared" si="176"/>
        <v>0</v>
      </c>
      <c r="BW152" s="42"/>
      <c r="BX152" s="39">
        <f t="shared" si="177"/>
        <v>480</v>
      </c>
      <c r="BY152" s="40">
        <f t="shared" si="178"/>
        <v>10</v>
      </c>
      <c r="BZ152" s="40">
        <f t="shared" si="179"/>
        <v>0</v>
      </c>
      <c r="CA152" s="40">
        <f t="shared" si="180"/>
        <v>0</v>
      </c>
      <c r="CB152" s="40">
        <f t="shared" si="181"/>
        <v>0</v>
      </c>
      <c r="CC152" s="32">
        <f t="shared" si="148"/>
        <v>490</v>
      </c>
      <c r="CD152" s="177">
        <f t="shared" si="6"/>
        <v>343.33333333333337</v>
      </c>
      <c r="CE152" s="24">
        <f t="shared" si="149"/>
        <v>3</v>
      </c>
      <c r="CF152" s="177">
        <f t="shared" si="7"/>
        <v>303.33333333333337</v>
      </c>
      <c r="CG152" s="24">
        <f t="shared" si="150"/>
        <v>4</v>
      </c>
      <c r="CH152" s="177">
        <f t="shared" si="8"/>
        <v>250</v>
      </c>
      <c r="CI152" s="24">
        <f t="shared" si="151"/>
        <v>5</v>
      </c>
      <c r="CJ152" s="24">
        <f t="shared" si="152"/>
        <v>127</v>
      </c>
      <c r="CK152" s="175">
        <f t="shared" si="130"/>
        <v>0.24739353242622372</v>
      </c>
      <c r="CM152">
        <f t="shared" si="131"/>
        <v>0.36968576709796674</v>
      </c>
      <c r="CN152">
        <f t="shared" si="132"/>
        <v>0.3115264797507788</v>
      </c>
      <c r="CO152">
        <f t="shared" si="133"/>
        <v>0.19960079840319361</v>
      </c>
      <c r="CP152">
        <f t="shared" si="134"/>
        <v>0</v>
      </c>
      <c r="CQ152">
        <f t="shared" si="135"/>
        <v>0</v>
      </c>
      <c r="CR152">
        <f t="shared" si="136"/>
        <v>0.29940119760479045</v>
      </c>
      <c r="CS152">
        <f t="shared" si="137"/>
        <v>0</v>
      </c>
      <c r="CT152">
        <f t="shared" si="138"/>
        <v>0</v>
      </c>
      <c r="CU152">
        <f t="shared" si="139"/>
        <v>0</v>
      </c>
      <c r="CV152">
        <f t="shared" si="140"/>
        <v>0</v>
      </c>
      <c r="CW152">
        <f t="shared" si="141"/>
        <v>0</v>
      </c>
      <c r="CX152">
        <f t="shared" si="142"/>
        <v>0</v>
      </c>
      <c r="CY152">
        <f t="shared" si="143"/>
        <v>0</v>
      </c>
      <c r="CZ152">
        <f t="shared" si="144"/>
        <v>0</v>
      </c>
      <c r="DA152">
        <f t="shared" si="145"/>
        <v>0</v>
      </c>
      <c r="DB152">
        <f t="shared" si="146"/>
        <v>0</v>
      </c>
      <c r="DC152">
        <f t="shared" si="147"/>
        <v>0</v>
      </c>
      <c r="DE152" s="24">
        <f t="shared" si="153"/>
        <v>0</v>
      </c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</row>
    <row r="153" spans="1:123" ht="15.75" thickBot="1">
      <c r="A153" s="172" t="str">
        <f ca="1">UDESC!A5</f>
        <v>UDESC</v>
      </c>
      <c r="B153" s="172">
        <f ca="1">UDESC!B5</f>
        <v>3</v>
      </c>
      <c r="C153" s="172" t="str">
        <f ca="1">UDESC!C5</f>
        <v>Fernando Luiz Cardoso</v>
      </c>
      <c r="D153" s="85" t="str">
        <f ca="1">UDESC!D5</f>
        <v>P</v>
      </c>
      <c r="E153" s="172">
        <f ca="1">UDESC!E5</f>
        <v>0</v>
      </c>
      <c r="F153" s="172">
        <f ca="1">UDESC!F5</f>
        <v>3</v>
      </c>
      <c r="G153" s="172">
        <f ca="1">UDESC!G5</f>
        <v>3</v>
      </c>
      <c r="H153" s="172">
        <f ca="1">UDESC!H5</f>
        <v>2</v>
      </c>
      <c r="I153" s="172">
        <f ca="1">UDESC!I5</f>
        <v>0</v>
      </c>
      <c r="J153" s="172">
        <f ca="1">UDESC!J5</f>
        <v>0</v>
      </c>
      <c r="K153" s="172">
        <f ca="1">UDESC!K5</f>
        <v>0</v>
      </c>
      <c r="L153" s="172">
        <f ca="1">UDESC!L5</f>
        <v>0</v>
      </c>
      <c r="M153" s="172">
        <f ca="1">UDESC!M5</f>
        <v>0</v>
      </c>
      <c r="N153" s="172">
        <f ca="1">UDESC!N5</f>
        <v>0</v>
      </c>
      <c r="O153" s="172">
        <f ca="1">UDESC!O5</f>
        <v>0</v>
      </c>
      <c r="P153" s="172">
        <f ca="1">UDESC!P5</f>
        <v>0</v>
      </c>
      <c r="Q153" s="172">
        <f ca="1">UDESC!Q5</f>
        <v>0</v>
      </c>
      <c r="R153" s="172">
        <f ca="1">UDESC!R5</f>
        <v>0</v>
      </c>
      <c r="S153" s="172">
        <f ca="1">UDESC!S5</f>
        <v>0</v>
      </c>
      <c r="T153" s="85" t="str">
        <f ca="1">UDESC!T5</f>
        <v>P</v>
      </c>
      <c r="U153" s="172">
        <f ca="1">UDESC!U5</f>
        <v>0</v>
      </c>
      <c r="V153" s="172">
        <f ca="1">UDESC!V5</f>
        <v>2</v>
      </c>
      <c r="W153" s="172">
        <f ca="1">UDESC!W5</f>
        <v>4</v>
      </c>
      <c r="X153" s="172">
        <f ca="1">UDESC!X5</f>
        <v>5</v>
      </c>
      <c r="Y153" s="172">
        <f ca="1">UDESC!Y5</f>
        <v>0</v>
      </c>
      <c r="Z153" s="172">
        <f ca="1">UDESC!Z5</f>
        <v>1</v>
      </c>
      <c r="AA153" s="172">
        <f ca="1">UDESC!AA5</f>
        <v>0</v>
      </c>
      <c r="AB153" s="172">
        <f ca="1">UDESC!AB5</f>
        <v>0</v>
      </c>
      <c r="AC153" s="172">
        <f ca="1">UDESC!AC5</f>
        <v>0</v>
      </c>
      <c r="AD153" s="172">
        <f ca="1">UDESC!AD5</f>
        <v>0</v>
      </c>
      <c r="AE153" s="172">
        <f ca="1">UDESC!AE5</f>
        <v>0</v>
      </c>
      <c r="AF153" s="172">
        <f ca="1">UDESC!AF5</f>
        <v>0</v>
      </c>
      <c r="AG153" s="172">
        <f ca="1">UDESC!AG5</f>
        <v>0</v>
      </c>
      <c r="AH153" s="172">
        <f ca="1">UDESC!AH5</f>
        <v>0</v>
      </c>
      <c r="AI153" s="172">
        <f ca="1">UDESC!AI5</f>
        <v>0</v>
      </c>
      <c r="AJ153" s="50"/>
      <c r="AK153" s="93"/>
      <c r="AL153" s="33"/>
      <c r="AM153" s="33"/>
      <c r="AN153" s="36"/>
      <c r="AO153" s="36"/>
      <c r="AP153" s="36"/>
      <c r="AQ153" s="36"/>
      <c r="AR153" s="37"/>
      <c r="AS153" s="33"/>
      <c r="AT153" s="33"/>
      <c r="AU153" s="33"/>
      <c r="AV153" s="33"/>
      <c r="AW153" s="33"/>
      <c r="AX153" s="33"/>
      <c r="AY153" s="33"/>
      <c r="AZ153" s="38">
        <f t="shared" si="154"/>
        <v>2</v>
      </c>
      <c r="BA153" s="39">
        <f t="shared" si="155"/>
        <v>0</v>
      </c>
      <c r="BB153" s="40">
        <f t="shared" si="156"/>
        <v>5</v>
      </c>
      <c r="BC153" s="31">
        <f t="shared" si="157"/>
        <v>5</v>
      </c>
      <c r="BD153" s="40">
        <f t="shared" si="158"/>
        <v>7</v>
      </c>
      <c r="BE153" s="31">
        <f t="shared" si="159"/>
        <v>12</v>
      </c>
      <c r="BF153" s="40">
        <f t="shared" si="160"/>
        <v>7</v>
      </c>
      <c r="BG153" s="31">
        <f t="shared" si="161"/>
        <v>19</v>
      </c>
      <c r="BH153" s="40">
        <f t="shared" si="162"/>
        <v>0</v>
      </c>
      <c r="BI153" s="40">
        <f t="shared" si="163"/>
        <v>1</v>
      </c>
      <c r="BJ153" s="40">
        <f t="shared" si="164"/>
        <v>0</v>
      </c>
      <c r="BK153" s="40">
        <f t="shared" si="165"/>
        <v>0</v>
      </c>
      <c r="BL153" s="40">
        <f t="shared" si="166"/>
        <v>0</v>
      </c>
      <c r="BM153" s="31">
        <f t="shared" si="167"/>
        <v>0</v>
      </c>
      <c r="BN153" s="40">
        <f t="shared" si="168"/>
        <v>0</v>
      </c>
      <c r="BO153" s="40">
        <f t="shared" si="169"/>
        <v>0</v>
      </c>
      <c r="BP153" s="40">
        <f t="shared" si="170"/>
        <v>0</v>
      </c>
      <c r="BQ153" s="40">
        <f t="shared" si="171"/>
        <v>0</v>
      </c>
      <c r="BR153" s="40">
        <f t="shared" si="172"/>
        <v>0</v>
      </c>
      <c r="BS153" s="31">
        <f t="shared" si="173"/>
        <v>0</v>
      </c>
      <c r="BT153" s="40">
        <f t="shared" si="174"/>
        <v>0</v>
      </c>
      <c r="BU153" s="41">
        <f t="shared" si="175"/>
        <v>0</v>
      </c>
      <c r="BV153" s="41">
        <f t="shared" si="176"/>
        <v>0</v>
      </c>
      <c r="BW153" s="42"/>
      <c r="BX153" s="39">
        <f t="shared" si="177"/>
        <v>1100</v>
      </c>
      <c r="BY153" s="40">
        <f t="shared" si="178"/>
        <v>10</v>
      </c>
      <c r="BZ153" s="40">
        <f t="shared" si="179"/>
        <v>0</v>
      </c>
      <c r="CA153" s="40">
        <f t="shared" si="180"/>
        <v>0</v>
      </c>
      <c r="CB153" s="40">
        <f t="shared" si="181"/>
        <v>0</v>
      </c>
      <c r="CC153" s="32">
        <f t="shared" si="148"/>
        <v>1110</v>
      </c>
      <c r="CD153" s="177">
        <f t="shared" si="6"/>
        <v>963.33333333333337</v>
      </c>
      <c r="CE153" s="24">
        <f t="shared" si="149"/>
        <v>3</v>
      </c>
      <c r="CF153" s="177">
        <f t="shared" si="7"/>
        <v>923.33333333333337</v>
      </c>
      <c r="CG153" s="24">
        <f t="shared" si="150"/>
        <v>4</v>
      </c>
      <c r="CH153" s="177">
        <f t="shared" si="8"/>
        <v>870</v>
      </c>
      <c r="CI153" s="24">
        <f t="shared" si="151"/>
        <v>5</v>
      </c>
      <c r="CJ153" s="24">
        <f t="shared" si="152"/>
        <v>42</v>
      </c>
      <c r="CK153" s="175">
        <f t="shared" si="130"/>
        <v>0.56042208365940471</v>
      </c>
      <c r="CM153">
        <f t="shared" si="131"/>
        <v>0</v>
      </c>
      <c r="CN153">
        <f t="shared" si="132"/>
        <v>0.77881619937694702</v>
      </c>
      <c r="CO153">
        <f t="shared" si="133"/>
        <v>0.69860279441117767</v>
      </c>
      <c r="CP153">
        <f t="shared" si="134"/>
        <v>1.5945330296127564</v>
      </c>
      <c r="CQ153">
        <f t="shared" si="135"/>
        <v>0</v>
      </c>
      <c r="CR153">
        <f t="shared" si="136"/>
        <v>0.29940119760479045</v>
      </c>
      <c r="CS153">
        <f t="shared" si="137"/>
        <v>0</v>
      </c>
      <c r="CT153">
        <f t="shared" si="138"/>
        <v>0</v>
      </c>
      <c r="CU153">
        <f t="shared" si="139"/>
        <v>0</v>
      </c>
      <c r="CV153">
        <f t="shared" si="140"/>
        <v>0</v>
      </c>
      <c r="CW153">
        <f t="shared" si="141"/>
        <v>0</v>
      </c>
      <c r="CX153">
        <f t="shared" si="142"/>
        <v>0</v>
      </c>
      <c r="CY153">
        <f t="shared" si="143"/>
        <v>0</v>
      </c>
      <c r="CZ153">
        <f t="shared" si="144"/>
        <v>0</v>
      </c>
      <c r="DA153">
        <f t="shared" si="145"/>
        <v>0</v>
      </c>
      <c r="DB153">
        <f t="shared" si="146"/>
        <v>0</v>
      </c>
      <c r="DC153">
        <f t="shared" si="147"/>
        <v>0</v>
      </c>
      <c r="DE153" s="24">
        <f t="shared" si="153"/>
        <v>0</v>
      </c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</row>
    <row r="154" spans="1:123" ht="15.75" thickBot="1">
      <c r="A154" s="172" t="str">
        <f ca="1">UDESC!A6</f>
        <v>UDESC</v>
      </c>
      <c r="B154" s="172">
        <f ca="1">UDESC!B6</f>
        <v>4</v>
      </c>
      <c r="C154" s="172" t="str">
        <f ca="1">UDESC!C6</f>
        <v>Francisco Rosa Neto</v>
      </c>
      <c r="D154" s="85" t="str">
        <f ca="1">UDESC!D6</f>
        <v>P</v>
      </c>
      <c r="E154" s="172">
        <f ca="1">UDESC!E6</f>
        <v>0</v>
      </c>
      <c r="F154" s="172">
        <f ca="1">UDESC!F6</f>
        <v>0</v>
      </c>
      <c r="G154" s="172">
        <f ca="1">UDESC!G6</f>
        <v>1</v>
      </c>
      <c r="H154" s="172">
        <f ca="1">UDESC!H6</f>
        <v>5</v>
      </c>
      <c r="I154" s="172">
        <f ca="1">UDESC!I6</f>
        <v>0</v>
      </c>
      <c r="J154" s="172">
        <f ca="1">UDESC!J6</f>
        <v>0</v>
      </c>
      <c r="K154" s="172">
        <f ca="1">UDESC!K6</f>
        <v>0</v>
      </c>
      <c r="L154" s="172">
        <f ca="1">UDESC!L6</f>
        <v>0</v>
      </c>
      <c r="M154" s="172">
        <f ca="1">UDESC!M6</f>
        <v>0</v>
      </c>
      <c r="N154" s="172">
        <f ca="1">UDESC!N6</f>
        <v>0</v>
      </c>
      <c r="O154" s="172">
        <f ca="1">UDESC!O6</f>
        <v>1</v>
      </c>
      <c r="P154" s="172">
        <f ca="1">UDESC!P6</f>
        <v>0</v>
      </c>
      <c r="Q154" s="172">
        <f ca="1">UDESC!Q6</f>
        <v>0</v>
      </c>
      <c r="R154" s="172">
        <f ca="1">UDESC!R6</f>
        <v>0</v>
      </c>
      <c r="S154" s="172">
        <f ca="1">UDESC!S6</f>
        <v>0</v>
      </c>
      <c r="T154" s="85" t="str">
        <f ca="1">UDESC!T6</f>
        <v>P</v>
      </c>
      <c r="U154" s="172">
        <f ca="1">UDESC!U6</f>
        <v>0</v>
      </c>
      <c r="V154" s="172">
        <f ca="1">UDESC!V6</f>
        <v>0</v>
      </c>
      <c r="W154" s="172">
        <f ca="1">UDESC!W6</f>
        <v>2</v>
      </c>
      <c r="X154" s="172">
        <f ca="1">UDESC!X6</f>
        <v>2</v>
      </c>
      <c r="Y154" s="172">
        <f ca="1">UDESC!Y6</f>
        <v>1</v>
      </c>
      <c r="Z154" s="172">
        <f ca="1">UDESC!Z6</f>
        <v>0</v>
      </c>
      <c r="AA154" s="172">
        <f ca="1">UDESC!AA6</f>
        <v>0</v>
      </c>
      <c r="AB154" s="172">
        <f ca="1">UDESC!AB6</f>
        <v>0</v>
      </c>
      <c r="AC154" s="172">
        <f ca="1">UDESC!AC6</f>
        <v>0</v>
      </c>
      <c r="AD154" s="172">
        <f ca="1">UDESC!AD6</f>
        <v>0</v>
      </c>
      <c r="AE154" s="172">
        <f ca="1">UDESC!AE6</f>
        <v>0</v>
      </c>
      <c r="AF154" s="172">
        <f ca="1">UDESC!AF6</f>
        <v>0</v>
      </c>
      <c r="AG154" s="172">
        <f ca="1">UDESC!AG6</f>
        <v>0</v>
      </c>
      <c r="AH154" s="172">
        <f ca="1">UDESC!AH6</f>
        <v>0</v>
      </c>
      <c r="AI154" s="172">
        <f ca="1">UDESC!AI6</f>
        <v>0</v>
      </c>
      <c r="AJ154" s="50"/>
      <c r="AK154" s="93"/>
      <c r="AL154" s="33"/>
      <c r="AM154" s="33"/>
      <c r="AN154" s="36"/>
      <c r="AO154" s="36"/>
      <c r="AP154" s="36"/>
      <c r="AQ154" s="36"/>
      <c r="AR154" s="37"/>
      <c r="AS154" s="33"/>
      <c r="AT154" s="33"/>
      <c r="AU154" s="33"/>
      <c r="AV154" s="33"/>
      <c r="AW154" s="33"/>
      <c r="AX154" s="33"/>
      <c r="AY154" s="33"/>
      <c r="AZ154" s="38">
        <f t="shared" si="154"/>
        <v>2</v>
      </c>
      <c r="BA154" s="39">
        <f t="shared" si="155"/>
        <v>0</v>
      </c>
      <c r="BB154" s="40">
        <f t="shared" si="156"/>
        <v>0</v>
      </c>
      <c r="BC154" s="31">
        <f t="shared" si="157"/>
        <v>0</v>
      </c>
      <c r="BD154" s="40">
        <f t="shared" si="158"/>
        <v>3</v>
      </c>
      <c r="BE154" s="31">
        <f t="shared" si="159"/>
        <v>3</v>
      </c>
      <c r="BF154" s="40">
        <f t="shared" si="160"/>
        <v>7</v>
      </c>
      <c r="BG154" s="31">
        <f t="shared" si="161"/>
        <v>10</v>
      </c>
      <c r="BH154" s="40">
        <f t="shared" si="162"/>
        <v>1</v>
      </c>
      <c r="BI154" s="40">
        <f t="shared" si="163"/>
        <v>0</v>
      </c>
      <c r="BJ154" s="40">
        <f t="shared" si="164"/>
        <v>0</v>
      </c>
      <c r="BK154" s="40">
        <f t="shared" si="165"/>
        <v>0</v>
      </c>
      <c r="BL154" s="40">
        <f t="shared" si="166"/>
        <v>0</v>
      </c>
      <c r="BM154" s="31">
        <f t="shared" si="167"/>
        <v>0</v>
      </c>
      <c r="BN154" s="40">
        <f t="shared" si="168"/>
        <v>0</v>
      </c>
      <c r="BO154" s="40">
        <f t="shared" si="169"/>
        <v>1</v>
      </c>
      <c r="BP154" s="40">
        <f t="shared" si="170"/>
        <v>1</v>
      </c>
      <c r="BQ154" s="40">
        <f t="shared" si="171"/>
        <v>0</v>
      </c>
      <c r="BR154" s="40">
        <f t="shared" si="172"/>
        <v>0</v>
      </c>
      <c r="BS154" s="31">
        <f t="shared" si="173"/>
        <v>0</v>
      </c>
      <c r="BT154" s="40">
        <f t="shared" si="174"/>
        <v>0</v>
      </c>
      <c r="BU154" s="41">
        <f t="shared" si="175"/>
        <v>0</v>
      </c>
      <c r="BV154" s="41">
        <f t="shared" si="176"/>
        <v>0</v>
      </c>
      <c r="BW154" s="42"/>
      <c r="BX154" s="39">
        <f t="shared" si="177"/>
        <v>480</v>
      </c>
      <c r="BY154" s="40">
        <f t="shared" si="178"/>
        <v>0</v>
      </c>
      <c r="BZ154" s="40">
        <f t="shared" si="179"/>
        <v>0</v>
      </c>
      <c r="CA154" s="40">
        <f t="shared" si="180"/>
        <v>20</v>
      </c>
      <c r="CB154" s="40">
        <f t="shared" si="181"/>
        <v>0</v>
      </c>
      <c r="CC154" s="32">
        <f t="shared" si="148"/>
        <v>500</v>
      </c>
      <c r="CD154" s="177">
        <f t="shared" si="6"/>
        <v>353.33333333333337</v>
      </c>
      <c r="CE154" s="24">
        <f t="shared" si="149"/>
        <v>3</v>
      </c>
      <c r="CF154" s="177">
        <f t="shared" si="7"/>
        <v>313.33333333333337</v>
      </c>
      <c r="CG154" s="24">
        <f t="shared" si="150"/>
        <v>4</v>
      </c>
      <c r="CH154" s="177">
        <f t="shared" si="8"/>
        <v>260</v>
      </c>
      <c r="CI154" s="24">
        <f t="shared" si="151"/>
        <v>5</v>
      </c>
      <c r="CJ154" s="24">
        <f t="shared" si="152"/>
        <v>125</v>
      </c>
      <c r="CK154" s="175">
        <f t="shared" si="130"/>
        <v>0.25244238002675889</v>
      </c>
      <c r="CM154">
        <f t="shared" si="131"/>
        <v>0</v>
      </c>
      <c r="CN154">
        <f t="shared" si="132"/>
        <v>0</v>
      </c>
      <c r="CO154">
        <f t="shared" si="133"/>
        <v>0.29940119760479045</v>
      </c>
      <c r="CP154">
        <f t="shared" si="134"/>
        <v>1.5945330296127564</v>
      </c>
      <c r="CQ154">
        <f t="shared" si="135"/>
        <v>0.84033613445378152</v>
      </c>
      <c r="CR154">
        <f t="shared" si="136"/>
        <v>0</v>
      </c>
      <c r="CS154">
        <f t="shared" si="137"/>
        <v>0</v>
      </c>
      <c r="CT154">
        <f t="shared" si="138"/>
        <v>0</v>
      </c>
      <c r="CU154">
        <f t="shared" si="139"/>
        <v>0</v>
      </c>
      <c r="CV154">
        <f t="shared" si="140"/>
        <v>0</v>
      </c>
      <c r="CW154">
        <f t="shared" si="141"/>
        <v>3.4482758620689657</v>
      </c>
      <c r="CX154">
        <f t="shared" si="142"/>
        <v>3.5714285714285712</v>
      </c>
      <c r="CY154">
        <f t="shared" si="143"/>
        <v>0</v>
      </c>
      <c r="CZ154">
        <f t="shared" si="144"/>
        <v>0</v>
      </c>
      <c r="DA154">
        <f t="shared" si="145"/>
        <v>0</v>
      </c>
      <c r="DB154">
        <f t="shared" si="146"/>
        <v>0</v>
      </c>
      <c r="DC154">
        <f t="shared" si="147"/>
        <v>0</v>
      </c>
      <c r="DE154" s="24">
        <f t="shared" si="153"/>
        <v>0</v>
      </c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</row>
    <row r="155" spans="1:123" ht="15.75" thickBot="1">
      <c r="A155" s="172" t="str">
        <f ca="1">UDESC!A7</f>
        <v>UDESC</v>
      </c>
      <c r="B155" s="172">
        <f ca="1">UDESC!B7</f>
        <v>5</v>
      </c>
      <c r="C155" s="172" t="str">
        <f ca="1">UDESC!C7</f>
        <v>Gilmar Moraes Santos</v>
      </c>
      <c r="D155" s="85" t="str">
        <f ca="1">UDESC!D7</f>
        <v>P</v>
      </c>
      <c r="E155" s="172">
        <f ca="1">UDESC!E7</f>
        <v>0</v>
      </c>
      <c r="F155" s="172">
        <f ca="1">UDESC!F7</f>
        <v>3</v>
      </c>
      <c r="G155" s="172">
        <f ca="1">UDESC!G7</f>
        <v>4</v>
      </c>
      <c r="H155" s="172">
        <f ca="1">UDESC!H7</f>
        <v>0</v>
      </c>
      <c r="I155" s="172">
        <f ca="1">UDESC!I7</f>
        <v>1</v>
      </c>
      <c r="J155" s="172">
        <f ca="1">UDESC!J7</f>
        <v>0</v>
      </c>
      <c r="K155" s="172">
        <f ca="1">UDESC!K7</f>
        <v>1</v>
      </c>
      <c r="L155" s="172">
        <f ca="1">UDESC!L7</f>
        <v>0</v>
      </c>
      <c r="M155" s="172">
        <f ca="1">UDESC!M7</f>
        <v>0</v>
      </c>
      <c r="N155" s="172">
        <f ca="1">UDESC!N7</f>
        <v>0</v>
      </c>
      <c r="O155" s="172">
        <f ca="1">UDESC!O7</f>
        <v>0</v>
      </c>
      <c r="P155" s="172">
        <f ca="1">UDESC!P7</f>
        <v>0</v>
      </c>
      <c r="Q155" s="172">
        <f ca="1">UDESC!Q7</f>
        <v>0</v>
      </c>
      <c r="R155" s="172">
        <f ca="1">UDESC!R7</f>
        <v>0</v>
      </c>
      <c r="S155" s="172">
        <f ca="1">UDESC!S7</f>
        <v>0</v>
      </c>
      <c r="T155" s="85" t="str">
        <f ca="1">UDESC!T7</f>
        <v>P</v>
      </c>
      <c r="U155" s="172">
        <f ca="1">UDESC!U7</f>
        <v>0</v>
      </c>
      <c r="V155" s="172">
        <f ca="1">UDESC!V7</f>
        <v>1</v>
      </c>
      <c r="W155" s="172">
        <f ca="1">UDESC!W7</f>
        <v>1</v>
      </c>
      <c r="X155" s="172">
        <f ca="1">UDESC!X7</f>
        <v>4</v>
      </c>
      <c r="Y155" s="172">
        <f ca="1">UDESC!Y7</f>
        <v>0</v>
      </c>
      <c r="Z155" s="172">
        <f ca="1">UDESC!Z7</f>
        <v>0</v>
      </c>
      <c r="AA155" s="172">
        <f ca="1">UDESC!AA7</f>
        <v>0</v>
      </c>
      <c r="AB155" s="172">
        <f ca="1">UDESC!AB7</f>
        <v>0</v>
      </c>
      <c r="AC155" s="172">
        <f ca="1">UDESC!AC7</f>
        <v>0</v>
      </c>
      <c r="AD155" s="172">
        <f ca="1">UDESC!AD7</f>
        <v>0</v>
      </c>
      <c r="AE155" s="172">
        <f ca="1">UDESC!AE7</f>
        <v>0</v>
      </c>
      <c r="AF155" s="172">
        <f ca="1">UDESC!AF7</f>
        <v>0</v>
      </c>
      <c r="AG155" s="172">
        <f ca="1">UDESC!AG7</f>
        <v>0</v>
      </c>
      <c r="AH155" s="172">
        <f ca="1">UDESC!AH7</f>
        <v>0</v>
      </c>
      <c r="AI155" s="172">
        <f ca="1">UDESC!AI7</f>
        <v>0</v>
      </c>
      <c r="AJ155" s="50"/>
      <c r="AK155" s="93"/>
      <c r="AL155" s="33"/>
      <c r="AM155" s="33"/>
      <c r="AN155" s="36"/>
      <c r="AO155" s="36"/>
      <c r="AP155" s="36"/>
      <c r="AQ155" s="36"/>
      <c r="AR155" s="37"/>
      <c r="AS155" s="33"/>
      <c r="AT155" s="33"/>
      <c r="AU155" s="33"/>
      <c r="AV155" s="33"/>
      <c r="AW155" s="33"/>
      <c r="AX155" s="33"/>
      <c r="AY155" s="33"/>
      <c r="AZ155" s="38">
        <f t="shared" si="154"/>
        <v>2</v>
      </c>
      <c r="BA155" s="39">
        <f t="shared" si="155"/>
        <v>0</v>
      </c>
      <c r="BB155" s="40">
        <f t="shared" si="156"/>
        <v>4</v>
      </c>
      <c r="BC155" s="31">
        <f t="shared" si="157"/>
        <v>4</v>
      </c>
      <c r="BD155" s="40">
        <f t="shared" si="158"/>
        <v>5</v>
      </c>
      <c r="BE155" s="31">
        <f t="shared" si="159"/>
        <v>9</v>
      </c>
      <c r="BF155" s="40">
        <f t="shared" si="160"/>
        <v>4</v>
      </c>
      <c r="BG155" s="31">
        <f t="shared" si="161"/>
        <v>13</v>
      </c>
      <c r="BH155" s="40">
        <f t="shared" si="162"/>
        <v>1</v>
      </c>
      <c r="BI155" s="40">
        <f t="shared" si="163"/>
        <v>0</v>
      </c>
      <c r="BJ155" s="40">
        <f t="shared" si="164"/>
        <v>1</v>
      </c>
      <c r="BK155" s="40">
        <f t="shared" si="165"/>
        <v>0</v>
      </c>
      <c r="BL155" s="40">
        <f t="shared" si="166"/>
        <v>0</v>
      </c>
      <c r="BM155" s="31">
        <f t="shared" si="167"/>
        <v>0</v>
      </c>
      <c r="BN155" s="40">
        <f t="shared" si="168"/>
        <v>0</v>
      </c>
      <c r="BO155" s="40">
        <f t="shared" si="169"/>
        <v>0</v>
      </c>
      <c r="BP155" s="40">
        <f t="shared" si="170"/>
        <v>0</v>
      </c>
      <c r="BQ155" s="40">
        <f t="shared" si="171"/>
        <v>0</v>
      </c>
      <c r="BR155" s="40">
        <f t="shared" si="172"/>
        <v>0</v>
      </c>
      <c r="BS155" s="31">
        <f t="shared" si="173"/>
        <v>0</v>
      </c>
      <c r="BT155" s="40">
        <f t="shared" si="174"/>
        <v>0</v>
      </c>
      <c r="BU155" s="41">
        <f t="shared" si="175"/>
        <v>0</v>
      </c>
      <c r="BV155" s="41">
        <f t="shared" si="176"/>
        <v>0</v>
      </c>
      <c r="BW155" s="42"/>
      <c r="BX155" s="39">
        <f t="shared" si="177"/>
        <v>800</v>
      </c>
      <c r="BY155" s="40">
        <f t="shared" si="178"/>
        <v>0</v>
      </c>
      <c r="BZ155" s="40">
        <f t="shared" si="179"/>
        <v>5</v>
      </c>
      <c r="CA155" s="40">
        <f t="shared" si="180"/>
        <v>0</v>
      </c>
      <c r="CB155" s="40">
        <f t="shared" si="181"/>
        <v>0</v>
      </c>
      <c r="CC155" s="32">
        <f t="shared" si="148"/>
        <v>805</v>
      </c>
      <c r="CD155" s="177">
        <f t="shared" si="6"/>
        <v>658.33333333333337</v>
      </c>
      <c r="CE155" s="24">
        <f t="shared" si="149"/>
        <v>3</v>
      </c>
      <c r="CF155" s="177">
        <f t="shared" si="7"/>
        <v>618.33333333333337</v>
      </c>
      <c r="CG155" s="24">
        <f t="shared" si="150"/>
        <v>4</v>
      </c>
      <c r="CH155" s="177">
        <f t="shared" si="8"/>
        <v>565</v>
      </c>
      <c r="CI155" s="24">
        <f t="shared" si="151"/>
        <v>5</v>
      </c>
      <c r="CJ155" s="24">
        <f t="shared" si="152"/>
        <v>75</v>
      </c>
      <c r="CK155" s="175">
        <f t="shared" si="130"/>
        <v>0.40643223184308186</v>
      </c>
      <c r="CM155">
        <f t="shared" si="131"/>
        <v>0</v>
      </c>
      <c r="CN155">
        <f t="shared" si="132"/>
        <v>0.62305295950155759</v>
      </c>
      <c r="CO155">
        <f t="shared" si="133"/>
        <v>0.49900199600798406</v>
      </c>
      <c r="CP155">
        <f t="shared" si="134"/>
        <v>0.91116173120728938</v>
      </c>
      <c r="CQ155">
        <f t="shared" si="135"/>
        <v>0.84033613445378152</v>
      </c>
      <c r="CR155">
        <f t="shared" si="136"/>
        <v>0</v>
      </c>
      <c r="CS155">
        <f t="shared" si="137"/>
        <v>1.0204081632653061</v>
      </c>
      <c r="CT155">
        <f t="shared" si="138"/>
        <v>0</v>
      </c>
      <c r="CU155">
        <f t="shared" si="139"/>
        <v>0</v>
      </c>
      <c r="CV155">
        <f t="shared" si="140"/>
        <v>0</v>
      </c>
      <c r="CW155">
        <f t="shared" si="141"/>
        <v>0</v>
      </c>
      <c r="CX155">
        <f t="shared" si="142"/>
        <v>0</v>
      </c>
      <c r="CY155">
        <f t="shared" si="143"/>
        <v>0</v>
      </c>
      <c r="CZ155">
        <f t="shared" si="144"/>
        <v>0</v>
      </c>
      <c r="DA155">
        <f t="shared" si="145"/>
        <v>0</v>
      </c>
      <c r="DB155">
        <f t="shared" si="146"/>
        <v>0</v>
      </c>
      <c r="DC155">
        <f t="shared" si="147"/>
        <v>0</v>
      </c>
      <c r="DE155" s="24">
        <f t="shared" si="153"/>
        <v>0</v>
      </c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</row>
    <row r="156" spans="1:123" ht="15.75" thickBot="1">
      <c r="A156" s="172" t="str">
        <f ca="1">UDESC!A8</f>
        <v>UDESC</v>
      </c>
      <c r="B156" s="172">
        <f ca="1">UDESC!B8</f>
        <v>6</v>
      </c>
      <c r="C156" s="172" t="str">
        <f ca="1">UDESC!C8</f>
        <v>Giovana Zarpellon Mazo</v>
      </c>
      <c r="D156" s="85" t="str">
        <f ca="1">UDESC!D8</f>
        <v>P</v>
      </c>
      <c r="E156" s="172">
        <f ca="1">UDESC!E8</f>
        <v>0</v>
      </c>
      <c r="F156" s="172">
        <f ca="1">UDESC!F8</f>
        <v>3</v>
      </c>
      <c r="G156" s="172">
        <f ca="1">UDESC!G8</f>
        <v>4</v>
      </c>
      <c r="H156" s="172">
        <f ca="1">UDESC!H8</f>
        <v>1</v>
      </c>
      <c r="I156" s="172">
        <f ca="1">UDESC!I8</f>
        <v>2</v>
      </c>
      <c r="J156" s="172">
        <f ca="1">UDESC!J8</f>
        <v>0</v>
      </c>
      <c r="K156" s="172">
        <f ca="1">UDESC!K8</f>
        <v>1</v>
      </c>
      <c r="L156" s="172">
        <f ca="1">UDESC!L8</f>
        <v>0</v>
      </c>
      <c r="M156" s="172">
        <f ca="1">UDESC!M8</f>
        <v>0</v>
      </c>
      <c r="N156" s="172">
        <f ca="1">UDESC!N8</f>
        <v>0</v>
      </c>
      <c r="O156" s="172">
        <f ca="1">UDESC!O8</f>
        <v>0</v>
      </c>
      <c r="P156" s="172">
        <f ca="1">UDESC!P8</f>
        <v>0</v>
      </c>
      <c r="Q156" s="172">
        <f ca="1">UDESC!Q8</f>
        <v>0</v>
      </c>
      <c r="R156" s="172">
        <f ca="1">UDESC!R8</f>
        <v>0</v>
      </c>
      <c r="S156" s="172">
        <f ca="1">UDESC!S8</f>
        <v>1</v>
      </c>
      <c r="T156" s="85" t="str">
        <f ca="1">UDESC!T8</f>
        <v>P</v>
      </c>
      <c r="U156" s="172">
        <f ca="1">UDESC!U8</f>
        <v>0</v>
      </c>
      <c r="V156" s="172">
        <f ca="1">UDESC!V8</f>
        <v>3</v>
      </c>
      <c r="W156" s="172">
        <f ca="1">UDESC!W8</f>
        <v>3</v>
      </c>
      <c r="X156" s="172">
        <f ca="1">UDESC!X8</f>
        <v>6</v>
      </c>
      <c r="Y156" s="172">
        <f ca="1">UDESC!Y8</f>
        <v>0</v>
      </c>
      <c r="Z156" s="172">
        <f ca="1">UDESC!Z8</f>
        <v>0</v>
      </c>
      <c r="AA156" s="172">
        <f ca="1">UDESC!AA8</f>
        <v>0</v>
      </c>
      <c r="AB156" s="172">
        <f ca="1">UDESC!AB8</f>
        <v>0</v>
      </c>
      <c r="AC156" s="172">
        <f ca="1">UDESC!AC8</f>
        <v>0</v>
      </c>
      <c r="AD156" s="172">
        <f ca="1">UDESC!AD8</f>
        <v>0</v>
      </c>
      <c r="AE156" s="172">
        <f ca="1">UDESC!AE8</f>
        <v>4</v>
      </c>
      <c r="AF156" s="172">
        <f ca="1">UDESC!AF8</f>
        <v>0</v>
      </c>
      <c r="AG156" s="172">
        <f ca="1">UDESC!AG8</f>
        <v>0</v>
      </c>
      <c r="AH156" s="172">
        <f ca="1">UDESC!AH8</f>
        <v>0</v>
      </c>
      <c r="AI156" s="172">
        <f ca="1">UDESC!AI8</f>
        <v>0</v>
      </c>
      <c r="AJ156" s="50"/>
      <c r="AK156" s="93"/>
      <c r="AL156" s="33"/>
      <c r="AM156" s="33"/>
      <c r="AN156" s="36"/>
      <c r="AO156" s="36"/>
      <c r="AP156" s="36"/>
      <c r="AQ156" s="36"/>
      <c r="AR156" s="37"/>
      <c r="AS156" s="33"/>
      <c r="AT156" s="33"/>
      <c r="AU156" s="33"/>
      <c r="AV156" s="33"/>
      <c r="AW156" s="33"/>
      <c r="AX156" s="33"/>
      <c r="AY156" s="33"/>
      <c r="AZ156" s="38">
        <f t="shared" si="154"/>
        <v>2</v>
      </c>
      <c r="BA156" s="39">
        <f t="shared" si="155"/>
        <v>0</v>
      </c>
      <c r="BB156" s="40">
        <f t="shared" si="156"/>
        <v>6</v>
      </c>
      <c r="BC156" s="31">
        <f t="shared" si="157"/>
        <v>6</v>
      </c>
      <c r="BD156" s="40">
        <f t="shared" si="158"/>
        <v>7</v>
      </c>
      <c r="BE156" s="31">
        <f t="shared" si="159"/>
        <v>13</v>
      </c>
      <c r="BF156" s="40">
        <f t="shared" si="160"/>
        <v>7</v>
      </c>
      <c r="BG156" s="31">
        <f t="shared" si="161"/>
        <v>20</v>
      </c>
      <c r="BH156" s="40">
        <f t="shared" si="162"/>
        <v>2</v>
      </c>
      <c r="BI156" s="40">
        <f t="shared" si="163"/>
        <v>0</v>
      </c>
      <c r="BJ156" s="40">
        <f t="shared" si="164"/>
        <v>1</v>
      </c>
      <c r="BK156" s="40">
        <f t="shared" si="165"/>
        <v>0</v>
      </c>
      <c r="BL156" s="40">
        <f t="shared" si="166"/>
        <v>0</v>
      </c>
      <c r="BM156" s="31">
        <f t="shared" si="167"/>
        <v>0</v>
      </c>
      <c r="BN156" s="40">
        <f t="shared" si="168"/>
        <v>0</v>
      </c>
      <c r="BO156" s="40">
        <f t="shared" si="169"/>
        <v>4</v>
      </c>
      <c r="BP156" s="40">
        <f t="shared" si="170"/>
        <v>3</v>
      </c>
      <c r="BQ156" s="40">
        <f t="shared" si="171"/>
        <v>0</v>
      </c>
      <c r="BR156" s="40">
        <f t="shared" si="172"/>
        <v>0</v>
      </c>
      <c r="BS156" s="31">
        <f t="shared" si="173"/>
        <v>0</v>
      </c>
      <c r="BT156" s="40">
        <f t="shared" si="174"/>
        <v>0</v>
      </c>
      <c r="BU156" s="41">
        <f t="shared" si="175"/>
        <v>1</v>
      </c>
      <c r="BV156" s="41">
        <f t="shared" si="176"/>
        <v>1</v>
      </c>
      <c r="BW156" s="42"/>
      <c r="BX156" s="39">
        <f t="shared" si="177"/>
        <v>1220</v>
      </c>
      <c r="BY156" s="40">
        <f t="shared" si="178"/>
        <v>0</v>
      </c>
      <c r="BZ156" s="40">
        <f t="shared" si="179"/>
        <v>5</v>
      </c>
      <c r="CA156" s="40">
        <f t="shared" si="180"/>
        <v>60</v>
      </c>
      <c r="CB156" s="40">
        <f t="shared" si="181"/>
        <v>10</v>
      </c>
      <c r="CC156" s="32">
        <f t="shared" si="148"/>
        <v>1295</v>
      </c>
      <c r="CD156" s="177">
        <f t="shared" si="6"/>
        <v>1148.3333333333333</v>
      </c>
      <c r="CE156" s="24">
        <f t="shared" si="149"/>
        <v>3</v>
      </c>
      <c r="CF156" s="177">
        <f t="shared" si="7"/>
        <v>1108.3333333333333</v>
      </c>
      <c r="CG156" s="24">
        <f t="shared" si="150"/>
        <v>4</v>
      </c>
      <c r="CH156" s="177">
        <f t="shared" si="8"/>
        <v>1055</v>
      </c>
      <c r="CI156" s="24">
        <f t="shared" si="151"/>
        <v>5</v>
      </c>
      <c r="CJ156" s="24">
        <f t="shared" si="152"/>
        <v>29</v>
      </c>
      <c r="CK156" s="175">
        <f t="shared" si="130"/>
        <v>0.6538257642693055</v>
      </c>
      <c r="CM156">
        <f t="shared" si="131"/>
        <v>0</v>
      </c>
      <c r="CN156">
        <f t="shared" si="132"/>
        <v>0.93457943925233644</v>
      </c>
      <c r="CO156">
        <f t="shared" si="133"/>
        <v>0.69860279441117767</v>
      </c>
      <c r="CP156">
        <f t="shared" si="134"/>
        <v>1.5945330296127564</v>
      </c>
      <c r="CQ156">
        <f t="shared" si="135"/>
        <v>1.680672268907563</v>
      </c>
      <c r="CR156">
        <f t="shared" si="136"/>
        <v>0</v>
      </c>
      <c r="CS156">
        <f t="shared" si="137"/>
        <v>1.0204081632653061</v>
      </c>
      <c r="CT156">
        <f t="shared" si="138"/>
        <v>0</v>
      </c>
      <c r="CU156">
        <f t="shared" si="139"/>
        <v>0</v>
      </c>
      <c r="CV156">
        <f t="shared" si="140"/>
        <v>0</v>
      </c>
      <c r="CW156">
        <f t="shared" si="141"/>
        <v>13.793103448275863</v>
      </c>
      <c r="CX156">
        <f t="shared" si="142"/>
        <v>10.714285714285714</v>
      </c>
      <c r="CY156">
        <f t="shared" si="143"/>
        <v>0</v>
      </c>
      <c r="CZ156">
        <f t="shared" si="144"/>
        <v>0</v>
      </c>
      <c r="DA156">
        <f t="shared" si="145"/>
        <v>0</v>
      </c>
      <c r="DB156">
        <f t="shared" si="146"/>
        <v>1.5503875968992247</v>
      </c>
      <c r="DC156">
        <f t="shared" si="147"/>
        <v>1.5748031496062989</v>
      </c>
      <c r="DE156" s="24">
        <f t="shared" si="153"/>
        <v>0</v>
      </c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</row>
    <row r="157" spans="1:123" ht="15.75" thickBot="1">
      <c r="A157" s="172" t="str">
        <f ca="1">UDESC!A9</f>
        <v>UDESC</v>
      </c>
      <c r="B157" s="172">
        <f ca="1">UDESC!B9</f>
        <v>7</v>
      </c>
      <c r="C157" s="172" t="str">
        <f ca="1">UDESC!C9</f>
        <v>Hélio Roesler</v>
      </c>
      <c r="D157" s="85" t="str">
        <f ca="1">UDESC!D9</f>
        <v>P</v>
      </c>
      <c r="E157" s="172">
        <f ca="1">UDESC!E9</f>
        <v>2</v>
      </c>
      <c r="F157" s="172">
        <f ca="1">UDESC!F9</f>
        <v>1</v>
      </c>
      <c r="G157" s="172">
        <f ca="1">UDESC!G9</f>
        <v>4</v>
      </c>
      <c r="H157" s="172">
        <f ca="1">UDESC!H9</f>
        <v>2</v>
      </c>
      <c r="I157" s="172">
        <f ca="1">UDESC!I9</f>
        <v>0</v>
      </c>
      <c r="J157" s="172">
        <f ca="1">UDESC!J9</f>
        <v>0</v>
      </c>
      <c r="K157" s="172">
        <f ca="1">UDESC!K9</f>
        <v>0</v>
      </c>
      <c r="L157" s="172">
        <f ca="1">UDESC!L9</f>
        <v>0</v>
      </c>
      <c r="M157" s="172">
        <f ca="1">UDESC!M9</f>
        <v>0</v>
      </c>
      <c r="N157" s="172">
        <f ca="1">UDESC!N9</f>
        <v>0</v>
      </c>
      <c r="O157" s="172">
        <f ca="1">UDESC!O9</f>
        <v>0</v>
      </c>
      <c r="P157" s="172">
        <f ca="1">UDESC!P9</f>
        <v>0</v>
      </c>
      <c r="Q157" s="172">
        <f ca="1">UDESC!Q9</f>
        <v>0</v>
      </c>
      <c r="R157" s="172">
        <f ca="1">UDESC!R9</f>
        <v>0</v>
      </c>
      <c r="S157" s="172">
        <f ca="1">UDESC!S9</f>
        <v>0</v>
      </c>
      <c r="T157" s="85" t="str">
        <f ca="1">UDESC!T9</f>
        <v>P</v>
      </c>
      <c r="U157" s="172">
        <f ca="1">UDESC!U9</f>
        <v>0</v>
      </c>
      <c r="V157" s="172">
        <f ca="1">UDESC!V9</f>
        <v>0</v>
      </c>
      <c r="W157" s="172">
        <f ca="1">UDESC!W9</f>
        <v>4</v>
      </c>
      <c r="X157" s="172">
        <f ca="1">UDESC!X9</f>
        <v>0</v>
      </c>
      <c r="Y157" s="172">
        <f ca="1">UDESC!Y9</f>
        <v>0</v>
      </c>
      <c r="Z157" s="172">
        <f ca="1">UDESC!Z9</f>
        <v>0</v>
      </c>
      <c r="AA157" s="172">
        <f ca="1">UDESC!AA9</f>
        <v>0</v>
      </c>
      <c r="AB157" s="172">
        <f ca="1">UDESC!AB9</f>
        <v>0</v>
      </c>
      <c r="AC157" s="172">
        <f ca="1">UDESC!AC9</f>
        <v>0</v>
      </c>
      <c r="AD157" s="172">
        <f ca="1">UDESC!AD9</f>
        <v>0</v>
      </c>
      <c r="AE157" s="172">
        <f ca="1">UDESC!AE9</f>
        <v>0</v>
      </c>
      <c r="AF157" s="172">
        <f ca="1">UDESC!AF9</f>
        <v>0</v>
      </c>
      <c r="AG157" s="172">
        <f ca="1">UDESC!AG9</f>
        <v>0</v>
      </c>
      <c r="AH157" s="172">
        <f ca="1">UDESC!AH9</f>
        <v>0</v>
      </c>
      <c r="AI157" s="172">
        <f ca="1">UDESC!AI9</f>
        <v>0</v>
      </c>
      <c r="AJ157" s="50"/>
      <c r="AK157" s="93"/>
      <c r="AL157" s="33"/>
      <c r="AM157" s="33"/>
      <c r="AN157" s="36"/>
      <c r="AO157" s="36"/>
      <c r="AP157" s="36"/>
      <c r="AQ157" s="36"/>
      <c r="AR157" s="37"/>
      <c r="AS157" s="33"/>
      <c r="AT157" s="33"/>
      <c r="AU157" s="33"/>
      <c r="AV157" s="33"/>
      <c r="AW157" s="33"/>
      <c r="AX157" s="33"/>
      <c r="AY157" s="33"/>
      <c r="AZ157" s="38">
        <f t="shared" si="154"/>
        <v>2</v>
      </c>
      <c r="BA157" s="39">
        <f t="shared" si="155"/>
        <v>2</v>
      </c>
      <c r="BB157" s="40">
        <f t="shared" si="156"/>
        <v>1</v>
      </c>
      <c r="BC157" s="31">
        <f t="shared" si="157"/>
        <v>3</v>
      </c>
      <c r="BD157" s="40">
        <f t="shared" si="158"/>
        <v>8</v>
      </c>
      <c r="BE157" s="31">
        <f t="shared" si="159"/>
        <v>11</v>
      </c>
      <c r="BF157" s="40">
        <f t="shared" si="160"/>
        <v>2</v>
      </c>
      <c r="BG157" s="31">
        <f t="shared" si="161"/>
        <v>13</v>
      </c>
      <c r="BH157" s="40">
        <f t="shared" si="162"/>
        <v>0</v>
      </c>
      <c r="BI157" s="40">
        <f t="shared" si="163"/>
        <v>0</v>
      </c>
      <c r="BJ157" s="40">
        <f t="shared" si="164"/>
        <v>0</v>
      </c>
      <c r="BK157" s="40">
        <f t="shared" si="165"/>
        <v>0</v>
      </c>
      <c r="BL157" s="40">
        <f t="shared" si="166"/>
        <v>0</v>
      </c>
      <c r="BM157" s="31">
        <f t="shared" si="167"/>
        <v>0</v>
      </c>
      <c r="BN157" s="40">
        <f t="shared" si="168"/>
        <v>0</v>
      </c>
      <c r="BO157" s="40">
        <f t="shared" si="169"/>
        <v>0</v>
      </c>
      <c r="BP157" s="40">
        <f t="shared" si="170"/>
        <v>0</v>
      </c>
      <c r="BQ157" s="40">
        <f t="shared" si="171"/>
        <v>0</v>
      </c>
      <c r="BR157" s="40">
        <f t="shared" si="172"/>
        <v>0</v>
      </c>
      <c r="BS157" s="31">
        <f t="shared" si="173"/>
        <v>0</v>
      </c>
      <c r="BT157" s="40">
        <f t="shared" si="174"/>
        <v>0</v>
      </c>
      <c r="BU157" s="41">
        <f t="shared" si="175"/>
        <v>0</v>
      </c>
      <c r="BV157" s="41">
        <f t="shared" si="176"/>
        <v>0</v>
      </c>
      <c r="BW157" s="42"/>
      <c r="BX157" s="39">
        <f t="shared" si="177"/>
        <v>840</v>
      </c>
      <c r="BY157" s="40">
        <f t="shared" si="178"/>
        <v>0</v>
      </c>
      <c r="BZ157" s="40">
        <f t="shared" si="179"/>
        <v>0</v>
      </c>
      <c r="CA157" s="40">
        <f t="shared" si="180"/>
        <v>0</v>
      </c>
      <c r="CB157" s="40">
        <f t="shared" si="181"/>
        <v>0</v>
      </c>
      <c r="CC157" s="32">
        <f t="shared" si="148"/>
        <v>840</v>
      </c>
      <c r="CD157" s="177">
        <f t="shared" si="6"/>
        <v>693.33333333333337</v>
      </c>
      <c r="CE157" s="24">
        <f t="shared" si="149"/>
        <v>3</v>
      </c>
      <c r="CF157" s="177">
        <f t="shared" si="7"/>
        <v>653.33333333333337</v>
      </c>
      <c r="CG157" s="24">
        <f t="shared" si="150"/>
        <v>4</v>
      </c>
      <c r="CH157" s="177">
        <f t="shared" si="8"/>
        <v>600</v>
      </c>
      <c r="CI157" s="24">
        <f t="shared" si="151"/>
        <v>5</v>
      </c>
      <c r="CJ157" s="24">
        <f t="shared" si="152"/>
        <v>72</v>
      </c>
      <c r="CK157" s="175">
        <f t="shared" si="130"/>
        <v>0.42410319844495498</v>
      </c>
      <c r="CM157">
        <f t="shared" si="131"/>
        <v>0.36968576709796674</v>
      </c>
      <c r="CN157">
        <f t="shared" si="132"/>
        <v>0.1557632398753894</v>
      </c>
      <c r="CO157">
        <f t="shared" si="133"/>
        <v>0.79840319361277445</v>
      </c>
      <c r="CP157">
        <f t="shared" si="134"/>
        <v>0.45558086560364469</v>
      </c>
      <c r="CQ157">
        <f t="shared" si="135"/>
        <v>0</v>
      </c>
      <c r="CR157">
        <f t="shared" si="136"/>
        <v>0</v>
      </c>
      <c r="CS157">
        <f t="shared" si="137"/>
        <v>0</v>
      </c>
      <c r="CT157">
        <f t="shared" si="138"/>
        <v>0</v>
      </c>
      <c r="CU157">
        <f t="shared" si="139"/>
        <v>0</v>
      </c>
      <c r="CV157">
        <f t="shared" si="140"/>
        <v>0</v>
      </c>
      <c r="CW157">
        <f t="shared" si="141"/>
        <v>0</v>
      </c>
      <c r="CX157">
        <f t="shared" si="142"/>
        <v>0</v>
      </c>
      <c r="CY157">
        <f t="shared" si="143"/>
        <v>0</v>
      </c>
      <c r="CZ157">
        <f t="shared" si="144"/>
        <v>0</v>
      </c>
      <c r="DA157">
        <f t="shared" si="145"/>
        <v>0</v>
      </c>
      <c r="DB157">
        <f t="shared" si="146"/>
        <v>0</v>
      </c>
      <c r="DC157">
        <f t="shared" si="147"/>
        <v>0</v>
      </c>
      <c r="DE157" s="24">
        <f t="shared" si="153"/>
        <v>0</v>
      </c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</row>
    <row r="158" spans="1:123" ht="15.75" thickBot="1">
      <c r="A158" s="172" t="str">
        <f ca="1">UDESC!A10</f>
        <v>UDESC</v>
      </c>
      <c r="B158" s="172">
        <f ca="1">UDESC!B10</f>
        <v>8</v>
      </c>
      <c r="C158" s="172" t="str">
        <f ca="1">UDESC!C10</f>
        <v>Magnus Benetti</v>
      </c>
      <c r="D158" s="85" t="str">
        <f ca="1">UDESC!D10</f>
        <v>P</v>
      </c>
      <c r="E158" s="172">
        <f ca="1">UDESC!E10</f>
        <v>1</v>
      </c>
      <c r="F158" s="172">
        <f ca="1">UDESC!F10</f>
        <v>0</v>
      </c>
      <c r="G158" s="172">
        <f ca="1">UDESC!G10</f>
        <v>6</v>
      </c>
      <c r="H158" s="172">
        <f ca="1">UDESC!H10</f>
        <v>0</v>
      </c>
      <c r="I158" s="172">
        <f ca="1">UDESC!I10</f>
        <v>0</v>
      </c>
      <c r="J158" s="172">
        <f ca="1">UDESC!J10</f>
        <v>1</v>
      </c>
      <c r="K158" s="172">
        <f ca="1">UDESC!K10</f>
        <v>0</v>
      </c>
      <c r="L158" s="172">
        <f ca="1">UDESC!L10</f>
        <v>0</v>
      </c>
      <c r="M158" s="172">
        <f ca="1">UDESC!M10</f>
        <v>0</v>
      </c>
      <c r="N158" s="172">
        <f ca="1">UDESC!N10</f>
        <v>0</v>
      </c>
      <c r="O158" s="172">
        <f ca="1">UDESC!O10</f>
        <v>0</v>
      </c>
      <c r="P158" s="172">
        <f ca="1">UDESC!P10</f>
        <v>0</v>
      </c>
      <c r="Q158" s="172">
        <f ca="1">UDESC!Q10</f>
        <v>0</v>
      </c>
      <c r="R158" s="172">
        <f ca="1">UDESC!R10</f>
        <v>0</v>
      </c>
      <c r="S158" s="172">
        <f ca="1">UDESC!S10</f>
        <v>0</v>
      </c>
      <c r="T158" s="85" t="str">
        <f ca="1">UDESC!T10</f>
        <v>P</v>
      </c>
      <c r="U158" s="172">
        <f ca="1">UDESC!U10</f>
        <v>0</v>
      </c>
      <c r="V158" s="172">
        <f ca="1">UDESC!V10</f>
        <v>1</v>
      </c>
      <c r="W158" s="172">
        <f ca="1">UDESC!W10</f>
        <v>0</v>
      </c>
      <c r="X158" s="172">
        <f ca="1">UDESC!X10</f>
        <v>0</v>
      </c>
      <c r="Y158" s="172">
        <f ca="1">UDESC!Y10</f>
        <v>1</v>
      </c>
      <c r="Z158" s="172">
        <f ca="1">UDESC!Z10</f>
        <v>0</v>
      </c>
      <c r="AA158" s="172">
        <f ca="1">UDESC!AA10</f>
        <v>0</v>
      </c>
      <c r="AB158" s="172">
        <f ca="1">UDESC!AB10</f>
        <v>0</v>
      </c>
      <c r="AC158" s="172">
        <f ca="1">UDESC!AC10</f>
        <v>0</v>
      </c>
      <c r="AD158" s="172">
        <f ca="1">UDESC!AD10</f>
        <v>0</v>
      </c>
      <c r="AE158" s="172">
        <f ca="1">UDESC!AE10</f>
        <v>0</v>
      </c>
      <c r="AF158" s="172">
        <f ca="1">UDESC!AF10</f>
        <v>0</v>
      </c>
      <c r="AG158" s="172">
        <f ca="1">UDESC!AG10</f>
        <v>0</v>
      </c>
      <c r="AH158" s="172">
        <f ca="1">UDESC!AH10</f>
        <v>0</v>
      </c>
      <c r="AI158" s="172">
        <f ca="1">UDESC!AI10</f>
        <v>0</v>
      </c>
      <c r="AJ158" s="50"/>
      <c r="AK158" s="93"/>
      <c r="AL158" s="33"/>
      <c r="AM158" s="33"/>
      <c r="AN158" s="36"/>
      <c r="AO158" s="36"/>
      <c r="AP158" s="36"/>
      <c r="AQ158" s="36"/>
      <c r="AR158" s="37"/>
      <c r="AS158" s="33"/>
      <c r="AT158" s="33"/>
      <c r="AU158" s="33"/>
      <c r="AV158" s="33"/>
      <c r="AW158" s="33"/>
      <c r="AX158" s="33"/>
      <c r="AY158" s="33"/>
      <c r="AZ158" s="38">
        <f t="shared" si="154"/>
        <v>2</v>
      </c>
      <c r="BA158" s="39">
        <f t="shared" si="155"/>
        <v>1</v>
      </c>
      <c r="BB158" s="40">
        <f t="shared" si="156"/>
        <v>1</v>
      </c>
      <c r="BC158" s="31">
        <f t="shared" si="157"/>
        <v>2</v>
      </c>
      <c r="BD158" s="40">
        <f t="shared" si="158"/>
        <v>6</v>
      </c>
      <c r="BE158" s="31">
        <f t="shared" si="159"/>
        <v>8</v>
      </c>
      <c r="BF158" s="40">
        <f t="shared" si="160"/>
        <v>0</v>
      </c>
      <c r="BG158" s="31">
        <f t="shared" si="161"/>
        <v>8</v>
      </c>
      <c r="BH158" s="40">
        <f t="shared" si="162"/>
        <v>1</v>
      </c>
      <c r="BI158" s="40">
        <f t="shared" si="163"/>
        <v>1</v>
      </c>
      <c r="BJ158" s="40">
        <f t="shared" si="164"/>
        <v>0</v>
      </c>
      <c r="BK158" s="40">
        <f t="shared" si="165"/>
        <v>0</v>
      </c>
      <c r="BL158" s="40">
        <f t="shared" si="166"/>
        <v>0</v>
      </c>
      <c r="BM158" s="31">
        <f t="shared" si="167"/>
        <v>0</v>
      </c>
      <c r="BN158" s="40">
        <f t="shared" si="168"/>
        <v>0</v>
      </c>
      <c r="BO158" s="40">
        <f t="shared" si="169"/>
        <v>0</v>
      </c>
      <c r="BP158" s="40">
        <f t="shared" si="170"/>
        <v>0</v>
      </c>
      <c r="BQ158" s="40">
        <f t="shared" si="171"/>
        <v>0</v>
      </c>
      <c r="BR158" s="40">
        <f t="shared" si="172"/>
        <v>0</v>
      </c>
      <c r="BS158" s="31">
        <f t="shared" si="173"/>
        <v>0</v>
      </c>
      <c r="BT158" s="40">
        <f t="shared" si="174"/>
        <v>0</v>
      </c>
      <c r="BU158" s="41">
        <f t="shared" si="175"/>
        <v>0</v>
      </c>
      <c r="BV158" s="41">
        <f t="shared" si="176"/>
        <v>0</v>
      </c>
      <c r="BW158" s="42"/>
      <c r="BX158" s="39">
        <f t="shared" si="177"/>
        <v>560</v>
      </c>
      <c r="BY158" s="40">
        <f t="shared" si="178"/>
        <v>10</v>
      </c>
      <c r="BZ158" s="40">
        <f t="shared" si="179"/>
        <v>0</v>
      </c>
      <c r="CA158" s="40">
        <f t="shared" si="180"/>
        <v>0</v>
      </c>
      <c r="CB158" s="40">
        <f t="shared" si="181"/>
        <v>0</v>
      </c>
      <c r="CC158" s="32">
        <f t="shared" si="148"/>
        <v>570</v>
      </c>
      <c r="CD158" s="177">
        <f t="shared" si="6"/>
        <v>423.33333333333337</v>
      </c>
      <c r="CE158" s="24">
        <f t="shared" si="149"/>
        <v>3</v>
      </c>
      <c r="CF158" s="177">
        <f t="shared" si="7"/>
        <v>383.33333333333337</v>
      </c>
      <c r="CG158" s="24">
        <f t="shared" si="150"/>
        <v>4</v>
      </c>
      <c r="CH158" s="177">
        <f t="shared" si="8"/>
        <v>330</v>
      </c>
      <c r="CI158" s="24">
        <f t="shared" si="151"/>
        <v>5</v>
      </c>
      <c r="CJ158" s="24">
        <f t="shared" si="152"/>
        <v>108</v>
      </c>
      <c r="CK158" s="175">
        <f t="shared" si="130"/>
        <v>0.28778431323050513</v>
      </c>
      <c r="CM158">
        <f t="shared" si="131"/>
        <v>0.18484288354898337</v>
      </c>
      <c r="CN158">
        <f t="shared" si="132"/>
        <v>0.1557632398753894</v>
      </c>
      <c r="CO158">
        <f t="shared" si="133"/>
        <v>0.5988023952095809</v>
      </c>
      <c r="CP158">
        <f t="shared" si="134"/>
        <v>0</v>
      </c>
      <c r="CQ158">
        <f t="shared" si="135"/>
        <v>0.84033613445378152</v>
      </c>
      <c r="CR158">
        <f t="shared" si="136"/>
        <v>0.29940119760479045</v>
      </c>
      <c r="CS158">
        <f t="shared" si="137"/>
        <v>0</v>
      </c>
      <c r="CT158">
        <f t="shared" si="138"/>
        <v>0</v>
      </c>
      <c r="CU158">
        <f t="shared" si="139"/>
        <v>0</v>
      </c>
      <c r="CV158">
        <f t="shared" si="140"/>
        <v>0</v>
      </c>
      <c r="CW158">
        <f t="shared" si="141"/>
        <v>0</v>
      </c>
      <c r="CX158">
        <f t="shared" si="142"/>
        <v>0</v>
      </c>
      <c r="CY158">
        <f t="shared" si="143"/>
        <v>0</v>
      </c>
      <c r="CZ158">
        <f t="shared" si="144"/>
        <v>0</v>
      </c>
      <c r="DA158">
        <f t="shared" si="145"/>
        <v>0</v>
      </c>
      <c r="DB158">
        <f t="shared" si="146"/>
        <v>0</v>
      </c>
      <c r="DC158">
        <f t="shared" si="147"/>
        <v>0</v>
      </c>
      <c r="DE158" s="24">
        <f t="shared" si="153"/>
        <v>0</v>
      </c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</row>
    <row r="159" spans="1:123" ht="15.75" thickBot="1">
      <c r="A159" s="172" t="str">
        <f ca="1">UDESC!A11</f>
        <v>UDESC</v>
      </c>
      <c r="B159" s="172">
        <f ca="1">UDESC!B11</f>
        <v>9</v>
      </c>
      <c r="C159" s="172" t="str">
        <f ca="1">UDESC!C11</f>
        <v>Marcio José dos Santos</v>
      </c>
      <c r="D159" s="85" t="str">
        <f ca="1">UDESC!D11</f>
        <v>P</v>
      </c>
      <c r="E159" s="172">
        <f ca="1">UDESC!E11</f>
        <v>1</v>
      </c>
      <c r="F159" s="172">
        <f ca="1">UDESC!F11</f>
        <v>0</v>
      </c>
      <c r="G159" s="172">
        <f ca="1">UDESC!G11</f>
        <v>0</v>
      </c>
      <c r="H159" s="172">
        <f ca="1">UDESC!H11</f>
        <v>1</v>
      </c>
      <c r="I159" s="172">
        <f ca="1">UDESC!I11</f>
        <v>0</v>
      </c>
      <c r="J159" s="172">
        <f ca="1">UDESC!J11</f>
        <v>0</v>
      </c>
      <c r="K159" s="172">
        <f ca="1">UDESC!K11</f>
        <v>0</v>
      </c>
      <c r="L159" s="172">
        <f ca="1">UDESC!L11</f>
        <v>0</v>
      </c>
      <c r="M159" s="172">
        <f ca="1">UDESC!M11</f>
        <v>0</v>
      </c>
      <c r="N159" s="172">
        <f ca="1">UDESC!N11</f>
        <v>0</v>
      </c>
      <c r="O159" s="172">
        <f ca="1">UDESC!O11</f>
        <v>0</v>
      </c>
      <c r="P159" s="172">
        <f ca="1">UDESC!P11</f>
        <v>0</v>
      </c>
      <c r="Q159" s="172">
        <f ca="1">UDESC!Q11</f>
        <v>0</v>
      </c>
      <c r="R159" s="172">
        <f ca="1">UDESC!R11</f>
        <v>0</v>
      </c>
      <c r="S159" s="172">
        <f ca="1">UDESC!S11</f>
        <v>0</v>
      </c>
      <c r="T159" s="85" t="str">
        <f ca="1">UDESC!T11</f>
        <v>P</v>
      </c>
      <c r="U159" s="172">
        <f ca="1">UDESC!U11</f>
        <v>0</v>
      </c>
      <c r="V159" s="172">
        <f ca="1">UDESC!V11</f>
        <v>1</v>
      </c>
      <c r="W159" s="172">
        <f ca="1">UDESC!W11</f>
        <v>0</v>
      </c>
      <c r="X159" s="172">
        <f ca="1">UDESC!X11</f>
        <v>0</v>
      </c>
      <c r="Y159" s="172">
        <f ca="1">UDESC!Y11</f>
        <v>0</v>
      </c>
      <c r="Z159" s="172">
        <f ca="1">UDESC!Z11</f>
        <v>0</v>
      </c>
      <c r="AA159" s="172">
        <f ca="1">UDESC!AA11</f>
        <v>0</v>
      </c>
      <c r="AB159" s="172">
        <f ca="1">UDESC!AB11</f>
        <v>0</v>
      </c>
      <c r="AC159" s="172">
        <f ca="1">UDESC!AC11</f>
        <v>0</v>
      </c>
      <c r="AD159" s="172">
        <f ca="1">UDESC!AD11</f>
        <v>0</v>
      </c>
      <c r="AE159" s="172">
        <f ca="1">UDESC!AE11</f>
        <v>0</v>
      </c>
      <c r="AF159" s="172">
        <f ca="1">UDESC!AF11</f>
        <v>0</v>
      </c>
      <c r="AG159" s="172">
        <f ca="1">UDESC!AG11</f>
        <v>0</v>
      </c>
      <c r="AH159" s="172">
        <f ca="1">UDESC!AH11</f>
        <v>0</v>
      </c>
      <c r="AI159" s="172">
        <f ca="1">UDESC!AI11</f>
        <v>0</v>
      </c>
      <c r="AJ159" s="50"/>
      <c r="AK159" s="93"/>
      <c r="AL159" s="33"/>
      <c r="AM159" s="33"/>
      <c r="AN159" s="36"/>
      <c r="AO159" s="36"/>
      <c r="AP159" s="36"/>
      <c r="AQ159" s="36"/>
      <c r="AR159" s="37"/>
      <c r="AS159" s="33"/>
      <c r="AT159" s="33"/>
      <c r="AU159" s="33"/>
      <c r="AV159" s="33"/>
      <c r="AW159" s="33"/>
      <c r="AX159" s="33"/>
      <c r="AY159" s="33"/>
      <c r="AZ159" s="38">
        <f t="shared" si="154"/>
        <v>2</v>
      </c>
      <c r="BA159" s="39">
        <f t="shared" si="155"/>
        <v>1</v>
      </c>
      <c r="BB159" s="40">
        <f t="shared" si="156"/>
        <v>1</v>
      </c>
      <c r="BC159" s="31">
        <f t="shared" si="157"/>
        <v>2</v>
      </c>
      <c r="BD159" s="40">
        <f t="shared" si="158"/>
        <v>0</v>
      </c>
      <c r="BE159" s="31">
        <f t="shared" si="159"/>
        <v>2</v>
      </c>
      <c r="BF159" s="40">
        <f t="shared" si="160"/>
        <v>1</v>
      </c>
      <c r="BG159" s="31">
        <f t="shared" si="161"/>
        <v>3</v>
      </c>
      <c r="BH159" s="40">
        <f t="shared" si="162"/>
        <v>0</v>
      </c>
      <c r="BI159" s="40">
        <f t="shared" si="163"/>
        <v>0</v>
      </c>
      <c r="BJ159" s="40">
        <f t="shared" si="164"/>
        <v>0</v>
      </c>
      <c r="BK159" s="40">
        <f t="shared" si="165"/>
        <v>0</v>
      </c>
      <c r="BL159" s="40">
        <f t="shared" si="166"/>
        <v>0</v>
      </c>
      <c r="BM159" s="31">
        <f t="shared" si="167"/>
        <v>0</v>
      </c>
      <c r="BN159" s="40">
        <f t="shared" si="168"/>
        <v>0</v>
      </c>
      <c r="BO159" s="40">
        <f t="shared" si="169"/>
        <v>0</v>
      </c>
      <c r="BP159" s="40">
        <f t="shared" si="170"/>
        <v>0</v>
      </c>
      <c r="BQ159" s="40">
        <f t="shared" si="171"/>
        <v>0</v>
      </c>
      <c r="BR159" s="40">
        <f t="shared" si="172"/>
        <v>0</v>
      </c>
      <c r="BS159" s="31">
        <f t="shared" si="173"/>
        <v>0</v>
      </c>
      <c r="BT159" s="40">
        <f t="shared" si="174"/>
        <v>0</v>
      </c>
      <c r="BU159" s="41">
        <f t="shared" si="175"/>
        <v>0</v>
      </c>
      <c r="BV159" s="41">
        <f t="shared" si="176"/>
        <v>0</v>
      </c>
      <c r="BW159" s="42"/>
      <c r="BX159" s="39">
        <f t="shared" si="177"/>
        <v>220</v>
      </c>
      <c r="BY159" s="40">
        <f t="shared" si="178"/>
        <v>0</v>
      </c>
      <c r="BZ159" s="40">
        <f t="shared" si="179"/>
        <v>0</v>
      </c>
      <c r="CA159" s="40">
        <f t="shared" si="180"/>
        <v>0</v>
      </c>
      <c r="CB159" s="40">
        <f t="shared" si="181"/>
        <v>0</v>
      </c>
      <c r="CC159" s="32">
        <f t="shared" si="148"/>
        <v>220</v>
      </c>
      <c r="CD159" s="177">
        <f t="shared" si="6"/>
        <v>73.333333333333343</v>
      </c>
      <c r="CE159" s="24">
        <f t="shared" si="149"/>
        <v>3</v>
      </c>
      <c r="CF159" s="177">
        <f t="shared" si="7"/>
        <v>33.333333333333343</v>
      </c>
      <c r="CG159" s="24">
        <f t="shared" si="150"/>
        <v>4</v>
      </c>
      <c r="CH159" s="177">
        <f t="shared" si="8"/>
        <v>-20</v>
      </c>
      <c r="CI159" s="24" t="str">
        <f t="shared" si="151"/>
        <v>NAO</v>
      </c>
      <c r="CJ159" s="24">
        <f t="shared" si="152"/>
        <v>271</v>
      </c>
      <c r="CK159" s="175">
        <f t="shared" si="130"/>
        <v>0.11107464721177392</v>
      </c>
      <c r="CM159">
        <f t="shared" si="131"/>
        <v>0.18484288354898337</v>
      </c>
      <c r="CN159">
        <f t="shared" si="132"/>
        <v>0.1557632398753894</v>
      </c>
      <c r="CO159">
        <f t="shared" si="133"/>
        <v>0</v>
      </c>
      <c r="CP159">
        <f t="shared" si="134"/>
        <v>0.22779043280182235</v>
      </c>
      <c r="CQ159">
        <f t="shared" si="135"/>
        <v>0</v>
      </c>
      <c r="CR159">
        <f t="shared" si="136"/>
        <v>0</v>
      </c>
      <c r="CS159">
        <f t="shared" si="137"/>
        <v>0</v>
      </c>
      <c r="CT159">
        <f t="shared" si="138"/>
        <v>0</v>
      </c>
      <c r="CU159">
        <f t="shared" si="139"/>
        <v>0</v>
      </c>
      <c r="CV159">
        <f t="shared" si="140"/>
        <v>0</v>
      </c>
      <c r="CW159">
        <f t="shared" si="141"/>
        <v>0</v>
      </c>
      <c r="CX159">
        <f t="shared" si="142"/>
        <v>0</v>
      </c>
      <c r="CY159">
        <f t="shared" si="143"/>
        <v>0</v>
      </c>
      <c r="CZ159">
        <f t="shared" si="144"/>
        <v>0</v>
      </c>
      <c r="DA159">
        <f t="shared" si="145"/>
        <v>0</v>
      </c>
      <c r="DB159">
        <f t="shared" si="146"/>
        <v>0</v>
      </c>
      <c r="DC159">
        <f t="shared" si="147"/>
        <v>0</v>
      </c>
      <c r="DE159" s="24">
        <f t="shared" si="153"/>
        <v>0</v>
      </c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</row>
    <row r="160" spans="1:123" ht="15.75" thickBot="1">
      <c r="A160" s="172" t="str">
        <f ca="1">UDESC!A12</f>
        <v>UDESC</v>
      </c>
      <c r="B160" s="172">
        <f ca="1">UDESC!B12</f>
        <v>10</v>
      </c>
      <c r="C160" s="172" t="str">
        <f ca="1">UDESC!C12</f>
        <v>Monique da Silva Gevaerd</v>
      </c>
      <c r="D160" s="85" t="str">
        <f ca="1">UDESC!D12</f>
        <v>P</v>
      </c>
      <c r="E160" s="172">
        <f ca="1">UDESC!E12</f>
        <v>1</v>
      </c>
      <c r="F160" s="172">
        <f ca="1">UDESC!F12</f>
        <v>1</v>
      </c>
      <c r="G160" s="172">
        <f ca="1">UDESC!G12</f>
        <v>2</v>
      </c>
      <c r="H160" s="172">
        <f ca="1">UDESC!H12</f>
        <v>0</v>
      </c>
      <c r="I160" s="172">
        <f ca="1">UDESC!I12</f>
        <v>0</v>
      </c>
      <c r="J160" s="172">
        <f ca="1">UDESC!J12</f>
        <v>0</v>
      </c>
      <c r="K160" s="172">
        <f ca="1">UDESC!K12</f>
        <v>0</v>
      </c>
      <c r="L160" s="172">
        <f ca="1">UDESC!L12</f>
        <v>0</v>
      </c>
      <c r="M160" s="172">
        <f ca="1">UDESC!M12</f>
        <v>0</v>
      </c>
      <c r="N160" s="172">
        <f ca="1">UDESC!N12</f>
        <v>0</v>
      </c>
      <c r="O160" s="172">
        <f ca="1">UDESC!O12</f>
        <v>0</v>
      </c>
      <c r="P160" s="172">
        <f ca="1">UDESC!P12</f>
        <v>0</v>
      </c>
      <c r="Q160" s="172">
        <f ca="1">UDESC!Q12</f>
        <v>0</v>
      </c>
      <c r="R160" s="172">
        <f ca="1">UDESC!R12</f>
        <v>0</v>
      </c>
      <c r="S160" s="172">
        <f ca="1">UDESC!S12</f>
        <v>0</v>
      </c>
      <c r="T160" s="85" t="str">
        <f ca="1">UDESC!T12</f>
        <v>P</v>
      </c>
      <c r="U160" s="172">
        <f ca="1">UDESC!U12</f>
        <v>0</v>
      </c>
      <c r="V160" s="172">
        <f ca="1">UDESC!V12</f>
        <v>0</v>
      </c>
      <c r="W160" s="172">
        <f ca="1">UDESC!W12</f>
        <v>0</v>
      </c>
      <c r="X160" s="172">
        <f ca="1">UDESC!X12</f>
        <v>0</v>
      </c>
      <c r="Y160" s="172">
        <f ca="1">UDESC!Y12</f>
        <v>0</v>
      </c>
      <c r="Z160" s="172">
        <f ca="1">UDESC!Z12</f>
        <v>0</v>
      </c>
      <c r="AA160" s="172">
        <f ca="1">UDESC!AA12</f>
        <v>0</v>
      </c>
      <c r="AB160" s="172">
        <f ca="1">UDESC!AB12</f>
        <v>0</v>
      </c>
      <c r="AC160" s="172">
        <f ca="1">UDESC!AC12</f>
        <v>0</v>
      </c>
      <c r="AD160" s="172">
        <f ca="1">UDESC!AD12</f>
        <v>0</v>
      </c>
      <c r="AE160" s="172">
        <f ca="1">UDESC!AE12</f>
        <v>0</v>
      </c>
      <c r="AF160" s="172">
        <f ca="1">UDESC!AF12</f>
        <v>0</v>
      </c>
      <c r="AG160" s="172">
        <f ca="1">UDESC!AG12</f>
        <v>0</v>
      </c>
      <c r="AH160" s="172">
        <f ca="1">UDESC!AH12</f>
        <v>0</v>
      </c>
      <c r="AI160" s="172">
        <f ca="1">UDESC!AI12</f>
        <v>0</v>
      </c>
      <c r="AJ160" s="50"/>
      <c r="AK160" s="93"/>
      <c r="AL160" s="33"/>
      <c r="AM160" s="33"/>
      <c r="AN160" s="36"/>
      <c r="AO160" s="36"/>
      <c r="AP160" s="36"/>
      <c r="AQ160" s="36"/>
      <c r="AR160" s="37"/>
      <c r="AS160" s="33"/>
      <c r="AT160" s="33"/>
      <c r="AU160" s="33"/>
      <c r="AV160" s="33"/>
      <c r="AW160" s="33"/>
      <c r="AX160" s="33"/>
      <c r="AY160" s="33"/>
      <c r="AZ160" s="38">
        <f t="shared" si="154"/>
        <v>2</v>
      </c>
      <c r="BA160" s="39">
        <f t="shared" si="155"/>
        <v>1</v>
      </c>
      <c r="BB160" s="40">
        <f t="shared" si="156"/>
        <v>1</v>
      </c>
      <c r="BC160" s="31">
        <f t="shared" si="157"/>
        <v>2</v>
      </c>
      <c r="BD160" s="40">
        <f t="shared" si="158"/>
        <v>2</v>
      </c>
      <c r="BE160" s="31">
        <f t="shared" si="159"/>
        <v>4</v>
      </c>
      <c r="BF160" s="40">
        <f t="shared" si="160"/>
        <v>0</v>
      </c>
      <c r="BG160" s="31">
        <f t="shared" si="161"/>
        <v>4</v>
      </c>
      <c r="BH160" s="40">
        <f t="shared" si="162"/>
        <v>0</v>
      </c>
      <c r="BI160" s="40">
        <f t="shared" si="163"/>
        <v>0</v>
      </c>
      <c r="BJ160" s="40">
        <f t="shared" si="164"/>
        <v>0</v>
      </c>
      <c r="BK160" s="40">
        <f t="shared" si="165"/>
        <v>0</v>
      </c>
      <c r="BL160" s="40">
        <f t="shared" si="166"/>
        <v>0</v>
      </c>
      <c r="BM160" s="31">
        <f t="shared" si="167"/>
        <v>0</v>
      </c>
      <c r="BN160" s="40">
        <f t="shared" si="168"/>
        <v>0</v>
      </c>
      <c r="BO160" s="40">
        <f t="shared" si="169"/>
        <v>0</v>
      </c>
      <c r="BP160" s="40">
        <f t="shared" si="170"/>
        <v>0</v>
      </c>
      <c r="BQ160" s="40">
        <f t="shared" si="171"/>
        <v>0</v>
      </c>
      <c r="BR160" s="40">
        <f t="shared" si="172"/>
        <v>0</v>
      </c>
      <c r="BS160" s="31">
        <f t="shared" si="173"/>
        <v>0</v>
      </c>
      <c r="BT160" s="40">
        <f t="shared" si="174"/>
        <v>0</v>
      </c>
      <c r="BU160" s="41">
        <f t="shared" si="175"/>
        <v>0</v>
      </c>
      <c r="BV160" s="41">
        <f t="shared" si="176"/>
        <v>0</v>
      </c>
      <c r="BW160" s="42"/>
      <c r="BX160" s="39">
        <f t="shared" si="177"/>
        <v>300</v>
      </c>
      <c r="BY160" s="40">
        <f t="shared" si="178"/>
        <v>0</v>
      </c>
      <c r="BZ160" s="40">
        <f t="shared" si="179"/>
        <v>0</v>
      </c>
      <c r="CA160" s="40">
        <f t="shared" si="180"/>
        <v>0</v>
      </c>
      <c r="CB160" s="40">
        <f t="shared" si="181"/>
        <v>0</v>
      </c>
      <c r="CC160" s="32">
        <f t="shared" si="148"/>
        <v>300</v>
      </c>
      <c r="CD160" s="177">
        <f t="shared" si="6"/>
        <v>153.33333333333334</v>
      </c>
      <c r="CE160" s="24">
        <f t="shared" si="149"/>
        <v>3</v>
      </c>
      <c r="CF160" s="177">
        <f t="shared" si="7"/>
        <v>113.33333333333334</v>
      </c>
      <c r="CG160" s="24">
        <f t="shared" si="150"/>
        <v>4</v>
      </c>
      <c r="CH160" s="177">
        <f t="shared" si="8"/>
        <v>60</v>
      </c>
      <c r="CI160" s="24">
        <f t="shared" si="151"/>
        <v>5</v>
      </c>
      <c r="CJ160" s="24">
        <f t="shared" si="152"/>
        <v>213</v>
      </c>
      <c r="CK160" s="175">
        <f t="shared" si="130"/>
        <v>0.15146542801605534</v>
      </c>
      <c r="CM160">
        <f t="shared" si="131"/>
        <v>0.18484288354898337</v>
      </c>
      <c r="CN160">
        <f t="shared" si="132"/>
        <v>0.1557632398753894</v>
      </c>
      <c r="CO160">
        <f t="shared" si="133"/>
        <v>0.19960079840319361</v>
      </c>
      <c r="CP160">
        <f t="shared" si="134"/>
        <v>0</v>
      </c>
      <c r="CQ160">
        <f t="shared" si="135"/>
        <v>0</v>
      </c>
      <c r="CR160">
        <f t="shared" si="136"/>
        <v>0</v>
      </c>
      <c r="CS160">
        <f t="shared" si="137"/>
        <v>0</v>
      </c>
      <c r="CT160">
        <f t="shared" si="138"/>
        <v>0</v>
      </c>
      <c r="CU160">
        <f t="shared" si="139"/>
        <v>0</v>
      </c>
      <c r="CV160">
        <f t="shared" si="140"/>
        <v>0</v>
      </c>
      <c r="CW160">
        <f t="shared" si="141"/>
        <v>0</v>
      </c>
      <c r="CX160">
        <f t="shared" si="142"/>
        <v>0</v>
      </c>
      <c r="CY160">
        <f t="shared" si="143"/>
        <v>0</v>
      </c>
      <c r="CZ160">
        <f t="shared" si="144"/>
        <v>0</v>
      </c>
      <c r="DA160">
        <f t="shared" si="145"/>
        <v>0</v>
      </c>
      <c r="DB160">
        <f t="shared" si="146"/>
        <v>0</v>
      </c>
      <c r="DC160">
        <f t="shared" si="147"/>
        <v>0</v>
      </c>
      <c r="DE160" s="24">
        <f t="shared" si="153"/>
        <v>0</v>
      </c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</row>
    <row r="161" spans="1:123" ht="15.75" thickBot="1">
      <c r="A161" s="172" t="str">
        <f ca="1">UDESC!A13</f>
        <v>UDESC</v>
      </c>
      <c r="B161" s="172">
        <f ca="1">UDESC!B13</f>
        <v>11</v>
      </c>
      <c r="C161" s="172" t="str">
        <f ca="1">UDESC!C13</f>
        <v>Noé Gomes Borges Junior</v>
      </c>
      <c r="D161" s="85" t="str">
        <f ca="1">UDESC!D13</f>
        <v>C</v>
      </c>
      <c r="E161" s="172">
        <f ca="1">UDESC!E13</f>
        <v>0</v>
      </c>
      <c r="F161" s="172">
        <f ca="1">UDESC!F13</f>
        <v>0</v>
      </c>
      <c r="G161" s="172">
        <f ca="1">UDESC!G13</f>
        <v>0</v>
      </c>
      <c r="H161" s="172">
        <f ca="1">UDESC!H13</f>
        <v>0</v>
      </c>
      <c r="I161" s="172">
        <f ca="1">UDESC!I13</f>
        <v>0</v>
      </c>
      <c r="J161" s="172">
        <f ca="1">UDESC!J13</f>
        <v>0</v>
      </c>
      <c r="K161" s="172">
        <f ca="1">UDESC!K13</f>
        <v>0</v>
      </c>
      <c r="L161" s="172">
        <f ca="1">UDESC!L13</f>
        <v>0</v>
      </c>
      <c r="M161" s="172">
        <f ca="1">UDESC!M13</f>
        <v>0</v>
      </c>
      <c r="N161" s="172">
        <f ca="1">UDESC!N13</f>
        <v>0</v>
      </c>
      <c r="O161" s="172">
        <f ca="1">UDESC!O13</f>
        <v>0</v>
      </c>
      <c r="P161" s="172">
        <f ca="1">UDESC!P13</f>
        <v>0</v>
      </c>
      <c r="Q161" s="172">
        <f ca="1">UDESC!Q13</f>
        <v>0</v>
      </c>
      <c r="R161" s="172">
        <f ca="1">UDESC!R13</f>
        <v>0</v>
      </c>
      <c r="S161" s="172">
        <f ca="1">UDESC!S13</f>
        <v>0</v>
      </c>
      <c r="T161" s="85" t="str">
        <f ca="1">UDESC!T13</f>
        <v>P</v>
      </c>
      <c r="U161" s="172">
        <f ca="1">UDESC!U13</f>
        <v>1</v>
      </c>
      <c r="V161" s="172">
        <f ca="1">UDESC!V13</f>
        <v>2</v>
      </c>
      <c r="W161" s="172">
        <f ca="1">UDESC!W13</f>
        <v>2</v>
      </c>
      <c r="X161" s="172">
        <f ca="1">UDESC!X13</f>
        <v>0</v>
      </c>
      <c r="Y161" s="172">
        <f ca="1">UDESC!Y13</f>
        <v>1</v>
      </c>
      <c r="Z161" s="172">
        <f ca="1">UDESC!Z13</f>
        <v>0</v>
      </c>
      <c r="AA161" s="172">
        <f ca="1">UDESC!AA13</f>
        <v>1</v>
      </c>
      <c r="AB161" s="172">
        <f ca="1">UDESC!AB13</f>
        <v>0</v>
      </c>
      <c r="AC161" s="172">
        <f ca="1">UDESC!AC13</f>
        <v>0</v>
      </c>
      <c r="AD161" s="172">
        <f ca="1">UDESC!AD13</f>
        <v>0</v>
      </c>
      <c r="AE161" s="172">
        <f ca="1">UDESC!AE13</f>
        <v>0</v>
      </c>
      <c r="AF161" s="172">
        <f ca="1">UDESC!AF13</f>
        <v>0</v>
      </c>
      <c r="AG161" s="172">
        <f ca="1">UDESC!AG13</f>
        <v>0</v>
      </c>
      <c r="AH161" s="172">
        <f ca="1">UDESC!AH13</f>
        <v>0</v>
      </c>
      <c r="AI161" s="172">
        <f ca="1">UDESC!AI13</f>
        <v>0</v>
      </c>
      <c r="AJ161" s="50"/>
      <c r="AK161" s="93"/>
      <c r="AL161" s="33"/>
      <c r="AM161" s="33"/>
      <c r="AN161" s="36"/>
      <c r="AO161" s="36"/>
      <c r="AP161" s="36"/>
      <c r="AQ161" s="36"/>
      <c r="AR161" s="37"/>
      <c r="AS161" s="33"/>
      <c r="AT161" s="33"/>
      <c r="AU161" s="33"/>
      <c r="AV161" s="33"/>
      <c r="AW161" s="33"/>
      <c r="AX161" s="33"/>
      <c r="AY161" s="33"/>
      <c r="AZ161" s="38">
        <f t="shared" si="154"/>
        <v>1</v>
      </c>
      <c r="BA161" s="39">
        <f t="shared" si="155"/>
        <v>1</v>
      </c>
      <c r="BB161" s="40">
        <f t="shared" si="156"/>
        <v>2</v>
      </c>
      <c r="BC161" s="31">
        <f t="shared" si="157"/>
        <v>3</v>
      </c>
      <c r="BD161" s="40">
        <f t="shared" si="158"/>
        <v>2</v>
      </c>
      <c r="BE161" s="31">
        <f t="shared" si="159"/>
        <v>5</v>
      </c>
      <c r="BF161" s="40">
        <f t="shared" si="160"/>
        <v>0</v>
      </c>
      <c r="BG161" s="31">
        <f t="shared" si="161"/>
        <v>5</v>
      </c>
      <c r="BH161" s="40">
        <f t="shared" si="162"/>
        <v>1</v>
      </c>
      <c r="BI161" s="40">
        <f t="shared" si="163"/>
        <v>0</v>
      </c>
      <c r="BJ161" s="40">
        <f t="shared" si="164"/>
        <v>1</v>
      </c>
      <c r="BK161" s="40">
        <f t="shared" si="165"/>
        <v>0</v>
      </c>
      <c r="BL161" s="40">
        <f t="shared" si="166"/>
        <v>0</v>
      </c>
      <c r="BM161" s="31">
        <f t="shared" si="167"/>
        <v>0</v>
      </c>
      <c r="BN161" s="40">
        <f t="shared" si="168"/>
        <v>0</v>
      </c>
      <c r="BO161" s="40">
        <f t="shared" si="169"/>
        <v>0</v>
      </c>
      <c r="BP161" s="40">
        <f t="shared" si="170"/>
        <v>0</v>
      </c>
      <c r="BQ161" s="40">
        <f t="shared" si="171"/>
        <v>0</v>
      </c>
      <c r="BR161" s="40">
        <f t="shared" si="172"/>
        <v>0</v>
      </c>
      <c r="BS161" s="31">
        <f t="shared" si="173"/>
        <v>0</v>
      </c>
      <c r="BT161" s="40">
        <f t="shared" si="174"/>
        <v>0</v>
      </c>
      <c r="BU161" s="41">
        <f t="shared" si="175"/>
        <v>0</v>
      </c>
      <c r="BV161" s="41">
        <f t="shared" si="176"/>
        <v>0</v>
      </c>
      <c r="BW161" s="42"/>
      <c r="BX161" s="39">
        <f t="shared" si="177"/>
        <v>400</v>
      </c>
      <c r="BY161" s="40">
        <f t="shared" si="178"/>
        <v>0</v>
      </c>
      <c r="BZ161" s="40">
        <f t="shared" si="179"/>
        <v>5</v>
      </c>
      <c r="CA161" s="40">
        <f t="shared" si="180"/>
        <v>0</v>
      </c>
      <c r="CB161" s="40">
        <f t="shared" si="181"/>
        <v>0</v>
      </c>
      <c r="CC161" s="32">
        <f t="shared" si="148"/>
        <v>405</v>
      </c>
      <c r="CD161" s="177">
        <f t="shared" si="6"/>
        <v>331.66666666666669</v>
      </c>
      <c r="CE161" s="24">
        <f t="shared" si="149"/>
        <v>3</v>
      </c>
      <c r="CF161" s="177">
        <f t="shared" si="7"/>
        <v>311.66666666666669</v>
      </c>
      <c r="CG161" s="24">
        <f t="shared" si="150"/>
        <v>4</v>
      </c>
      <c r="CH161" s="177">
        <f t="shared" si="8"/>
        <v>285</v>
      </c>
      <c r="CI161" s="24">
        <f t="shared" si="151"/>
        <v>5</v>
      </c>
      <c r="CJ161" s="24">
        <f t="shared" si="152"/>
        <v>152</v>
      </c>
      <c r="CK161" s="175">
        <f t="shared" si="130"/>
        <v>0.20447832782167472</v>
      </c>
      <c r="CM161">
        <f t="shared" si="131"/>
        <v>0.18484288354898337</v>
      </c>
      <c r="CN161">
        <f t="shared" si="132"/>
        <v>0.3115264797507788</v>
      </c>
      <c r="CO161">
        <f t="shared" si="133"/>
        <v>0.19960079840319361</v>
      </c>
      <c r="CP161">
        <f t="shared" si="134"/>
        <v>0</v>
      </c>
      <c r="CQ161">
        <f t="shared" si="135"/>
        <v>0.84033613445378152</v>
      </c>
      <c r="CR161">
        <f t="shared" si="136"/>
        <v>0</v>
      </c>
      <c r="CS161">
        <f t="shared" si="137"/>
        <v>1.0204081632653061</v>
      </c>
      <c r="CT161">
        <f t="shared" si="138"/>
        <v>0</v>
      </c>
      <c r="CU161">
        <f t="shared" si="139"/>
        <v>0</v>
      </c>
      <c r="CV161">
        <f t="shared" si="140"/>
        <v>0</v>
      </c>
      <c r="CW161">
        <f t="shared" si="141"/>
        <v>0</v>
      </c>
      <c r="CX161">
        <f t="shared" si="142"/>
        <v>0</v>
      </c>
      <c r="CY161">
        <f t="shared" si="143"/>
        <v>0</v>
      </c>
      <c r="CZ161">
        <f t="shared" si="144"/>
        <v>0</v>
      </c>
      <c r="DA161">
        <f t="shared" si="145"/>
        <v>0</v>
      </c>
      <c r="DB161">
        <f t="shared" si="146"/>
        <v>0</v>
      </c>
      <c r="DC161">
        <f t="shared" si="147"/>
        <v>0</v>
      </c>
      <c r="DE161" s="24">
        <f t="shared" si="153"/>
        <v>0</v>
      </c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</row>
    <row r="162" spans="1:123" ht="15.75" thickBot="1">
      <c r="A162" s="172" t="str">
        <f ca="1">UDESC!A14</f>
        <v>UDESC</v>
      </c>
      <c r="B162" s="172">
        <f ca="1">UDESC!B14</f>
        <v>12</v>
      </c>
      <c r="C162" s="172" t="str">
        <f ca="1">UDESC!C14</f>
        <v>Rudney da Silva</v>
      </c>
      <c r="D162" s="85" t="str">
        <f ca="1">UDESC!D14</f>
        <v>C</v>
      </c>
      <c r="E162" s="172">
        <f ca="1">UDESC!E14</f>
        <v>0</v>
      </c>
      <c r="F162" s="172">
        <f ca="1">UDESC!F14</f>
        <v>0</v>
      </c>
      <c r="G162" s="172">
        <f ca="1">UDESC!G14</f>
        <v>0</v>
      </c>
      <c r="H162" s="172">
        <f ca="1">UDESC!H14</f>
        <v>0</v>
      </c>
      <c r="I162" s="172">
        <f ca="1">UDESC!I14</f>
        <v>0</v>
      </c>
      <c r="J162" s="172">
        <f ca="1">UDESC!J14</f>
        <v>0</v>
      </c>
      <c r="K162" s="172">
        <f ca="1">UDESC!K14</f>
        <v>0</v>
      </c>
      <c r="L162" s="172">
        <f ca="1">UDESC!L14</f>
        <v>0</v>
      </c>
      <c r="M162" s="172">
        <f ca="1">UDESC!M14</f>
        <v>0</v>
      </c>
      <c r="N162" s="172">
        <f ca="1">UDESC!N14</f>
        <v>0</v>
      </c>
      <c r="O162" s="172">
        <f ca="1">UDESC!O14</f>
        <v>0</v>
      </c>
      <c r="P162" s="172">
        <f ca="1">UDESC!P14</f>
        <v>0</v>
      </c>
      <c r="Q162" s="172">
        <f ca="1">UDESC!Q14</f>
        <v>0</v>
      </c>
      <c r="R162" s="172">
        <f ca="1">UDESC!R14</f>
        <v>0</v>
      </c>
      <c r="S162" s="172">
        <f ca="1">UDESC!S14</f>
        <v>0</v>
      </c>
      <c r="T162" s="85" t="str">
        <f ca="1">UDESC!T14</f>
        <v>P</v>
      </c>
      <c r="U162" s="172">
        <f ca="1">UDESC!U14</f>
        <v>0</v>
      </c>
      <c r="V162" s="172">
        <f ca="1">UDESC!V14</f>
        <v>1</v>
      </c>
      <c r="W162" s="172">
        <f ca="1">UDESC!W14</f>
        <v>2</v>
      </c>
      <c r="X162" s="172">
        <f ca="1">UDESC!X14</f>
        <v>1</v>
      </c>
      <c r="Y162" s="172">
        <f ca="1">UDESC!Y14</f>
        <v>0</v>
      </c>
      <c r="Z162" s="172">
        <f ca="1">UDESC!Z14</f>
        <v>0</v>
      </c>
      <c r="AA162" s="172">
        <f ca="1">UDESC!AA14</f>
        <v>0</v>
      </c>
      <c r="AB162" s="172">
        <f ca="1">UDESC!AB14</f>
        <v>0</v>
      </c>
      <c r="AC162" s="172">
        <f ca="1">UDESC!AC14</f>
        <v>0</v>
      </c>
      <c r="AD162" s="172">
        <f ca="1">UDESC!AD14</f>
        <v>0</v>
      </c>
      <c r="AE162" s="172">
        <f ca="1">UDESC!AE14</f>
        <v>0</v>
      </c>
      <c r="AF162" s="172">
        <f ca="1">UDESC!AF14</f>
        <v>0</v>
      </c>
      <c r="AG162" s="172">
        <f ca="1">UDESC!AG14</f>
        <v>0</v>
      </c>
      <c r="AH162" s="172">
        <f ca="1">UDESC!AH14</f>
        <v>0</v>
      </c>
      <c r="AI162" s="172">
        <f ca="1">UDESC!AI14</f>
        <v>0</v>
      </c>
      <c r="AJ162" s="50"/>
      <c r="AK162" s="93"/>
      <c r="AL162" s="33"/>
      <c r="AM162" s="33"/>
      <c r="AN162" s="36"/>
      <c r="AO162" s="36"/>
      <c r="AP162" s="36"/>
      <c r="AQ162" s="36"/>
      <c r="AR162" s="37"/>
      <c r="AS162" s="33"/>
      <c r="AT162" s="33"/>
      <c r="AU162" s="33"/>
      <c r="AV162" s="33"/>
      <c r="AW162" s="33"/>
      <c r="AX162" s="33"/>
      <c r="AY162" s="33"/>
      <c r="AZ162" s="38">
        <f t="shared" si="154"/>
        <v>1</v>
      </c>
      <c r="BA162" s="39">
        <f t="shared" si="155"/>
        <v>0</v>
      </c>
      <c r="BB162" s="40">
        <f t="shared" si="156"/>
        <v>1</v>
      </c>
      <c r="BC162" s="31">
        <f t="shared" si="157"/>
        <v>1</v>
      </c>
      <c r="BD162" s="40">
        <f t="shared" si="158"/>
        <v>2</v>
      </c>
      <c r="BE162" s="31">
        <f t="shared" si="159"/>
        <v>3</v>
      </c>
      <c r="BF162" s="40">
        <f t="shared" si="160"/>
        <v>1</v>
      </c>
      <c r="BG162" s="31">
        <f t="shared" si="161"/>
        <v>4</v>
      </c>
      <c r="BH162" s="40">
        <f t="shared" si="162"/>
        <v>0</v>
      </c>
      <c r="BI162" s="40">
        <f t="shared" si="163"/>
        <v>0</v>
      </c>
      <c r="BJ162" s="40">
        <f t="shared" si="164"/>
        <v>0</v>
      </c>
      <c r="BK162" s="40">
        <f t="shared" si="165"/>
        <v>0</v>
      </c>
      <c r="BL162" s="40">
        <f t="shared" si="166"/>
        <v>0</v>
      </c>
      <c r="BM162" s="31">
        <f t="shared" si="167"/>
        <v>0</v>
      </c>
      <c r="BN162" s="40">
        <f t="shared" si="168"/>
        <v>0</v>
      </c>
      <c r="BO162" s="40">
        <f t="shared" si="169"/>
        <v>0</v>
      </c>
      <c r="BP162" s="40">
        <f t="shared" si="170"/>
        <v>0</v>
      </c>
      <c r="BQ162" s="40">
        <f t="shared" si="171"/>
        <v>0</v>
      </c>
      <c r="BR162" s="40">
        <f t="shared" si="172"/>
        <v>0</v>
      </c>
      <c r="BS162" s="31">
        <f t="shared" si="173"/>
        <v>0</v>
      </c>
      <c r="BT162" s="40">
        <f t="shared" si="174"/>
        <v>0</v>
      </c>
      <c r="BU162" s="41">
        <f t="shared" si="175"/>
        <v>0</v>
      </c>
      <c r="BV162" s="41">
        <f t="shared" si="176"/>
        <v>0</v>
      </c>
      <c r="BW162" s="42"/>
      <c r="BX162" s="39">
        <f t="shared" si="177"/>
        <v>240</v>
      </c>
      <c r="BY162" s="40">
        <f t="shared" si="178"/>
        <v>0</v>
      </c>
      <c r="BZ162" s="40">
        <f t="shared" si="179"/>
        <v>0</v>
      </c>
      <c r="CA162" s="40">
        <f t="shared" si="180"/>
        <v>0</v>
      </c>
      <c r="CB162" s="40">
        <f t="shared" si="181"/>
        <v>0</v>
      </c>
      <c r="CC162" s="32">
        <f t="shared" si="148"/>
        <v>240</v>
      </c>
      <c r="CD162" s="177">
        <f t="shared" si="6"/>
        <v>166.66666666666669</v>
      </c>
      <c r="CE162" s="24">
        <f t="shared" si="149"/>
        <v>3</v>
      </c>
      <c r="CF162" s="177">
        <f t="shared" si="7"/>
        <v>146.66666666666669</v>
      </c>
      <c r="CG162" s="24">
        <f t="shared" si="150"/>
        <v>4</v>
      </c>
      <c r="CH162" s="177">
        <f t="shared" si="8"/>
        <v>120</v>
      </c>
      <c r="CI162" s="24">
        <f t="shared" si="151"/>
        <v>5</v>
      </c>
      <c r="CJ162" s="24">
        <f t="shared" si="152"/>
        <v>255</v>
      </c>
      <c r="CK162" s="175">
        <f t="shared" si="130"/>
        <v>0.12117234241284427</v>
      </c>
      <c r="CM162">
        <f t="shared" si="131"/>
        <v>0</v>
      </c>
      <c r="CN162">
        <f t="shared" si="132"/>
        <v>0.1557632398753894</v>
      </c>
      <c r="CO162">
        <f t="shared" si="133"/>
        <v>0.19960079840319361</v>
      </c>
      <c r="CP162">
        <f t="shared" si="134"/>
        <v>0.22779043280182235</v>
      </c>
      <c r="CQ162">
        <f t="shared" si="135"/>
        <v>0</v>
      </c>
      <c r="CR162">
        <f t="shared" si="136"/>
        <v>0</v>
      </c>
      <c r="CS162">
        <f t="shared" si="137"/>
        <v>0</v>
      </c>
      <c r="CT162">
        <f t="shared" si="138"/>
        <v>0</v>
      </c>
      <c r="CU162">
        <f t="shared" si="139"/>
        <v>0</v>
      </c>
      <c r="CV162">
        <f t="shared" si="140"/>
        <v>0</v>
      </c>
      <c r="CW162">
        <f t="shared" si="141"/>
        <v>0</v>
      </c>
      <c r="CX162">
        <f t="shared" si="142"/>
        <v>0</v>
      </c>
      <c r="CY162">
        <f t="shared" si="143"/>
        <v>0</v>
      </c>
      <c r="CZ162">
        <f t="shared" si="144"/>
        <v>0</v>
      </c>
      <c r="DA162">
        <f t="shared" si="145"/>
        <v>0</v>
      </c>
      <c r="DB162">
        <f t="shared" si="146"/>
        <v>0</v>
      </c>
      <c r="DC162">
        <f t="shared" si="147"/>
        <v>0</v>
      </c>
      <c r="DE162" s="24">
        <f t="shared" si="153"/>
        <v>0</v>
      </c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</row>
    <row r="163" spans="1:123" ht="15.75" thickBot="1">
      <c r="A163" s="172" t="str">
        <f ca="1">UDESC!A15</f>
        <v>UDESC</v>
      </c>
      <c r="B163" s="172">
        <f ca="1">UDESC!B15</f>
        <v>13</v>
      </c>
      <c r="C163" s="172" t="str">
        <f ca="1">UDESC!C15</f>
        <v>Sebastião Iberes Lopes Melo</v>
      </c>
      <c r="D163" s="85" t="str">
        <f ca="1">UDESC!D15</f>
        <v>P</v>
      </c>
      <c r="E163" s="172">
        <f ca="1">UDESC!E15</f>
        <v>0</v>
      </c>
      <c r="F163" s="172">
        <f ca="1">UDESC!F15</f>
        <v>1</v>
      </c>
      <c r="G163" s="172">
        <f ca="1">UDESC!G15</f>
        <v>0</v>
      </c>
      <c r="H163" s="172">
        <f ca="1">UDESC!H15</f>
        <v>2</v>
      </c>
      <c r="I163" s="172">
        <f ca="1">UDESC!I15</f>
        <v>0</v>
      </c>
      <c r="J163" s="172">
        <f ca="1">UDESC!J15</f>
        <v>0</v>
      </c>
      <c r="K163" s="172">
        <f ca="1">UDESC!K15</f>
        <v>0</v>
      </c>
      <c r="L163" s="172">
        <f ca="1">UDESC!L15</f>
        <v>0</v>
      </c>
      <c r="M163" s="172">
        <f ca="1">UDESC!M15</f>
        <v>0</v>
      </c>
      <c r="N163" s="172">
        <f ca="1">UDESC!N15</f>
        <v>0</v>
      </c>
      <c r="O163" s="172">
        <f ca="1">UDESC!O15</f>
        <v>0</v>
      </c>
      <c r="P163" s="172">
        <f ca="1">UDESC!P15</f>
        <v>0</v>
      </c>
      <c r="Q163" s="172">
        <f ca="1">UDESC!Q15</f>
        <v>0</v>
      </c>
      <c r="R163" s="172">
        <f ca="1">UDESC!R15</f>
        <v>0</v>
      </c>
      <c r="S163" s="172">
        <f ca="1">UDESC!S15</f>
        <v>0</v>
      </c>
      <c r="T163" s="85" t="str">
        <f ca="1">UDESC!T15</f>
        <v>P</v>
      </c>
      <c r="U163" s="172">
        <f ca="1">UDESC!U15</f>
        <v>0</v>
      </c>
      <c r="V163" s="172">
        <f ca="1">UDESC!V15</f>
        <v>0</v>
      </c>
      <c r="W163" s="172">
        <f ca="1">UDESC!W15</f>
        <v>0</v>
      </c>
      <c r="X163" s="172">
        <f ca="1">UDESC!X15</f>
        <v>0</v>
      </c>
      <c r="Y163" s="172">
        <f ca="1">UDESC!Y15</f>
        <v>0</v>
      </c>
      <c r="Z163" s="172">
        <f ca="1">UDESC!Z15</f>
        <v>0</v>
      </c>
      <c r="AA163" s="172">
        <f ca="1">UDESC!AA15</f>
        <v>0</v>
      </c>
      <c r="AB163" s="172">
        <f ca="1">UDESC!AB15</f>
        <v>0</v>
      </c>
      <c r="AC163" s="172">
        <f ca="1">UDESC!AC15</f>
        <v>0</v>
      </c>
      <c r="AD163" s="172">
        <f ca="1">UDESC!AD15</f>
        <v>0</v>
      </c>
      <c r="AE163" s="172">
        <f ca="1">UDESC!AE15</f>
        <v>0</v>
      </c>
      <c r="AF163" s="172">
        <f ca="1">UDESC!AF15</f>
        <v>0</v>
      </c>
      <c r="AG163" s="172">
        <f ca="1">UDESC!AG15</f>
        <v>0</v>
      </c>
      <c r="AH163" s="172">
        <f ca="1">UDESC!AH15</f>
        <v>0</v>
      </c>
      <c r="AI163" s="172">
        <f ca="1">UDESC!AI15</f>
        <v>0</v>
      </c>
      <c r="AJ163" s="50"/>
      <c r="AK163" s="93"/>
      <c r="AL163" s="33"/>
      <c r="AM163" s="33"/>
      <c r="AN163" s="36"/>
      <c r="AO163" s="36"/>
      <c r="AP163" s="36"/>
      <c r="AQ163" s="36"/>
      <c r="AR163" s="37"/>
      <c r="AS163" s="33"/>
      <c r="AT163" s="33"/>
      <c r="AU163" s="33"/>
      <c r="AV163" s="33"/>
      <c r="AW163" s="33"/>
      <c r="AX163" s="33"/>
      <c r="AY163" s="33"/>
      <c r="AZ163" s="38">
        <f t="shared" si="154"/>
        <v>2</v>
      </c>
      <c r="BA163" s="39">
        <f t="shared" si="155"/>
        <v>0</v>
      </c>
      <c r="BB163" s="40">
        <f t="shared" si="156"/>
        <v>1</v>
      </c>
      <c r="BC163" s="31">
        <f t="shared" si="157"/>
        <v>1</v>
      </c>
      <c r="BD163" s="40">
        <f t="shared" si="158"/>
        <v>0</v>
      </c>
      <c r="BE163" s="31">
        <f t="shared" si="159"/>
        <v>1</v>
      </c>
      <c r="BF163" s="40">
        <f t="shared" si="160"/>
        <v>2</v>
      </c>
      <c r="BG163" s="31">
        <f t="shared" si="161"/>
        <v>3</v>
      </c>
      <c r="BH163" s="40">
        <f t="shared" si="162"/>
        <v>0</v>
      </c>
      <c r="BI163" s="40">
        <f t="shared" si="163"/>
        <v>0</v>
      </c>
      <c r="BJ163" s="40">
        <f t="shared" si="164"/>
        <v>0</v>
      </c>
      <c r="BK163" s="40">
        <f t="shared" si="165"/>
        <v>0</v>
      </c>
      <c r="BL163" s="40">
        <f t="shared" si="166"/>
        <v>0</v>
      </c>
      <c r="BM163" s="31">
        <f t="shared" si="167"/>
        <v>0</v>
      </c>
      <c r="BN163" s="40">
        <f t="shared" si="168"/>
        <v>0</v>
      </c>
      <c r="BO163" s="40">
        <f t="shared" si="169"/>
        <v>0</v>
      </c>
      <c r="BP163" s="40">
        <f t="shared" si="170"/>
        <v>0</v>
      </c>
      <c r="BQ163" s="40">
        <f t="shared" si="171"/>
        <v>0</v>
      </c>
      <c r="BR163" s="40">
        <f t="shared" si="172"/>
        <v>0</v>
      </c>
      <c r="BS163" s="31">
        <f t="shared" si="173"/>
        <v>0</v>
      </c>
      <c r="BT163" s="40">
        <f t="shared" si="174"/>
        <v>0</v>
      </c>
      <c r="BU163" s="41">
        <f t="shared" si="175"/>
        <v>0</v>
      </c>
      <c r="BV163" s="41">
        <f t="shared" si="176"/>
        <v>0</v>
      </c>
      <c r="BW163" s="42"/>
      <c r="BX163" s="39">
        <f t="shared" si="177"/>
        <v>160</v>
      </c>
      <c r="BY163" s="40">
        <f t="shared" si="178"/>
        <v>0</v>
      </c>
      <c r="BZ163" s="40">
        <f t="shared" si="179"/>
        <v>0</v>
      </c>
      <c r="CA163" s="40">
        <f t="shared" si="180"/>
        <v>0</v>
      </c>
      <c r="CB163" s="40">
        <f t="shared" si="181"/>
        <v>0</v>
      </c>
      <c r="CC163" s="32">
        <f t="shared" si="148"/>
        <v>160</v>
      </c>
      <c r="CD163" s="177">
        <f t="shared" si="6"/>
        <v>13.333333333333343</v>
      </c>
      <c r="CE163" s="24">
        <f t="shared" si="149"/>
        <v>3</v>
      </c>
      <c r="CF163" s="177">
        <f t="shared" si="7"/>
        <v>-26.666666666666657</v>
      </c>
      <c r="CG163" s="24" t="str">
        <f t="shared" si="150"/>
        <v>NAO</v>
      </c>
      <c r="CH163" s="177">
        <f t="shared" si="8"/>
        <v>-80</v>
      </c>
      <c r="CI163" s="24" t="str">
        <f t="shared" si="151"/>
        <v>NAO</v>
      </c>
      <c r="CJ163" s="24">
        <f t="shared" si="152"/>
        <v>305</v>
      </c>
      <c r="CK163" s="175">
        <f t="shared" si="130"/>
        <v>8.0781561608562855E-2</v>
      </c>
      <c r="CM163">
        <f t="shared" si="131"/>
        <v>0</v>
      </c>
      <c r="CN163">
        <f t="shared" si="132"/>
        <v>0.1557632398753894</v>
      </c>
      <c r="CO163">
        <f t="shared" si="133"/>
        <v>0</v>
      </c>
      <c r="CP163">
        <f t="shared" si="134"/>
        <v>0.45558086560364469</v>
      </c>
      <c r="CQ163">
        <f t="shared" si="135"/>
        <v>0</v>
      </c>
      <c r="CR163">
        <f t="shared" si="136"/>
        <v>0</v>
      </c>
      <c r="CS163">
        <f t="shared" si="137"/>
        <v>0</v>
      </c>
      <c r="CT163">
        <f t="shared" si="138"/>
        <v>0</v>
      </c>
      <c r="CU163">
        <f t="shared" si="139"/>
        <v>0</v>
      </c>
      <c r="CV163">
        <f t="shared" si="140"/>
        <v>0</v>
      </c>
      <c r="CW163">
        <f t="shared" si="141"/>
        <v>0</v>
      </c>
      <c r="CX163">
        <f t="shared" si="142"/>
        <v>0</v>
      </c>
      <c r="CY163">
        <f t="shared" si="143"/>
        <v>0</v>
      </c>
      <c r="CZ163">
        <f t="shared" si="144"/>
        <v>0</v>
      </c>
      <c r="DA163">
        <f t="shared" si="145"/>
        <v>0</v>
      </c>
      <c r="DB163">
        <f t="shared" si="146"/>
        <v>0</v>
      </c>
      <c r="DC163">
        <f t="shared" si="147"/>
        <v>0</v>
      </c>
      <c r="DE163" s="24">
        <f t="shared" si="153"/>
        <v>0</v>
      </c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</row>
    <row r="164" spans="1:123" ht="15.75" thickBot="1">
      <c r="A164" s="172" t="str">
        <f ca="1">UDESC!A16</f>
        <v>UDESC</v>
      </c>
      <c r="B164" s="172">
        <f ca="1">UDESC!B16</f>
        <v>14</v>
      </c>
      <c r="C164" s="172" t="str">
        <f ca="1">UDESC!C16</f>
        <v>Stella Maris Michaelsen</v>
      </c>
      <c r="D164" s="85" t="str">
        <f ca="1">UDESC!D16</f>
        <v>P</v>
      </c>
      <c r="E164" s="172">
        <f ca="1">UDESC!E16</f>
        <v>1</v>
      </c>
      <c r="F164" s="172">
        <f ca="1">UDESC!F16</f>
        <v>0</v>
      </c>
      <c r="G164" s="172">
        <f ca="1">UDESC!G16</f>
        <v>1</v>
      </c>
      <c r="H164" s="172">
        <f ca="1">UDESC!H16</f>
        <v>1</v>
      </c>
      <c r="I164" s="172">
        <f ca="1">UDESC!I16</f>
        <v>0</v>
      </c>
      <c r="J164" s="172">
        <f ca="1">UDESC!J16</f>
        <v>0</v>
      </c>
      <c r="K164" s="172">
        <f ca="1">UDESC!K16</f>
        <v>0</v>
      </c>
      <c r="L164" s="172">
        <f ca="1">UDESC!L16</f>
        <v>0</v>
      </c>
      <c r="M164" s="172">
        <f ca="1">UDESC!M16</f>
        <v>0</v>
      </c>
      <c r="N164" s="172">
        <f ca="1">UDESC!N16</f>
        <v>0</v>
      </c>
      <c r="O164" s="172">
        <f ca="1">UDESC!O16</f>
        <v>0</v>
      </c>
      <c r="P164" s="172">
        <f ca="1">UDESC!P16</f>
        <v>0</v>
      </c>
      <c r="Q164" s="172">
        <f ca="1">UDESC!Q16</f>
        <v>0</v>
      </c>
      <c r="R164" s="172">
        <f ca="1">UDESC!R16</f>
        <v>0</v>
      </c>
      <c r="S164" s="172">
        <f ca="1">UDESC!S16</f>
        <v>0</v>
      </c>
      <c r="T164" s="85" t="str">
        <f ca="1">UDESC!T16</f>
        <v>P</v>
      </c>
      <c r="U164" s="172">
        <f ca="1">UDESC!U16</f>
        <v>1</v>
      </c>
      <c r="V164" s="172">
        <f ca="1">UDESC!V16</f>
        <v>5</v>
      </c>
      <c r="W164" s="172">
        <f ca="1">UDESC!W16</f>
        <v>3</v>
      </c>
      <c r="X164" s="172">
        <f ca="1">UDESC!X16</f>
        <v>2</v>
      </c>
      <c r="Y164" s="172">
        <f ca="1">UDESC!Y16</f>
        <v>0</v>
      </c>
      <c r="Z164" s="172">
        <f ca="1">UDESC!Z16</f>
        <v>0</v>
      </c>
      <c r="AA164" s="172">
        <f ca="1">UDESC!AA16</f>
        <v>0</v>
      </c>
      <c r="AB164" s="172">
        <f ca="1">UDESC!AB16</f>
        <v>0</v>
      </c>
      <c r="AC164" s="172">
        <f ca="1">UDESC!AC16</f>
        <v>0</v>
      </c>
      <c r="AD164" s="172">
        <f ca="1">UDESC!AD16</f>
        <v>0</v>
      </c>
      <c r="AE164" s="172">
        <f ca="1">UDESC!AE16</f>
        <v>0</v>
      </c>
      <c r="AF164" s="172">
        <f ca="1">UDESC!AF16</f>
        <v>0</v>
      </c>
      <c r="AG164" s="172">
        <f ca="1">UDESC!AG16</f>
        <v>0</v>
      </c>
      <c r="AH164" s="172">
        <f ca="1">UDESC!AH16</f>
        <v>0</v>
      </c>
      <c r="AI164" s="172">
        <f ca="1">UDESC!AI16</f>
        <v>0</v>
      </c>
      <c r="AJ164" s="50"/>
      <c r="AK164" s="93"/>
      <c r="AL164" s="33"/>
      <c r="AM164" s="33"/>
      <c r="AN164" s="36"/>
      <c r="AO164" s="36"/>
      <c r="AP164" s="36"/>
      <c r="AQ164" s="36"/>
      <c r="AR164" s="37"/>
      <c r="AS164" s="33"/>
      <c r="AT164" s="33"/>
      <c r="AU164" s="33"/>
      <c r="AV164" s="33"/>
      <c r="AW164" s="33"/>
      <c r="AX164" s="33"/>
      <c r="AY164" s="33"/>
      <c r="AZ164" s="38">
        <f t="shared" si="154"/>
        <v>2</v>
      </c>
      <c r="BA164" s="39">
        <f t="shared" si="155"/>
        <v>2</v>
      </c>
      <c r="BB164" s="40">
        <f t="shared" si="156"/>
        <v>5</v>
      </c>
      <c r="BC164" s="31">
        <f t="shared" si="157"/>
        <v>7</v>
      </c>
      <c r="BD164" s="40">
        <f t="shared" si="158"/>
        <v>4</v>
      </c>
      <c r="BE164" s="31">
        <f t="shared" si="159"/>
        <v>11</v>
      </c>
      <c r="BF164" s="40">
        <f t="shared" si="160"/>
        <v>3</v>
      </c>
      <c r="BG164" s="31">
        <f t="shared" si="161"/>
        <v>14</v>
      </c>
      <c r="BH164" s="40">
        <f t="shared" si="162"/>
        <v>0</v>
      </c>
      <c r="BI164" s="40">
        <f t="shared" si="163"/>
        <v>0</v>
      </c>
      <c r="BJ164" s="40">
        <f t="shared" si="164"/>
        <v>0</v>
      </c>
      <c r="BK164" s="40">
        <f t="shared" si="165"/>
        <v>0</v>
      </c>
      <c r="BL164" s="40">
        <f t="shared" si="166"/>
        <v>0</v>
      </c>
      <c r="BM164" s="31">
        <f t="shared" si="167"/>
        <v>0</v>
      </c>
      <c r="BN164" s="40">
        <f t="shared" si="168"/>
        <v>0</v>
      </c>
      <c r="BO164" s="40">
        <f t="shared" si="169"/>
        <v>0</v>
      </c>
      <c r="BP164" s="40">
        <f t="shared" si="170"/>
        <v>0</v>
      </c>
      <c r="BQ164" s="40">
        <f t="shared" si="171"/>
        <v>0</v>
      </c>
      <c r="BR164" s="40">
        <f t="shared" si="172"/>
        <v>0</v>
      </c>
      <c r="BS164" s="31">
        <f t="shared" si="173"/>
        <v>0</v>
      </c>
      <c r="BT164" s="40">
        <f t="shared" si="174"/>
        <v>0</v>
      </c>
      <c r="BU164" s="41">
        <f t="shared" si="175"/>
        <v>0</v>
      </c>
      <c r="BV164" s="41">
        <f t="shared" si="176"/>
        <v>0</v>
      </c>
      <c r="BW164" s="42"/>
      <c r="BX164" s="39">
        <f t="shared" si="177"/>
        <v>960</v>
      </c>
      <c r="BY164" s="40">
        <f t="shared" si="178"/>
        <v>0</v>
      </c>
      <c r="BZ164" s="40">
        <f t="shared" si="179"/>
        <v>0</v>
      </c>
      <c r="CA164" s="40">
        <f t="shared" si="180"/>
        <v>0</v>
      </c>
      <c r="CB164" s="40">
        <f t="shared" si="181"/>
        <v>0</v>
      </c>
      <c r="CC164" s="32">
        <f t="shared" si="148"/>
        <v>960</v>
      </c>
      <c r="CD164" s="177">
        <f t="shared" si="6"/>
        <v>813.33333333333337</v>
      </c>
      <c r="CE164" s="24">
        <f t="shared" si="149"/>
        <v>3</v>
      </c>
      <c r="CF164" s="177">
        <f t="shared" si="7"/>
        <v>773.33333333333337</v>
      </c>
      <c r="CG164" s="24">
        <f t="shared" si="150"/>
        <v>4</v>
      </c>
      <c r="CH164" s="177">
        <f t="shared" si="8"/>
        <v>720</v>
      </c>
      <c r="CI164" s="24">
        <f t="shared" si="151"/>
        <v>5</v>
      </c>
      <c r="CJ164" s="24">
        <f t="shared" si="152"/>
        <v>56</v>
      </c>
      <c r="CK164" s="175">
        <f t="shared" si="130"/>
        <v>0.4846893696513771</v>
      </c>
      <c r="CM164">
        <f t="shared" si="131"/>
        <v>0.36968576709796674</v>
      </c>
      <c r="CN164">
        <f t="shared" si="132"/>
        <v>0.77881619937694702</v>
      </c>
      <c r="CO164">
        <f t="shared" si="133"/>
        <v>0.39920159680638723</v>
      </c>
      <c r="CP164">
        <f t="shared" si="134"/>
        <v>0.68337129840546706</v>
      </c>
      <c r="CQ164">
        <f t="shared" si="135"/>
        <v>0</v>
      </c>
      <c r="CR164">
        <f t="shared" si="136"/>
        <v>0</v>
      </c>
      <c r="CS164">
        <f t="shared" si="137"/>
        <v>0</v>
      </c>
      <c r="CT164">
        <f t="shared" si="138"/>
        <v>0</v>
      </c>
      <c r="CU164">
        <f t="shared" si="139"/>
        <v>0</v>
      </c>
      <c r="CV164">
        <f t="shared" si="140"/>
        <v>0</v>
      </c>
      <c r="CW164">
        <f t="shared" si="141"/>
        <v>0</v>
      </c>
      <c r="CX164">
        <f t="shared" si="142"/>
        <v>0</v>
      </c>
      <c r="CY164">
        <f t="shared" si="143"/>
        <v>0</v>
      </c>
      <c r="CZ164">
        <f t="shared" si="144"/>
        <v>0</v>
      </c>
      <c r="DA164">
        <f t="shared" si="145"/>
        <v>0</v>
      </c>
      <c r="DB164">
        <f t="shared" si="146"/>
        <v>0</v>
      </c>
      <c r="DC164">
        <f t="shared" si="147"/>
        <v>0</v>
      </c>
      <c r="DE164" s="24">
        <f t="shared" si="153"/>
        <v>0</v>
      </c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</row>
    <row r="165" spans="1:123" ht="15.75" thickBot="1">
      <c r="A165" s="172" t="str">
        <f ca="1">UDESC!A17</f>
        <v>UDESC</v>
      </c>
      <c r="B165" s="172">
        <f ca="1">UDESC!B17</f>
        <v>15</v>
      </c>
      <c r="C165" s="172" t="str">
        <f ca="1">UDESC!C17</f>
        <v>Susana Cristina Domenech</v>
      </c>
      <c r="D165" s="85" t="str">
        <f ca="1">UDESC!D17</f>
        <v>P</v>
      </c>
      <c r="E165" s="172">
        <f ca="1">UDESC!E17</f>
        <v>0</v>
      </c>
      <c r="F165" s="172">
        <f ca="1">UDESC!F17</f>
        <v>0</v>
      </c>
      <c r="G165" s="172">
        <f ca="1">UDESC!G17</f>
        <v>3</v>
      </c>
      <c r="H165" s="172">
        <f ca="1">UDESC!H17</f>
        <v>0</v>
      </c>
      <c r="I165" s="172">
        <f ca="1">UDESC!I17</f>
        <v>0</v>
      </c>
      <c r="J165" s="172">
        <f ca="1">UDESC!J17</f>
        <v>0</v>
      </c>
      <c r="K165" s="172">
        <f ca="1">UDESC!K17</f>
        <v>0</v>
      </c>
      <c r="L165" s="172">
        <f ca="1">UDESC!L17</f>
        <v>0</v>
      </c>
      <c r="M165" s="172">
        <f ca="1">UDESC!M17</f>
        <v>0</v>
      </c>
      <c r="N165" s="172">
        <f ca="1">UDESC!N17</f>
        <v>0</v>
      </c>
      <c r="O165" s="172">
        <f ca="1">UDESC!O17</f>
        <v>0</v>
      </c>
      <c r="P165" s="172">
        <f ca="1">UDESC!P17</f>
        <v>0</v>
      </c>
      <c r="Q165" s="172">
        <f ca="1">UDESC!Q17</f>
        <v>0</v>
      </c>
      <c r="R165" s="172">
        <f ca="1">UDESC!R17</f>
        <v>0</v>
      </c>
      <c r="S165" s="172">
        <f ca="1">UDESC!S17</f>
        <v>0</v>
      </c>
      <c r="T165" s="85" t="str">
        <f ca="1">UDESC!T17</f>
        <v>P</v>
      </c>
      <c r="U165" s="172">
        <f ca="1">UDESC!U17</f>
        <v>0</v>
      </c>
      <c r="V165" s="172">
        <f ca="1">UDESC!V17</f>
        <v>1</v>
      </c>
      <c r="W165" s="172">
        <f ca="1">UDESC!W17</f>
        <v>1</v>
      </c>
      <c r="X165" s="172">
        <f ca="1">UDESC!X17</f>
        <v>1</v>
      </c>
      <c r="Y165" s="172">
        <f ca="1">UDESC!Y17</f>
        <v>2</v>
      </c>
      <c r="Z165" s="172">
        <f ca="1">UDESC!Z17</f>
        <v>0</v>
      </c>
      <c r="AA165" s="172">
        <f ca="1">UDESC!AA17</f>
        <v>1</v>
      </c>
      <c r="AB165" s="172">
        <f ca="1">UDESC!AB17</f>
        <v>0</v>
      </c>
      <c r="AC165" s="172">
        <f ca="1">UDESC!AC17</f>
        <v>0</v>
      </c>
      <c r="AD165" s="172">
        <f ca="1">UDESC!AD17</f>
        <v>0</v>
      </c>
      <c r="AE165" s="172">
        <f ca="1">UDESC!AE17</f>
        <v>0</v>
      </c>
      <c r="AF165" s="172">
        <f ca="1">UDESC!AF17</f>
        <v>0</v>
      </c>
      <c r="AG165" s="172">
        <f ca="1">UDESC!AG17</f>
        <v>0</v>
      </c>
      <c r="AH165" s="172">
        <f ca="1">UDESC!AH17</f>
        <v>0</v>
      </c>
      <c r="AI165" s="172">
        <f ca="1">UDESC!AI17</f>
        <v>0</v>
      </c>
      <c r="AJ165" s="50"/>
      <c r="AK165" s="93"/>
      <c r="AL165" s="33"/>
      <c r="AM165" s="33"/>
      <c r="AN165" s="36"/>
      <c r="AO165" s="36"/>
      <c r="AP165" s="36"/>
      <c r="AQ165" s="36"/>
      <c r="AR165" s="37"/>
      <c r="AS165" s="33"/>
      <c r="AT165" s="33"/>
      <c r="AU165" s="33"/>
      <c r="AV165" s="33"/>
      <c r="AW165" s="33"/>
      <c r="AX165" s="33"/>
      <c r="AY165" s="33"/>
      <c r="AZ165" s="38">
        <f t="shared" si="154"/>
        <v>2</v>
      </c>
      <c r="BA165" s="39">
        <f t="shared" si="155"/>
        <v>0</v>
      </c>
      <c r="BB165" s="40">
        <f t="shared" si="156"/>
        <v>1</v>
      </c>
      <c r="BC165" s="31">
        <f t="shared" si="157"/>
        <v>1</v>
      </c>
      <c r="BD165" s="40">
        <f t="shared" si="158"/>
        <v>4</v>
      </c>
      <c r="BE165" s="31">
        <f t="shared" si="159"/>
        <v>5</v>
      </c>
      <c r="BF165" s="40">
        <f t="shared" si="160"/>
        <v>1</v>
      </c>
      <c r="BG165" s="31">
        <f t="shared" si="161"/>
        <v>6</v>
      </c>
      <c r="BH165" s="40">
        <f t="shared" si="162"/>
        <v>2</v>
      </c>
      <c r="BI165" s="40">
        <f t="shared" si="163"/>
        <v>0</v>
      </c>
      <c r="BJ165" s="40">
        <f t="shared" si="164"/>
        <v>1</v>
      </c>
      <c r="BK165" s="40">
        <f t="shared" si="165"/>
        <v>0</v>
      </c>
      <c r="BL165" s="40">
        <f t="shared" si="166"/>
        <v>0</v>
      </c>
      <c r="BM165" s="31">
        <f t="shared" si="167"/>
        <v>0</v>
      </c>
      <c r="BN165" s="40">
        <f t="shared" si="168"/>
        <v>0</v>
      </c>
      <c r="BO165" s="40">
        <f t="shared" si="169"/>
        <v>0</v>
      </c>
      <c r="BP165" s="40">
        <f t="shared" si="170"/>
        <v>0</v>
      </c>
      <c r="BQ165" s="40">
        <f t="shared" si="171"/>
        <v>0</v>
      </c>
      <c r="BR165" s="40">
        <f t="shared" si="172"/>
        <v>0</v>
      </c>
      <c r="BS165" s="31">
        <f t="shared" si="173"/>
        <v>0</v>
      </c>
      <c r="BT165" s="40">
        <f t="shared" si="174"/>
        <v>0</v>
      </c>
      <c r="BU165" s="41">
        <f t="shared" si="175"/>
        <v>0</v>
      </c>
      <c r="BV165" s="41">
        <f t="shared" si="176"/>
        <v>0</v>
      </c>
      <c r="BW165" s="42"/>
      <c r="BX165" s="39">
        <f t="shared" si="177"/>
        <v>400</v>
      </c>
      <c r="BY165" s="40">
        <f t="shared" si="178"/>
        <v>0</v>
      </c>
      <c r="BZ165" s="40">
        <f t="shared" si="179"/>
        <v>5</v>
      </c>
      <c r="CA165" s="40">
        <f t="shared" si="180"/>
        <v>0</v>
      </c>
      <c r="CB165" s="40">
        <f t="shared" si="181"/>
        <v>0</v>
      </c>
      <c r="CC165" s="32">
        <f t="shared" si="148"/>
        <v>405</v>
      </c>
      <c r="CD165" s="177">
        <f t="shared" si="6"/>
        <v>258.33333333333337</v>
      </c>
      <c r="CE165" s="24">
        <f t="shared" si="149"/>
        <v>3</v>
      </c>
      <c r="CF165" s="177">
        <f t="shared" si="7"/>
        <v>218.33333333333334</v>
      </c>
      <c r="CG165" s="24">
        <f t="shared" si="150"/>
        <v>4</v>
      </c>
      <c r="CH165" s="177">
        <f t="shared" si="8"/>
        <v>165</v>
      </c>
      <c r="CI165" s="24">
        <f t="shared" si="151"/>
        <v>5</v>
      </c>
      <c r="CJ165" s="24">
        <f t="shared" si="152"/>
        <v>152</v>
      </c>
      <c r="CK165" s="175">
        <f t="shared" si="130"/>
        <v>0.20447832782167472</v>
      </c>
      <c r="CM165">
        <f t="shared" si="131"/>
        <v>0</v>
      </c>
      <c r="CN165">
        <f t="shared" si="132"/>
        <v>0.1557632398753894</v>
      </c>
      <c r="CO165">
        <f t="shared" si="133"/>
        <v>0.39920159680638723</v>
      </c>
      <c r="CP165">
        <f t="shared" si="134"/>
        <v>0.22779043280182235</v>
      </c>
      <c r="CQ165">
        <f t="shared" si="135"/>
        <v>1.680672268907563</v>
      </c>
      <c r="CR165">
        <f t="shared" si="136"/>
        <v>0</v>
      </c>
      <c r="CS165">
        <f t="shared" si="137"/>
        <v>1.0204081632653061</v>
      </c>
      <c r="CT165">
        <f t="shared" si="138"/>
        <v>0</v>
      </c>
      <c r="CU165">
        <f t="shared" si="139"/>
        <v>0</v>
      </c>
      <c r="CV165">
        <f t="shared" si="140"/>
        <v>0</v>
      </c>
      <c r="CW165">
        <f t="shared" si="141"/>
        <v>0</v>
      </c>
      <c r="CX165">
        <f t="shared" si="142"/>
        <v>0</v>
      </c>
      <c r="CY165">
        <f t="shared" si="143"/>
        <v>0</v>
      </c>
      <c r="CZ165">
        <f t="shared" si="144"/>
        <v>0</v>
      </c>
      <c r="DA165">
        <f t="shared" si="145"/>
        <v>0</v>
      </c>
      <c r="DB165">
        <f t="shared" si="146"/>
        <v>0</v>
      </c>
      <c r="DC165">
        <f t="shared" si="147"/>
        <v>0</v>
      </c>
      <c r="DE165" s="24">
        <f t="shared" si="153"/>
        <v>0</v>
      </c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</row>
    <row r="166" spans="1:123" ht="15.75" thickBot="1">
      <c r="A166" s="172" t="str">
        <f ca="1">UDESC!A18</f>
        <v>UDESC</v>
      </c>
      <c r="B166" s="172">
        <f ca="1">UDESC!B18</f>
        <v>16</v>
      </c>
      <c r="C166" s="172" t="str">
        <f ca="1">UDESC!C18</f>
        <v>Tales de Carvalho</v>
      </c>
      <c r="D166" s="85" t="str">
        <f ca="1">UDESC!D18</f>
        <v>P</v>
      </c>
      <c r="E166" s="172">
        <f ca="1">UDESC!E18</f>
        <v>1</v>
      </c>
      <c r="F166" s="172">
        <f ca="1">UDESC!F18</f>
        <v>2</v>
      </c>
      <c r="G166" s="172">
        <f ca="1">UDESC!G18</f>
        <v>3</v>
      </c>
      <c r="H166" s="172">
        <f ca="1">UDESC!H18</f>
        <v>1</v>
      </c>
      <c r="I166" s="172">
        <f ca="1">UDESC!I18</f>
        <v>0</v>
      </c>
      <c r="J166" s="172">
        <f ca="1">UDESC!J18</f>
        <v>2</v>
      </c>
      <c r="K166" s="172">
        <f ca="1">UDESC!K18</f>
        <v>1</v>
      </c>
      <c r="L166" s="172">
        <f ca="1">UDESC!L18</f>
        <v>0</v>
      </c>
      <c r="M166" s="172">
        <f ca="1">UDESC!M18</f>
        <v>0</v>
      </c>
      <c r="N166" s="172">
        <f ca="1">UDESC!N18</f>
        <v>0</v>
      </c>
      <c r="O166" s="172">
        <f ca="1">UDESC!O18</f>
        <v>0</v>
      </c>
      <c r="P166" s="172">
        <f ca="1">UDESC!P18</f>
        <v>0</v>
      </c>
      <c r="Q166" s="172">
        <f ca="1">UDESC!Q18</f>
        <v>0</v>
      </c>
      <c r="R166" s="172">
        <f ca="1">UDESC!R18</f>
        <v>0</v>
      </c>
      <c r="S166" s="172">
        <f ca="1">UDESC!S18</f>
        <v>0</v>
      </c>
      <c r="T166" s="85" t="str">
        <f ca="1">UDESC!T18</f>
        <v>P</v>
      </c>
      <c r="U166" s="172">
        <f ca="1">UDESC!U18</f>
        <v>0</v>
      </c>
      <c r="V166" s="172">
        <f ca="1">UDESC!V18</f>
        <v>1</v>
      </c>
      <c r="W166" s="172">
        <f ca="1">UDESC!W18</f>
        <v>1</v>
      </c>
      <c r="X166" s="172">
        <f ca="1">UDESC!X18</f>
        <v>0</v>
      </c>
      <c r="Y166" s="172">
        <f ca="1">UDESC!Y18</f>
        <v>0</v>
      </c>
      <c r="Z166" s="172">
        <f ca="1">UDESC!Z18</f>
        <v>1</v>
      </c>
      <c r="AA166" s="172">
        <f ca="1">UDESC!AA18</f>
        <v>1</v>
      </c>
      <c r="AB166" s="172">
        <f ca="1">UDESC!AB18</f>
        <v>0</v>
      </c>
      <c r="AC166" s="172">
        <f ca="1">UDESC!AC18</f>
        <v>0</v>
      </c>
      <c r="AD166" s="172">
        <f ca="1">UDESC!AD18</f>
        <v>0</v>
      </c>
      <c r="AE166" s="172">
        <f ca="1">UDESC!AE18</f>
        <v>0</v>
      </c>
      <c r="AF166" s="172">
        <f ca="1">UDESC!AF18</f>
        <v>0</v>
      </c>
      <c r="AG166" s="172">
        <f ca="1">UDESC!AG18</f>
        <v>0</v>
      </c>
      <c r="AH166" s="172">
        <f ca="1">UDESC!AH18</f>
        <v>0</v>
      </c>
      <c r="AI166" s="172">
        <f ca="1">UDESC!AI18</f>
        <v>0</v>
      </c>
      <c r="AJ166" s="50"/>
      <c r="AK166" s="93"/>
      <c r="AL166" s="33"/>
      <c r="AM166" s="33"/>
      <c r="AN166" s="36"/>
      <c r="AO166" s="36"/>
      <c r="AP166" s="36"/>
      <c r="AQ166" s="36"/>
      <c r="AR166" s="37"/>
      <c r="AS166" s="33"/>
      <c r="AT166" s="33"/>
      <c r="AU166" s="33"/>
      <c r="AV166" s="33"/>
      <c r="AW166" s="33"/>
      <c r="AX166" s="33"/>
      <c r="AY166" s="33"/>
      <c r="AZ166" s="38">
        <f t="shared" si="154"/>
        <v>2</v>
      </c>
      <c r="BA166" s="39">
        <f t="shared" si="155"/>
        <v>1</v>
      </c>
      <c r="BB166" s="40">
        <f t="shared" si="156"/>
        <v>3</v>
      </c>
      <c r="BC166" s="31">
        <f t="shared" si="157"/>
        <v>4</v>
      </c>
      <c r="BD166" s="40">
        <f t="shared" si="158"/>
        <v>4</v>
      </c>
      <c r="BE166" s="31">
        <f t="shared" si="159"/>
        <v>8</v>
      </c>
      <c r="BF166" s="40">
        <f t="shared" si="160"/>
        <v>1</v>
      </c>
      <c r="BG166" s="31">
        <f t="shared" si="161"/>
        <v>9</v>
      </c>
      <c r="BH166" s="40">
        <f t="shared" si="162"/>
        <v>0</v>
      </c>
      <c r="BI166" s="40">
        <f t="shared" si="163"/>
        <v>3</v>
      </c>
      <c r="BJ166" s="40">
        <f t="shared" si="164"/>
        <v>2</v>
      </c>
      <c r="BK166" s="40">
        <f t="shared" si="165"/>
        <v>0</v>
      </c>
      <c r="BL166" s="40">
        <f t="shared" si="166"/>
        <v>0</v>
      </c>
      <c r="BM166" s="31">
        <f t="shared" si="167"/>
        <v>0</v>
      </c>
      <c r="BN166" s="40">
        <f t="shared" si="168"/>
        <v>0</v>
      </c>
      <c r="BO166" s="40">
        <f t="shared" si="169"/>
        <v>0</v>
      </c>
      <c r="BP166" s="40">
        <f t="shared" si="170"/>
        <v>0</v>
      </c>
      <c r="BQ166" s="40">
        <f t="shared" si="171"/>
        <v>0</v>
      </c>
      <c r="BR166" s="40">
        <f t="shared" si="172"/>
        <v>0</v>
      </c>
      <c r="BS166" s="31">
        <f t="shared" si="173"/>
        <v>0</v>
      </c>
      <c r="BT166" s="40">
        <f t="shared" si="174"/>
        <v>0</v>
      </c>
      <c r="BU166" s="41">
        <f t="shared" si="175"/>
        <v>0</v>
      </c>
      <c r="BV166" s="41">
        <f t="shared" si="176"/>
        <v>0</v>
      </c>
      <c r="BW166" s="42"/>
      <c r="BX166" s="39">
        <f t="shared" si="177"/>
        <v>620</v>
      </c>
      <c r="BY166" s="40">
        <f t="shared" si="178"/>
        <v>30</v>
      </c>
      <c r="BZ166" s="40">
        <f t="shared" si="179"/>
        <v>10</v>
      </c>
      <c r="CA166" s="40">
        <f t="shared" si="180"/>
        <v>0</v>
      </c>
      <c r="CB166" s="40">
        <f t="shared" si="181"/>
        <v>0</v>
      </c>
      <c r="CC166" s="32">
        <f t="shared" si="148"/>
        <v>660</v>
      </c>
      <c r="CD166" s="177">
        <f t="shared" si="6"/>
        <v>513.33333333333337</v>
      </c>
      <c r="CE166" s="24">
        <f t="shared" si="149"/>
        <v>3</v>
      </c>
      <c r="CF166" s="177">
        <f t="shared" si="7"/>
        <v>473.33333333333337</v>
      </c>
      <c r="CG166" s="24">
        <f t="shared" si="150"/>
        <v>4</v>
      </c>
      <c r="CH166" s="177">
        <f t="shared" si="8"/>
        <v>420</v>
      </c>
      <c r="CI166" s="24">
        <f t="shared" si="151"/>
        <v>5</v>
      </c>
      <c r="CJ166" s="24">
        <f t="shared" si="152"/>
        <v>97</v>
      </c>
      <c r="CK166" s="175">
        <f t="shared" si="130"/>
        <v>0.33322394163532176</v>
      </c>
      <c r="CM166">
        <f t="shared" si="131"/>
        <v>0.18484288354898337</v>
      </c>
      <c r="CN166">
        <f t="shared" si="132"/>
        <v>0.46728971962616822</v>
      </c>
      <c r="CO166">
        <f t="shared" si="133"/>
        <v>0.39920159680638723</v>
      </c>
      <c r="CP166">
        <f t="shared" si="134"/>
        <v>0.22779043280182235</v>
      </c>
      <c r="CQ166">
        <f t="shared" si="135"/>
        <v>0</v>
      </c>
      <c r="CR166">
        <f t="shared" si="136"/>
        <v>0.89820359281437134</v>
      </c>
      <c r="CS166">
        <f t="shared" si="137"/>
        <v>2.0408163265306123</v>
      </c>
      <c r="CT166">
        <f t="shared" si="138"/>
        <v>0</v>
      </c>
      <c r="CU166">
        <f t="shared" si="139"/>
        <v>0</v>
      </c>
      <c r="CV166">
        <f t="shared" si="140"/>
        <v>0</v>
      </c>
      <c r="CW166">
        <f t="shared" si="141"/>
        <v>0</v>
      </c>
      <c r="CX166">
        <f t="shared" si="142"/>
        <v>0</v>
      </c>
      <c r="CY166">
        <f t="shared" si="143"/>
        <v>0</v>
      </c>
      <c r="CZ166">
        <f t="shared" si="144"/>
        <v>0</v>
      </c>
      <c r="DA166">
        <f t="shared" si="145"/>
        <v>0</v>
      </c>
      <c r="DB166">
        <f t="shared" si="146"/>
        <v>0</v>
      </c>
      <c r="DC166">
        <f t="shared" si="147"/>
        <v>0</v>
      </c>
      <c r="DE166" s="24">
        <f t="shared" si="153"/>
        <v>0</v>
      </c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</row>
    <row r="167" spans="1:123" ht="15.75" thickBot="1">
      <c r="A167" s="172" t="str">
        <f ca="1">UDESC!A19</f>
        <v>UDESC</v>
      </c>
      <c r="B167" s="172">
        <f ca="1">UDESC!B19</f>
        <v>17</v>
      </c>
      <c r="C167" s="172" t="str">
        <f ca="1">UDESC!C19</f>
        <v>Thaís Silva Beltrame</v>
      </c>
      <c r="D167" s="85" t="str">
        <f ca="1">UDESC!D19</f>
        <v>C</v>
      </c>
      <c r="E167" s="172">
        <f ca="1">UDESC!E19</f>
        <v>0</v>
      </c>
      <c r="F167" s="172">
        <f ca="1">UDESC!F19</f>
        <v>0</v>
      </c>
      <c r="G167" s="172">
        <f ca="1">UDESC!G19</f>
        <v>0</v>
      </c>
      <c r="H167" s="172">
        <f ca="1">UDESC!H19</f>
        <v>0</v>
      </c>
      <c r="I167" s="172">
        <f ca="1">UDESC!I19</f>
        <v>0</v>
      </c>
      <c r="J167" s="172">
        <f ca="1">UDESC!J19</f>
        <v>0</v>
      </c>
      <c r="K167" s="172">
        <f ca="1">UDESC!K19</f>
        <v>0</v>
      </c>
      <c r="L167" s="172">
        <f ca="1">UDESC!L19</f>
        <v>0</v>
      </c>
      <c r="M167" s="172">
        <f ca="1">UDESC!M19</f>
        <v>0</v>
      </c>
      <c r="N167" s="172">
        <f ca="1">UDESC!N19</f>
        <v>0</v>
      </c>
      <c r="O167" s="172">
        <f ca="1">UDESC!O19</f>
        <v>0</v>
      </c>
      <c r="P167" s="172">
        <f ca="1">UDESC!P19</f>
        <v>0</v>
      </c>
      <c r="Q167" s="172">
        <f ca="1">UDESC!Q19</f>
        <v>0</v>
      </c>
      <c r="R167" s="172">
        <f ca="1">UDESC!R19</f>
        <v>0</v>
      </c>
      <c r="S167" s="172">
        <f ca="1">UDESC!S19</f>
        <v>0</v>
      </c>
      <c r="T167" s="85" t="str">
        <f ca="1">UDESC!T19</f>
        <v>P</v>
      </c>
      <c r="U167" s="172">
        <f ca="1">UDESC!U19</f>
        <v>0</v>
      </c>
      <c r="V167" s="172">
        <f ca="1">UDESC!V19</f>
        <v>0</v>
      </c>
      <c r="W167" s="172">
        <f ca="1">UDESC!W19</f>
        <v>4</v>
      </c>
      <c r="X167" s="172">
        <f ca="1">UDESC!X19</f>
        <v>1</v>
      </c>
      <c r="Y167" s="172">
        <f ca="1">UDESC!Y19</f>
        <v>0</v>
      </c>
      <c r="Z167" s="172">
        <f ca="1">UDESC!Z19</f>
        <v>0</v>
      </c>
      <c r="AA167" s="172">
        <f ca="1">UDESC!AA19</f>
        <v>0</v>
      </c>
      <c r="AB167" s="172">
        <f ca="1">UDESC!AB19</f>
        <v>0</v>
      </c>
      <c r="AC167" s="172">
        <f ca="1">UDESC!AC19</f>
        <v>0</v>
      </c>
      <c r="AD167" s="172">
        <f ca="1">UDESC!AD19</f>
        <v>0</v>
      </c>
      <c r="AE167" s="172">
        <f ca="1">UDESC!AE19</f>
        <v>0</v>
      </c>
      <c r="AF167" s="172">
        <f ca="1">UDESC!AF19</f>
        <v>0</v>
      </c>
      <c r="AG167" s="172">
        <f ca="1">UDESC!AG19</f>
        <v>0</v>
      </c>
      <c r="AH167" s="172">
        <f ca="1">UDESC!AH19</f>
        <v>0</v>
      </c>
      <c r="AI167" s="172">
        <f ca="1">UDESC!AI19</f>
        <v>0</v>
      </c>
      <c r="AJ167" s="50"/>
      <c r="AK167" s="93"/>
      <c r="AL167" s="33"/>
      <c r="AM167" s="33"/>
      <c r="AN167" s="36"/>
      <c r="AO167" s="36"/>
      <c r="AP167" s="36"/>
      <c r="AQ167" s="36"/>
      <c r="AR167" s="37"/>
      <c r="AS167" s="33"/>
      <c r="AT167" s="33"/>
      <c r="AU167" s="33"/>
      <c r="AV167" s="33"/>
      <c r="AW167" s="33"/>
      <c r="AX167" s="33"/>
      <c r="AY167" s="33"/>
      <c r="AZ167" s="38">
        <f t="shared" si="154"/>
        <v>1</v>
      </c>
      <c r="BA167" s="39">
        <f t="shared" si="155"/>
        <v>0</v>
      </c>
      <c r="BB167" s="40">
        <f t="shared" si="156"/>
        <v>0</v>
      </c>
      <c r="BC167" s="31">
        <f t="shared" si="157"/>
        <v>0</v>
      </c>
      <c r="BD167" s="40">
        <f t="shared" si="158"/>
        <v>4</v>
      </c>
      <c r="BE167" s="31">
        <f t="shared" si="159"/>
        <v>4</v>
      </c>
      <c r="BF167" s="40">
        <f t="shared" si="160"/>
        <v>1</v>
      </c>
      <c r="BG167" s="31">
        <f t="shared" si="161"/>
        <v>5</v>
      </c>
      <c r="BH167" s="40">
        <f t="shared" si="162"/>
        <v>0</v>
      </c>
      <c r="BI167" s="40">
        <f t="shared" si="163"/>
        <v>0</v>
      </c>
      <c r="BJ167" s="40">
        <f t="shared" si="164"/>
        <v>0</v>
      </c>
      <c r="BK167" s="40">
        <f t="shared" si="165"/>
        <v>0</v>
      </c>
      <c r="BL167" s="40">
        <f t="shared" si="166"/>
        <v>0</v>
      </c>
      <c r="BM167" s="31">
        <f t="shared" si="167"/>
        <v>0</v>
      </c>
      <c r="BN167" s="40">
        <f t="shared" si="168"/>
        <v>0</v>
      </c>
      <c r="BO167" s="40">
        <f t="shared" si="169"/>
        <v>0</v>
      </c>
      <c r="BP167" s="40">
        <f t="shared" si="170"/>
        <v>0</v>
      </c>
      <c r="BQ167" s="40">
        <f t="shared" si="171"/>
        <v>0</v>
      </c>
      <c r="BR167" s="40">
        <f t="shared" si="172"/>
        <v>0</v>
      </c>
      <c r="BS167" s="31">
        <f t="shared" si="173"/>
        <v>0</v>
      </c>
      <c r="BT167" s="40">
        <f t="shared" si="174"/>
        <v>0</v>
      </c>
      <c r="BU167" s="41">
        <f t="shared" si="175"/>
        <v>0</v>
      </c>
      <c r="BV167" s="41">
        <f t="shared" si="176"/>
        <v>0</v>
      </c>
      <c r="BW167" s="42"/>
      <c r="BX167" s="39">
        <f t="shared" si="177"/>
        <v>280</v>
      </c>
      <c r="BY167" s="40">
        <f t="shared" si="178"/>
        <v>0</v>
      </c>
      <c r="BZ167" s="40">
        <f t="shared" si="179"/>
        <v>0</v>
      </c>
      <c r="CA167" s="40">
        <f t="shared" si="180"/>
        <v>0</v>
      </c>
      <c r="CB167" s="40">
        <f t="shared" si="181"/>
        <v>0</v>
      </c>
      <c r="CC167" s="32">
        <f t="shared" si="148"/>
        <v>280</v>
      </c>
      <c r="CD167" s="177">
        <f t="shared" si="6"/>
        <v>206.66666666666669</v>
      </c>
      <c r="CE167" s="24">
        <f t="shared" si="149"/>
        <v>3</v>
      </c>
      <c r="CF167" s="177">
        <f t="shared" si="7"/>
        <v>186.66666666666669</v>
      </c>
      <c r="CG167" s="24">
        <f t="shared" si="150"/>
        <v>4</v>
      </c>
      <c r="CH167" s="177">
        <f t="shared" si="8"/>
        <v>160</v>
      </c>
      <c r="CI167" s="24">
        <f t="shared" si="151"/>
        <v>5</v>
      </c>
      <c r="CJ167" s="24">
        <f t="shared" si="152"/>
        <v>230</v>
      </c>
      <c r="CK167" s="175">
        <f t="shared" si="130"/>
        <v>0.14136773281498499</v>
      </c>
      <c r="CM167">
        <f t="shared" si="131"/>
        <v>0</v>
      </c>
      <c r="CN167">
        <f t="shared" si="132"/>
        <v>0</v>
      </c>
      <c r="CO167">
        <f t="shared" si="133"/>
        <v>0.39920159680638723</v>
      </c>
      <c r="CP167">
        <f t="shared" si="134"/>
        <v>0.22779043280182235</v>
      </c>
      <c r="CQ167">
        <f t="shared" si="135"/>
        <v>0</v>
      </c>
      <c r="CR167">
        <f t="shared" si="136"/>
        <v>0</v>
      </c>
      <c r="CS167">
        <f t="shared" si="137"/>
        <v>0</v>
      </c>
      <c r="CT167">
        <f t="shared" si="138"/>
        <v>0</v>
      </c>
      <c r="CU167">
        <f t="shared" si="139"/>
        <v>0</v>
      </c>
      <c r="CV167">
        <f t="shared" si="140"/>
        <v>0</v>
      </c>
      <c r="CW167">
        <f t="shared" si="141"/>
        <v>0</v>
      </c>
      <c r="CX167">
        <f t="shared" si="142"/>
        <v>0</v>
      </c>
      <c r="CY167">
        <f t="shared" si="143"/>
        <v>0</v>
      </c>
      <c r="CZ167">
        <f t="shared" si="144"/>
        <v>0</v>
      </c>
      <c r="DA167">
        <f t="shared" si="145"/>
        <v>0</v>
      </c>
      <c r="DB167">
        <f t="shared" si="146"/>
        <v>0</v>
      </c>
      <c r="DC167">
        <f t="shared" si="147"/>
        <v>0</v>
      </c>
      <c r="DE167" s="24">
        <f t="shared" si="153"/>
        <v>0</v>
      </c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</row>
    <row r="168" spans="1:123" ht="15.75" thickBot="1">
      <c r="A168" s="172" t="str">
        <f ca="1">UDESC!A20</f>
        <v>UDESC</v>
      </c>
      <c r="B168" s="172">
        <f ca="1">UDESC!B20</f>
        <v>18</v>
      </c>
      <c r="C168" s="172" t="str">
        <f ca="1">UDESC!C20</f>
        <v>Ruy Jornada Krebs</v>
      </c>
      <c r="D168" s="85" t="str">
        <f ca="1">UDESC!D20</f>
        <v>P</v>
      </c>
      <c r="E168" s="172">
        <f ca="1">UDESC!E20</f>
        <v>0</v>
      </c>
      <c r="F168" s="172">
        <f ca="1">UDESC!F20</f>
        <v>0</v>
      </c>
      <c r="G168" s="172">
        <f ca="1">UDESC!G20</f>
        <v>0</v>
      </c>
      <c r="H168" s="172">
        <f ca="1">UDESC!H20</f>
        <v>1</v>
      </c>
      <c r="I168" s="172">
        <f ca="1">UDESC!I20</f>
        <v>0</v>
      </c>
      <c r="J168" s="172">
        <f ca="1">UDESC!J20</f>
        <v>6</v>
      </c>
      <c r="K168" s="172">
        <f ca="1">UDESC!K20</f>
        <v>1</v>
      </c>
      <c r="L168" s="172">
        <f ca="1">UDESC!L20</f>
        <v>0</v>
      </c>
      <c r="M168" s="172">
        <f ca="1">UDESC!M20</f>
        <v>0</v>
      </c>
      <c r="N168" s="172">
        <f ca="1">UDESC!N20</f>
        <v>0</v>
      </c>
      <c r="O168" s="172">
        <f ca="1">UDESC!O20</f>
        <v>0</v>
      </c>
      <c r="P168" s="172">
        <f ca="1">UDESC!P20</f>
        <v>0</v>
      </c>
      <c r="Q168" s="172">
        <f ca="1">UDESC!Q20</f>
        <v>0</v>
      </c>
      <c r="R168" s="172">
        <f ca="1">UDESC!R20</f>
        <v>2</v>
      </c>
      <c r="S168" s="172">
        <f ca="1">UDESC!S20</f>
        <v>1</v>
      </c>
      <c r="T168" s="85" t="str">
        <f ca="1">UDESC!T20</f>
        <v>C</v>
      </c>
      <c r="U168" s="172">
        <f ca="1">UDESC!U20</f>
        <v>0</v>
      </c>
      <c r="V168" s="172">
        <f ca="1">UDESC!V20</f>
        <v>0</v>
      </c>
      <c r="W168" s="172">
        <f ca="1">UDESC!W20</f>
        <v>0</v>
      </c>
      <c r="X168" s="172">
        <f ca="1">UDESC!X20</f>
        <v>0</v>
      </c>
      <c r="Y168" s="172">
        <f ca="1">UDESC!Y20</f>
        <v>0</v>
      </c>
      <c r="Z168" s="172">
        <f ca="1">UDESC!Z20</f>
        <v>0</v>
      </c>
      <c r="AA168" s="172">
        <f ca="1">UDESC!AA20</f>
        <v>0</v>
      </c>
      <c r="AB168" s="172">
        <f ca="1">UDESC!AB20</f>
        <v>0</v>
      </c>
      <c r="AC168" s="172">
        <f ca="1">UDESC!AC20</f>
        <v>0</v>
      </c>
      <c r="AD168" s="172">
        <f ca="1">UDESC!AD20</f>
        <v>0</v>
      </c>
      <c r="AE168" s="172">
        <f ca="1">UDESC!AE20</f>
        <v>0</v>
      </c>
      <c r="AF168" s="172">
        <f ca="1">UDESC!AF20</f>
        <v>0</v>
      </c>
      <c r="AG168" s="172">
        <f ca="1">UDESC!AG20</f>
        <v>0</v>
      </c>
      <c r="AH168" s="172">
        <f ca="1">UDESC!AH20</f>
        <v>0</v>
      </c>
      <c r="AI168" s="172">
        <f ca="1">UDESC!AI20</f>
        <v>0</v>
      </c>
      <c r="AJ168" s="50"/>
      <c r="AK168" s="93"/>
      <c r="AL168" s="33"/>
      <c r="AM168" s="33"/>
      <c r="AN168" s="36"/>
      <c r="AO168" s="36"/>
      <c r="AP168" s="36"/>
      <c r="AQ168" s="36"/>
      <c r="AR168" s="37"/>
      <c r="AS168" s="33"/>
      <c r="AT168" s="33"/>
      <c r="AU168" s="33"/>
      <c r="AV168" s="33"/>
      <c r="AW168" s="33"/>
      <c r="AX168" s="33"/>
      <c r="AY168" s="33"/>
      <c r="AZ168" s="38">
        <f t="shared" si="154"/>
        <v>1</v>
      </c>
      <c r="BA168" s="39">
        <f t="shared" si="155"/>
        <v>0</v>
      </c>
      <c r="BB168" s="40">
        <f t="shared" si="156"/>
        <v>0</v>
      </c>
      <c r="BC168" s="31">
        <f t="shared" si="157"/>
        <v>0</v>
      </c>
      <c r="BD168" s="40">
        <f t="shared" si="158"/>
        <v>0</v>
      </c>
      <c r="BE168" s="31">
        <f t="shared" si="159"/>
        <v>0</v>
      </c>
      <c r="BF168" s="40">
        <f t="shared" si="160"/>
        <v>1</v>
      </c>
      <c r="BG168" s="31">
        <f t="shared" si="161"/>
        <v>1</v>
      </c>
      <c r="BH168" s="40">
        <f t="shared" si="162"/>
        <v>0</v>
      </c>
      <c r="BI168" s="40">
        <f t="shared" si="163"/>
        <v>6</v>
      </c>
      <c r="BJ168" s="40">
        <f t="shared" si="164"/>
        <v>1</v>
      </c>
      <c r="BK168" s="40">
        <f t="shared" si="165"/>
        <v>0</v>
      </c>
      <c r="BL168" s="40">
        <f t="shared" si="166"/>
        <v>0</v>
      </c>
      <c r="BM168" s="31">
        <f t="shared" si="167"/>
        <v>0</v>
      </c>
      <c r="BN168" s="40">
        <f t="shared" si="168"/>
        <v>0</v>
      </c>
      <c r="BO168" s="40">
        <f t="shared" si="169"/>
        <v>0</v>
      </c>
      <c r="BP168" s="40">
        <f t="shared" si="170"/>
        <v>0</v>
      </c>
      <c r="BQ168" s="40">
        <f t="shared" si="171"/>
        <v>0</v>
      </c>
      <c r="BR168" s="40">
        <f t="shared" si="172"/>
        <v>0</v>
      </c>
      <c r="BS168" s="31">
        <f t="shared" si="173"/>
        <v>0</v>
      </c>
      <c r="BT168" s="40">
        <f t="shared" si="174"/>
        <v>2</v>
      </c>
      <c r="BU168" s="41">
        <f t="shared" si="175"/>
        <v>1</v>
      </c>
      <c r="BV168" s="41">
        <f t="shared" si="176"/>
        <v>1</v>
      </c>
      <c r="BW168" s="42"/>
      <c r="BX168" s="39">
        <f t="shared" si="177"/>
        <v>40</v>
      </c>
      <c r="BY168" s="40">
        <f t="shared" si="178"/>
        <v>30</v>
      </c>
      <c r="BZ168" s="40">
        <f t="shared" si="179"/>
        <v>5</v>
      </c>
      <c r="CA168" s="40">
        <f t="shared" si="180"/>
        <v>0</v>
      </c>
      <c r="CB168" s="40">
        <f t="shared" si="181"/>
        <v>60</v>
      </c>
      <c r="CC168" s="32">
        <f t="shared" si="148"/>
        <v>135</v>
      </c>
      <c r="CD168" s="177">
        <f t="shared" si="6"/>
        <v>61.666666666666671</v>
      </c>
      <c r="CE168" s="24">
        <f t="shared" si="149"/>
        <v>3</v>
      </c>
      <c r="CF168" s="177">
        <f t="shared" si="7"/>
        <v>41.666666666666671</v>
      </c>
      <c r="CG168" s="24">
        <f t="shared" si="150"/>
        <v>4</v>
      </c>
      <c r="CH168" s="177">
        <f t="shared" si="8"/>
        <v>15</v>
      </c>
      <c r="CI168" s="24">
        <f t="shared" si="151"/>
        <v>5</v>
      </c>
      <c r="CJ168" s="24">
        <f t="shared" si="152"/>
        <v>324</v>
      </c>
      <c r="CK168" s="175">
        <f t="shared" si="130"/>
        <v>6.8159442607224896E-2</v>
      </c>
      <c r="CM168">
        <f t="shared" si="131"/>
        <v>0</v>
      </c>
      <c r="CN168">
        <f t="shared" si="132"/>
        <v>0</v>
      </c>
      <c r="CO168">
        <f t="shared" si="133"/>
        <v>0</v>
      </c>
      <c r="CP168">
        <f t="shared" si="134"/>
        <v>0.22779043280182235</v>
      </c>
      <c r="CQ168">
        <f t="shared" si="135"/>
        <v>0</v>
      </c>
      <c r="CR168">
        <f t="shared" si="136"/>
        <v>1.7964071856287427</v>
      </c>
      <c r="CS168">
        <f t="shared" si="137"/>
        <v>1.0204081632653061</v>
      </c>
      <c r="CT168">
        <f t="shared" si="138"/>
        <v>0</v>
      </c>
      <c r="CU168">
        <f t="shared" si="139"/>
        <v>0</v>
      </c>
      <c r="CV168">
        <f t="shared" si="140"/>
        <v>0</v>
      </c>
      <c r="CW168">
        <f t="shared" si="141"/>
        <v>0</v>
      </c>
      <c r="CX168">
        <f t="shared" si="142"/>
        <v>0</v>
      </c>
      <c r="CY168">
        <f t="shared" si="143"/>
        <v>0</v>
      </c>
      <c r="CZ168">
        <f t="shared" si="144"/>
        <v>0</v>
      </c>
      <c r="DA168">
        <f t="shared" si="145"/>
        <v>2.6809651474530831</v>
      </c>
      <c r="DB168">
        <f t="shared" si="146"/>
        <v>1.5503875968992247</v>
      </c>
      <c r="DC168">
        <f t="shared" si="147"/>
        <v>1.5748031496062989</v>
      </c>
      <c r="DE168" s="24">
        <f t="shared" si="153"/>
        <v>0</v>
      </c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</row>
    <row r="169" spans="1:123" ht="15.75" thickBot="1">
      <c r="A169" s="24" t="str">
        <f ca="1">UNB!A3</f>
        <v>UNB</v>
      </c>
      <c r="B169" s="24">
        <f ca="1">UNB!B3</f>
        <v>1</v>
      </c>
      <c r="C169" s="24" t="str">
        <f ca="1">UNB!C3</f>
        <v>Alexandre Luiz Gonçalves de Rezende</v>
      </c>
      <c r="D169" s="85" t="str">
        <f ca="1">UNB!D3</f>
        <v>c</v>
      </c>
      <c r="E169" s="24">
        <f ca="1">UNB!E3</f>
        <v>0</v>
      </c>
      <c r="F169" s="24">
        <f ca="1">UNB!F3</f>
        <v>0</v>
      </c>
      <c r="G169" s="24">
        <f ca="1">UNB!G3</f>
        <v>0</v>
      </c>
      <c r="H169" s="24">
        <f ca="1">UNB!H3</f>
        <v>0</v>
      </c>
      <c r="I169" s="24">
        <f ca="1">UNB!I3</f>
        <v>0</v>
      </c>
      <c r="J169" s="24">
        <f ca="1">UNB!J3</f>
        <v>0</v>
      </c>
      <c r="K169" s="24">
        <f ca="1">UNB!K3</f>
        <v>0</v>
      </c>
      <c r="L169" s="24">
        <f ca="1">UNB!L3</f>
        <v>0</v>
      </c>
      <c r="M169" s="24">
        <f ca="1">UNB!M3</f>
        <v>0</v>
      </c>
      <c r="N169" s="24">
        <f ca="1">UNB!N3</f>
        <v>0</v>
      </c>
      <c r="O169" s="24">
        <f ca="1">UNB!O3</f>
        <v>0</v>
      </c>
      <c r="P169" s="24">
        <f ca="1">UNB!P3</f>
        <v>0</v>
      </c>
      <c r="Q169" s="24">
        <f ca="1">UNB!Q3</f>
        <v>0</v>
      </c>
      <c r="R169" s="24">
        <f ca="1">UNB!R3</f>
        <v>0</v>
      </c>
      <c r="S169" s="24">
        <f ca="1">UNB!S3</f>
        <v>0</v>
      </c>
      <c r="T169" s="85" t="str">
        <f ca="1">UNB!T3</f>
        <v>c</v>
      </c>
      <c r="U169" s="24">
        <f ca="1">UNB!U3</f>
        <v>0</v>
      </c>
      <c r="V169" s="24">
        <f ca="1">UNB!V3</f>
        <v>0</v>
      </c>
      <c r="W169" s="24">
        <f ca="1">UNB!W3</f>
        <v>0</v>
      </c>
      <c r="X169" s="24">
        <f ca="1">UNB!X3</f>
        <v>0</v>
      </c>
      <c r="Y169" s="24">
        <f ca="1">UNB!Y3</f>
        <v>0</v>
      </c>
      <c r="Z169" s="24">
        <f ca="1">UNB!Z3</f>
        <v>0</v>
      </c>
      <c r="AA169" s="24">
        <f ca="1">UNB!AA3</f>
        <v>0</v>
      </c>
      <c r="AB169" s="24">
        <f ca="1">UNB!AB3</f>
        <v>0</v>
      </c>
      <c r="AC169" s="24">
        <f ca="1">UNB!AC3</f>
        <v>0</v>
      </c>
      <c r="AD169" s="24">
        <f ca="1">UNB!AD3</f>
        <v>0</v>
      </c>
      <c r="AE169" s="24">
        <f ca="1">UNB!AE3</f>
        <v>0</v>
      </c>
      <c r="AF169" s="24">
        <f ca="1">UNB!AF3</f>
        <v>0</v>
      </c>
      <c r="AG169" s="24">
        <f ca="1">UNB!AG3</f>
        <v>0</v>
      </c>
      <c r="AH169" s="24">
        <f ca="1">UNB!AH3</f>
        <v>0</v>
      </c>
      <c r="AI169" s="24">
        <f ca="1">UNB!AI3</f>
        <v>0</v>
      </c>
      <c r="AJ169" s="50"/>
      <c r="AK169" s="93"/>
      <c r="AL169" s="33"/>
      <c r="AM169" s="33"/>
      <c r="AN169" s="36"/>
      <c r="AO169" s="36"/>
      <c r="AP169" s="36"/>
      <c r="AQ169" s="36"/>
      <c r="AR169" s="37"/>
      <c r="AS169" s="33"/>
      <c r="AT169" s="33"/>
      <c r="AU169" s="33"/>
      <c r="AV169" s="33"/>
      <c r="AW169" s="33"/>
      <c r="AX169" s="33"/>
      <c r="AY169" s="33"/>
      <c r="AZ169" s="38">
        <f t="shared" si="154"/>
        <v>0</v>
      </c>
      <c r="BA169" s="39">
        <f t="shared" si="155"/>
        <v>0</v>
      </c>
      <c r="BB169" s="40">
        <f t="shared" si="156"/>
        <v>0</v>
      </c>
      <c r="BC169" s="31">
        <f t="shared" si="157"/>
        <v>0</v>
      </c>
      <c r="BD169" s="40">
        <f t="shared" si="158"/>
        <v>0</v>
      </c>
      <c r="BE169" s="31">
        <f t="shared" si="159"/>
        <v>0</v>
      </c>
      <c r="BF169" s="40">
        <f t="shared" si="160"/>
        <v>0</v>
      </c>
      <c r="BG169" s="31">
        <f t="shared" si="161"/>
        <v>0</v>
      </c>
      <c r="BH169" s="40">
        <f t="shared" si="162"/>
        <v>0</v>
      </c>
      <c r="BI169" s="40">
        <f t="shared" si="163"/>
        <v>0</v>
      </c>
      <c r="BJ169" s="40">
        <f t="shared" si="164"/>
        <v>0</v>
      </c>
      <c r="BK169" s="40">
        <f t="shared" si="165"/>
        <v>0</v>
      </c>
      <c r="BL169" s="40">
        <f t="shared" si="166"/>
        <v>0</v>
      </c>
      <c r="BM169" s="31">
        <f t="shared" si="167"/>
        <v>0</v>
      </c>
      <c r="BN169" s="40">
        <f t="shared" si="168"/>
        <v>0</v>
      </c>
      <c r="BO169" s="40">
        <f t="shared" si="169"/>
        <v>0</v>
      </c>
      <c r="BP169" s="40">
        <f t="shared" si="170"/>
        <v>0</v>
      </c>
      <c r="BQ169" s="40">
        <f t="shared" si="171"/>
        <v>0</v>
      </c>
      <c r="BR169" s="40">
        <f t="shared" si="172"/>
        <v>0</v>
      </c>
      <c r="BS169" s="31">
        <f t="shared" si="173"/>
        <v>0</v>
      </c>
      <c r="BT169" s="40">
        <f t="shared" si="174"/>
        <v>0</v>
      </c>
      <c r="BU169" s="41">
        <f t="shared" si="175"/>
        <v>0</v>
      </c>
      <c r="BV169" s="41">
        <f t="shared" si="176"/>
        <v>0</v>
      </c>
      <c r="BW169" s="42"/>
      <c r="BX169" s="39">
        <f t="shared" si="177"/>
        <v>0</v>
      </c>
      <c r="BY169" s="40">
        <f t="shared" si="178"/>
        <v>0</v>
      </c>
      <c r="BZ169" s="40">
        <f t="shared" si="179"/>
        <v>0</v>
      </c>
      <c r="CA169" s="40">
        <f t="shared" si="180"/>
        <v>0</v>
      </c>
      <c r="CB169" s="40">
        <f t="shared" si="181"/>
        <v>0</v>
      </c>
      <c r="CC169" s="32" t="str">
        <f t="shared" si="148"/>
        <v/>
      </c>
      <c r="CD169" s="177" t="e">
        <f t="shared" si="6"/>
        <v>#VALUE!</v>
      </c>
      <c r="CE169" s="24" t="str">
        <f t="shared" si="149"/>
        <v xml:space="preserve"> </v>
      </c>
      <c r="CF169" s="177" t="e">
        <f t="shared" si="7"/>
        <v>#VALUE!</v>
      </c>
      <c r="CG169" s="24" t="str">
        <f t="shared" si="150"/>
        <v xml:space="preserve"> </v>
      </c>
      <c r="CH169" s="177" t="e">
        <f t="shared" si="8"/>
        <v>#VALUE!</v>
      </c>
      <c r="CI169" s="24" t="str">
        <f t="shared" si="151"/>
        <v xml:space="preserve"> </v>
      </c>
      <c r="CJ169" s="24" t="e">
        <f t="shared" si="152"/>
        <v>#VALUE!</v>
      </c>
      <c r="CK169" s="175" t="e">
        <f t="shared" si="130"/>
        <v>#VALUE!</v>
      </c>
      <c r="CM169">
        <f t="shared" si="131"/>
        <v>0</v>
      </c>
      <c r="CN169">
        <f t="shared" si="132"/>
        <v>0</v>
      </c>
      <c r="CO169">
        <f t="shared" si="133"/>
        <v>0</v>
      </c>
      <c r="CP169">
        <f t="shared" si="134"/>
        <v>0</v>
      </c>
      <c r="CQ169">
        <f t="shared" si="135"/>
        <v>0</v>
      </c>
      <c r="CR169">
        <f t="shared" si="136"/>
        <v>0</v>
      </c>
      <c r="CS169">
        <f t="shared" si="137"/>
        <v>0</v>
      </c>
      <c r="CT169">
        <f t="shared" si="138"/>
        <v>0</v>
      </c>
      <c r="CU169">
        <f t="shared" si="139"/>
        <v>0</v>
      </c>
      <c r="CV169">
        <f t="shared" si="140"/>
        <v>0</v>
      </c>
      <c r="CW169">
        <f t="shared" si="141"/>
        <v>0</v>
      </c>
      <c r="CX169">
        <f t="shared" si="142"/>
        <v>0</v>
      </c>
      <c r="CY169">
        <f t="shared" si="143"/>
        <v>0</v>
      </c>
      <c r="CZ169">
        <f t="shared" si="144"/>
        <v>0</v>
      </c>
      <c r="DA169">
        <f t="shared" si="145"/>
        <v>0</v>
      </c>
      <c r="DB169">
        <f t="shared" si="146"/>
        <v>0</v>
      </c>
      <c r="DC169">
        <f t="shared" si="147"/>
        <v>0</v>
      </c>
      <c r="DE169" s="24">
        <f t="shared" si="153"/>
        <v>0</v>
      </c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</row>
    <row r="170" spans="1:123" ht="15.75" thickBot="1">
      <c r="A170" s="24" t="str">
        <f ca="1">UNB!A4</f>
        <v>UNB</v>
      </c>
      <c r="B170" s="24">
        <f ca="1">UNB!B4</f>
        <v>2</v>
      </c>
      <c r="C170" s="24" t="str">
        <f ca="1">UNB!C4</f>
        <v>Aldo Antonio de Azevedo</v>
      </c>
      <c r="D170" s="85" t="str">
        <f ca="1">UNB!D4</f>
        <v>p</v>
      </c>
      <c r="E170" s="24">
        <f ca="1">UNB!E4</f>
        <v>0</v>
      </c>
      <c r="F170" s="24">
        <f ca="1">UNB!F4</f>
        <v>0</v>
      </c>
      <c r="G170" s="24">
        <f ca="1">UNB!G4</f>
        <v>0</v>
      </c>
      <c r="H170" s="24">
        <f ca="1">UNB!H4</f>
        <v>0</v>
      </c>
      <c r="I170" s="24">
        <f ca="1">UNB!I4</f>
        <v>0</v>
      </c>
      <c r="J170" s="24">
        <f ca="1">UNB!J4</f>
        <v>0</v>
      </c>
      <c r="K170" s="24">
        <f ca="1">UNB!K4</f>
        <v>0</v>
      </c>
      <c r="L170" s="24">
        <f ca="1">UNB!L4</f>
        <v>0</v>
      </c>
      <c r="M170" s="24">
        <f ca="1">UNB!M4</f>
        <v>0</v>
      </c>
      <c r="N170" s="24">
        <f ca="1">UNB!N4</f>
        <v>0</v>
      </c>
      <c r="O170" s="24">
        <f ca="1">UNB!O4</f>
        <v>0</v>
      </c>
      <c r="P170" s="24">
        <f ca="1">UNB!P4</f>
        <v>0</v>
      </c>
      <c r="Q170" s="24">
        <f ca="1">UNB!Q4</f>
        <v>0</v>
      </c>
      <c r="R170" s="24">
        <f ca="1">UNB!R4</f>
        <v>0</v>
      </c>
      <c r="S170" s="24">
        <f ca="1">UNB!S4</f>
        <v>0</v>
      </c>
      <c r="T170" s="85" t="str">
        <f ca="1">UNB!T4</f>
        <v>p</v>
      </c>
      <c r="U170" s="24">
        <f ca="1">UNB!U4</f>
        <v>0</v>
      </c>
      <c r="V170" s="24">
        <f ca="1">UNB!V4</f>
        <v>0</v>
      </c>
      <c r="W170" s="24">
        <f ca="1">UNB!W4</f>
        <v>0</v>
      </c>
      <c r="X170" s="24">
        <f ca="1">UNB!X4</f>
        <v>0</v>
      </c>
      <c r="Y170" s="24">
        <f ca="1">UNB!Y4</f>
        <v>0</v>
      </c>
      <c r="Z170" s="24">
        <f ca="1">UNB!Z4</f>
        <v>0</v>
      </c>
      <c r="AA170" s="24">
        <f ca="1">UNB!AA4</f>
        <v>0</v>
      </c>
      <c r="AB170" s="24">
        <f ca="1">UNB!AB4</f>
        <v>0</v>
      </c>
      <c r="AC170" s="24">
        <f ca="1">UNB!AC4</f>
        <v>0</v>
      </c>
      <c r="AD170" s="24">
        <f ca="1">UNB!AD4</f>
        <v>0</v>
      </c>
      <c r="AE170" s="24">
        <f ca="1">UNB!AE4</f>
        <v>0</v>
      </c>
      <c r="AF170" s="24">
        <f ca="1">UNB!AF4</f>
        <v>0</v>
      </c>
      <c r="AG170" s="24">
        <f ca="1">UNB!AG4</f>
        <v>0</v>
      </c>
      <c r="AH170" s="24">
        <f ca="1">UNB!AH4</f>
        <v>1</v>
      </c>
      <c r="AI170" s="24">
        <f ca="1">UNB!AI4</f>
        <v>0</v>
      </c>
      <c r="AJ170" s="50"/>
      <c r="AK170" s="93"/>
      <c r="AL170" s="33"/>
      <c r="AM170" s="33"/>
      <c r="AN170" s="36"/>
      <c r="AO170" s="36"/>
      <c r="AP170" s="36"/>
      <c r="AQ170" s="36"/>
      <c r="AR170" s="37"/>
      <c r="AS170" s="33"/>
      <c r="AT170" s="33"/>
      <c r="AU170" s="33"/>
      <c r="AV170" s="33"/>
      <c r="AW170" s="33"/>
      <c r="AX170" s="33"/>
      <c r="AY170" s="33"/>
      <c r="AZ170" s="38">
        <f t="shared" si="154"/>
        <v>2</v>
      </c>
      <c r="BA170" s="39">
        <f t="shared" si="155"/>
        <v>0</v>
      </c>
      <c r="BB170" s="40">
        <f t="shared" si="156"/>
        <v>0</v>
      </c>
      <c r="BC170" s="31">
        <f t="shared" si="157"/>
        <v>0</v>
      </c>
      <c r="BD170" s="40">
        <f t="shared" si="158"/>
        <v>0</v>
      </c>
      <c r="BE170" s="31">
        <f t="shared" si="159"/>
        <v>0</v>
      </c>
      <c r="BF170" s="40">
        <f t="shared" si="160"/>
        <v>0</v>
      </c>
      <c r="BG170" s="31">
        <f t="shared" si="161"/>
        <v>0</v>
      </c>
      <c r="BH170" s="40">
        <f t="shared" si="162"/>
        <v>0</v>
      </c>
      <c r="BI170" s="40">
        <f t="shared" si="163"/>
        <v>0</v>
      </c>
      <c r="BJ170" s="40">
        <f t="shared" si="164"/>
        <v>0</v>
      </c>
      <c r="BK170" s="40">
        <f t="shared" si="165"/>
        <v>0</v>
      </c>
      <c r="BL170" s="40">
        <f t="shared" si="166"/>
        <v>0</v>
      </c>
      <c r="BM170" s="31">
        <f t="shared" si="167"/>
        <v>0</v>
      </c>
      <c r="BN170" s="40">
        <f t="shared" si="168"/>
        <v>0</v>
      </c>
      <c r="BO170" s="40">
        <f t="shared" si="169"/>
        <v>0</v>
      </c>
      <c r="BP170" s="40">
        <f t="shared" si="170"/>
        <v>0</v>
      </c>
      <c r="BQ170" s="40">
        <f t="shared" si="171"/>
        <v>0</v>
      </c>
      <c r="BR170" s="40">
        <f t="shared" si="172"/>
        <v>0</v>
      </c>
      <c r="BS170" s="31">
        <f t="shared" si="173"/>
        <v>0</v>
      </c>
      <c r="BT170" s="40">
        <f t="shared" si="174"/>
        <v>1</v>
      </c>
      <c r="BU170" s="41">
        <f t="shared" si="175"/>
        <v>0</v>
      </c>
      <c r="BV170" s="41">
        <f t="shared" si="176"/>
        <v>0</v>
      </c>
      <c r="BW170" s="42"/>
      <c r="BX170" s="39">
        <f t="shared" si="177"/>
        <v>0</v>
      </c>
      <c r="BY170" s="40">
        <f t="shared" si="178"/>
        <v>0</v>
      </c>
      <c r="BZ170" s="40">
        <f t="shared" si="179"/>
        <v>0</v>
      </c>
      <c r="CA170" s="40">
        <f t="shared" si="180"/>
        <v>0</v>
      </c>
      <c r="CB170" s="40">
        <f t="shared" si="181"/>
        <v>25</v>
      </c>
      <c r="CC170" s="32">
        <f t="shared" si="148"/>
        <v>25</v>
      </c>
      <c r="CD170" s="177">
        <f t="shared" si="6"/>
        <v>-121.66666666666666</v>
      </c>
      <c r="CE170" s="24" t="str">
        <f t="shared" si="149"/>
        <v>NAO</v>
      </c>
      <c r="CF170" s="177">
        <f t="shared" si="7"/>
        <v>-161.66666666666666</v>
      </c>
      <c r="CG170" s="24" t="str">
        <f t="shared" si="150"/>
        <v>NAO</v>
      </c>
      <c r="CH170" s="177">
        <f t="shared" si="8"/>
        <v>-215</v>
      </c>
      <c r="CI170" s="24" t="str">
        <f t="shared" si="151"/>
        <v>NAO</v>
      </c>
      <c r="CJ170" s="24">
        <f t="shared" si="152"/>
        <v>380</v>
      </c>
      <c r="CK170" s="175">
        <f t="shared" si="130"/>
        <v>1.2622119001337945E-2</v>
      </c>
      <c r="CM170">
        <f t="shared" si="131"/>
        <v>0</v>
      </c>
      <c r="CN170">
        <f t="shared" si="132"/>
        <v>0</v>
      </c>
      <c r="CO170">
        <f t="shared" si="133"/>
        <v>0</v>
      </c>
      <c r="CP170">
        <f t="shared" si="134"/>
        <v>0</v>
      </c>
      <c r="CQ170">
        <f t="shared" si="135"/>
        <v>0</v>
      </c>
      <c r="CR170">
        <f t="shared" si="136"/>
        <v>0</v>
      </c>
      <c r="CS170">
        <f t="shared" si="137"/>
        <v>0</v>
      </c>
      <c r="CT170">
        <f t="shared" si="138"/>
        <v>0</v>
      </c>
      <c r="CU170">
        <f t="shared" si="139"/>
        <v>0</v>
      </c>
      <c r="CV170">
        <f t="shared" si="140"/>
        <v>0</v>
      </c>
      <c r="CW170">
        <f t="shared" si="141"/>
        <v>0</v>
      </c>
      <c r="CX170">
        <f t="shared" si="142"/>
        <v>0</v>
      </c>
      <c r="CY170">
        <f t="shared" si="143"/>
        <v>0</v>
      </c>
      <c r="CZ170">
        <f t="shared" si="144"/>
        <v>0</v>
      </c>
      <c r="DA170">
        <f t="shared" si="145"/>
        <v>1.3404825737265416</v>
      </c>
      <c r="DB170">
        <f t="shared" si="146"/>
        <v>0</v>
      </c>
      <c r="DC170">
        <f t="shared" si="147"/>
        <v>0</v>
      </c>
      <c r="DE170" s="24">
        <f t="shared" si="153"/>
        <v>0</v>
      </c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</row>
    <row r="171" spans="1:123" ht="15.75" thickBot="1">
      <c r="A171" s="24" t="str">
        <f ca="1">UNB!A5</f>
        <v>UNB</v>
      </c>
      <c r="B171" s="24">
        <f ca="1">UNB!B5</f>
        <v>3</v>
      </c>
      <c r="C171" s="24" t="str">
        <f ca="1">UNB!C5</f>
        <v>Alfredo Feres Neto</v>
      </c>
      <c r="D171" s="85" t="str">
        <f ca="1">UNB!D5</f>
        <v>c</v>
      </c>
      <c r="E171" s="24">
        <f ca="1">UNB!E5</f>
        <v>0</v>
      </c>
      <c r="F171" s="24">
        <f ca="1">UNB!F5</f>
        <v>0</v>
      </c>
      <c r="G171" s="24">
        <f ca="1">UNB!G5</f>
        <v>0</v>
      </c>
      <c r="H171" s="24">
        <f ca="1">UNB!H5</f>
        <v>0</v>
      </c>
      <c r="I171" s="24">
        <f ca="1">UNB!I5</f>
        <v>0</v>
      </c>
      <c r="J171" s="24">
        <f ca="1">UNB!J5</f>
        <v>0</v>
      </c>
      <c r="K171" s="24">
        <f ca="1">UNB!K5</f>
        <v>0</v>
      </c>
      <c r="L171" s="24">
        <f ca="1">UNB!L5</f>
        <v>0</v>
      </c>
      <c r="M171" s="24">
        <f ca="1">UNB!M5</f>
        <v>0</v>
      </c>
      <c r="N171" s="24">
        <f ca="1">UNB!N5</f>
        <v>0</v>
      </c>
      <c r="O171" s="24">
        <f ca="1">UNB!O5</f>
        <v>0</v>
      </c>
      <c r="P171" s="24">
        <f ca="1">UNB!P5</f>
        <v>0</v>
      </c>
      <c r="Q171" s="24">
        <f ca="1">UNB!Q5</f>
        <v>0</v>
      </c>
      <c r="R171" s="24">
        <f ca="1">UNB!R5</f>
        <v>0</v>
      </c>
      <c r="S171" s="24">
        <f ca="1">UNB!S5</f>
        <v>0</v>
      </c>
      <c r="T171" s="85" t="str">
        <f ca="1">UNB!T5</f>
        <v>c</v>
      </c>
      <c r="U171" s="24">
        <f ca="1">UNB!U5</f>
        <v>0</v>
      </c>
      <c r="V171" s="24">
        <f ca="1">UNB!V5</f>
        <v>0</v>
      </c>
      <c r="W171" s="24">
        <f ca="1">UNB!W5</f>
        <v>0</v>
      </c>
      <c r="X171" s="24">
        <f ca="1">UNB!X5</f>
        <v>0</v>
      </c>
      <c r="Y171" s="24">
        <f ca="1">UNB!Y5</f>
        <v>0</v>
      </c>
      <c r="Z171" s="24">
        <f ca="1">UNB!Z5</f>
        <v>0</v>
      </c>
      <c r="AA171" s="24">
        <f ca="1">UNB!AA5</f>
        <v>0</v>
      </c>
      <c r="AB171" s="24">
        <f ca="1">UNB!AB5</f>
        <v>0</v>
      </c>
      <c r="AC171" s="24">
        <f ca="1">UNB!AC5</f>
        <v>0</v>
      </c>
      <c r="AD171" s="24">
        <f ca="1">UNB!AD5</f>
        <v>0</v>
      </c>
      <c r="AE171" s="24">
        <f ca="1">UNB!AE5</f>
        <v>0</v>
      </c>
      <c r="AF171" s="24">
        <f ca="1">UNB!AF5</f>
        <v>0</v>
      </c>
      <c r="AG171" s="24">
        <f ca="1">UNB!AG5</f>
        <v>0</v>
      </c>
      <c r="AH171" s="24">
        <f ca="1">UNB!AH5</f>
        <v>0</v>
      </c>
      <c r="AI171" s="24">
        <f ca="1">UNB!AI5</f>
        <v>0</v>
      </c>
      <c r="AJ171" s="50"/>
      <c r="AK171" s="93"/>
      <c r="AL171" s="33"/>
      <c r="AM171" s="33"/>
      <c r="AN171" s="36"/>
      <c r="AO171" s="36"/>
      <c r="AP171" s="36"/>
      <c r="AQ171" s="36"/>
      <c r="AR171" s="37"/>
      <c r="AS171" s="33"/>
      <c r="AT171" s="33"/>
      <c r="AU171" s="33"/>
      <c r="AV171" s="33"/>
      <c r="AW171" s="33"/>
      <c r="AX171" s="33"/>
      <c r="AY171" s="33"/>
      <c r="AZ171" s="38">
        <f t="shared" si="154"/>
        <v>0</v>
      </c>
      <c r="BA171" s="39">
        <f t="shared" si="155"/>
        <v>0</v>
      </c>
      <c r="BB171" s="40">
        <f t="shared" si="156"/>
        <v>0</v>
      </c>
      <c r="BC171" s="31">
        <f t="shared" si="157"/>
        <v>0</v>
      </c>
      <c r="BD171" s="40">
        <f t="shared" si="158"/>
        <v>0</v>
      </c>
      <c r="BE171" s="31">
        <f t="shared" si="159"/>
        <v>0</v>
      </c>
      <c r="BF171" s="40">
        <f t="shared" si="160"/>
        <v>0</v>
      </c>
      <c r="BG171" s="31">
        <f t="shared" si="161"/>
        <v>0</v>
      </c>
      <c r="BH171" s="40">
        <f t="shared" si="162"/>
        <v>0</v>
      </c>
      <c r="BI171" s="40">
        <f t="shared" si="163"/>
        <v>0</v>
      </c>
      <c r="BJ171" s="40">
        <f t="shared" si="164"/>
        <v>0</v>
      </c>
      <c r="BK171" s="40">
        <f t="shared" si="165"/>
        <v>0</v>
      </c>
      <c r="BL171" s="40">
        <f t="shared" si="166"/>
        <v>0</v>
      </c>
      <c r="BM171" s="31">
        <f t="shared" si="167"/>
        <v>0</v>
      </c>
      <c r="BN171" s="40">
        <f t="shared" si="168"/>
        <v>0</v>
      </c>
      <c r="BO171" s="40">
        <f t="shared" si="169"/>
        <v>0</v>
      </c>
      <c r="BP171" s="40">
        <f t="shared" si="170"/>
        <v>0</v>
      </c>
      <c r="BQ171" s="40">
        <f t="shared" si="171"/>
        <v>0</v>
      </c>
      <c r="BR171" s="40">
        <f t="shared" si="172"/>
        <v>0</v>
      </c>
      <c r="BS171" s="31">
        <f t="shared" si="173"/>
        <v>0</v>
      </c>
      <c r="BT171" s="40">
        <f t="shared" si="174"/>
        <v>0</v>
      </c>
      <c r="BU171" s="41">
        <f t="shared" si="175"/>
        <v>0</v>
      </c>
      <c r="BV171" s="41">
        <f t="shared" si="176"/>
        <v>0</v>
      </c>
      <c r="BW171" s="42"/>
      <c r="BX171" s="39">
        <f t="shared" si="177"/>
        <v>0</v>
      </c>
      <c r="BY171" s="40">
        <f t="shared" si="178"/>
        <v>0</v>
      </c>
      <c r="BZ171" s="40">
        <f t="shared" si="179"/>
        <v>0</v>
      </c>
      <c r="CA171" s="40">
        <f t="shared" si="180"/>
        <v>0</v>
      </c>
      <c r="CB171" s="40">
        <f t="shared" si="181"/>
        <v>0</v>
      </c>
      <c r="CC171" s="32" t="str">
        <f t="shared" si="148"/>
        <v/>
      </c>
      <c r="CD171" s="177" t="e">
        <f t="shared" si="6"/>
        <v>#VALUE!</v>
      </c>
      <c r="CE171" s="24" t="str">
        <f t="shared" si="149"/>
        <v xml:space="preserve"> </v>
      </c>
      <c r="CF171" s="177" t="e">
        <f t="shared" si="7"/>
        <v>#VALUE!</v>
      </c>
      <c r="CG171" s="24" t="str">
        <f t="shared" si="150"/>
        <v xml:space="preserve"> </v>
      </c>
      <c r="CH171" s="177" t="e">
        <f t="shared" si="8"/>
        <v>#VALUE!</v>
      </c>
      <c r="CI171" s="24" t="str">
        <f t="shared" si="151"/>
        <v xml:space="preserve"> </v>
      </c>
      <c r="CJ171" s="24" t="e">
        <f t="shared" si="152"/>
        <v>#VALUE!</v>
      </c>
      <c r="CK171" s="175" t="e">
        <f t="shared" si="130"/>
        <v>#VALUE!</v>
      </c>
      <c r="CM171">
        <f t="shared" si="131"/>
        <v>0</v>
      </c>
      <c r="CN171">
        <f t="shared" si="132"/>
        <v>0</v>
      </c>
      <c r="CO171">
        <f t="shared" si="133"/>
        <v>0</v>
      </c>
      <c r="CP171">
        <f t="shared" si="134"/>
        <v>0</v>
      </c>
      <c r="CQ171">
        <f t="shared" si="135"/>
        <v>0</v>
      </c>
      <c r="CR171">
        <f t="shared" si="136"/>
        <v>0</v>
      </c>
      <c r="CS171">
        <f t="shared" si="137"/>
        <v>0</v>
      </c>
      <c r="CT171">
        <f t="shared" si="138"/>
        <v>0</v>
      </c>
      <c r="CU171">
        <f t="shared" si="139"/>
        <v>0</v>
      </c>
      <c r="CV171">
        <f t="shared" si="140"/>
        <v>0</v>
      </c>
      <c r="CW171">
        <f t="shared" si="141"/>
        <v>0</v>
      </c>
      <c r="CX171">
        <f t="shared" si="142"/>
        <v>0</v>
      </c>
      <c r="CY171">
        <f t="shared" si="143"/>
        <v>0</v>
      </c>
      <c r="CZ171">
        <f t="shared" si="144"/>
        <v>0</v>
      </c>
      <c r="DA171">
        <f t="shared" si="145"/>
        <v>0</v>
      </c>
      <c r="DB171">
        <f t="shared" si="146"/>
        <v>0</v>
      </c>
      <c r="DC171">
        <f t="shared" si="147"/>
        <v>0</v>
      </c>
      <c r="DE171" s="24">
        <f t="shared" si="153"/>
        <v>0</v>
      </c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</row>
    <row r="172" spans="1:123" ht="15.75" thickBot="1">
      <c r="A172" s="24" t="str">
        <f ca="1">UNB!A6</f>
        <v>UNB</v>
      </c>
      <c r="B172" s="24">
        <f ca="1">UNB!B6</f>
        <v>4</v>
      </c>
      <c r="C172" s="24" t="str">
        <f ca="1">UNB!C6</f>
        <v>Ana Cristina de David</v>
      </c>
      <c r="D172" s="85" t="str">
        <f ca="1">UNB!D6</f>
        <v>p</v>
      </c>
      <c r="E172" s="24">
        <f ca="1">UNB!E6</f>
        <v>0</v>
      </c>
      <c r="F172" s="24">
        <f ca="1">UNB!F6</f>
        <v>0</v>
      </c>
      <c r="G172" s="24">
        <f ca="1">UNB!G6</f>
        <v>0</v>
      </c>
      <c r="H172" s="24">
        <f ca="1">UNB!H6</f>
        <v>1</v>
      </c>
      <c r="I172" s="24">
        <f ca="1">UNB!I6</f>
        <v>0</v>
      </c>
      <c r="J172" s="24">
        <f ca="1">UNB!J6</f>
        <v>0</v>
      </c>
      <c r="K172" s="24">
        <f ca="1">UNB!K6</f>
        <v>0</v>
      </c>
      <c r="L172" s="24">
        <f ca="1">UNB!L6</f>
        <v>0</v>
      </c>
      <c r="M172" s="24">
        <f ca="1">UNB!M6</f>
        <v>0</v>
      </c>
      <c r="N172" s="24">
        <f ca="1">UNB!N6</f>
        <v>0</v>
      </c>
      <c r="O172" s="24">
        <f ca="1">UNB!O6</f>
        <v>0</v>
      </c>
      <c r="P172" s="24">
        <f ca="1">UNB!P6</f>
        <v>0</v>
      </c>
      <c r="Q172" s="24">
        <f ca="1">UNB!Q6</f>
        <v>0</v>
      </c>
      <c r="R172" s="24">
        <f ca="1">UNB!R6</f>
        <v>0</v>
      </c>
      <c r="S172" s="24">
        <f ca="1">UNB!S6</f>
        <v>0</v>
      </c>
      <c r="T172" s="85" t="str">
        <f ca="1">UNB!T6</f>
        <v>p</v>
      </c>
      <c r="U172" s="24">
        <f ca="1">UNB!U6</f>
        <v>0</v>
      </c>
      <c r="V172" s="24">
        <f ca="1">UNB!V6</f>
        <v>0</v>
      </c>
      <c r="W172" s="24">
        <f ca="1">UNB!W6</f>
        <v>1</v>
      </c>
      <c r="X172" s="24">
        <f ca="1">UNB!X6</f>
        <v>3</v>
      </c>
      <c r="Y172" s="24">
        <f ca="1">UNB!Y6</f>
        <v>0</v>
      </c>
      <c r="Z172" s="24">
        <f ca="1">UNB!Z6</f>
        <v>0</v>
      </c>
      <c r="AA172" s="24">
        <f ca="1">UNB!AA6</f>
        <v>0</v>
      </c>
      <c r="AB172" s="24">
        <f ca="1">UNB!AB6</f>
        <v>0</v>
      </c>
      <c r="AC172" s="24">
        <f ca="1">UNB!AC6</f>
        <v>0</v>
      </c>
      <c r="AD172" s="24">
        <f ca="1">UNB!AD6</f>
        <v>0</v>
      </c>
      <c r="AE172" s="24">
        <f ca="1">UNB!AE6</f>
        <v>0</v>
      </c>
      <c r="AF172" s="24">
        <f ca="1">UNB!AF6</f>
        <v>0</v>
      </c>
      <c r="AG172" s="24">
        <f ca="1">UNB!AG6</f>
        <v>0</v>
      </c>
      <c r="AH172" s="24">
        <f ca="1">UNB!AH6</f>
        <v>0</v>
      </c>
      <c r="AI172" s="24">
        <f ca="1">UNB!AI6</f>
        <v>0</v>
      </c>
      <c r="AJ172" s="50"/>
      <c r="AK172" s="93"/>
      <c r="AL172" s="33"/>
      <c r="AM172" s="33"/>
      <c r="AN172" s="36"/>
      <c r="AO172" s="36"/>
      <c r="AP172" s="36"/>
      <c r="AQ172" s="36"/>
      <c r="AR172" s="37"/>
      <c r="AS172" s="33"/>
      <c r="AT172" s="33"/>
      <c r="AU172" s="33"/>
      <c r="AV172" s="33"/>
      <c r="AW172" s="33"/>
      <c r="AX172" s="33"/>
      <c r="AY172" s="33"/>
      <c r="AZ172" s="38">
        <f t="shared" si="154"/>
        <v>2</v>
      </c>
      <c r="BA172" s="39">
        <f t="shared" si="155"/>
        <v>0</v>
      </c>
      <c r="BB172" s="40">
        <f t="shared" si="156"/>
        <v>0</v>
      </c>
      <c r="BC172" s="31">
        <f t="shared" si="157"/>
        <v>0</v>
      </c>
      <c r="BD172" s="40">
        <f t="shared" si="158"/>
        <v>1</v>
      </c>
      <c r="BE172" s="31">
        <f t="shared" si="159"/>
        <v>1</v>
      </c>
      <c r="BF172" s="40">
        <f t="shared" si="160"/>
        <v>4</v>
      </c>
      <c r="BG172" s="31">
        <f t="shared" si="161"/>
        <v>5</v>
      </c>
      <c r="BH172" s="40">
        <f t="shared" si="162"/>
        <v>0</v>
      </c>
      <c r="BI172" s="40">
        <f t="shared" si="163"/>
        <v>0</v>
      </c>
      <c r="BJ172" s="40">
        <f t="shared" si="164"/>
        <v>0</v>
      </c>
      <c r="BK172" s="40">
        <f t="shared" si="165"/>
        <v>0</v>
      </c>
      <c r="BL172" s="40">
        <f t="shared" si="166"/>
        <v>0</v>
      </c>
      <c r="BM172" s="31">
        <f t="shared" si="167"/>
        <v>0</v>
      </c>
      <c r="BN172" s="40">
        <f t="shared" si="168"/>
        <v>0</v>
      </c>
      <c r="BO172" s="40">
        <f t="shared" si="169"/>
        <v>0</v>
      </c>
      <c r="BP172" s="40">
        <f t="shared" si="170"/>
        <v>0</v>
      </c>
      <c r="BQ172" s="40">
        <f t="shared" si="171"/>
        <v>0</v>
      </c>
      <c r="BR172" s="40">
        <f t="shared" si="172"/>
        <v>0</v>
      </c>
      <c r="BS172" s="31">
        <f t="shared" si="173"/>
        <v>0</v>
      </c>
      <c r="BT172" s="40">
        <f t="shared" si="174"/>
        <v>0</v>
      </c>
      <c r="BU172" s="41">
        <f t="shared" si="175"/>
        <v>0</v>
      </c>
      <c r="BV172" s="41">
        <f t="shared" si="176"/>
        <v>0</v>
      </c>
      <c r="BW172" s="42"/>
      <c r="BX172" s="39">
        <f t="shared" si="177"/>
        <v>220</v>
      </c>
      <c r="BY172" s="40">
        <f t="shared" si="178"/>
        <v>0</v>
      </c>
      <c r="BZ172" s="40">
        <f t="shared" si="179"/>
        <v>0</v>
      </c>
      <c r="CA172" s="40">
        <f t="shared" si="180"/>
        <v>0</v>
      </c>
      <c r="CB172" s="40">
        <f t="shared" si="181"/>
        <v>0</v>
      </c>
      <c r="CC172" s="32">
        <f t="shared" si="148"/>
        <v>220</v>
      </c>
      <c r="CD172" s="177">
        <f t="shared" si="6"/>
        <v>73.333333333333343</v>
      </c>
      <c r="CE172" s="24">
        <f t="shared" si="149"/>
        <v>3</v>
      </c>
      <c r="CF172" s="177">
        <f t="shared" si="7"/>
        <v>33.333333333333343</v>
      </c>
      <c r="CG172" s="24">
        <f t="shared" si="150"/>
        <v>4</v>
      </c>
      <c r="CH172" s="177">
        <f t="shared" si="8"/>
        <v>-20</v>
      </c>
      <c r="CI172" s="24" t="str">
        <f t="shared" si="151"/>
        <v>NAO</v>
      </c>
      <c r="CJ172" s="24">
        <f t="shared" si="152"/>
        <v>271</v>
      </c>
      <c r="CK172" s="175">
        <f t="shared" si="130"/>
        <v>0.11107464721177392</v>
      </c>
      <c r="CM172">
        <f t="shared" si="131"/>
        <v>0</v>
      </c>
      <c r="CN172">
        <f t="shared" si="132"/>
        <v>0</v>
      </c>
      <c r="CO172">
        <f t="shared" si="133"/>
        <v>9.9800399201596807E-2</v>
      </c>
      <c r="CP172">
        <f t="shared" si="134"/>
        <v>0.91116173120728938</v>
      </c>
      <c r="CQ172">
        <f t="shared" si="135"/>
        <v>0</v>
      </c>
      <c r="CR172">
        <f t="shared" si="136"/>
        <v>0</v>
      </c>
      <c r="CS172">
        <f t="shared" si="137"/>
        <v>0</v>
      </c>
      <c r="CT172">
        <f t="shared" si="138"/>
        <v>0</v>
      </c>
      <c r="CU172">
        <f t="shared" si="139"/>
        <v>0</v>
      </c>
      <c r="CV172">
        <f t="shared" si="140"/>
        <v>0</v>
      </c>
      <c r="CW172">
        <f t="shared" si="141"/>
        <v>0</v>
      </c>
      <c r="CX172">
        <f t="shared" si="142"/>
        <v>0</v>
      </c>
      <c r="CY172">
        <f t="shared" si="143"/>
        <v>0</v>
      </c>
      <c r="CZ172">
        <f t="shared" si="144"/>
        <v>0</v>
      </c>
      <c r="DA172">
        <f t="shared" si="145"/>
        <v>0</v>
      </c>
      <c r="DB172">
        <f t="shared" si="146"/>
        <v>0</v>
      </c>
      <c r="DC172">
        <f t="shared" si="147"/>
        <v>0</v>
      </c>
      <c r="DE172" s="24">
        <f t="shared" si="153"/>
        <v>0</v>
      </c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</row>
    <row r="173" spans="1:123" ht="15.75" thickBot="1">
      <c r="A173" s="24" t="str">
        <f ca="1">UNB!A7</f>
        <v>UNB</v>
      </c>
      <c r="B173" s="24">
        <f ca="1">UNB!B7</f>
        <v>5</v>
      </c>
      <c r="C173" s="24" t="str">
        <f ca="1">UNB!C7</f>
        <v>Dulce Maria F. de A. Suassuna</v>
      </c>
      <c r="D173" s="85" t="str">
        <f ca="1">UNB!D7</f>
        <v>p</v>
      </c>
      <c r="E173" s="24">
        <f ca="1">UNB!E7</f>
        <v>0</v>
      </c>
      <c r="F173" s="24">
        <f ca="1">UNB!F7</f>
        <v>1</v>
      </c>
      <c r="G173" s="24">
        <f ca="1">UNB!G7</f>
        <v>0</v>
      </c>
      <c r="H173" s="24">
        <f ca="1">UNB!H7</f>
        <v>2</v>
      </c>
      <c r="I173" s="24">
        <f ca="1">UNB!I7</f>
        <v>0</v>
      </c>
      <c r="J173" s="24">
        <f ca="1">UNB!J7</f>
        <v>0</v>
      </c>
      <c r="K173" s="24">
        <f ca="1">UNB!K7</f>
        <v>0</v>
      </c>
      <c r="L173" s="24">
        <f ca="1">UNB!L7</f>
        <v>0</v>
      </c>
      <c r="M173" s="24">
        <f ca="1">UNB!M7</f>
        <v>0</v>
      </c>
      <c r="N173" s="24">
        <f ca="1">UNB!N7</f>
        <v>0</v>
      </c>
      <c r="O173" s="24">
        <f ca="1">UNB!O7</f>
        <v>0</v>
      </c>
      <c r="P173" s="24">
        <f ca="1">UNB!P7</f>
        <v>0</v>
      </c>
      <c r="Q173" s="24">
        <f ca="1">UNB!Q7</f>
        <v>0</v>
      </c>
      <c r="R173" s="24">
        <f ca="1">UNB!R7</f>
        <v>2</v>
      </c>
      <c r="S173" s="24">
        <f ca="1">UNB!S7</f>
        <v>0</v>
      </c>
      <c r="T173" s="85" t="str">
        <f ca="1">UNB!T7</f>
        <v>p</v>
      </c>
      <c r="U173" s="24">
        <f ca="1">UNB!U7</f>
        <v>0</v>
      </c>
      <c r="V173" s="24">
        <f ca="1">UNB!V7</f>
        <v>0</v>
      </c>
      <c r="W173" s="24">
        <f ca="1">UNB!W7</f>
        <v>0</v>
      </c>
      <c r="X173" s="24">
        <f ca="1">UNB!X7</f>
        <v>0</v>
      </c>
      <c r="Y173" s="24">
        <f ca="1">UNB!Y7</f>
        <v>0</v>
      </c>
      <c r="Z173" s="24">
        <f ca="1">UNB!Z7</f>
        <v>0</v>
      </c>
      <c r="AA173" s="24">
        <f ca="1">UNB!AA7</f>
        <v>0</v>
      </c>
      <c r="AB173" s="24">
        <f ca="1">UNB!AB7</f>
        <v>0</v>
      </c>
      <c r="AC173" s="24">
        <f ca="1">UNB!AC7</f>
        <v>0</v>
      </c>
      <c r="AD173" s="24">
        <f ca="1">UNB!AD7</f>
        <v>0</v>
      </c>
      <c r="AE173" s="24">
        <f ca="1">UNB!AE7</f>
        <v>0</v>
      </c>
      <c r="AF173" s="24">
        <f ca="1">UNB!AF7</f>
        <v>0</v>
      </c>
      <c r="AG173" s="24">
        <f ca="1">UNB!AG7</f>
        <v>0</v>
      </c>
      <c r="AH173" s="24">
        <f ca="1">UNB!AH7</f>
        <v>0</v>
      </c>
      <c r="AI173" s="24">
        <f ca="1">UNB!AI7</f>
        <v>0</v>
      </c>
      <c r="AJ173" s="50"/>
      <c r="AK173" s="93"/>
      <c r="AL173" s="33"/>
      <c r="AM173" s="33"/>
      <c r="AN173" s="36"/>
      <c r="AO173" s="36"/>
      <c r="AP173" s="36"/>
      <c r="AQ173" s="36"/>
      <c r="AR173" s="37"/>
      <c r="AS173" s="33"/>
      <c r="AT173" s="33"/>
      <c r="AU173" s="33"/>
      <c r="AV173" s="33"/>
      <c r="AW173" s="33"/>
      <c r="AX173" s="33"/>
      <c r="AY173" s="33"/>
      <c r="AZ173" s="38">
        <f t="shared" si="154"/>
        <v>2</v>
      </c>
      <c r="BA173" s="39">
        <f t="shared" si="155"/>
        <v>0</v>
      </c>
      <c r="BB173" s="40">
        <f t="shared" si="156"/>
        <v>1</v>
      </c>
      <c r="BC173" s="31">
        <f t="shared" si="157"/>
        <v>1</v>
      </c>
      <c r="BD173" s="40">
        <f t="shared" si="158"/>
        <v>0</v>
      </c>
      <c r="BE173" s="31">
        <f t="shared" si="159"/>
        <v>1</v>
      </c>
      <c r="BF173" s="40">
        <f t="shared" si="160"/>
        <v>2</v>
      </c>
      <c r="BG173" s="31">
        <f t="shared" si="161"/>
        <v>3</v>
      </c>
      <c r="BH173" s="40">
        <f t="shared" si="162"/>
        <v>0</v>
      </c>
      <c r="BI173" s="40">
        <f t="shared" si="163"/>
        <v>0</v>
      </c>
      <c r="BJ173" s="40">
        <f t="shared" si="164"/>
        <v>0</v>
      </c>
      <c r="BK173" s="40">
        <f t="shared" si="165"/>
        <v>0</v>
      </c>
      <c r="BL173" s="40">
        <f t="shared" si="166"/>
        <v>0</v>
      </c>
      <c r="BM173" s="31">
        <f t="shared" si="167"/>
        <v>0</v>
      </c>
      <c r="BN173" s="40">
        <f t="shared" si="168"/>
        <v>0</v>
      </c>
      <c r="BO173" s="40">
        <f t="shared" si="169"/>
        <v>0</v>
      </c>
      <c r="BP173" s="40">
        <f t="shared" si="170"/>
        <v>0</v>
      </c>
      <c r="BQ173" s="40">
        <f t="shared" si="171"/>
        <v>0</v>
      </c>
      <c r="BR173" s="40">
        <f t="shared" si="172"/>
        <v>0</v>
      </c>
      <c r="BS173" s="31">
        <f t="shared" si="173"/>
        <v>0</v>
      </c>
      <c r="BT173" s="40">
        <f t="shared" si="174"/>
        <v>2</v>
      </c>
      <c r="BU173" s="41">
        <f t="shared" si="175"/>
        <v>0</v>
      </c>
      <c r="BV173" s="41">
        <f t="shared" si="176"/>
        <v>0</v>
      </c>
      <c r="BW173" s="42"/>
      <c r="BX173" s="39">
        <f t="shared" si="177"/>
        <v>160</v>
      </c>
      <c r="BY173" s="40">
        <f t="shared" si="178"/>
        <v>0</v>
      </c>
      <c r="BZ173" s="40">
        <f t="shared" si="179"/>
        <v>0</v>
      </c>
      <c r="CA173" s="40">
        <f t="shared" si="180"/>
        <v>0</v>
      </c>
      <c r="CB173" s="40">
        <f t="shared" si="181"/>
        <v>50</v>
      </c>
      <c r="CC173" s="32">
        <f t="shared" si="148"/>
        <v>210</v>
      </c>
      <c r="CD173" s="177">
        <f t="shared" si="6"/>
        <v>63.333333333333343</v>
      </c>
      <c r="CE173" s="24">
        <f t="shared" si="149"/>
        <v>3</v>
      </c>
      <c r="CF173" s="177">
        <f t="shared" si="7"/>
        <v>23.333333333333343</v>
      </c>
      <c r="CG173" s="24">
        <f t="shared" si="150"/>
        <v>4</v>
      </c>
      <c r="CH173" s="177">
        <f t="shared" si="8"/>
        <v>-30</v>
      </c>
      <c r="CI173" s="24" t="str">
        <f t="shared" si="151"/>
        <v>NAO</v>
      </c>
      <c r="CJ173" s="24">
        <f t="shared" si="152"/>
        <v>277</v>
      </c>
      <c r="CK173" s="175">
        <f t="shared" si="130"/>
        <v>0.10602579961123874</v>
      </c>
      <c r="CM173">
        <f t="shared" si="131"/>
        <v>0</v>
      </c>
      <c r="CN173">
        <f t="shared" si="132"/>
        <v>0.1557632398753894</v>
      </c>
      <c r="CO173">
        <f t="shared" si="133"/>
        <v>0</v>
      </c>
      <c r="CP173">
        <f t="shared" si="134"/>
        <v>0.45558086560364469</v>
      </c>
      <c r="CQ173">
        <f t="shared" si="135"/>
        <v>0</v>
      </c>
      <c r="CR173">
        <f t="shared" si="136"/>
        <v>0</v>
      </c>
      <c r="CS173">
        <f t="shared" si="137"/>
        <v>0</v>
      </c>
      <c r="CT173">
        <f t="shared" si="138"/>
        <v>0</v>
      </c>
      <c r="CU173">
        <f t="shared" si="139"/>
        <v>0</v>
      </c>
      <c r="CV173">
        <f t="shared" si="140"/>
        <v>0</v>
      </c>
      <c r="CW173">
        <f t="shared" si="141"/>
        <v>0</v>
      </c>
      <c r="CX173">
        <f t="shared" si="142"/>
        <v>0</v>
      </c>
      <c r="CY173">
        <f t="shared" si="143"/>
        <v>0</v>
      </c>
      <c r="CZ173">
        <f t="shared" si="144"/>
        <v>0</v>
      </c>
      <c r="DA173">
        <f t="shared" si="145"/>
        <v>2.6809651474530831</v>
      </c>
      <c r="DB173">
        <f t="shared" si="146"/>
        <v>0</v>
      </c>
      <c r="DC173">
        <f t="shared" si="147"/>
        <v>0</v>
      </c>
      <c r="DE173" s="24">
        <f t="shared" si="153"/>
        <v>0</v>
      </c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</row>
    <row r="174" spans="1:123" ht="15.75" thickBot="1">
      <c r="A174" s="24" t="str">
        <f ca="1">UNB!A8</f>
        <v>UNB</v>
      </c>
      <c r="B174" s="24">
        <f ca="1">UNB!B8</f>
        <v>6</v>
      </c>
      <c r="C174" s="24" t="str">
        <f ca="1">UNB!C8</f>
        <v>Fernando Mascarenhas</v>
      </c>
      <c r="D174" s="85" t="str">
        <f ca="1">UNB!D8</f>
        <v>p</v>
      </c>
      <c r="E174" s="24">
        <f ca="1">UNB!E8</f>
        <v>0</v>
      </c>
      <c r="F174" s="24">
        <f ca="1">UNB!F8</f>
        <v>1</v>
      </c>
      <c r="G174" s="24">
        <f ca="1">UNB!G8</f>
        <v>0</v>
      </c>
      <c r="H174" s="24">
        <f ca="1">UNB!H8</f>
        <v>0</v>
      </c>
      <c r="I174" s="24">
        <f ca="1">UNB!I8</f>
        <v>0</v>
      </c>
      <c r="J174" s="24">
        <f ca="1">UNB!J8</f>
        <v>0</v>
      </c>
      <c r="K174" s="24">
        <f ca="1">UNB!K8</f>
        <v>0</v>
      </c>
      <c r="L174" s="24">
        <f ca="1">UNB!L8</f>
        <v>0</v>
      </c>
      <c r="M174" s="24">
        <f ca="1">UNB!M8</f>
        <v>0</v>
      </c>
      <c r="N174" s="24">
        <f ca="1">UNB!N8</f>
        <v>0</v>
      </c>
      <c r="O174" s="24">
        <f ca="1">UNB!O8</f>
        <v>0</v>
      </c>
      <c r="P174" s="24">
        <f ca="1">UNB!P8</f>
        <v>0</v>
      </c>
      <c r="Q174" s="24">
        <f ca="1">UNB!Q8</f>
        <v>0</v>
      </c>
      <c r="R174" s="24">
        <f ca="1">UNB!R8</f>
        <v>1</v>
      </c>
      <c r="S174" s="24">
        <f ca="1">UNB!S8</f>
        <v>0</v>
      </c>
      <c r="T174" s="85" t="str">
        <f ca="1">UNB!T8</f>
        <v>p</v>
      </c>
      <c r="U174" s="24">
        <f ca="1">UNB!U8</f>
        <v>0</v>
      </c>
      <c r="V174" s="24">
        <f ca="1">UNB!V8</f>
        <v>1</v>
      </c>
      <c r="W174" s="24">
        <f ca="1">UNB!W8</f>
        <v>0</v>
      </c>
      <c r="X174" s="24">
        <f ca="1">UNB!X8</f>
        <v>3</v>
      </c>
      <c r="Y174" s="24">
        <f ca="1">UNB!Y8</f>
        <v>0</v>
      </c>
      <c r="Z174" s="24">
        <f ca="1">UNB!Z8</f>
        <v>0</v>
      </c>
      <c r="AA174" s="24">
        <f ca="1">UNB!AA8</f>
        <v>0</v>
      </c>
      <c r="AB174" s="24">
        <f ca="1">UNB!AB8</f>
        <v>0</v>
      </c>
      <c r="AC174" s="24">
        <f ca="1">UNB!AC8</f>
        <v>0</v>
      </c>
      <c r="AD174" s="24">
        <f ca="1">UNB!AD8</f>
        <v>0</v>
      </c>
      <c r="AE174" s="24">
        <f ca="1">UNB!AE8</f>
        <v>0</v>
      </c>
      <c r="AF174" s="24">
        <f ca="1">UNB!AF8</f>
        <v>0</v>
      </c>
      <c r="AG174" s="24">
        <f ca="1">UNB!AG8</f>
        <v>0</v>
      </c>
      <c r="AH174" s="24">
        <f ca="1">UNB!AH8</f>
        <v>0</v>
      </c>
      <c r="AI174" s="24">
        <f ca="1">UNB!AI8</f>
        <v>0</v>
      </c>
      <c r="AJ174" s="50"/>
      <c r="AK174" s="93"/>
      <c r="AL174" s="33"/>
      <c r="AM174" s="33"/>
      <c r="AN174" s="36"/>
      <c r="AO174" s="36"/>
      <c r="AP174" s="36"/>
      <c r="AQ174" s="36"/>
      <c r="AR174" s="37"/>
      <c r="AS174" s="33"/>
      <c r="AT174" s="33"/>
      <c r="AU174" s="33"/>
      <c r="AV174" s="33"/>
      <c r="AW174" s="33"/>
      <c r="AX174" s="33"/>
      <c r="AY174" s="33"/>
      <c r="AZ174" s="38">
        <f t="shared" si="154"/>
        <v>2</v>
      </c>
      <c r="BA174" s="39">
        <f t="shared" si="155"/>
        <v>0</v>
      </c>
      <c r="BB174" s="40">
        <f t="shared" si="156"/>
        <v>2</v>
      </c>
      <c r="BC174" s="31">
        <f t="shared" si="157"/>
        <v>2</v>
      </c>
      <c r="BD174" s="40">
        <f t="shared" si="158"/>
        <v>0</v>
      </c>
      <c r="BE174" s="31">
        <f t="shared" si="159"/>
        <v>2</v>
      </c>
      <c r="BF174" s="40">
        <f t="shared" si="160"/>
        <v>3</v>
      </c>
      <c r="BG174" s="31">
        <f t="shared" si="161"/>
        <v>5</v>
      </c>
      <c r="BH174" s="40">
        <f t="shared" si="162"/>
        <v>0</v>
      </c>
      <c r="BI174" s="40">
        <f t="shared" si="163"/>
        <v>0</v>
      </c>
      <c r="BJ174" s="40">
        <f t="shared" si="164"/>
        <v>0</v>
      </c>
      <c r="BK174" s="40">
        <f t="shared" si="165"/>
        <v>0</v>
      </c>
      <c r="BL174" s="40">
        <f t="shared" si="166"/>
        <v>0</v>
      </c>
      <c r="BM174" s="31">
        <f t="shared" si="167"/>
        <v>0</v>
      </c>
      <c r="BN174" s="40">
        <f t="shared" si="168"/>
        <v>0</v>
      </c>
      <c r="BO174" s="40">
        <f t="shared" si="169"/>
        <v>0</v>
      </c>
      <c r="BP174" s="40">
        <f t="shared" si="170"/>
        <v>0</v>
      </c>
      <c r="BQ174" s="40">
        <f t="shared" si="171"/>
        <v>0</v>
      </c>
      <c r="BR174" s="40">
        <f t="shared" si="172"/>
        <v>0</v>
      </c>
      <c r="BS174" s="31">
        <f t="shared" si="173"/>
        <v>0</v>
      </c>
      <c r="BT174" s="40">
        <f t="shared" si="174"/>
        <v>1</v>
      </c>
      <c r="BU174" s="41">
        <f t="shared" si="175"/>
        <v>0</v>
      </c>
      <c r="BV174" s="41">
        <f t="shared" si="176"/>
        <v>0</v>
      </c>
      <c r="BW174" s="42"/>
      <c r="BX174" s="39">
        <f t="shared" si="177"/>
        <v>280</v>
      </c>
      <c r="BY174" s="40">
        <f t="shared" si="178"/>
        <v>0</v>
      </c>
      <c r="BZ174" s="40">
        <f t="shared" si="179"/>
        <v>0</v>
      </c>
      <c r="CA174" s="40">
        <f t="shared" si="180"/>
        <v>0</v>
      </c>
      <c r="CB174" s="40">
        <f t="shared" si="181"/>
        <v>25</v>
      </c>
      <c r="CC174" s="32">
        <f t="shared" si="148"/>
        <v>305</v>
      </c>
      <c r="CD174" s="177">
        <f t="shared" si="6"/>
        <v>158.33333333333334</v>
      </c>
      <c r="CE174" s="24">
        <f t="shared" si="149"/>
        <v>3</v>
      </c>
      <c r="CF174" s="177">
        <f t="shared" si="7"/>
        <v>118.33333333333334</v>
      </c>
      <c r="CG174" s="24">
        <f t="shared" si="150"/>
        <v>4</v>
      </c>
      <c r="CH174" s="177">
        <f t="shared" si="8"/>
        <v>65</v>
      </c>
      <c r="CI174" s="24">
        <f t="shared" si="151"/>
        <v>5</v>
      </c>
      <c r="CJ174" s="24">
        <f t="shared" si="152"/>
        <v>210</v>
      </c>
      <c r="CK174" s="175">
        <f t="shared" si="130"/>
        <v>0.15398985181632291</v>
      </c>
      <c r="CM174">
        <f t="shared" si="131"/>
        <v>0</v>
      </c>
      <c r="CN174">
        <f t="shared" si="132"/>
        <v>0.3115264797507788</v>
      </c>
      <c r="CO174">
        <f t="shared" si="133"/>
        <v>0</v>
      </c>
      <c r="CP174">
        <f t="shared" si="134"/>
        <v>0.68337129840546706</v>
      </c>
      <c r="CQ174">
        <f t="shared" si="135"/>
        <v>0</v>
      </c>
      <c r="CR174">
        <f t="shared" si="136"/>
        <v>0</v>
      </c>
      <c r="CS174">
        <f t="shared" si="137"/>
        <v>0</v>
      </c>
      <c r="CT174">
        <f t="shared" si="138"/>
        <v>0</v>
      </c>
      <c r="CU174">
        <f t="shared" si="139"/>
        <v>0</v>
      </c>
      <c r="CV174">
        <f t="shared" si="140"/>
        <v>0</v>
      </c>
      <c r="CW174">
        <f t="shared" si="141"/>
        <v>0</v>
      </c>
      <c r="CX174">
        <f t="shared" si="142"/>
        <v>0</v>
      </c>
      <c r="CY174">
        <f t="shared" si="143"/>
        <v>0</v>
      </c>
      <c r="CZ174">
        <f t="shared" si="144"/>
        <v>0</v>
      </c>
      <c r="DA174">
        <f t="shared" si="145"/>
        <v>1.3404825737265416</v>
      </c>
      <c r="DB174">
        <f t="shared" si="146"/>
        <v>0</v>
      </c>
      <c r="DC174">
        <f t="shared" si="147"/>
        <v>0</v>
      </c>
      <c r="DE174" s="24">
        <f t="shared" si="153"/>
        <v>0</v>
      </c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</row>
    <row r="175" spans="1:123" ht="15.75" thickBot="1">
      <c r="A175" s="24" t="str">
        <f ca="1">UNB!A9</f>
        <v>UNB</v>
      </c>
      <c r="B175" s="24">
        <f ca="1">UNB!B9</f>
        <v>7</v>
      </c>
      <c r="C175" s="24" t="str">
        <f ca="1">UNB!C9</f>
        <v>Edson marcelo Hungaro</v>
      </c>
      <c r="D175" s="85" t="str">
        <f ca="1">UNB!D9</f>
        <v>p</v>
      </c>
      <c r="E175" s="24">
        <f ca="1">UNB!E9</f>
        <v>0</v>
      </c>
      <c r="F175" s="24">
        <f ca="1">UNB!F9</f>
        <v>0</v>
      </c>
      <c r="G175" s="24">
        <f ca="1">UNB!G9</f>
        <v>0</v>
      </c>
      <c r="H175" s="24">
        <f ca="1">UNB!H9</f>
        <v>0</v>
      </c>
      <c r="I175" s="24">
        <f ca="1">UNB!I9</f>
        <v>0</v>
      </c>
      <c r="J175" s="24">
        <f ca="1">UNB!J9</f>
        <v>0</v>
      </c>
      <c r="K175" s="24">
        <f ca="1">UNB!K9</f>
        <v>0</v>
      </c>
      <c r="L175" s="24">
        <f ca="1">UNB!L9</f>
        <v>0</v>
      </c>
      <c r="M175" s="24">
        <f ca="1">UNB!M9</f>
        <v>0</v>
      </c>
      <c r="N175" s="24">
        <f ca="1">UNB!N9</f>
        <v>0</v>
      </c>
      <c r="O175" s="24">
        <f ca="1">UNB!O9</f>
        <v>0</v>
      </c>
      <c r="P175" s="24">
        <f ca="1">UNB!P9</f>
        <v>0</v>
      </c>
      <c r="Q175" s="24">
        <f ca="1">UNB!Q9</f>
        <v>0</v>
      </c>
      <c r="R175" s="24">
        <f ca="1">UNB!R9</f>
        <v>0</v>
      </c>
      <c r="S175" s="24">
        <f ca="1">UNB!S9</f>
        <v>0</v>
      </c>
      <c r="T175" s="85" t="str">
        <f ca="1">UNB!T9</f>
        <v>p</v>
      </c>
      <c r="U175" s="24">
        <f ca="1">UNB!U9</f>
        <v>0</v>
      </c>
      <c r="V175" s="24">
        <f ca="1">UNB!V9</f>
        <v>0</v>
      </c>
      <c r="W175" s="24">
        <f ca="1">UNB!W9</f>
        <v>0</v>
      </c>
      <c r="X175" s="24">
        <f ca="1">UNB!X9</f>
        <v>0</v>
      </c>
      <c r="Y175" s="24">
        <f ca="1">UNB!Y9</f>
        <v>0</v>
      </c>
      <c r="Z175" s="24">
        <f ca="1">UNB!Z9</f>
        <v>0</v>
      </c>
      <c r="AA175" s="24">
        <f ca="1">UNB!AA9</f>
        <v>0</v>
      </c>
      <c r="AB175" s="24">
        <f ca="1">UNB!AB9</f>
        <v>0</v>
      </c>
      <c r="AC175" s="24">
        <f ca="1">UNB!AC9</f>
        <v>0</v>
      </c>
      <c r="AD175" s="24">
        <f ca="1">UNB!AD9</f>
        <v>0</v>
      </c>
      <c r="AE175" s="24">
        <f ca="1">UNB!AE9</f>
        <v>0</v>
      </c>
      <c r="AF175" s="24">
        <f ca="1">UNB!AF9</f>
        <v>0</v>
      </c>
      <c r="AG175" s="24">
        <f ca="1">UNB!AG9</f>
        <v>0</v>
      </c>
      <c r="AH175" s="24">
        <f ca="1">UNB!AH9</f>
        <v>0</v>
      </c>
      <c r="AI175" s="24">
        <f ca="1">UNB!AI9</f>
        <v>0</v>
      </c>
      <c r="AJ175" s="50"/>
      <c r="AK175" s="93"/>
      <c r="AL175" s="33"/>
      <c r="AM175" s="33"/>
      <c r="AN175" s="36"/>
      <c r="AO175" s="36"/>
      <c r="AP175" s="36"/>
      <c r="AQ175" s="36"/>
      <c r="AR175" s="37"/>
      <c r="AS175" s="33"/>
      <c r="AT175" s="33"/>
      <c r="AU175" s="33"/>
      <c r="AV175" s="33"/>
      <c r="AW175" s="33"/>
      <c r="AX175" s="33"/>
      <c r="AY175" s="33"/>
      <c r="AZ175" s="38">
        <f t="shared" si="154"/>
        <v>2</v>
      </c>
      <c r="BA175" s="39">
        <f t="shared" si="155"/>
        <v>0</v>
      </c>
      <c r="BB175" s="40">
        <f t="shared" si="156"/>
        <v>0</v>
      </c>
      <c r="BC175" s="31">
        <f t="shared" si="157"/>
        <v>0</v>
      </c>
      <c r="BD175" s="40">
        <f t="shared" si="158"/>
        <v>0</v>
      </c>
      <c r="BE175" s="31">
        <f t="shared" si="159"/>
        <v>0</v>
      </c>
      <c r="BF175" s="40">
        <f t="shared" si="160"/>
        <v>0</v>
      </c>
      <c r="BG175" s="31">
        <f t="shared" si="161"/>
        <v>0</v>
      </c>
      <c r="BH175" s="40">
        <f t="shared" si="162"/>
        <v>0</v>
      </c>
      <c r="BI175" s="40">
        <f t="shared" si="163"/>
        <v>0</v>
      </c>
      <c r="BJ175" s="40">
        <f t="shared" si="164"/>
        <v>0</v>
      </c>
      <c r="BK175" s="40">
        <f t="shared" si="165"/>
        <v>0</v>
      </c>
      <c r="BL175" s="40">
        <f t="shared" si="166"/>
        <v>0</v>
      </c>
      <c r="BM175" s="31">
        <f t="shared" si="167"/>
        <v>0</v>
      </c>
      <c r="BN175" s="40">
        <f t="shared" si="168"/>
        <v>0</v>
      </c>
      <c r="BO175" s="40">
        <f t="shared" si="169"/>
        <v>0</v>
      </c>
      <c r="BP175" s="40">
        <f t="shared" si="170"/>
        <v>0</v>
      </c>
      <c r="BQ175" s="40">
        <f t="shared" si="171"/>
        <v>0</v>
      </c>
      <c r="BR175" s="40">
        <f t="shared" si="172"/>
        <v>0</v>
      </c>
      <c r="BS175" s="31">
        <f t="shared" si="173"/>
        <v>0</v>
      </c>
      <c r="BT175" s="40">
        <f t="shared" si="174"/>
        <v>0</v>
      </c>
      <c r="BU175" s="41">
        <f t="shared" si="175"/>
        <v>0</v>
      </c>
      <c r="BV175" s="41">
        <f t="shared" si="176"/>
        <v>0</v>
      </c>
      <c r="BW175" s="42"/>
      <c r="BX175" s="39">
        <f t="shared" si="177"/>
        <v>0</v>
      </c>
      <c r="BY175" s="40">
        <f t="shared" si="178"/>
        <v>0</v>
      </c>
      <c r="BZ175" s="40">
        <f t="shared" si="179"/>
        <v>0</v>
      </c>
      <c r="CA175" s="40">
        <f t="shared" si="180"/>
        <v>0</v>
      </c>
      <c r="CB175" s="40">
        <f t="shared" si="181"/>
        <v>0</v>
      </c>
      <c r="CC175" s="32">
        <f t="shared" si="148"/>
        <v>0</v>
      </c>
      <c r="CD175" s="177">
        <f t="shared" si="6"/>
        <v>-146.66666666666666</v>
      </c>
      <c r="CE175" s="24" t="str">
        <f t="shared" si="149"/>
        <v>NAO</v>
      </c>
      <c r="CF175" s="177">
        <f t="shared" si="7"/>
        <v>-186.66666666666666</v>
      </c>
      <c r="CG175" s="24" t="str">
        <f t="shared" si="150"/>
        <v>NAO</v>
      </c>
      <c r="CH175" s="177">
        <f t="shared" si="8"/>
        <v>-240</v>
      </c>
      <c r="CI175" s="24" t="str">
        <f t="shared" si="151"/>
        <v>NAO</v>
      </c>
      <c r="CJ175" s="24">
        <f t="shared" si="152"/>
        <v>388</v>
      </c>
      <c r="CK175" s="175">
        <f t="shared" si="130"/>
        <v>0</v>
      </c>
      <c r="CM175">
        <f t="shared" si="131"/>
        <v>0</v>
      </c>
      <c r="CN175">
        <f t="shared" si="132"/>
        <v>0</v>
      </c>
      <c r="CO175">
        <f t="shared" si="133"/>
        <v>0</v>
      </c>
      <c r="CP175">
        <f t="shared" si="134"/>
        <v>0</v>
      </c>
      <c r="CQ175">
        <f t="shared" si="135"/>
        <v>0</v>
      </c>
      <c r="CR175">
        <f t="shared" si="136"/>
        <v>0</v>
      </c>
      <c r="CS175">
        <f t="shared" si="137"/>
        <v>0</v>
      </c>
      <c r="CT175">
        <f t="shared" si="138"/>
        <v>0</v>
      </c>
      <c r="CU175">
        <f t="shared" si="139"/>
        <v>0</v>
      </c>
      <c r="CV175">
        <f t="shared" si="140"/>
        <v>0</v>
      </c>
      <c r="CW175">
        <f t="shared" si="141"/>
        <v>0</v>
      </c>
      <c r="CX175">
        <f t="shared" si="142"/>
        <v>0</v>
      </c>
      <c r="CY175">
        <f t="shared" si="143"/>
        <v>0</v>
      </c>
      <c r="CZ175">
        <f t="shared" si="144"/>
        <v>0</v>
      </c>
      <c r="DA175">
        <f t="shared" si="145"/>
        <v>0</v>
      </c>
      <c r="DB175">
        <f t="shared" si="146"/>
        <v>0</v>
      </c>
      <c r="DC175">
        <f t="shared" si="147"/>
        <v>0</v>
      </c>
      <c r="DE175" s="24">
        <f t="shared" si="153"/>
        <v>1</v>
      </c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</row>
    <row r="176" spans="1:123" ht="15.75" thickBot="1">
      <c r="A176" s="24" t="str">
        <f ca="1">UNB!A10</f>
        <v>UNB</v>
      </c>
      <c r="B176" s="24">
        <f ca="1">UNB!B10</f>
        <v>8</v>
      </c>
      <c r="C176" s="24" t="str">
        <f ca="1">UNB!C10</f>
        <v xml:space="preserve">Ingrid Dittrich Wiggers
</v>
      </c>
      <c r="D176" s="85" t="str">
        <f ca="1">UNB!D10</f>
        <v>p</v>
      </c>
      <c r="E176" s="24">
        <f ca="1">UNB!E10</f>
        <v>0</v>
      </c>
      <c r="F176" s="24">
        <f ca="1">UNB!F10</f>
        <v>0</v>
      </c>
      <c r="G176" s="24">
        <f ca="1">UNB!G10</f>
        <v>0</v>
      </c>
      <c r="H176" s="24">
        <f ca="1">UNB!H10</f>
        <v>0</v>
      </c>
      <c r="I176" s="24">
        <f ca="1">UNB!I10</f>
        <v>0</v>
      </c>
      <c r="J176" s="24">
        <f ca="1">UNB!J10</f>
        <v>0</v>
      </c>
      <c r="K176" s="24">
        <f ca="1">UNB!K10</f>
        <v>0</v>
      </c>
      <c r="L176" s="24">
        <f ca="1">UNB!L10</f>
        <v>0</v>
      </c>
      <c r="M176" s="24">
        <f ca="1">UNB!M10</f>
        <v>0</v>
      </c>
      <c r="N176" s="24">
        <f ca="1">UNB!N10</f>
        <v>0</v>
      </c>
      <c r="O176" s="24">
        <f ca="1">UNB!O10</f>
        <v>0</v>
      </c>
      <c r="P176" s="24">
        <f ca="1">UNB!P10</f>
        <v>0</v>
      </c>
      <c r="Q176" s="24">
        <f ca="1">UNB!Q10</f>
        <v>0</v>
      </c>
      <c r="R176" s="24">
        <f ca="1">UNB!R10</f>
        <v>0</v>
      </c>
      <c r="S176" s="24">
        <f ca="1">UNB!S10</f>
        <v>0</v>
      </c>
      <c r="T176" s="85" t="str">
        <f ca="1">UNB!T10</f>
        <v>p</v>
      </c>
      <c r="U176" s="24">
        <f ca="1">UNB!U10</f>
        <v>0</v>
      </c>
      <c r="V176" s="24">
        <f ca="1">UNB!V10</f>
        <v>2</v>
      </c>
      <c r="W176" s="24">
        <f ca="1">UNB!W10</f>
        <v>1</v>
      </c>
      <c r="X176" s="24">
        <f ca="1">UNB!X10</f>
        <v>0</v>
      </c>
      <c r="Y176" s="24">
        <f ca="1">UNB!Y10</f>
        <v>0</v>
      </c>
      <c r="Z176" s="24">
        <f ca="1">UNB!Z10</f>
        <v>0</v>
      </c>
      <c r="AA176" s="24">
        <f ca="1">UNB!AA10</f>
        <v>0</v>
      </c>
      <c r="AB176" s="24">
        <f ca="1">UNB!AB10</f>
        <v>0</v>
      </c>
      <c r="AC176" s="24">
        <f ca="1">UNB!AC10</f>
        <v>0</v>
      </c>
      <c r="AD176" s="24">
        <f ca="1">UNB!AD10</f>
        <v>0</v>
      </c>
      <c r="AE176" s="24">
        <f ca="1">UNB!AE10</f>
        <v>0</v>
      </c>
      <c r="AF176" s="24">
        <f ca="1">UNB!AF10</f>
        <v>0</v>
      </c>
      <c r="AG176" s="24">
        <f ca="1">UNB!AG10</f>
        <v>0</v>
      </c>
      <c r="AH176" s="24">
        <f ca="1">UNB!AH10</f>
        <v>0</v>
      </c>
      <c r="AI176" s="24">
        <f ca="1">UNB!AI10</f>
        <v>0</v>
      </c>
      <c r="AJ176" s="50"/>
      <c r="AK176" s="93"/>
      <c r="AL176" s="33"/>
      <c r="AM176" s="33"/>
      <c r="AN176" s="36"/>
      <c r="AO176" s="36"/>
      <c r="AP176" s="36"/>
      <c r="AQ176" s="36"/>
      <c r="AR176" s="37"/>
      <c r="AS176" s="33"/>
      <c r="AT176" s="33"/>
      <c r="AU176" s="33"/>
      <c r="AV176" s="33"/>
      <c r="AW176" s="33"/>
      <c r="AX176" s="33"/>
      <c r="AY176" s="33"/>
      <c r="AZ176" s="38">
        <f t="shared" si="154"/>
        <v>2</v>
      </c>
      <c r="BA176" s="39">
        <f t="shared" si="155"/>
        <v>0</v>
      </c>
      <c r="BB176" s="40">
        <f t="shared" si="156"/>
        <v>2</v>
      </c>
      <c r="BC176" s="31">
        <f t="shared" si="157"/>
        <v>2</v>
      </c>
      <c r="BD176" s="40">
        <f t="shared" si="158"/>
        <v>1</v>
      </c>
      <c r="BE176" s="31">
        <f t="shared" si="159"/>
        <v>3</v>
      </c>
      <c r="BF176" s="40">
        <f t="shared" si="160"/>
        <v>0</v>
      </c>
      <c r="BG176" s="31">
        <f t="shared" si="161"/>
        <v>3</v>
      </c>
      <c r="BH176" s="40">
        <f t="shared" si="162"/>
        <v>0</v>
      </c>
      <c r="BI176" s="40">
        <f t="shared" si="163"/>
        <v>0</v>
      </c>
      <c r="BJ176" s="40">
        <f t="shared" si="164"/>
        <v>0</v>
      </c>
      <c r="BK176" s="40">
        <f t="shared" si="165"/>
        <v>0</v>
      </c>
      <c r="BL176" s="40">
        <f t="shared" si="166"/>
        <v>0</v>
      </c>
      <c r="BM176" s="31">
        <f t="shared" si="167"/>
        <v>0</v>
      </c>
      <c r="BN176" s="40">
        <f t="shared" si="168"/>
        <v>0</v>
      </c>
      <c r="BO176" s="40">
        <f t="shared" si="169"/>
        <v>0</v>
      </c>
      <c r="BP176" s="40">
        <f t="shared" si="170"/>
        <v>0</v>
      </c>
      <c r="BQ176" s="40">
        <f t="shared" si="171"/>
        <v>0</v>
      </c>
      <c r="BR176" s="40">
        <f t="shared" si="172"/>
        <v>0</v>
      </c>
      <c r="BS176" s="31">
        <f t="shared" si="173"/>
        <v>0</v>
      </c>
      <c r="BT176" s="40">
        <f t="shared" si="174"/>
        <v>0</v>
      </c>
      <c r="BU176" s="41">
        <f t="shared" si="175"/>
        <v>0</v>
      </c>
      <c r="BV176" s="41">
        <f t="shared" si="176"/>
        <v>0</v>
      </c>
      <c r="BW176" s="42"/>
      <c r="BX176" s="39">
        <f t="shared" si="177"/>
        <v>220</v>
      </c>
      <c r="BY176" s="40">
        <f t="shared" si="178"/>
        <v>0</v>
      </c>
      <c r="BZ176" s="40">
        <f t="shared" si="179"/>
        <v>0</v>
      </c>
      <c r="CA176" s="40">
        <f t="shared" si="180"/>
        <v>0</v>
      </c>
      <c r="CB176" s="40">
        <f t="shared" si="181"/>
        <v>0</v>
      </c>
      <c r="CC176" s="32">
        <f t="shared" si="148"/>
        <v>220</v>
      </c>
      <c r="CD176" s="177">
        <f t="shared" si="6"/>
        <v>73.333333333333343</v>
      </c>
      <c r="CE176" s="24">
        <f t="shared" si="149"/>
        <v>3</v>
      </c>
      <c r="CF176" s="177">
        <f t="shared" si="7"/>
        <v>33.333333333333343</v>
      </c>
      <c r="CG176" s="24">
        <f t="shared" si="150"/>
        <v>4</v>
      </c>
      <c r="CH176" s="177">
        <f t="shared" si="8"/>
        <v>-20</v>
      </c>
      <c r="CI176" s="24" t="str">
        <f t="shared" si="151"/>
        <v>NAO</v>
      </c>
      <c r="CJ176" s="24">
        <f t="shared" si="152"/>
        <v>271</v>
      </c>
      <c r="CK176" s="175">
        <f t="shared" si="130"/>
        <v>0.11107464721177392</v>
      </c>
      <c r="CM176">
        <f t="shared" si="131"/>
        <v>0</v>
      </c>
      <c r="CN176">
        <f t="shared" si="132"/>
        <v>0.3115264797507788</v>
      </c>
      <c r="CO176">
        <f t="shared" si="133"/>
        <v>9.9800399201596807E-2</v>
      </c>
      <c r="CP176">
        <f t="shared" si="134"/>
        <v>0</v>
      </c>
      <c r="CQ176">
        <f t="shared" si="135"/>
        <v>0</v>
      </c>
      <c r="CR176">
        <f t="shared" si="136"/>
        <v>0</v>
      </c>
      <c r="CS176">
        <f t="shared" si="137"/>
        <v>0</v>
      </c>
      <c r="CT176">
        <f t="shared" si="138"/>
        <v>0</v>
      </c>
      <c r="CU176">
        <f t="shared" si="139"/>
        <v>0</v>
      </c>
      <c r="CV176">
        <f t="shared" si="140"/>
        <v>0</v>
      </c>
      <c r="CW176">
        <f t="shared" si="141"/>
        <v>0</v>
      </c>
      <c r="CX176">
        <f t="shared" si="142"/>
        <v>0</v>
      </c>
      <c r="CY176">
        <f t="shared" si="143"/>
        <v>0</v>
      </c>
      <c r="CZ176">
        <f t="shared" si="144"/>
        <v>0</v>
      </c>
      <c r="DA176">
        <f t="shared" si="145"/>
        <v>0</v>
      </c>
      <c r="DB176">
        <f t="shared" si="146"/>
        <v>0</v>
      </c>
      <c r="DC176">
        <f t="shared" si="147"/>
        <v>0</v>
      </c>
      <c r="DE176" s="24">
        <f t="shared" si="153"/>
        <v>0</v>
      </c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</row>
    <row r="177" spans="1:123" ht="15.75" thickBot="1">
      <c r="A177" s="24" t="str">
        <f ca="1">UNB!A11</f>
        <v>UNB</v>
      </c>
      <c r="B177" s="24">
        <f ca="1">UNB!B11</f>
        <v>9</v>
      </c>
      <c r="C177" s="24" t="str">
        <f ca="1">UNB!C11</f>
        <v>Júlia Aparecida Devidé Nogueira</v>
      </c>
      <c r="D177" s="85" t="str">
        <f ca="1">UNB!D11</f>
        <v>p</v>
      </c>
      <c r="E177" s="24">
        <f ca="1">UNB!E11</f>
        <v>0</v>
      </c>
      <c r="F177" s="24">
        <f ca="1">UNB!F11</f>
        <v>0</v>
      </c>
      <c r="G177" s="24">
        <f ca="1">UNB!G11</f>
        <v>0</v>
      </c>
      <c r="H177" s="24">
        <f ca="1">UNB!H11</f>
        <v>0</v>
      </c>
      <c r="I177" s="24">
        <f ca="1">UNB!I11</f>
        <v>0</v>
      </c>
      <c r="J177" s="24">
        <f ca="1">UNB!J11</f>
        <v>0</v>
      </c>
      <c r="K177" s="24">
        <f ca="1">UNB!K11</f>
        <v>0</v>
      </c>
      <c r="L177" s="24">
        <f ca="1">UNB!L11</f>
        <v>0</v>
      </c>
      <c r="M177" s="24">
        <f ca="1">UNB!M11</f>
        <v>0</v>
      </c>
      <c r="N177" s="24">
        <f ca="1">UNB!N11</f>
        <v>0</v>
      </c>
      <c r="O177" s="24">
        <f ca="1">UNB!O11</f>
        <v>0</v>
      </c>
      <c r="P177" s="24">
        <f ca="1">UNB!P11</f>
        <v>0</v>
      </c>
      <c r="Q177" s="24">
        <f ca="1">UNB!Q11</f>
        <v>0</v>
      </c>
      <c r="R177" s="24">
        <f ca="1">UNB!R11</f>
        <v>0</v>
      </c>
      <c r="S177" s="24">
        <f ca="1">UNB!S11</f>
        <v>0</v>
      </c>
      <c r="T177" s="85" t="str">
        <f ca="1">UNB!T11</f>
        <v>p</v>
      </c>
      <c r="U177" s="24">
        <f ca="1">UNB!U11</f>
        <v>0</v>
      </c>
      <c r="V177" s="24">
        <f ca="1">UNB!V11</f>
        <v>0</v>
      </c>
      <c r="W177" s="24">
        <f ca="1">UNB!W11</f>
        <v>3</v>
      </c>
      <c r="X177" s="24">
        <f ca="1">UNB!X11</f>
        <v>0</v>
      </c>
      <c r="Y177" s="24">
        <f ca="1">UNB!Y11</f>
        <v>0</v>
      </c>
      <c r="Z177" s="24">
        <f ca="1">UNB!Z11</f>
        <v>0</v>
      </c>
      <c r="AA177" s="24">
        <f ca="1">UNB!AA11</f>
        <v>0</v>
      </c>
      <c r="AB177" s="24">
        <f ca="1">UNB!AB11</f>
        <v>0</v>
      </c>
      <c r="AC177" s="24">
        <f ca="1">UNB!AC11</f>
        <v>0</v>
      </c>
      <c r="AD177" s="24">
        <f ca="1">UNB!AD11</f>
        <v>0</v>
      </c>
      <c r="AE177" s="24">
        <f ca="1">UNB!AE11</f>
        <v>0</v>
      </c>
      <c r="AF177" s="24">
        <f ca="1">UNB!AF11</f>
        <v>0</v>
      </c>
      <c r="AG177" s="24">
        <f ca="1">UNB!AG11</f>
        <v>0</v>
      </c>
      <c r="AH177" s="24">
        <f ca="1">UNB!AH11</f>
        <v>0</v>
      </c>
      <c r="AI177" s="24">
        <f ca="1">UNB!AI11</f>
        <v>0</v>
      </c>
      <c r="AJ177" s="50"/>
      <c r="AK177" s="93"/>
      <c r="AL177" s="33"/>
      <c r="AM177" s="33"/>
      <c r="AN177" s="36"/>
      <c r="AO177" s="36"/>
      <c r="AP177" s="36"/>
      <c r="AQ177" s="36"/>
      <c r="AR177" s="37"/>
      <c r="AS177" s="33"/>
      <c r="AT177" s="33"/>
      <c r="AU177" s="33"/>
      <c r="AV177" s="33"/>
      <c r="AW177" s="33"/>
      <c r="AX177" s="33"/>
      <c r="AY177" s="33"/>
      <c r="AZ177" s="38">
        <f t="shared" si="154"/>
        <v>2</v>
      </c>
      <c r="BA177" s="39">
        <f t="shared" si="155"/>
        <v>0</v>
      </c>
      <c r="BB177" s="40">
        <f t="shared" si="156"/>
        <v>0</v>
      </c>
      <c r="BC177" s="31">
        <f t="shared" si="157"/>
        <v>0</v>
      </c>
      <c r="BD177" s="40">
        <f t="shared" si="158"/>
        <v>3</v>
      </c>
      <c r="BE177" s="31">
        <f t="shared" si="159"/>
        <v>3</v>
      </c>
      <c r="BF177" s="40">
        <f t="shared" si="160"/>
        <v>0</v>
      </c>
      <c r="BG177" s="31">
        <f t="shared" si="161"/>
        <v>3</v>
      </c>
      <c r="BH177" s="40">
        <f t="shared" si="162"/>
        <v>0</v>
      </c>
      <c r="BI177" s="40">
        <f t="shared" si="163"/>
        <v>0</v>
      </c>
      <c r="BJ177" s="40">
        <f t="shared" si="164"/>
        <v>0</v>
      </c>
      <c r="BK177" s="40">
        <f t="shared" si="165"/>
        <v>0</v>
      </c>
      <c r="BL177" s="40">
        <f t="shared" si="166"/>
        <v>0</v>
      </c>
      <c r="BM177" s="31">
        <f t="shared" si="167"/>
        <v>0</v>
      </c>
      <c r="BN177" s="40">
        <f t="shared" si="168"/>
        <v>0</v>
      </c>
      <c r="BO177" s="40">
        <f t="shared" si="169"/>
        <v>0</v>
      </c>
      <c r="BP177" s="40">
        <f t="shared" si="170"/>
        <v>0</v>
      </c>
      <c r="BQ177" s="40">
        <f t="shared" si="171"/>
        <v>0</v>
      </c>
      <c r="BR177" s="40">
        <f t="shared" si="172"/>
        <v>0</v>
      </c>
      <c r="BS177" s="31">
        <f t="shared" si="173"/>
        <v>0</v>
      </c>
      <c r="BT177" s="40">
        <f t="shared" si="174"/>
        <v>0</v>
      </c>
      <c r="BU177" s="41">
        <f t="shared" si="175"/>
        <v>0</v>
      </c>
      <c r="BV177" s="41">
        <f t="shared" si="176"/>
        <v>0</v>
      </c>
      <c r="BW177" s="42"/>
      <c r="BX177" s="39">
        <f t="shared" si="177"/>
        <v>180</v>
      </c>
      <c r="BY177" s="40">
        <f t="shared" si="178"/>
        <v>0</v>
      </c>
      <c r="BZ177" s="40">
        <f t="shared" si="179"/>
        <v>0</v>
      </c>
      <c r="CA177" s="40">
        <f t="shared" si="180"/>
        <v>0</v>
      </c>
      <c r="CB177" s="40">
        <f t="shared" si="181"/>
        <v>0</v>
      </c>
      <c r="CC177" s="32">
        <f t="shared" si="148"/>
        <v>180</v>
      </c>
      <c r="CD177" s="177">
        <f t="shared" si="6"/>
        <v>33.333333333333343</v>
      </c>
      <c r="CE177" s="24">
        <f t="shared" si="149"/>
        <v>3</v>
      </c>
      <c r="CF177" s="177">
        <f t="shared" si="7"/>
        <v>-6.6666666666666572</v>
      </c>
      <c r="CG177" s="24" t="str">
        <f t="shared" si="150"/>
        <v>NAO</v>
      </c>
      <c r="CH177" s="177">
        <f t="shared" si="8"/>
        <v>-60</v>
      </c>
      <c r="CI177" s="24" t="str">
        <f t="shared" si="151"/>
        <v>NAO</v>
      </c>
      <c r="CJ177" s="24">
        <f t="shared" si="152"/>
        <v>292</v>
      </c>
      <c r="CK177" s="175">
        <f t="shared" si="130"/>
        <v>9.0879256809633199E-2</v>
      </c>
      <c r="CM177">
        <f t="shared" si="131"/>
        <v>0</v>
      </c>
      <c r="CN177">
        <f t="shared" si="132"/>
        <v>0</v>
      </c>
      <c r="CO177">
        <f t="shared" si="133"/>
        <v>0.29940119760479045</v>
      </c>
      <c r="CP177">
        <f t="shared" si="134"/>
        <v>0</v>
      </c>
      <c r="CQ177">
        <f t="shared" si="135"/>
        <v>0</v>
      </c>
      <c r="CR177">
        <f t="shared" si="136"/>
        <v>0</v>
      </c>
      <c r="CS177">
        <f t="shared" si="137"/>
        <v>0</v>
      </c>
      <c r="CT177">
        <f t="shared" si="138"/>
        <v>0</v>
      </c>
      <c r="CU177">
        <f t="shared" si="139"/>
        <v>0</v>
      </c>
      <c r="CV177">
        <f t="shared" si="140"/>
        <v>0</v>
      </c>
      <c r="CW177">
        <f t="shared" si="141"/>
        <v>0</v>
      </c>
      <c r="CX177">
        <f t="shared" si="142"/>
        <v>0</v>
      </c>
      <c r="CY177">
        <f t="shared" si="143"/>
        <v>0</v>
      </c>
      <c r="CZ177">
        <f t="shared" si="144"/>
        <v>0</v>
      </c>
      <c r="DA177">
        <f t="shared" si="145"/>
        <v>0</v>
      </c>
      <c r="DB177">
        <f t="shared" si="146"/>
        <v>0</v>
      </c>
      <c r="DC177">
        <f t="shared" si="147"/>
        <v>0</v>
      </c>
      <c r="DE177" s="24">
        <f t="shared" si="153"/>
        <v>0</v>
      </c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</row>
    <row r="178" spans="1:123" ht="15.75" thickBot="1">
      <c r="A178" s="24" t="str">
        <f ca="1">UNB!A12</f>
        <v>UNB</v>
      </c>
      <c r="B178" s="24">
        <f ca="1">UNB!B12</f>
        <v>10</v>
      </c>
      <c r="C178" s="24" t="str">
        <f ca="1">UNB!C12</f>
        <v>Keila Elizabeth Fontana</v>
      </c>
      <c r="D178" s="85" t="str">
        <f ca="1">UNB!D12</f>
        <v>c</v>
      </c>
      <c r="E178" s="24">
        <f ca="1">UNB!E12</f>
        <v>0</v>
      </c>
      <c r="F178" s="24">
        <f ca="1">UNB!F12</f>
        <v>0</v>
      </c>
      <c r="G178" s="24">
        <f ca="1">UNB!G12</f>
        <v>0</v>
      </c>
      <c r="H178" s="24">
        <f ca="1">UNB!H12</f>
        <v>0</v>
      </c>
      <c r="I178" s="24">
        <f ca="1">UNB!I12</f>
        <v>0</v>
      </c>
      <c r="J178" s="24">
        <f ca="1">UNB!J12</f>
        <v>0</v>
      </c>
      <c r="K178" s="24">
        <f ca="1">UNB!K12</f>
        <v>0</v>
      </c>
      <c r="L178" s="24">
        <f ca="1">UNB!L12</f>
        <v>0</v>
      </c>
      <c r="M178" s="24">
        <f ca="1">UNB!M12</f>
        <v>0</v>
      </c>
      <c r="N178" s="24">
        <f ca="1">UNB!N12</f>
        <v>0</v>
      </c>
      <c r="O178" s="24">
        <f ca="1">UNB!O12</f>
        <v>0</v>
      </c>
      <c r="P178" s="24">
        <f ca="1">UNB!P12</f>
        <v>0</v>
      </c>
      <c r="Q178" s="24">
        <f ca="1">UNB!Q12</f>
        <v>0</v>
      </c>
      <c r="R178" s="24">
        <f ca="1">UNB!R12</f>
        <v>0</v>
      </c>
      <c r="S178" s="24">
        <f ca="1">UNB!S12</f>
        <v>0</v>
      </c>
      <c r="T178" s="85" t="str">
        <f ca="1">UNB!T12</f>
        <v>c</v>
      </c>
      <c r="U178" s="24">
        <f ca="1">UNB!U12</f>
        <v>0</v>
      </c>
      <c r="V178" s="24">
        <f ca="1">UNB!V12</f>
        <v>0</v>
      </c>
      <c r="W178" s="24">
        <f ca="1">UNB!W12</f>
        <v>0</v>
      </c>
      <c r="X178" s="24">
        <f ca="1">UNB!X12</f>
        <v>0</v>
      </c>
      <c r="Y178" s="24">
        <f ca="1">UNB!Y12</f>
        <v>0</v>
      </c>
      <c r="Z178" s="24">
        <f ca="1">UNB!Z12</f>
        <v>0</v>
      </c>
      <c r="AA178" s="24">
        <f ca="1">UNB!AA12</f>
        <v>0</v>
      </c>
      <c r="AB178" s="24">
        <f ca="1">UNB!AB12</f>
        <v>0</v>
      </c>
      <c r="AC178" s="24">
        <f ca="1">UNB!AC12</f>
        <v>0</v>
      </c>
      <c r="AD178" s="24">
        <f ca="1">UNB!AD12</f>
        <v>0</v>
      </c>
      <c r="AE178" s="24">
        <f ca="1">UNB!AE12</f>
        <v>0</v>
      </c>
      <c r="AF178" s="24">
        <f ca="1">UNB!AF12</f>
        <v>0</v>
      </c>
      <c r="AG178" s="24">
        <f ca="1">UNB!AG12</f>
        <v>0</v>
      </c>
      <c r="AH178" s="24">
        <f ca="1">UNB!AH12</f>
        <v>0</v>
      </c>
      <c r="AI178" s="24">
        <f ca="1">UNB!AI12</f>
        <v>0</v>
      </c>
      <c r="AJ178" s="50"/>
      <c r="AK178" s="93"/>
      <c r="AL178" s="33"/>
      <c r="AM178" s="33"/>
      <c r="AN178" s="36"/>
      <c r="AO178" s="36"/>
      <c r="AP178" s="36"/>
      <c r="AQ178" s="36"/>
      <c r="AR178" s="37"/>
      <c r="AS178" s="33"/>
      <c r="AT178" s="33"/>
      <c r="AU178" s="33"/>
      <c r="AV178" s="33"/>
      <c r="AW178" s="33"/>
      <c r="AX178" s="33"/>
      <c r="AY178" s="33"/>
      <c r="AZ178" s="38">
        <f t="shared" si="154"/>
        <v>0</v>
      </c>
      <c r="BA178" s="39">
        <f t="shared" si="155"/>
        <v>0</v>
      </c>
      <c r="BB178" s="40">
        <f t="shared" si="156"/>
        <v>0</v>
      </c>
      <c r="BC178" s="31">
        <f t="shared" si="157"/>
        <v>0</v>
      </c>
      <c r="BD178" s="40">
        <f t="shared" si="158"/>
        <v>0</v>
      </c>
      <c r="BE178" s="31">
        <f t="shared" si="159"/>
        <v>0</v>
      </c>
      <c r="BF178" s="40">
        <f t="shared" si="160"/>
        <v>0</v>
      </c>
      <c r="BG178" s="31">
        <f t="shared" si="161"/>
        <v>0</v>
      </c>
      <c r="BH178" s="40">
        <f t="shared" si="162"/>
        <v>0</v>
      </c>
      <c r="BI178" s="40">
        <f t="shared" si="163"/>
        <v>0</v>
      </c>
      <c r="BJ178" s="40">
        <f t="shared" si="164"/>
        <v>0</v>
      </c>
      <c r="BK178" s="40">
        <f t="shared" si="165"/>
        <v>0</v>
      </c>
      <c r="BL178" s="40">
        <f t="shared" si="166"/>
        <v>0</v>
      </c>
      <c r="BM178" s="31">
        <f t="shared" si="167"/>
        <v>0</v>
      </c>
      <c r="BN178" s="40">
        <f t="shared" si="168"/>
        <v>0</v>
      </c>
      <c r="BO178" s="40">
        <f t="shared" si="169"/>
        <v>0</v>
      </c>
      <c r="BP178" s="40">
        <f t="shared" si="170"/>
        <v>0</v>
      </c>
      <c r="BQ178" s="40">
        <f t="shared" si="171"/>
        <v>0</v>
      </c>
      <c r="BR178" s="40">
        <f t="shared" si="172"/>
        <v>0</v>
      </c>
      <c r="BS178" s="31">
        <f t="shared" si="173"/>
        <v>0</v>
      </c>
      <c r="BT178" s="40">
        <f t="shared" si="174"/>
        <v>0</v>
      </c>
      <c r="BU178" s="41">
        <f t="shared" si="175"/>
        <v>0</v>
      </c>
      <c r="BV178" s="41">
        <f t="shared" si="176"/>
        <v>0</v>
      </c>
      <c r="BW178" s="42"/>
      <c r="BX178" s="39">
        <f t="shared" si="177"/>
        <v>0</v>
      </c>
      <c r="BY178" s="40">
        <f t="shared" si="178"/>
        <v>0</v>
      </c>
      <c r="BZ178" s="40">
        <f t="shared" si="179"/>
        <v>0</v>
      </c>
      <c r="CA178" s="40">
        <f t="shared" si="180"/>
        <v>0</v>
      </c>
      <c r="CB178" s="40">
        <f t="shared" si="181"/>
        <v>0</v>
      </c>
      <c r="CC178" s="32" t="str">
        <f t="shared" si="148"/>
        <v/>
      </c>
      <c r="CD178" s="177" t="e">
        <f t="shared" si="6"/>
        <v>#VALUE!</v>
      </c>
      <c r="CE178" s="24" t="str">
        <f t="shared" si="149"/>
        <v xml:space="preserve"> </v>
      </c>
      <c r="CF178" s="177" t="e">
        <f t="shared" si="7"/>
        <v>#VALUE!</v>
      </c>
      <c r="CG178" s="24" t="str">
        <f t="shared" si="150"/>
        <v xml:space="preserve"> </v>
      </c>
      <c r="CH178" s="177" t="e">
        <f t="shared" si="8"/>
        <v>#VALUE!</v>
      </c>
      <c r="CI178" s="24" t="str">
        <f t="shared" si="151"/>
        <v xml:space="preserve"> </v>
      </c>
      <c r="CJ178" s="24" t="e">
        <f t="shared" si="152"/>
        <v>#VALUE!</v>
      </c>
      <c r="CK178" s="175" t="e">
        <f t="shared" si="130"/>
        <v>#VALUE!</v>
      </c>
      <c r="CM178">
        <f t="shared" si="131"/>
        <v>0</v>
      </c>
      <c r="CN178">
        <f t="shared" si="132"/>
        <v>0</v>
      </c>
      <c r="CO178">
        <f t="shared" si="133"/>
        <v>0</v>
      </c>
      <c r="CP178">
        <f t="shared" si="134"/>
        <v>0</v>
      </c>
      <c r="CQ178">
        <f t="shared" si="135"/>
        <v>0</v>
      </c>
      <c r="CR178">
        <f t="shared" si="136"/>
        <v>0</v>
      </c>
      <c r="CS178">
        <f t="shared" si="137"/>
        <v>0</v>
      </c>
      <c r="CT178">
        <f t="shared" si="138"/>
        <v>0</v>
      </c>
      <c r="CU178">
        <f t="shared" si="139"/>
        <v>0</v>
      </c>
      <c r="CV178">
        <f t="shared" si="140"/>
        <v>0</v>
      </c>
      <c r="CW178">
        <f t="shared" si="141"/>
        <v>0</v>
      </c>
      <c r="CX178">
        <f t="shared" si="142"/>
        <v>0</v>
      </c>
      <c r="CY178">
        <f t="shared" si="143"/>
        <v>0</v>
      </c>
      <c r="CZ178">
        <f t="shared" si="144"/>
        <v>0</v>
      </c>
      <c r="DA178">
        <f t="shared" si="145"/>
        <v>0</v>
      </c>
      <c r="DB178">
        <f t="shared" si="146"/>
        <v>0</v>
      </c>
      <c r="DC178">
        <f t="shared" si="147"/>
        <v>0</v>
      </c>
      <c r="DE178" s="24">
        <f t="shared" si="153"/>
        <v>0</v>
      </c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</row>
    <row r="179" spans="1:123" ht="15.75" thickBot="1">
      <c r="A179" s="24" t="str">
        <f ca="1">UNB!A13</f>
        <v>UNB</v>
      </c>
      <c r="B179" s="24">
        <f ca="1">UNB!B13</f>
        <v>11</v>
      </c>
      <c r="C179" s="24" t="str">
        <f ca="1">UNB!C13</f>
        <v>Marisete Peralta Safons</v>
      </c>
      <c r="D179" s="85" t="str">
        <f ca="1">UNB!D13</f>
        <v>c</v>
      </c>
      <c r="E179" s="24">
        <f ca="1">UNB!E13</f>
        <v>0</v>
      </c>
      <c r="F179" s="24">
        <f ca="1">UNB!F13</f>
        <v>0</v>
      </c>
      <c r="G179" s="24">
        <f ca="1">UNB!G13</f>
        <v>0</v>
      </c>
      <c r="H179" s="24">
        <f ca="1">UNB!H13</f>
        <v>0</v>
      </c>
      <c r="I179" s="24">
        <f ca="1">UNB!I13</f>
        <v>0</v>
      </c>
      <c r="J179" s="24">
        <f ca="1">UNB!J13</f>
        <v>0</v>
      </c>
      <c r="K179" s="24">
        <f ca="1">UNB!K13</f>
        <v>0</v>
      </c>
      <c r="L179" s="24">
        <f ca="1">UNB!L13</f>
        <v>0</v>
      </c>
      <c r="M179" s="24">
        <f ca="1">UNB!M13</f>
        <v>0</v>
      </c>
      <c r="N179" s="24">
        <f ca="1">UNB!N13</f>
        <v>0</v>
      </c>
      <c r="O179" s="24">
        <f ca="1">UNB!O13</f>
        <v>0</v>
      </c>
      <c r="P179" s="24">
        <f ca="1">UNB!P13</f>
        <v>0</v>
      </c>
      <c r="Q179" s="24">
        <f ca="1">UNB!Q13</f>
        <v>0</v>
      </c>
      <c r="R179" s="24">
        <f ca="1">UNB!R13</f>
        <v>0</v>
      </c>
      <c r="S179" s="24">
        <f ca="1">UNB!S13</f>
        <v>0</v>
      </c>
      <c r="T179" s="85" t="str">
        <f ca="1">UNB!T13</f>
        <v>c</v>
      </c>
      <c r="U179" s="24">
        <f ca="1">UNB!U13</f>
        <v>0</v>
      </c>
      <c r="V179" s="24">
        <f ca="1">UNB!V13</f>
        <v>0</v>
      </c>
      <c r="W179" s="24">
        <f ca="1">UNB!W13</f>
        <v>0</v>
      </c>
      <c r="X179" s="24">
        <f ca="1">UNB!X13</f>
        <v>0</v>
      </c>
      <c r="Y179" s="24">
        <f ca="1">UNB!Y13</f>
        <v>0</v>
      </c>
      <c r="Z179" s="24">
        <f ca="1">UNB!Z13</f>
        <v>0</v>
      </c>
      <c r="AA179" s="24">
        <f ca="1">UNB!AA13</f>
        <v>0</v>
      </c>
      <c r="AB179" s="24">
        <f ca="1">UNB!AB13</f>
        <v>0</v>
      </c>
      <c r="AC179" s="24">
        <f ca="1">UNB!AC13</f>
        <v>0</v>
      </c>
      <c r="AD179" s="24">
        <f ca="1">UNB!AD13</f>
        <v>0</v>
      </c>
      <c r="AE179" s="24">
        <f ca="1">UNB!AE13</f>
        <v>0</v>
      </c>
      <c r="AF179" s="24">
        <f ca="1">UNB!AF13</f>
        <v>0</v>
      </c>
      <c r="AG179" s="24">
        <f ca="1">UNB!AG13</f>
        <v>0</v>
      </c>
      <c r="AH179" s="24">
        <f ca="1">UNB!AH13</f>
        <v>0</v>
      </c>
      <c r="AI179" s="24">
        <f ca="1">UNB!AI13</f>
        <v>0</v>
      </c>
      <c r="AJ179" s="50"/>
      <c r="AK179" s="93"/>
      <c r="AL179" s="33"/>
      <c r="AM179" s="33"/>
      <c r="AN179" s="36"/>
      <c r="AO179" s="36"/>
      <c r="AP179" s="36"/>
      <c r="AQ179" s="36"/>
      <c r="AR179" s="37"/>
      <c r="AS179" s="33"/>
      <c r="AT179" s="33"/>
      <c r="AU179" s="33"/>
      <c r="AV179" s="33"/>
      <c r="AW179" s="33"/>
      <c r="AX179" s="33"/>
      <c r="AY179" s="33"/>
      <c r="AZ179" s="38">
        <f t="shared" si="154"/>
        <v>0</v>
      </c>
      <c r="BA179" s="39">
        <f t="shared" si="155"/>
        <v>0</v>
      </c>
      <c r="BB179" s="40">
        <f t="shared" si="156"/>
        <v>0</v>
      </c>
      <c r="BC179" s="31">
        <f t="shared" si="157"/>
        <v>0</v>
      </c>
      <c r="BD179" s="40">
        <f t="shared" si="158"/>
        <v>0</v>
      </c>
      <c r="BE179" s="31">
        <f t="shared" si="159"/>
        <v>0</v>
      </c>
      <c r="BF179" s="40">
        <f t="shared" si="160"/>
        <v>0</v>
      </c>
      <c r="BG179" s="31">
        <f t="shared" si="161"/>
        <v>0</v>
      </c>
      <c r="BH179" s="40">
        <f t="shared" si="162"/>
        <v>0</v>
      </c>
      <c r="BI179" s="40">
        <f t="shared" si="163"/>
        <v>0</v>
      </c>
      <c r="BJ179" s="40">
        <f t="shared" si="164"/>
        <v>0</v>
      </c>
      <c r="BK179" s="40">
        <f t="shared" si="165"/>
        <v>0</v>
      </c>
      <c r="BL179" s="40">
        <f t="shared" si="166"/>
        <v>0</v>
      </c>
      <c r="BM179" s="31">
        <f t="shared" si="167"/>
        <v>0</v>
      </c>
      <c r="BN179" s="40">
        <f t="shared" si="168"/>
        <v>0</v>
      </c>
      <c r="BO179" s="40">
        <f t="shared" si="169"/>
        <v>0</v>
      </c>
      <c r="BP179" s="40">
        <f t="shared" si="170"/>
        <v>0</v>
      </c>
      <c r="BQ179" s="40">
        <f t="shared" si="171"/>
        <v>0</v>
      </c>
      <c r="BR179" s="40">
        <f t="shared" si="172"/>
        <v>0</v>
      </c>
      <c r="BS179" s="31">
        <f t="shared" si="173"/>
        <v>0</v>
      </c>
      <c r="BT179" s="40">
        <f t="shared" si="174"/>
        <v>0</v>
      </c>
      <c r="BU179" s="41">
        <f t="shared" si="175"/>
        <v>0</v>
      </c>
      <c r="BV179" s="41">
        <f t="shared" si="176"/>
        <v>0</v>
      </c>
      <c r="BW179" s="42"/>
      <c r="BX179" s="39">
        <f t="shared" si="177"/>
        <v>0</v>
      </c>
      <c r="BY179" s="40">
        <f t="shared" si="178"/>
        <v>0</v>
      </c>
      <c r="BZ179" s="40">
        <f t="shared" si="179"/>
        <v>0</v>
      </c>
      <c r="CA179" s="40">
        <f t="shared" si="180"/>
        <v>0</v>
      </c>
      <c r="CB179" s="40">
        <f t="shared" si="181"/>
        <v>0</v>
      </c>
      <c r="CC179" s="32" t="str">
        <f t="shared" si="148"/>
        <v/>
      </c>
      <c r="CD179" s="177" t="e">
        <f t="shared" si="6"/>
        <v>#VALUE!</v>
      </c>
      <c r="CE179" s="24" t="str">
        <f t="shared" si="149"/>
        <v xml:space="preserve"> </v>
      </c>
      <c r="CF179" s="177" t="e">
        <f t="shared" si="7"/>
        <v>#VALUE!</v>
      </c>
      <c r="CG179" s="24" t="str">
        <f t="shared" si="150"/>
        <v xml:space="preserve"> </v>
      </c>
      <c r="CH179" s="177" t="e">
        <f t="shared" si="8"/>
        <v>#VALUE!</v>
      </c>
      <c r="CI179" s="24" t="str">
        <f t="shared" si="151"/>
        <v xml:space="preserve"> </v>
      </c>
      <c r="CJ179" s="24" t="e">
        <f t="shared" si="152"/>
        <v>#VALUE!</v>
      </c>
      <c r="CK179" s="175" t="e">
        <f t="shared" si="130"/>
        <v>#VALUE!</v>
      </c>
      <c r="CM179">
        <f t="shared" si="131"/>
        <v>0</v>
      </c>
      <c r="CN179">
        <f t="shared" si="132"/>
        <v>0</v>
      </c>
      <c r="CO179">
        <f t="shared" si="133"/>
        <v>0</v>
      </c>
      <c r="CP179">
        <f t="shared" si="134"/>
        <v>0</v>
      </c>
      <c r="CQ179">
        <f t="shared" si="135"/>
        <v>0</v>
      </c>
      <c r="CR179">
        <f t="shared" si="136"/>
        <v>0</v>
      </c>
      <c r="CS179">
        <f t="shared" si="137"/>
        <v>0</v>
      </c>
      <c r="CT179">
        <f t="shared" si="138"/>
        <v>0</v>
      </c>
      <c r="CU179">
        <f t="shared" si="139"/>
        <v>0</v>
      </c>
      <c r="CV179">
        <f t="shared" si="140"/>
        <v>0</v>
      </c>
      <c r="CW179">
        <f t="shared" si="141"/>
        <v>0</v>
      </c>
      <c r="CX179">
        <f t="shared" si="142"/>
        <v>0</v>
      </c>
      <c r="CY179">
        <f t="shared" si="143"/>
        <v>0</v>
      </c>
      <c r="CZ179">
        <f t="shared" si="144"/>
        <v>0</v>
      </c>
      <c r="DA179">
        <f t="shared" si="145"/>
        <v>0</v>
      </c>
      <c r="DB179">
        <f t="shared" si="146"/>
        <v>0</v>
      </c>
      <c r="DC179">
        <f t="shared" si="147"/>
        <v>0</v>
      </c>
      <c r="DE179" s="24">
        <f t="shared" si="153"/>
        <v>0</v>
      </c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</row>
    <row r="180" spans="1:123" ht="15.75" thickBot="1">
      <c r="A180" s="24" t="str">
        <f ca="1">UNB!A14</f>
        <v>UNB</v>
      </c>
      <c r="B180" s="24">
        <f ca="1">UNB!B14</f>
        <v>12</v>
      </c>
      <c r="C180" s="24" t="str">
        <f ca="1">UNB!C14</f>
        <v>Martim Francisco Bottaro Marques</v>
      </c>
      <c r="D180" s="85" t="str">
        <f ca="1">UNB!D14</f>
        <v>p</v>
      </c>
      <c r="E180" s="24">
        <f ca="1">UNB!E14</f>
        <v>5</v>
      </c>
      <c r="F180" s="24">
        <f ca="1">UNB!F14</f>
        <v>4</v>
      </c>
      <c r="G180" s="24">
        <f ca="1">UNB!G14</f>
        <v>4</v>
      </c>
      <c r="H180" s="24">
        <f ca="1">UNB!H14</f>
        <v>0</v>
      </c>
      <c r="I180" s="24">
        <f ca="1">UNB!I14</f>
        <v>0</v>
      </c>
      <c r="J180" s="24">
        <f ca="1">UNB!J14</f>
        <v>0</v>
      </c>
      <c r="K180" s="24">
        <f ca="1">UNB!K14</f>
        <v>0</v>
      </c>
      <c r="L180" s="24">
        <f ca="1">UNB!L14</f>
        <v>0</v>
      </c>
      <c r="M180" s="24">
        <f ca="1">UNB!M14</f>
        <v>0</v>
      </c>
      <c r="N180" s="24">
        <f ca="1">UNB!N14</f>
        <v>0</v>
      </c>
      <c r="O180" s="24">
        <f ca="1">UNB!O14</f>
        <v>0</v>
      </c>
      <c r="P180" s="24">
        <f ca="1">UNB!P14</f>
        <v>0</v>
      </c>
      <c r="Q180" s="24">
        <f ca="1">UNB!Q14</f>
        <v>0</v>
      </c>
      <c r="R180" s="24">
        <f ca="1">UNB!R14</f>
        <v>0</v>
      </c>
      <c r="S180" s="24">
        <f ca="1">UNB!S14</f>
        <v>0</v>
      </c>
      <c r="T180" s="85" t="str">
        <f ca="1">UNB!T14</f>
        <v>p</v>
      </c>
      <c r="U180" s="24">
        <f ca="1">UNB!U14</f>
        <v>3</v>
      </c>
      <c r="V180" s="24">
        <f ca="1">UNB!V14</f>
        <v>4</v>
      </c>
      <c r="W180" s="24">
        <f ca="1">UNB!W14</f>
        <v>1</v>
      </c>
      <c r="X180" s="24">
        <f ca="1">UNB!X14</f>
        <v>0</v>
      </c>
      <c r="Y180" s="24">
        <f ca="1">UNB!Y14</f>
        <v>1</v>
      </c>
      <c r="Z180" s="24">
        <f ca="1">UNB!Z14</f>
        <v>0</v>
      </c>
      <c r="AA180" s="24">
        <f ca="1">UNB!AA14</f>
        <v>0</v>
      </c>
      <c r="AB180" s="24">
        <f ca="1">UNB!AB14</f>
        <v>0</v>
      </c>
      <c r="AC180" s="24">
        <f ca="1">UNB!AC14</f>
        <v>0</v>
      </c>
      <c r="AD180" s="24">
        <f ca="1">UNB!AD14</f>
        <v>0</v>
      </c>
      <c r="AE180" s="24">
        <f ca="1">UNB!AE14</f>
        <v>0</v>
      </c>
      <c r="AF180" s="24">
        <f ca="1">UNB!AF14</f>
        <v>0</v>
      </c>
      <c r="AG180" s="24">
        <f ca="1">UNB!AG14</f>
        <v>0</v>
      </c>
      <c r="AH180" s="24">
        <f ca="1">UNB!AH14</f>
        <v>0</v>
      </c>
      <c r="AI180" s="24">
        <f ca="1">UNB!AI14</f>
        <v>0</v>
      </c>
      <c r="AJ180" s="50"/>
      <c r="AK180" s="93"/>
      <c r="AL180" s="33"/>
      <c r="AM180" s="33"/>
      <c r="AN180" s="36"/>
      <c r="AO180" s="36"/>
      <c r="AP180" s="36"/>
      <c r="AQ180" s="36"/>
      <c r="AR180" s="37"/>
      <c r="AS180" s="33"/>
      <c r="AT180" s="33"/>
      <c r="AU180" s="33"/>
      <c r="AV180" s="33"/>
      <c r="AW180" s="33"/>
      <c r="AX180" s="33"/>
      <c r="AY180" s="33"/>
      <c r="AZ180" s="38">
        <f t="shared" si="154"/>
        <v>2</v>
      </c>
      <c r="BA180" s="39">
        <f t="shared" si="155"/>
        <v>8</v>
      </c>
      <c r="BB180" s="40">
        <f t="shared" si="156"/>
        <v>8</v>
      </c>
      <c r="BC180" s="31">
        <f t="shared" si="157"/>
        <v>16</v>
      </c>
      <c r="BD180" s="40">
        <f t="shared" si="158"/>
        <v>5</v>
      </c>
      <c r="BE180" s="31">
        <f t="shared" si="159"/>
        <v>21</v>
      </c>
      <c r="BF180" s="40">
        <f t="shared" si="160"/>
        <v>0</v>
      </c>
      <c r="BG180" s="31">
        <f t="shared" si="161"/>
        <v>21</v>
      </c>
      <c r="BH180" s="40">
        <f t="shared" si="162"/>
        <v>1</v>
      </c>
      <c r="BI180" s="40">
        <f t="shared" si="163"/>
        <v>0</v>
      </c>
      <c r="BJ180" s="40">
        <f t="shared" si="164"/>
        <v>0</v>
      </c>
      <c r="BK180" s="40">
        <f t="shared" si="165"/>
        <v>0</v>
      </c>
      <c r="BL180" s="40">
        <f t="shared" si="166"/>
        <v>0</v>
      </c>
      <c r="BM180" s="31">
        <f t="shared" si="167"/>
        <v>0</v>
      </c>
      <c r="BN180" s="40">
        <f t="shared" si="168"/>
        <v>0</v>
      </c>
      <c r="BO180" s="40">
        <f t="shared" si="169"/>
        <v>0</v>
      </c>
      <c r="BP180" s="40">
        <f t="shared" si="170"/>
        <v>0</v>
      </c>
      <c r="BQ180" s="40">
        <f t="shared" si="171"/>
        <v>0</v>
      </c>
      <c r="BR180" s="40">
        <f t="shared" si="172"/>
        <v>0</v>
      </c>
      <c r="BS180" s="31">
        <f t="shared" si="173"/>
        <v>0</v>
      </c>
      <c r="BT180" s="40">
        <f t="shared" si="174"/>
        <v>0</v>
      </c>
      <c r="BU180" s="41">
        <f t="shared" si="175"/>
        <v>0</v>
      </c>
      <c r="BV180" s="41">
        <f t="shared" si="176"/>
        <v>0</v>
      </c>
      <c r="BW180" s="42"/>
      <c r="BX180" s="39">
        <f t="shared" si="177"/>
        <v>1760</v>
      </c>
      <c r="BY180" s="40">
        <f t="shared" si="178"/>
        <v>0</v>
      </c>
      <c r="BZ180" s="40">
        <f t="shared" si="179"/>
        <v>0</v>
      </c>
      <c r="CA180" s="40">
        <f t="shared" si="180"/>
        <v>0</v>
      </c>
      <c r="CB180" s="40">
        <f t="shared" si="181"/>
        <v>0</v>
      </c>
      <c r="CC180" s="32">
        <f t="shared" si="148"/>
        <v>1760</v>
      </c>
      <c r="CD180" s="177">
        <f t="shared" si="6"/>
        <v>1613.3333333333333</v>
      </c>
      <c r="CE180" s="24">
        <f t="shared" si="149"/>
        <v>3</v>
      </c>
      <c r="CF180" s="177">
        <f t="shared" si="7"/>
        <v>1573.3333333333333</v>
      </c>
      <c r="CG180" s="24">
        <f t="shared" si="150"/>
        <v>4</v>
      </c>
      <c r="CH180" s="177">
        <f t="shared" si="8"/>
        <v>1520</v>
      </c>
      <c r="CI180" s="24">
        <f t="shared" si="151"/>
        <v>5</v>
      </c>
      <c r="CJ180" s="24">
        <f t="shared" si="152"/>
        <v>13</v>
      </c>
      <c r="CK180" s="175">
        <f t="shared" si="130"/>
        <v>0.88859717769419133</v>
      </c>
      <c r="CM180">
        <f t="shared" si="131"/>
        <v>1.478743068391867</v>
      </c>
      <c r="CN180">
        <f t="shared" si="132"/>
        <v>1.2461059190031152</v>
      </c>
      <c r="CO180">
        <f t="shared" si="133"/>
        <v>0.49900199600798406</v>
      </c>
      <c r="CP180">
        <f t="shared" si="134"/>
        <v>0</v>
      </c>
      <c r="CQ180">
        <f t="shared" si="135"/>
        <v>0.84033613445378152</v>
      </c>
      <c r="CR180">
        <f t="shared" si="136"/>
        <v>0</v>
      </c>
      <c r="CS180">
        <f t="shared" si="137"/>
        <v>0</v>
      </c>
      <c r="CT180">
        <f t="shared" si="138"/>
        <v>0</v>
      </c>
      <c r="CU180">
        <f t="shared" si="139"/>
        <v>0</v>
      </c>
      <c r="CV180">
        <f t="shared" si="140"/>
        <v>0</v>
      </c>
      <c r="CW180">
        <f t="shared" si="141"/>
        <v>0</v>
      </c>
      <c r="CX180">
        <f t="shared" si="142"/>
        <v>0</v>
      </c>
      <c r="CY180">
        <f t="shared" si="143"/>
        <v>0</v>
      </c>
      <c r="CZ180">
        <f t="shared" si="144"/>
        <v>0</v>
      </c>
      <c r="DA180">
        <f t="shared" si="145"/>
        <v>0</v>
      </c>
      <c r="DB180">
        <f t="shared" si="146"/>
        <v>0</v>
      </c>
      <c r="DC180">
        <f t="shared" si="147"/>
        <v>0</v>
      </c>
      <c r="DE180" s="24">
        <f t="shared" si="153"/>
        <v>0</v>
      </c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</row>
    <row r="181" spans="1:123" ht="15.75" thickBot="1">
      <c r="A181" s="24" t="str">
        <f ca="1">UNB!A15</f>
        <v>UNB</v>
      </c>
      <c r="B181" s="24">
        <f ca="1">UNB!B15</f>
        <v>13</v>
      </c>
      <c r="C181" s="24" t="str">
        <f ca="1">UNB!C15</f>
        <v>Ricardo Jacó de Oliveira</v>
      </c>
      <c r="D181" s="85" t="str">
        <f ca="1">UNB!D15</f>
        <v>p</v>
      </c>
      <c r="E181" s="24">
        <f ca="1">UNB!E15</f>
        <v>1</v>
      </c>
      <c r="F181" s="24">
        <f ca="1">UNB!F15</f>
        <v>2</v>
      </c>
      <c r="G181" s="24">
        <f ca="1">UNB!G15</f>
        <v>4</v>
      </c>
      <c r="H181" s="24">
        <f ca="1">UNB!H15</f>
        <v>0</v>
      </c>
      <c r="I181" s="24">
        <f ca="1">UNB!I15</f>
        <v>1</v>
      </c>
      <c r="J181" s="24">
        <f ca="1">UNB!J15</f>
        <v>2</v>
      </c>
      <c r="K181" s="24">
        <f ca="1">UNB!K15</f>
        <v>0</v>
      </c>
      <c r="L181" s="24">
        <f ca="1">UNB!L15</f>
        <v>0</v>
      </c>
      <c r="M181" s="24">
        <f ca="1">UNB!M15</f>
        <v>0</v>
      </c>
      <c r="N181" s="24">
        <f ca="1">UNB!N15</f>
        <v>0</v>
      </c>
      <c r="O181" s="24">
        <f ca="1">UNB!O15</f>
        <v>0</v>
      </c>
      <c r="P181" s="24">
        <f ca="1">UNB!P15</f>
        <v>0</v>
      </c>
      <c r="Q181" s="24">
        <f ca="1">UNB!Q15</f>
        <v>0</v>
      </c>
      <c r="R181" s="24">
        <f ca="1">UNB!R15</f>
        <v>0</v>
      </c>
      <c r="S181" s="24">
        <f ca="1">UNB!S15</f>
        <v>0</v>
      </c>
      <c r="T181" s="85" t="str">
        <f ca="1">UNB!T15</f>
        <v>p</v>
      </c>
      <c r="U181" s="24">
        <f ca="1">UNB!U15</f>
        <v>3</v>
      </c>
      <c r="V181" s="24">
        <f ca="1">UNB!V15</f>
        <v>1</v>
      </c>
      <c r="W181" s="24">
        <f ca="1">UNB!W15</f>
        <v>1</v>
      </c>
      <c r="X181" s="24">
        <f ca="1">UNB!X15</f>
        <v>0</v>
      </c>
      <c r="Y181" s="24">
        <f ca="1">UNB!Y15</f>
        <v>0</v>
      </c>
      <c r="Z181" s="24">
        <f ca="1">UNB!Z15</f>
        <v>0</v>
      </c>
      <c r="AA181" s="24">
        <f ca="1">UNB!AA15</f>
        <v>0</v>
      </c>
      <c r="AB181" s="24">
        <f ca="1">UNB!AB15</f>
        <v>0</v>
      </c>
      <c r="AC181" s="24">
        <f ca="1">UNB!AC15</f>
        <v>0</v>
      </c>
      <c r="AD181" s="24">
        <f ca="1">UNB!AD15</f>
        <v>0</v>
      </c>
      <c r="AE181" s="24">
        <f ca="1">UNB!AE15</f>
        <v>0</v>
      </c>
      <c r="AF181" s="24">
        <f ca="1">UNB!AF15</f>
        <v>0</v>
      </c>
      <c r="AG181" s="24">
        <f ca="1">UNB!AG15</f>
        <v>0</v>
      </c>
      <c r="AH181" s="24">
        <f ca="1">UNB!AH15</f>
        <v>0</v>
      </c>
      <c r="AI181" s="24">
        <f ca="1">UNB!AI15</f>
        <v>0</v>
      </c>
      <c r="AJ181" s="50"/>
      <c r="AK181" s="93"/>
      <c r="AL181" s="33"/>
      <c r="AM181" s="33"/>
      <c r="AN181" s="36"/>
      <c r="AO181" s="36"/>
      <c r="AP181" s="36"/>
      <c r="AQ181" s="36"/>
      <c r="AR181" s="37"/>
      <c r="AS181" s="33"/>
      <c r="AT181" s="33"/>
      <c r="AU181" s="33"/>
      <c r="AV181" s="33"/>
      <c r="AW181" s="33"/>
      <c r="AX181" s="33"/>
      <c r="AY181" s="33"/>
      <c r="AZ181" s="38">
        <f t="shared" si="154"/>
        <v>2</v>
      </c>
      <c r="BA181" s="39">
        <f t="shared" si="155"/>
        <v>4</v>
      </c>
      <c r="BB181" s="40">
        <f t="shared" si="156"/>
        <v>3</v>
      </c>
      <c r="BC181" s="31">
        <f t="shared" si="157"/>
        <v>7</v>
      </c>
      <c r="BD181" s="40">
        <f t="shared" si="158"/>
        <v>5</v>
      </c>
      <c r="BE181" s="31">
        <f t="shared" si="159"/>
        <v>12</v>
      </c>
      <c r="BF181" s="40">
        <f t="shared" si="160"/>
        <v>0</v>
      </c>
      <c r="BG181" s="31">
        <f t="shared" si="161"/>
        <v>12</v>
      </c>
      <c r="BH181" s="40">
        <f t="shared" si="162"/>
        <v>1</v>
      </c>
      <c r="BI181" s="40">
        <f t="shared" si="163"/>
        <v>2</v>
      </c>
      <c r="BJ181" s="40">
        <f t="shared" si="164"/>
        <v>0</v>
      </c>
      <c r="BK181" s="40">
        <f t="shared" si="165"/>
        <v>0</v>
      </c>
      <c r="BL181" s="40">
        <f t="shared" si="166"/>
        <v>0</v>
      </c>
      <c r="BM181" s="31">
        <f t="shared" si="167"/>
        <v>0</v>
      </c>
      <c r="BN181" s="40">
        <f t="shared" si="168"/>
        <v>0</v>
      </c>
      <c r="BO181" s="40">
        <f t="shared" si="169"/>
        <v>0</v>
      </c>
      <c r="BP181" s="40">
        <f t="shared" si="170"/>
        <v>0</v>
      </c>
      <c r="BQ181" s="40">
        <f t="shared" si="171"/>
        <v>0</v>
      </c>
      <c r="BR181" s="40">
        <f t="shared" si="172"/>
        <v>0</v>
      </c>
      <c r="BS181" s="31">
        <f t="shared" si="173"/>
        <v>0</v>
      </c>
      <c r="BT181" s="40">
        <f t="shared" si="174"/>
        <v>0</v>
      </c>
      <c r="BU181" s="41">
        <f t="shared" si="175"/>
        <v>0</v>
      </c>
      <c r="BV181" s="41">
        <f t="shared" si="176"/>
        <v>0</v>
      </c>
      <c r="BW181" s="42"/>
      <c r="BX181" s="39">
        <f t="shared" si="177"/>
        <v>960</v>
      </c>
      <c r="BY181" s="40">
        <f t="shared" si="178"/>
        <v>20</v>
      </c>
      <c r="BZ181" s="40">
        <f t="shared" si="179"/>
        <v>0</v>
      </c>
      <c r="CA181" s="40">
        <f t="shared" si="180"/>
        <v>0</v>
      </c>
      <c r="CB181" s="40">
        <f t="shared" si="181"/>
        <v>0</v>
      </c>
      <c r="CC181" s="32">
        <f t="shared" si="148"/>
        <v>980</v>
      </c>
      <c r="CD181" s="177">
        <f t="shared" si="6"/>
        <v>833.33333333333337</v>
      </c>
      <c r="CE181" s="24">
        <f t="shared" si="149"/>
        <v>3</v>
      </c>
      <c r="CF181" s="177">
        <f t="shared" si="7"/>
        <v>793.33333333333337</v>
      </c>
      <c r="CG181" s="24">
        <f t="shared" si="150"/>
        <v>4</v>
      </c>
      <c r="CH181" s="177">
        <f t="shared" si="8"/>
        <v>740</v>
      </c>
      <c r="CI181" s="24">
        <f t="shared" si="151"/>
        <v>5</v>
      </c>
      <c r="CJ181" s="24">
        <f t="shared" si="152"/>
        <v>53</v>
      </c>
      <c r="CK181" s="175">
        <f t="shared" si="130"/>
        <v>0.49478706485244744</v>
      </c>
      <c r="CM181">
        <f t="shared" si="131"/>
        <v>0.73937153419593349</v>
      </c>
      <c r="CN181">
        <f t="shared" si="132"/>
        <v>0.46728971962616822</v>
      </c>
      <c r="CO181">
        <f t="shared" si="133"/>
        <v>0.49900199600798406</v>
      </c>
      <c r="CP181">
        <f t="shared" si="134"/>
        <v>0</v>
      </c>
      <c r="CQ181">
        <f t="shared" si="135"/>
        <v>0.84033613445378152</v>
      </c>
      <c r="CR181">
        <f t="shared" si="136"/>
        <v>0.5988023952095809</v>
      </c>
      <c r="CS181">
        <f t="shared" si="137"/>
        <v>0</v>
      </c>
      <c r="CT181">
        <f t="shared" si="138"/>
        <v>0</v>
      </c>
      <c r="CU181">
        <f t="shared" si="139"/>
        <v>0</v>
      </c>
      <c r="CV181">
        <f t="shared" si="140"/>
        <v>0</v>
      </c>
      <c r="CW181">
        <f t="shared" si="141"/>
        <v>0</v>
      </c>
      <c r="CX181">
        <f t="shared" si="142"/>
        <v>0</v>
      </c>
      <c r="CY181">
        <f t="shared" si="143"/>
        <v>0</v>
      </c>
      <c r="CZ181">
        <f t="shared" si="144"/>
        <v>0</v>
      </c>
      <c r="DA181">
        <f t="shared" si="145"/>
        <v>0</v>
      </c>
      <c r="DB181">
        <f t="shared" si="146"/>
        <v>0</v>
      </c>
      <c r="DC181">
        <f t="shared" si="147"/>
        <v>0</v>
      </c>
      <c r="DE181" s="24">
        <f t="shared" si="153"/>
        <v>0</v>
      </c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</row>
    <row r="182" spans="1:123" ht="15.75" thickBot="1">
      <c r="A182" s="24" t="str">
        <f ca="1">UNB!A16</f>
        <v>UNB</v>
      </c>
      <c r="B182" s="24">
        <f ca="1">UNB!B16</f>
        <v>14</v>
      </c>
      <c r="C182" s="24" t="str">
        <f ca="1">UNB!C16</f>
        <v>Ricardo Moreno Lima</v>
      </c>
      <c r="D182" s="85" t="str">
        <f ca="1">UNB!D16</f>
        <v>p</v>
      </c>
      <c r="E182" s="24">
        <f ca="1">UNB!E16</f>
        <v>1</v>
      </c>
      <c r="F182" s="24">
        <f ca="1">UNB!F16</f>
        <v>1</v>
      </c>
      <c r="G182" s="24">
        <f ca="1">UNB!G16</f>
        <v>1</v>
      </c>
      <c r="H182" s="24">
        <f ca="1">UNB!H16</f>
        <v>0</v>
      </c>
      <c r="I182" s="24">
        <f ca="1">UNB!I16</f>
        <v>0</v>
      </c>
      <c r="J182" s="24">
        <f ca="1">UNB!J16</f>
        <v>0</v>
      </c>
      <c r="K182" s="24">
        <f ca="1">UNB!K16</f>
        <v>0</v>
      </c>
      <c r="L182" s="24">
        <f ca="1">UNB!L16</f>
        <v>0</v>
      </c>
      <c r="M182" s="24">
        <f ca="1">UNB!M16</f>
        <v>0</v>
      </c>
      <c r="N182" s="24">
        <f ca="1">UNB!N16</f>
        <v>0</v>
      </c>
      <c r="O182" s="24">
        <f ca="1">UNB!O16</f>
        <v>0</v>
      </c>
      <c r="P182" s="24">
        <f ca="1">UNB!P16</f>
        <v>0</v>
      </c>
      <c r="Q182" s="24">
        <f ca="1">UNB!Q16</f>
        <v>0</v>
      </c>
      <c r="R182" s="24">
        <f ca="1">UNB!R16</f>
        <v>0</v>
      </c>
      <c r="S182" s="24">
        <f ca="1">UNB!S16</f>
        <v>0</v>
      </c>
      <c r="T182" s="85" t="str">
        <f ca="1">UNB!T16</f>
        <v>p</v>
      </c>
      <c r="U182" s="24">
        <f ca="1">UNB!U16</f>
        <v>3</v>
      </c>
      <c r="V182" s="24">
        <f ca="1">UNB!V16</f>
        <v>0</v>
      </c>
      <c r="W182" s="24">
        <f ca="1">UNB!W16</f>
        <v>0</v>
      </c>
      <c r="X182" s="24">
        <f ca="1">UNB!X16</f>
        <v>0</v>
      </c>
      <c r="Y182" s="24">
        <f ca="1">UNB!Y16</f>
        <v>0</v>
      </c>
      <c r="Z182" s="24">
        <f ca="1">UNB!Z16</f>
        <v>0</v>
      </c>
      <c r="AA182" s="24">
        <f ca="1">UNB!AA16</f>
        <v>0</v>
      </c>
      <c r="AB182" s="24">
        <f ca="1">UNB!AB16</f>
        <v>0</v>
      </c>
      <c r="AC182" s="24">
        <f ca="1">UNB!AC16</f>
        <v>0</v>
      </c>
      <c r="AD182" s="24">
        <f ca="1">UNB!AD16</f>
        <v>0</v>
      </c>
      <c r="AE182" s="24">
        <f ca="1">UNB!AE16</f>
        <v>0</v>
      </c>
      <c r="AF182" s="24">
        <f ca="1">UNB!AF16</f>
        <v>0</v>
      </c>
      <c r="AG182" s="24">
        <f ca="1">UNB!AG16</f>
        <v>0</v>
      </c>
      <c r="AH182" s="24">
        <f ca="1">UNB!AH16</f>
        <v>0</v>
      </c>
      <c r="AI182" s="24">
        <f ca="1">UNB!AI16</f>
        <v>0</v>
      </c>
      <c r="AJ182" s="50"/>
      <c r="AK182" s="93"/>
      <c r="AL182" s="33"/>
      <c r="AM182" s="33"/>
      <c r="AN182" s="36"/>
      <c r="AO182" s="36"/>
      <c r="AP182" s="36"/>
      <c r="AQ182" s="36"/>
      <c r="AR182" s="37"/>
      <c r="AS182" s="33"/>
      <c r="AT182" s="33"/>
      <c r="AU182" s="33"/>
      <c r="AV182" s="33"/>
      <c r="AW182" s="33"/>
      <c r="AX182" s="33"/>
      <c r="AY182" s="33"/>
      <c r="AZ182" s="38">
        <f t="shared" si="154"/>
        <v>2</v>
      </c>
      <c r="BA182" s="39">
        <f t="shared" si="155"/>
        <v>4</v>
      </c>
      <c r="BB182" s="40">
        <f t="shared" si="156"/>
        <v>1</v>
      </c>
      <c r="BC182" s="31">
        <f t="shared" si="157"/>
        <v>5</v>
      </c>
      <c r="BD182" s="40">
        <f t="shared" si="158"/>
        <v>1</v>
      </c>
      <c r="BE182" s="31">
        <f t="shared" si="159"/>
        <v>6</v>
      </c>
      <c r="BF182" s="40">
        <f t="shared" si="160"/>
        <v>0</v>
      </c>
      <c r="BG182" s="31">
        <f t="shared" si="161"/>
        <v>6</v>
      </c>
      <c r="BH182" s="40">
        <f t="shared" si="162"/>
        <v>0</v>
      </c>
      <c r="BI182" s="40">
        <f t="shared" si="163"/>
        <v>0</v>
      </c>
      <c r="BJ182" s="40">
        <f t="shared" si="164"/>
        <v>0</v>
      </c>
      <c r="BK182" s="40">
        <f t="shared" si="165"/>
        <v>0</v>
      </c>
      <c r="BL182" s="40">
        <f t="shared" si="166"/>
        <v>0</v>
      </c>
      <c r="BM182" s="31">
        <f t="shared" si="167"/>
        <v>0</v>
      </c>
      <c r="BN182" s="40">
        <f t="shared" si="168"/>
        <v>0</v>
      </c>
      <c r="BO182" s="40">
        <f t="shared" si="169"/>
        <v>0</v>
      </c>
      <c r="BP182" s="40">
        <f t="shared" si="170"/>
        <v>0</v>
      </c>
      <c r="BQ182" s="40">
        <f t="shared" si="171"/>
        <v>0</v>
      </c>
      <c r="BR182" s="40">
        <f t="shared" si="172"/>
        <v>0</v>
      </c>
      <c r="BS182" s="31">
        <f t="shared" si="173"/>
        <v>0</v>
      </c>
      <c r="BT182" s="40">
        <f t="shared" si="174"/>
        <v>0</v>
      </c>
      <c r="BU182" s="41">
        <f t="shared" si="175"/>
        <v>0</v>
      </c>
      <c r="BV182" s="41">
        <f t="shared" si="176"/>
        <v>0</v>
      </c>
      <c r="BW182" s="42"/>
      <c r="BX182" s="39">
        <f t="shared" si="177"/>
        <v>540</v>
      </c>
      <c r="BY182" s="40">
        <f t="shared" si="178"/>
        <v>0</v>
      </c>
      <c r="BZ182" s="40">
        <f t="shared" si="179"/>
        <v>0</v>
      </c>
      <c r="CA182" s="40">
        <f t="shared" si="180"/>
        <v>0</v>
      </c>
      <c r="CB182" s="40">
        <f t="shared" si="181"/>
        <v>0</v>
      </c>
      <c r="CC182" s="32">
        <f t="shared" si="148"/>
        <v>540</v>
      </c>
      <c r="CD182" s="177">
        <f t="shared" si="6"/>
        <v>393.33333333333337</v>
      </c>
      <c r="CE182" s="24">
        <f t="shared" si="149"/>
        <v>3</v>
      </c>
      <c r="CF182" s="177">
        <f t="shared" si="7"/>
        <v>353.33333333333337</v>
      </c>
      <c r="CG182" s="24">
        <f t="shared" si="150"/>
        <v>4</v>
      </c>
      <c r="CH182" s="177">
        <f t="shared" si="8"/>
        <v>300</v>
      </c>
      <c r="CI182" s="24">
        <f t="shared" si="151"/>
        <v>5</v>
      </c>
      <c r="CJ182" s="24">
        <f t="shared" si="152"/>
        <v>114</v>
      </c>
      <c r="CK182" s="175">
        <f t="shared" si="130"/>
        <v>0.27263777042889958</v>
      </c>
      <c r="CM182">
        <f t="shared" si="131"/>
        <v>0.73937153419593349</v>
      </c>
      <c r="CN182">
        <f t="shared" si="132"/>
        <v>0.1557632398753894</v>
      </c>
      <c r="CO182">
        <f t="shared" si="133"/>
        <v>9.9800399201596807E-2</v>
      </c>
      <c r="CP182">
        <f t="shared" si="134"/>
        <v>0</v>
      </c>
      <c r="CQ182">
        <f t="shared" si="135"/>
        <v>0</v>
      </c>
      <c r="CR182">
        <f t="shared" si="136"/>
        <v>0</v>
      </c>
      <c r="CS182">
        <f t="shared" si="137"/>
        <v>0</v>
      </c>
      <c r="CT182">
        <f t="shared" si="138"/>
        <v>0</v>
      </c>
      <c r="CU182">
        <f t="shared" si="139"/>
        <v>0</v>
      </c>
      <c r="CV182">
        <f t="shared" si="140"/>
        <v>0</v>
      </c>
      <c r="CW182">
        <f t="shared" si="141"/>
        <v>0</v>
      </c>
      <c r="CX182">
        <f t="shared" si="142"/>
        <v>0</v>
      </c>
      <c r="CY182">
        <f t="shared" si="143"/>
        <v>0</v>
      </c>
      <c r="CZ182">
        <f t="shared" si="144"/>
        <v>0</v>
      </c>
      <c r="DA182">
        <f t="shared" si="145"/>
        <v>0</v>
      </c>
      <c r="DB182">
        <f t="shared" si="146"/>
        <v>0</v>
      </c>
      <c r="DC182">
        <f t="shared" si="147"/>
        <v>0</v>
      </c>
      <c r="DE182" s="24">
        <f t="shared" si="153"/>
        <v>0</v>
      </c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</row>
    <row r="183" spans="1:123" ht="15.75" thickBot="1">
      <c r="A183" s="24" t="str">
        <f ca="1">UNB!A17</f>
        <v>UNB</v>
      </c>
      <c r="B183" s="24">
        <f ca="1">UNB!B17</f>
        <v>15</v>
      </c>
      <c r="C183" s="24" t="str">
        <f ca="1">UNB!C17</f>
        <v>Paulo Henrique Azevêdo</v>
      </c>
      <c r="D183" s="85" t="str">
        <f ca="1">UNB!D17</f>
        <v>p</v>
      </c>
      <c r="E183" s="24">
        <f ca="1">UNB!E17</f>
        <v>0</v>
      </c>
      <c r="F183" s="24">
        <f ca="1">UNB!F17</f>
        <v>0</v>
      </c>
      <c r="G183" s="24">
        <f ca="1">UNB!G17</f>
        <v>1</v>
      </c>
      <c r="H183" s="24">
        <f ca="1">UNB!H17</f>
        <v>0</v>
      </c>
      <c r="I183" s="24">
        <f ca="1">UNB!I17</f>
        <v>0</v>
      </c>
      <c r="J183" s="24">
        <f ca="1">UNB!J17</f>
        <v>0</v>
      </c>
      <c r="K183" s="24">
        <f ca="1">UNB!K17</f>
        <v>0</v>
      </c>
      <c r="L183" s="24">
        <f ca="1">UNB!L17</f>
        <v>0</v>
      </c>
      <c r="M183" s="24">
        <f ca="1">UNB!M17</f>
        <v>0</v>
      </c>
      <c r="N183" s="24">
        <f ca="1">UNB!N17</f>
        <v>0</v>
      </c>
      <c r="O183" s="24">
        <f ca="1">UNB!O17</f>
        <v>0</v>
      </c>
      <c r="P183" s="24">
        <f ca="1">UNB!P17</f>
        <v>0</v>
      </c>
      <c r="Q183" s="24">
        <f ca="1">UNB!Q17</f>
        <v>0</v>
      </c>
      <c r="R183" s="24">
        <f ca="1">UNB!R17</f>
        <v>0</v>
      </c>
      <c r="S183" s="24">
        <f ca="1">UNB!S17</f>
        <v>0</v>
      </c>
      <c r="T183" s="85" t="str">
        <f ca="1">UNB!T17</f>
        <v>p</v>
      </c>
      <c r="U183" s="24">
        <f ca="1">UNB!U17</f>
        <v>0</v>
      </c>
      <c r="V183" s="24">
        <f ca="1">UNB!V17</f>
        <v>0</v>
      </c>
      <c r="W183" s="24">
        <f ca="1">UNB!W17</f>
        <v>0</v>
      </c>
      <c r="X183" s="24">
        <f ca="1">UNB!X17</f>
        <v>0</v>
      </c>
      <c r="Y183" s="24">
        <f ca="1">UNB!Y17</f>
        <v>0</v>
      </c>
      <c r="Z183" s="24">
        <f ca="1">UNB!Z17</f>
        <v>0</v>
      </c>
      <c r="AA183" s="24">
        <f ca="1">UNB!AA17</f>
        <v>0</v>
      </c>
      <c r="AB183" s="24">
        <f ca="1">UNB!AB17</f>
        <v>0</v>
      </c>
      <c r="AC183" s="24">
        <f ca="1">UNB!AC17</f>
        <v>0</v>
      </c>
      <c r="AD183" s="24">
        <f ca="1">UNB!AD17</f>
        <v>0</v>
      </c>
      <c r="AE183" s="24">
        <f ca="1">UNB!AE17</f>
        <v>0</v>
      </c>
      <c r="AF183" s="24">
        <f ca="1">UNB!AF17</f>
        <v>0</v>
      </c>
      <c r="AG183" s="24">
        <f ca="1">UNB!AG17</f>
        <v>0</v>
      </c>
      <c r="AH183" s="24">
        <f ca="1">UNB!AH17</f>
        <v>0</v>
      </c>
      <c r="AI183" s="24">
        <f ca="1">UNB!AI17</f>
        <v>0</v>
      </c>
      <c r="AJ183" s="50"/>
      <c r="AK183" s="93"/>
      <c r="AL183" s="33"/>
      <c r="AM183" s="33"/>
      <c r="AN183" s="36"/>
      <c r="AO183" s="36"/>
      <c r="AP183" s="36"/>
      <c r="AQ183" s="36"/>
      <c r="AR183" s="37"/>
      <c r="AS183" s="33"/>
      <c r="AT183" s="33"/>
      <c r="AU183" s="33"/>
      <c r="AV183" s="33"/>
      <c r="AW183" s="33"/>
      <c r="AX183" s="33"/>
      <c r="AY183" s="33"/>
      <c r="AZ183" s="38">
        <f t="shared" si="154"/>
        <v>2</v>
      </c>
      <c r="BA183" s="39">
        <f t="shared" si="155"/>
        <v>0</v>
      </c>
      <c r="BB183" s="40">
        <f t="shared" si="156"/>
        <v>0</v>
      </c>
      <c r="BC183" s="31">
        <f t="shared" si="157"/>
        <v>0</v>
      </c>
      <c r="BD183" s="40">
        <f t="shared" si="158"/>
        <v>1</v>
      </c>
      <c r="BE183" s="31">
        <f t="shared" si="159"/>
        <v>1</v>
      </c>
      <c r="BF183" s="40">
        <f t="shared" si="160"/>
        <v>0</v>
      </c>
      <c r="BG183" s="31">
        <f t="shared" si="161"/>
        <v>1</v>
      </c>
      <c r="BH183" s="40">
        <f t="shared" si="162"/>
        <v>0</v>
      </c>
      <c r="BI183" s="40">
        <f t="shared" si="163"/>
        <v>0</v>
      </c>
      <c r="BJ183" s="40">
        <f t="shared" si="164"/>
        <v>0</v>
      </c>
      <c r="BK183" s="40">
        <f t="shared" si="165"/>
        <v>0</v>
      </c>
      <c r="BL183" s="40">
        <f t="shared" si="166"/>
        <v>0</v>
      </c>
      <c r="BM183" s="31">
        <f t="shared" si="167"/>
        <v>0</v>
      </c>
      <c r="BN183" s="40">
        <f t="shared" si="168"/>
        <v>0</v>
      </c>
      <c r="BO183" s="40">
        <f t="shared" si="169"/>
        <v>0</v>
      </c>
      <c r="BP183" s="40">
        <f t="shared" si="170"/>
        <v>0</v>
      </c>
      <c r="BQ183" s="40">
        <f t="shared" si="171"/>
        <v>0</v>
      </c>
      <c r="BR183" s="40">
        <f t="shared" si="172"/>
        <v>0</v>
      </c>
      <c r="BS183" s="31">
        <f t="shared" si="173"/>
        <v>0</v>
      </c>
      <c r="BT183" s="40">
        <f t="shared" si="174"/>
        <v>0</v>
      </c>
      <c r="BU183" s="41">
        <f t="shared" si="175"/>
        <v>0</v>
      </c>
      <c r="BV183" s="41">
        <f t="shared" si="176"/>
        <v>0</v>
      </c>
      <c r="BW183" s="42"/>
      <c r="BX183" s="39">
        <f t="shared" si="177"/>
        <v>60</v>
      </c>
      <c r="BY183" s="40">
        <f t="shared" si="178"/>
        <v>0</v>
      </c>
      <c r="BZ183" s="40">
        <f t="shared" si="179"/>
        <v>0</v>
      </c>
      <c r="CA183" s="40">
        <f t="shared" si="180"/>
        <v>0</v>
      </c>
      <c r="CB183" s="40">
        <f t="shared" si="181"/>
        <v>0</v>
      </c>
      <c r="CC183" s="32">
        <f t="shared" si="148"/>
        <v>60</v>
      </c>
      <c r="CD183" s="177">
        <f t="shared" si="6"/>
        <v>-86.666666666666657</v>
      </c>
      <c r="CE183" s="24" t="str">
        <f t="shared" si="149"/>
        <v>NAO</v>
      </c>
      <c r="CF183" s="177">
        <f t="shared" si="7"/>
        <v>-126.66666666666666</v>
      </c>
      <c r="CG183" s="24" t="str">
        <f t="shared" si="150"/>
        <v>NAO</v>
      </c>
      <c r="CH183" s="177">
        <f t="shared" si="8"/>
        <v>-180</v>
      </c>
      <c r="CI183" s="24" t="str">
        <f t="shared" si="151"/>
        <v>NAO</v>
      </c>
      <c r="CJ183" s="24">
        <f t="shared" si="152"/>
        <v>369</v>
      </c>
      <c r="CK183" s="175">
        <f t="shared" si="130"/>
        <v>3.0293085603211069E-2</v>
      </c>
      <c r="CM183">
        <f t="shared" si="131"/>
        <v>0</v>
      </c>
      <c r="CN183">
        <f t="shared" si="132"/>
        <v>0</v>
      </c>
      <c r="CO183">
        <f t="shared" si="133"/>
        <v>9.9800399201596807E-2</v>
      </c>
      <c r="CP183">
        <f t="shared" si="134"/>
        <v>0</v>
      </c>
      <c r="CQ183">
        <f t="shared" si="135"/>
        <v>0</v>
      </c>
      <c r="CR183">
        <f t="shared" si="136"/>
        <v>0</v>
      </c>
      <c r="CS183">
        <f t="shared" si="137"/>
        <v>0</v>
      </c>
      <c r="CT183">
        <f t="shared" si="138"/>
        <v>0</v>
      </c>
      <c r="CU183">
        <f t="shared" si="139"/>
        <v>0</v>
      </c>
      <c r="CV183">
        <f t="shared" si="140"/>
        <v>0</v>
      </c>
      <c r="CW183">
        <f t="shared" si="141"/>
        <v>0</v>
      </c>
      <c r="CX183">
        <f t="shared" si="142"/>
        <v>0</v>
      </c>
      <c r="CY183">
        <f t="shared" si="143"/>
        <v>0</v>
      </c>
      <c r="CZ183">
        <f t="shared" si="144"/>
        <v>0</v>
      </c>
      <c r="DA183">
        <f t="shared" si="145"/>
        <v>0</v>
      </c>
      <c r="DB183">
        <f t="shared" si="146"/>
        <v>0</v>
      </c>
      <c r="DC183">
        <f t="shared" si="147"/>
        <v>0</v>
      </c>
      <c r="DE183" s="24">
        <f t="shared" si="153"/>
        <v>0</v>
      </c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</row>
    <row r="184" spans="1:123" ht="15.75" thickBot="1">
      <c r="A184" s="24" t="str">
        <f ca="1">UNB!A18</f>
        <v>UNB</v>
      </c>
      <c r="B184" s="24">
        <f ca="1">UNB!B18</f>
        <v>16</v>
      </c>
      <c r="C184" s="24" t="str">
        <f ca="1">UNB!C18</f>
        <v>Gerson Cipriano Junior</v>
      </c>
      <c r="D184" s="85" t="str">
        <f ca="1">UNB!D18</f>
        <v>p</v>
      </c>
      <c r="E184" s="24">
        <f ca="1">UNB!E18</f>
        <v>1</v>
      </c>
      <c r="F184" s="24">
        <f ca="1">UNB!F18</f>
        <v>0</v>
      </c>
      <c r="G184" s="24">
        <f ca="1">UNB!G18</f>
        <v>4</v>
      </c>
      <c r="H184" s="24">
        <f ca="1">UNB!H18</f>
        <v>1</v>
      </c>
      <c r="I184" s="24">
        <f ca="1">UNB!I18</f>
        <v>1</v>
      </c>
      <c r="J184" s="24">
        <f ca="1">UNB!J18</f>
        <v>0</v>
      </c>
      <c r="K184" s="24">
        <f ca="1">UNB!K18</f>
        <v>0</v>
      </c>
      <c r="L184" s="24">
        <f ca="1">UNB!L18</f>
        <v>0</v>
      </c>
      <c r="M184" s="24">
        <f ca="1">UNB!M18</f>
        <v>0</v>
      </c>
      <c r="N184" s="24">
        <f ca="1">UNB!N18</f>
        <v>0</v>
      </c>
      <c r="O184" s="24">
        <f ca="1">UNB!O18</f>
        <v>0</v>
      </c>
      <c r="P184" s="24">
        <f ca="1">UNB!P18</f>
        <v>0</v>
      </c>
      <c r="Q184" s="24">
        <f ca="1">UNB!Q18</f>
        <v>0</v>
      </c>
      <c r="R184" s="24">
        <f ca="1">UNB!R18</f>
        <v>0</v>
      </c>
      <c r="S184" s="24">
        <f ca="1">UNB!S18</f>
        <v>0</v>
      </c>
      <c r="T184" s="85" t="str">
        <f ca="1">UNB!T18</f>
        <v>p</v>
      </c>
      <c r="U184" s="24">
        <f ca="1">UNB!U18</f>
        <v>1</v>
      </c>
      <c r="V184" s="24">
        <f ca="1">UNB!V18</f>
        <v>1</v>
      </c>
      <c r="W184" s="24">
        <f ca="1">UNB!W18</f>
        <v>0</v>
      </c>
      <c r="X184" s="24">
        <f ca="1">UNB!X18</f>
        <v>0</v>
      </c>
      <c r="Y184" s="24">
        <f ca="1">UNB!Y18</f>
        <v>0</v>
      </c>
      <c r="Z184" s="24">
        <f ca="1">UNB!Z18</f>
        <v>0</v>
      </c>
      <c r="AA184" s="24">
        <f ca="1">UNB!AA18</f>
        <v>0</v>
      </c>
      <c r="AB184" s="24">
        <f ca="1">UNB!AB18</f>
        <v>0</v>
      </c>
      <c r="AC184" s="24">
        <f ca="1">UNB!AC18</f>
        <v>0</v>
      </c>
      <c r="AD184" s="24">
        <f ca="1">UNB!AD18</f>
        <v>0</v>
      </c>
      <c r="AE184" s="24">
        <f ca="1">UNB!AE18</f>
        <v>0</v>
      </c>
      <c r="AF184" s="24">
        <f ca="1">UNB!AF18</f>
        <v>0</v>
      </c>
      <c r="AG184" s="24">
        <f ca="1">UNB!AG18</f>
        <v>0</v>
      </c>
      <c r="AH184" s="24">
        <f ca="1">UNB!AH18</f>
        <v>0</v>
      </c>
      <c r="AI184" s="24">
        <f ca="1">UNB!AI18</f>
        <v>0</v>
      </c>
      <c r="AJ184" s="50"/>
      <c r="AK184" s="93"/>
      <c r="AL184" s="33"/>
      <c r="AM184" s="33"/>
      <c r="AN184" s="36"/>
      <c r="AO184" s="36"/>
      <c r="AP184" s="36"/>
      <c r="AQ184" s="36"/>
      <c r="AR184" s="37"/>
      <c r="AS184" s="33"/>
      <c r="AT184" s="33"/>
      <c r="AU184" s="33"/>
      <c r="AV184" s="33"/>
      <c r="AW184" s="33"/>
      <c r="AX184" s="33"/>
      <c r="AY184" s="33"/>
      <c r="AZ184" s="38">
        <f t="shared" si="154"/>
        <v>2</v>
      </c>
      <c r="BA184" s="39">
        <f t="shared" si="155"/>
        <v>2</v>
      </c>
      <c r="BB184" s="40">
        <f t="shared" si="156"/>
        <v>1</v>
      </c>
      <c r="BC184" s="31">
        <f t="shared" si="157"/>
        <v>3</v>
      </c>
      <c r="BD184" s="40">
        <f t="shared" si="158"/>
        <v>4</v>
      </c>
      <c r="BE184" s="31">
        <f t="shared" si="159"/>
        <v>7</v>
      </c>
      <c r="BF184" s="40">
        <f t="shared" si="160"/>
        <v>1</v>
      </c>
      <c r="BG184" s="31">
        <f t="shared" si="161"/>
        <v>8</v>
      </c>
      <c r="BH184" s="40">
        <f t="shared" si="162"/>
        <v>1</v>
      </c>
      <c r="BI184" s="40">
        <f t="shared" si="163"/>
        <v>0</v>
      </c>
      <c r="BJ184" s="40">
        <f t="shared" si="164"/>
        <v>0</v>
      </c>
      <c r="BK184" s="40">
        <f t="shared" si="165"/>
        <v>0</v>
      </c>
      <c r="BL184" s="40">
        <f t="shared" si="166"/>
        <v>0</v>
      </c>
      <c r="BM184" s="31">
        <f t="shared" si="167"/>
        <v>0</v>
      </c>
      <c r="BN184" s="40">
        <f t="shared" si="168"/>
        <v>0</v>
      </c>
      <c r="BO184" s="40">
        <f t="shared" si="169"/>
        <v>0</v>
      </c>
      <c r="BP184" s="40">
        <f t="shared" si="170"/>
        <v>0</v>
      </c>
      <c r="BQ184" s="40">
        <f t="shared" si="171"/>
        <v>0</v>
      </c>
      <c r="BR184" s="40">
        <f t="shared" si="172"/>
        <v>0</v>
      </c>
      <c r="BS184" s="31">
        <f t="shared" si="173"/>
        <v>0</v>
      </c>
      <c r="BT184" s="40">
        <f t="shared" si="174"/>
        <v>0</v>
      </c>
      <c r="BU184" s="41">
        <f t="shared" si="175"/>
        <v>0</v>
      </c>
      <c r="BV184" s="41">
        <f t="shared" si="176"/>
        <v>0</v>
      </c>
      <c r="BW184" s="42"/>
      <c r="BX184" s="39">
        <f t="shared" si="177"/>
        <v>580</v>
      </c>
      <c r="BY184" s="40">
        <f t="shared" si="178"/>
        <v>0</v>
      </c>
      <c r="BZ184" s="40">
        <f t="shared" si="179"/>
        <v>0</v>
      </c>
      <c r="CA184" s="40">
        <f t="shared" si="180"/>
        <v>0</v>
      </c>
      <c r="CB184" s="40">
        <f t="shared" si="181"/>
        <v>0</v>
      </c>
      <c r="CC184" s="32">
        <f t="shared" si="148"/>
        <v>580</v>
      </c>
      <c r="CD184" s="177">
        <f t="shared" si="6"/>
        <v>433.33333333333337</v>
      </c>
      <c r="CE184" s="24">
        <f t="shared" si="149"/>
        <v>3</v>
      </c>
      <c r="CF184" s="177">
        <f t="shared" si="7"/>
        <v>393.33333333333337</v>
      </c>
      <c r="CG184" s="24">
        <f t="shared" si="150"/>
        <v>4</v>
      </c>
      <c r="CH184" s="177">
        <f t="shared" si="8"/>
        <v>340</v>
      </c>
      <c r="CI184" s="24">
        <f t="shared" si="151"/>
        <v>5</v>
      </c>
      <c r="CJ184" s="24">
        <f t="shared" si="152"/>
        <v>105</v>
      </c>
      <c r="CK184" s="175">
        <f t="shared" si="130"/>
        <v>0.29283316083104033</v>
      </c>
      <c r="CM184">
        <f t="shared" si="131"/>
        <v>0.36968576709796674</v>
      </c>
      <c r="CN184">
        <f t="shared" si="132"/>
        <v>0.1557632398753894</v>
      </c>
      <c r="CO184">
        <f t="shared" si="133"/>
        <v>0.39920159680638723</v>
      </c>
      <c r="CP184">
        <f t="shared" si="134"/>
        <v>0.22779043280182235</v>
      </c>
      <c r="CQ184">
        <f t="shared" si="135"/>
        <v>0.84033613445378152</v>
      </c>
      <c r="CR184">
        <f t="shared" si="136"/>
        <v>0</v>
      </c>
      <c r="CS184">
        <f t="shared" si="137"/>
        <v>0</v>
      </c>
      <c r="CT184">
        <f t="shared" si="138"/>
        <v>0</v>
      </c>
      <c r="CU184">
        <f t="shared" si="139"/>
        <v>0</v>
      </c>
      <c r="CV184">
        <f t="shared" si="140"/>
        <v>0</v>
      </c>
      <c r="CW184">
        <f t="shared" si="141"/>
        <v>0</v>
      </c>
      <c r="CX184">
        <f t="shared" si="142"/>
        <v>0</v>
      </c>
      <c r="CY184">
        <f t="shared" si="143"/>
        <v>0</v>
      </c>
      <c r="CZ184">
        <f t="shared" si="144"/>
        <v>0</v>
      </c>
      <c r="DA184">
        <f t="shared" si="145"/>
        <v>0</v>
      </c>
      <c r="DB184">
        <f t="shared" si="146"/>
        <v>0</v>
      </c>
      <c r="DC184">
        <f t="shared" si="147"/>
        <v>0</v>
      </c>
      <c r="DE184" s="24">
        <f t="shared" si="153"/>
        <v>0</v>
      </c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</row>
    <row r="185" spans="1:123" ht="15.75" thickBot="1">
      <c r="A185" s="172" t="str">
        <f ca="1">'UPE-UFPB'!A3</f>
        <v>UPE/UFPB</v>
      </c>
      <c r="B185" s="172">
        <f ca="1">'UPE-UFPB'!B3</f>
        <v>1</v>
      </c>
      <c r="C185" s="172" t="str">
        <f ca="1">'UPE-UFPB'!C3</f>
        <v>Manoel da Cunha Costa</v>
      </c>
      <c r="D185" s="85">
        <f ca="1">'UPE-UFPB'!D3</f>
        <v>0</v>
      </c>
      <c r="E185" s="172">
        <f ca="1">'UPE-UFPB'!E3</f>
        <v>0</v>
      </c>
      <c r="F185" s="172">
        <f ca="1">'UPE-UFPB'!F3</f>
        <v>0</v>
      </c>
      <c r="G185" s="172">
        <f ca="1">'UPE-UFPB'!G3</f>
        <v>0</v>
      </c>
      <c r="H185" s="172">
        <f ca="1">'UPE-UFPB'!H3</f>
        <v>0</v>
      </c>
      <c r="I185" s="172">
        <f ca="1">'UPE-UFPB'!I3</f>
        <v>0</v>
      </c>
      <c r="J185" s="172">
        <f ca="1">'UPE-UFPB'!J3</f>
        <v>0</v>
      </c>
      <c r="K185" s="172">
        <f ca="1">'UPE-UFPB'!K3</f>
        <v>0</v>
      </c>
      <c r="L185" s="172">
        <f ca="1">'UPE-UFPB'!L3</f>
        <v>0</v>
      </c>
      <c r="M185" s="172">
        <f ca="1">'UPE-UFPB'!M3</f>
        <v>0</v>
      </c>
      <c r="N185" s="172">
        <f ca="1">'UPE-UFPB'!N3</f>
        <v>0</v>
      </c>
      <c r="O185" s="172">
        <f ca="1">'UPE-UFPB'!O3</f>
        <v>0</v>
      </c>
      <c r="P185" s="172">
        <f ca="1">'UPE-UFPB'!P3</f>
        <v>0</v>
      </c>
      <c r="Q185" s="172">
        <f ca="1">'UPE-UFPB'!Q3</f>
        <v>0</v>
      </c>
      <c r="R185" s="172">
        <f ca="1">'UPE-UFPB'!R3</f>
        <v>0</v>
      </c>
      <c r="S185" s="172">
        <f ca="1">'UPE-UFPB'!S3</f>
        <v>0</v>
      </c>
      <c r="T185" s="85" t="str">
        <f ca="1">'UPE-UFPB'!T3</f>
        <v>P</v>
      </c>
      <c r="U185" s="172">
        <f ca="1">'UPE-UFPB'!U3</f>
        <v>0</v>
      </c>
      <c r="V185" s="172">
        <f ca="1">'UPE-UFPB'!V3</f>
        <v>0</v>
      </c>
      <c r="W185" s="172">
        <f ca="1">'UPE-UFPB'!W3</f>
        <v>0</v>
      </c>
      <c r="X185" s="172">
        <f ca="1">'UPE-UFPB'!X3</f>
        <v>3</v>
      </c>
      <c r="Y185" s="172">
        <f ca="1">'UPE-UFPB'!Y3</f>
        <v>0</v>
      </c>
      <c r="Z185" s="172">
        <f ca="1">'UPE-UFPB'!Z3</f>
        <v>0</v>
      </c>
      <c r="AA185" s="172">
        <f ca="1">'UPE-UFPB'!AA3</f>
        <v>0</v>
      </c>
      <c r="AB185" s="172">
        <f ca="1">'UPE-UFPB'!AB3</f>
        <v>0</v>
      </c>
      <c r="AC185" s="172">
        <f ca="1">'UPE-UFPB'!AC3</f>
        <v>0</v>
      </c>
      <c r="AD185" s="172">
        <f ca="1">'UPE-UFPB'!AD3</f>
        <v>1</v>
      </c>
      <c r="AE185" s="172">
        <f ca="1">'UPE-UFPB'!AE3</f>
        <v>0</v>
      </c>
      <c r="AF185" s="172">
        <f ca="1">'UPE-UFPB'!AF3</f>
        <v>0</v>
      </c>
      <c r="AG185" s="172">
        <f ca="1">'UPE-UFPB'!AG3</f>
        <v>0</v>
      </c>
      <c r="AH185" s="172">
        <f ca="1">'UPE-UFPB'!AH3</f>
        <v>0</v>
      </c>
      <c r="AI185" s="172">
        <f ca="1">'UPE-UFPB'!AI3</f>
        <v>0</v>
      </c>
      <c r="AJ185" s="50"/>
      <c r="AK185" s="93"/>
      <c r="AL185" s="33"/>
      <c r="AM185" s="33"/>
      <c r="AN185" s="36"/>
      <c r="AO185" s="36"/>
      <c r="AP185" s="36"/>
      <c r="AQ185" s="36"/>
      <c r="AR185" s="37"/>
      <c r="AS185" s="33"/>
      <c r="AT185" s="33"/>
      <c r="AU185" s="33"/>
      <c r="AV185" s="33"/>
      <c r="AW185" s="33"/>
      <c r="AX185" s="33"/>
      <c r="AY185" s="33"/>
      <c r="AZ185" s="38">
        <f t="shared" si="154"/>
        <v>1</v>
      </c>
      <c r="BA185" s="39">
        <f t="shared" si="155"/>
        <v>0</v>
      </c>
      <c r="BB185" s="40">
        <f t="shared" si="156"/>
        <v>0</v>
      </c>
      <c r="BC185" s="31">
        <f t="shared" si="157"/>
        <v>0</v>
      </c>
      <c r="BD185" s="40">
        <f t="shared" si="158"/>
        <v>0</v>
      </c>
      <c r="BE185" s="31">
        <f t="shared" si="159"/>
        <v>0</v>
      </c>
      <c r="BF185" s="40">
        <f t="shared" si="160"/>
        <v>3</v>
      </c>
      <c r="BG185" s="31">
        <f t="shared" si="161"/>
        <v>3</v>
      </c>
      <c r="BH185" s="40">
        <f t="shared" si="162"/>
        <v>0</v>
      </c>
      <c r="BI185" s="40">
        <f t="shared" si="163"/>
        <v>0</v>
      </c>
      <c r="BJ185" s="40">
        <f t="shared" si="164"/>
        <v>0</v>
      </c>
      <c r="BK185" s="40">
        <f t="shared" si="165"/>
        <v>0</v>
      </c>
      <c r="BL185" s="40">
        <f t="shared" si="166"/>
        <v>0</v>
      </c>
      <c r="BM185" s="31">
        <f t="shared" si="167"/>
        <v>0</v>
      </c>
      <c r="BN185" s="40">
        <f t="shared" si="168"/>
        <v>1</v>
      </c>
      <c r="BO185" s="40">
        <f t="shared" si="169"/>
        <v>0</v>
      </c>
      <c r="BP185" s="40">
        <f t="shared" si="170"/>
        <v>0</v>
      </c>
      <c r="BQ185" s="40">
        <f t="shared" si="171"/>
        <v>0</v>
      </c>
      <c r="BR185" s="40">
        <f t="shared" si="172"/>
        <v>0</v>
      </c>
      <c r="BS185" s="31">
        <f t="shared" si="173"/>
        <v>0</v>
      </c>
      <c r="BT185" s="40">
        <f t="shared" si="174"/>
        <v>0</v>
      </c>
      <c r="BU185" s="41">
        <f t="shared" si="175"/>
        <v>0</v>
      </c>
      <c r="BV185" s="41">
        <f t="shared" si="176"/>
        <v>0</v>
      </c>
      <c r="BW185" s="42"/>
      <c r="BX185" s="39">
        <f t="shared" si="177"/>
        <v>120</v>
      </c>
      <c r="BY185" s="40">
        <f t="shared" si="178"/>
        <v>0</v>
      </c>
      <c r="BZ185" s="40">
        <f t="shared" si="179"/>
        <v>0</v>
      </c>
      <c r="CA185" s="40">
        <f t="shared" si="180"/>
        <v>50</v>
      </c>
      <c r="CB185" s="40">
        <f t="shared" si="181"/>
        <v>0</v>
      </c>
      <c r="CC185" s="32">
        <f t="shared" si="148"/>
        <v>170</v>
      </c>
      <c r="CD185" s="177">
        <f t="shared" si="6"/>
        <v>96.666666666666671</v>
      </c>
      <c r="CE185" s="24">
        <f t="shared" si="149"/>
        <v>3</v>
      </c>
      <c r="CF185" s="177">
        <f t="shared" si="7"/>
        <v>76.666666666666671</v>
      </c>
      <c r="CG185" s="24">
        <f t="shared" si="150"/>
        <v>4</v>
      </c>
      <c r="CH185" s="177">
        <f t="shared" si="8"/>
        <v>50</v>
      </c>
      <c r="CI185" s="24">
        <f t="shared" si="151"/>
        <v>5</v>
      </c>
      <c r="CJ185" s="24">
        <f t="shared" si="152"/>
        <v>297</v>
      </c>
      <c r="CK185" s="175">
        <f t="shared" si="130"/>
        <v>8.5830409209098013E-2</v>
      </c>
      <c r="CM185">
        <f t="shared" si="131"/>
        <v>0</v>
      </c>
      <c r="CN185">
        <f t="shared" si="132"/>
        <v>0</v>
      </c>
      <c r="CO185">
        <f t="shared" si="133"/>
        <v>0</v>
      </c>
      <c r="CP185">
        <f t="shared" si="134"/>
        <v>0.68337129840546706</v>
      </c>
      <c r="CQ185">
        <f t="shared" si="135"/>
        <v>0</v>
      </c>
      <c r="CR185">
        <f t="shared" si="136"/>
        <v>0</v>
      </c>
      <c r="CS185">
        <f t="shared" si="137"/>
        <v>0</v>
      </c>
      <c r="CT185">
        <f t="shared" si="138"/>
        <v>0</v>
      </c>
      <c r="CU185">
        <f t="shared" si="139"/>
        <v>0</v>
      </c>
      <c r="CV185">
        <f t="shared" si="140"/>
        <v>3.125</v>
      </c>
      <c r="CW185">
        <f t="shared" si="141"/>
        <v>0</v>
      </c>
      <c r="CX185">
        <f t="shared" si="142"/>
        <v>0</v>
      </c>
      <c r="CY185">
        <f t="shared" si="143"/>
        <v>0</v>
      </c>
      <c r="CZ185">
        <f t="shared" si="144"/>
        <v>0</v>
      </c>
      <c r="DA185">
        <f t="shared" si="145"/>
        <v>0</v>
      </c>
      <c r="DB185">
        <f t="shared" si="146"/>
        <v>0</v>
      </c>
      <c r="DC185">
        <f t="shared" si="147"/>
        <v>0</v>
      </c>
      <c r="DE185" s="24">
        <f t="shared" si="153"/>
        <v>0</v>
      </c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</row>
    <row r="186" spans="1:123" ht="15.75" thickBot="1">
      <c r="A186" s="172" t="str">
        <f ca="1">'UPE-UFPB'!A4</f>
        <v>UPE/UFPB</v>
      </c>
      <c r="B186" s="172">
        <f ca="1">'UPE-UFPB'!B4</f>
        <v>2</v>
      </c>
      <c r="C186" s="172" t="str">
        <f ca="1">'UPE-UFPB'!C4</f>
        <v>Raphael Mendes Ritti Dias</v>
      </c>
      <c r="D186" s="85" t="str">
        <f ca="1">'UPE-UFPB'!D4</f>
        <v>P</v>
      </c>
      <c r="E186" s="172">
        <f ca="1">'UPE-UFPB'!E4</f>
        <v>5</v>
      </c>
      <c r="F186" s="172">
        <f ca="1">'UPE-UFPB'!F4</f>
        <v>2</v>
      </c>
      <c r="G186" s="172">
        <f ca="1">'UPE-UFPB'!G4</f>
        <v>6</v>
      </c>
      <c r="H186" s="172">
        <f ca="1">'UPE-UFPB'!H4</f>
        <v>3</v>
      </c>
      <c r="I186" s="172">
        <f ca="1">'UPE-UFPB'!I4</f>
        <v>0</v>
      </c>
      <c r="J186" s="172">
        <f ca="1">'UPE-UFPB'!J4</f>
        <v>0</v>
      </c>
      <c r="K186" s="172">
        <f ca="1">'UPE-UFPB'!K4</f>
        <v>0</v>
      </c>
      <c r="L186" s="172">
        <f ca="1">'UPE-UFPB'!L4</f>
        <v>0</v>
      </c>
      <c r="M186" s="172">
        <f ca="1">'UPE-UFPB'!M4</f>
        <v>0</v>
      </c>
      <c r="N186" s="172">
        <f ca="1">'UPE-UFPB'!N4</f>
        <v>0</v>
      </c>
      <c r="O186" s="172">
        <f ca="1">'UPE-UFPB'!O4</f>
        <v>0</v>
      </c>
      <c r="P186" s="172">
        <f ca="1">'UPE-UFPB'!P4</f>
        <v>0</v>
      </c>
      <c r="Q186" s="172">
        <f ca="1">'UPE-UFPB'!Q4</f>
        <v>0</v>
      </c>
      <c r="R186" s="172">
        <f ca="1">'UPE-UFPB'!R4</f>
        <v>0</v>
      </c>
      <c r="S186" s="172">
        <f ca="1">'UPE-UFPB'!S4</f>
        <v>0</v>
      </c>
      <c r="T186" s="85" t="str">
        <f ca="1">'UPE-UFPB'!T4</f>
        <v>P</v>
      </c>
      <c r="U186" s="172">
        <f ca="1">'UPE-UFPB'!U4</f>
        <v>4</v>
      </c>
      <c r="V186" s="172">
        <f ca="1">'UPE-UFPB'!V4</f>
        <v>1</v>
      </c>
      <c r="W186" s="172">
        <f ca="1">'UPE-UFPB'!W4</f>
        <v>5</v>
      </c>
      <c r="X186" s="172">
        <f ca="1">'UPE-UFPB'!X4</f>
        <v>1</v>
      </c>
      <c r="Y186" s="172">
        <f ca="1">'UPE-UFPB'!Y4</f>
        <v>0</v>
      </c>
      <c r="Z186" s="172">
        <f ca="1">'UPE-UFPB'!Z4</f>
        <v>0</v>
      </c>
      <c r="AA186" s="172">
        <f ca="1">'UPE-UFPB'!AA4</f>
        <v>0</v>
      </c>
      <c r="AB186" s="172">
        <f ca="1">'UPE-UFPB'!AB4</f>
        <v>0</v>
      </c>
      <c r="AC186" s="172">
        <f ca="1">'UPE-UFPB'!AC4</f>
        <v>0</v>
      </c>
      <c r="AD186" s="172">
        <f ca="1">'UPE-UFPB'!AD4</f>
        <v>1</v>
      </c>
      <c r="AE186" s="172">
        <f ca="1">'UPE-UFPB'!AE4</f>
        <v>0</v>
      </c>
      <c r="AF186" s="172">
        <f ca="1">'UPE-UFPB'!AF4</f>
        <v>0</v>
      </c>
      <c r="AG186" s="172">
        <f ca="1">'UPE-UFPB'!AG4</f>
        <v>0</v>
      </c>
      <c r="AH186" s="172">
        <f ca="1">'UPE-UFPB'!AH4</f>
        <v>0</v>
      </c>
      <c r="AI186" s="172">
        <f ca="1">'UPE-UFPB'!AI4</f>
        <v>0</v>
      </c>
      <c r="AJ186" s="50"/>
      <c r="AK186" s="93"/>
      <c r="AL186" s="33"/>
      <c r="AM186" s="33"/>
      <c r="AN186" s="36"/>
      <c r="AO186" s="36"/>
      <c r="AP186" s="36"/>
      <c r="AQ186" s="36"/>
      <c r="AR186" s="37"/>
      <c r="AS186" s="33"/>
      <c r="AT186" s="33"/>
      <c r="AU186" s="33"/>
      <c r="AV186" s="33"/>
      <c r="AW186" s="33"/>
      <c r="AX186" s="33"/>
      <c r="AY186" s="33"/>
      <c r="AZ186" s="38">
        <f t="shared" si="154"/>
        <v>2</v>
      </c>
      <c r="BA186" s="39">
        <f t="shared" si="155"/>
        <v>9</v>
      </c>
      <c r="BB186" s="40">
        <f t="shared" si="156"/>
        <v>3</v>
      </c>
      <c r="BC186" s="31">
        <f t="shared" si="157"/>
        <v>12</v>
      </c>
      <c r="BD186" s="40">
        <f t="shared" si="158"/>
        <v>11</v>
      </c>
      <c r="BE186" s="31">
        <f t="shared" si="159"/>
        <v>23</v>
      </c>
      <c r="BF186" s="40">
        <f t="shared" si="160"/>
        <v>4</v>
      </c>
      <c r="BG186" s="31">
        <f t="shared" si="161"/>
        <v>27</v>
      </c>
      <c r="BH186" s="40">
        <f t="shared" si="162"/>
        <v>0</v>
      </c>
      <c r="BI186" s="40">
        <f t="shared" si="163"/>
        <v>0</v>
      </c>
      <c r="BJ186" s="40">
        <f t="shared" si="164"/>
        <v>0</v>
      </c>
      <c r="BK186" s="40">
        <f t="shared" si="165"/>
        <v>0</v>
      </c>
      <c r="BL186" s="40">
        <f t="shared" si="166"/>
        <v>0</v>
      </c>
      <c r="BM186" s="31">
        <f t="shared" si="167"/>
        <v>0</v>
      </c>
      <c r="BN186" s="40">
        <f t="shared" si="168"/>
        <v>1</v>
      </c>
      <c r="BO186" s="40">
        <f t="shared" si="169"/>
        <v>0</v>
      </c>
      <c r="BP186" s="40">
        <f t="shared" si="170"/>
        <v>0</v>
      </c>
      <c r="BQ186" s="40">
        <f t="shared" si="171"/>
        <v>0</v>
      </c>
      <c r="BR186" s="40">
        <f t="shared" si="172"/>
        <v>0</v>
      </c>
      <c r="BS186" s="31">
        <f t="shared" si="173"/>
        <v>0</v>
      </c>
      <c r="BT186" s="40">
        <f t="shared" si="174"/>
        <v>0</v>
      </c>
      <c r="BU186" s="41">
        <f t="shared" si="175"/>
        <v>0</v>
      </c>
      <c r="BV186" s="41">
        <f t="shared" si="176"/>
        <v>0</v>
      </c>
      <c r="BW186" s="42"/>
      <c r="BX186" s="39">
        <f t="shared" si="177"/>
        <v>1960</v>
      </c>
      <c r="BY186" s="40">
        <f t="shared" si="178"/>
        <v>0</v>
      </c>
      <c r="BZ186" s="40">
        <f t="shared" si="179"/>
        <v>0</v>
      </c>
      <c r="CA186" s="40">
        <f t="shared" si="180"/>
        <v>50</v>
      </c>
      <c r="CB186" s="40">
        <f t="shared" si="181"/>
        <v>0</v>
      </c>
      <c r="CC186" s="32">
        <f t="shared" si="148"/>
        <v>2010</v>
      </c>
      <c r="CD186" s="177">
        <f t="shared" si="6"/>
        <v>1863.3333333333333</v>
      </c>
      <c r="CE186" s="24">
        <f t="shared" si="149"/>
        <v>3</v>
      </c>
      <c r="CF186" s="177">
        <f t="shared" si="7"/>
        <v>1823.3333333333333</v>
      </c>
      <c r="CG186" s="24">
        <f t="shared" si="150"/>
        <v>4</v>
      </c>
      <c r="CH186" s="177">
        <f t="shared" si="8"/>
        <v>1770</v>
      </c>
      <c r="CI186" s="24">
        <f t="shared" si="151"/>
        <v>5</v>
      </c>
      <c r="CJ186" s="24">
        <f t="shared" si="152"/>
        <v>11</v>
      </c>
      <c r="CK186" s="175">
        <f t="shared" si="130"/>
        <v>1.0148183677075708</v>
      </c>
      <c r="CM186">
        <f t="shared" si="131"/>
        <v>1.6635859519408502</v>
      </c>
      <c r="CN186">
        <f t="shared" si="132"/>
        <v>0.46728971962616822</v>
      </c>
      <c r="CO186">
        <f t="shared" si="133"/>
        <v>1.097804391217565</v>
      </c>
      <c r="CP186">
        <f t="shared" si="134"/>
        <v>0.91116173120728938</v>
      </c>
      <c r="CQ186">
        <f t="shared" si="135"/>
        <v>0</v>
      </c>
      <c r="CR186">
        <f t="shared" si="136"/>
        <v>0</v>
      </c>
      <c r="CS186">
        <f t="shared" si="137"/>
        <v>0</v>
      </c>
      <c r="CT186">
        <f t="shared" si="138"/>
        <v>0</v>
      </c>
      <c r="CU186">
        <f t="shared" si="139"/>
        <v>0</v>
      </c>
      <c r="CV186">
        <f t="shared" si="140"/>
        <v>3.125</v>
      </c>
      <c r="CW186">
        <f t="shared" si="141"/>
        <v>0</v>
      </c>
      <c r="CX186">
        <f t="shared" si="142"/>
        <v>0</v>
      </c>
      <c r="CY186">
        <f t="shared" si="143"/>
        <v>0</v>
      </c>
      <c r="CZ186">
        <f t="shared" si="144"/>
        <v>0</v>
      </c>
      <c r="DA186">
        <f t="shared" si="145"/>
        <v>0</v>
      </c>
      <c r="DB186">
        <f t="shared" si="146"/>
        <v>0</v>
      </c>
      <c r="DC186">
        <f t="shared" si="147"/>
        <v>0</v>
      </c>
      <c r="DE186" s="24">
        <f t="shared" si="153"/>
        <v>0</v>
      </c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</row>
    <row r="187" spans="1:123" ht="15.75" thickBot="1">
      <c r="A187" s="172" t="str">
        <f ca="1">'UPE-UFPB'!A5</f>
        <v>UPE/UFPB</v>
      </c>
      <c r="B187" s="172">
        <f ca="1">'UPE-UFPB'!B5</f>
        <v>3</v>
      </c>
      <c r="C187" s="172" t="str">
        <f ca="1">'UPE-UFPB'!C5</f>
        <v>Wagner Luiz do Prado</v>
      </c>
      <c r="D187" s="85" t="str">
        <f ca="1">'UPE-UFPB'!D5</f>
        <v>P</v>
      </c>
      <c r="E187" s="172">
        <f ca="1">'UPE-UFPB'!E5</f>
        <v>0</v>
      </c>
      <c r="F187" s="172">
        <f ca="1">'UPE-UFPB'!F5</f>
        <v>0</v>
      </c>
      <c r="G187" s="172">
        <f ca="1">'UPE-UFPB'!G5</f>
        <v>1</v>
      </c>
      <c r="H187" s="172">
        <f ca="1">'UPE-UFPB'!H5</f>
        <v>3</v>
      </c>
      <c r="I187" s="172">
        <f ca="1">'UPE-UFPB'!I5</f>
        <v>0</v>
      </c>
      <c r="J187" s="172">
        <f ca="1">'UPE-UFPB'!J5</f>
        <v>1</v>
      </c>
      <c r="K187" s="172">
        <f ca="1">'UPE-UFPB'!K5</f>
        <v>0</v>
      </c>
      <c r="L187" s="172">
        <f ca="1">'UPE-UFPB'!L5</f>
        <v>0</v>
      </c>
      <c r="M187" s="172">
        <f ca="1">'UPE-UFPB'!M5</f>
        <v>0</v>
      </c>
      <c r="N187" s="172">
        <f ca="1">'UPE-UFPB'!N5</f>
        <v>0</v>
      </c>
      <c r="O187" s="172">
        <f ca="1">'UPE-UFPB'!O5</f>
        <v>0</v>
      </c>
      <c r="P187" s="172">
        <f ca="1">'UPE-UFPB'!P5</f>
        <v>0</v>
      </c>
      <c r="Q187" s="172">
        <f ca="1">'UPE-UFPB'!Q5</f>
        <v>0</v>
      </c>
      <c r="R187" s="172">
        <f ca="1">'UPE-UFPB'!R5</f>
        <v>0</v>
      </c>
      <c r="S187" s="172">
        <f ca="1">'UPE-UFPB'!S5</f>
        <v>0</v>
      </c>
      <c r="T187" s="85" t="str">
        <f ca="1">'UPE-UFPB'!T5</f>
        <v>P</v>
      </c>
      <c r="U187" s="172">
        <f ca="1">'UPE-UFPB'!U5</f>
        <v>0</v>
      </c>
      <c r="V187" s="172">
        <f ca="1">'UPE-UFPB'!V5</f>
        <v>1</v>
      </c>
      <c r="W187" s="172">
        <f ca="1">'UPE-UFPB'!W5</f>
        <v>2</v>
      </c>
      <c r="X187" s="172">
        <f ca="1">'UPE-UFPB'!X5</f>
        <v>1</v>
      </c>
      <c r="Y187" s="172">
        <f ca="1">'UPE-UFPB'!Y5</f>
        <v>0</v>
      </c>
      <c r="Z187" s="172">
        <f ca="1">'UPE-UFPB'!Z5</f>
        <v>0</v>
      </c>
      <c r="AA187" s="172">
        <f ca="1">'UPE-UFPB'!AA5</f>
        <v>0</v>
      </c>
      <c r="AB187" s="172">
        <f ca="1">'UPE-UFPB'!AB5</f>
        <v>0</v>
      </c>
      <c r="AC187" s="172">
        <f ca="1">'UPE-UFPB'!AC5</f>
        <v>0</v>
      </c>
      <c r="AD187" s="172">
        <f ca="1">'UPE-UFPB'!AD5</f>
        <v>1</v>
      </c>
      <c r="AE187" s="172">
        <f ca="1">'UPE-UFPB'!AE5</f>
        <v>0</v>
      </c>
      <c r="AF187" s="172">
        <f ca="1">'UPE-UFPB'!AF5</f>
        <v>0</v>
      </c>
      <c r="AG187" s="172">
        <f ca="1">'UPE-UFPB'!AG5</f>
        <v>0</v>
      </c>
      <c r="AH187" s="172">
        <f ca="1">'UPE-UFPB'!AH5</f>
        <v>0</v>
      </c>
      <c r="AI187" s="172">
        <f ca="1">'UPE-UFPB'!AI5</f>
        <v>0</v>
      </c>
      <c r="AJ187" s="50"/>
      <c r="AK187" s="93"/>
      <c r="AL187" s="33"/>
      <c r="AM187" s="33"/>
      <c r="AN187" s="36"/>
      <c r="AO187" s="36"/>
      <c r="AP187" s="36"/>
      <c r="AQ187" s="36"/>
      <c r="AR187" s="37"/>
      <c r="AS187" s="33"/>
      <c r="AT187" s="33"/>
      <c r="AU187" s="33"/>
      <c r="AV187" s="33"/>
      <c r="AW187" s="33"/>
      <c r="AX187" s="33"/>
      <c r="AY187" s="33"/>
      <c r="AZ187" s="38">
        <f t="shared" si="154"/>
        <v>2</v>
      </c>
      <c r="BA187" s="39">
        <f t="shared" si="155"/>
        <v>0</v>
      </c>
      <c r="BB187" s="40">
        <f t="shared" si="156"/>
        <v>1</v>
      </c>
      <c r="BC187" s="31">
        <f t="shared" si="157"/>
        <v>1</v>
      </c>
      <c r="BD187" s="40">
        <f t="shared" si="158"/>
        <v>3</v>
      </c>
      <c r="BE187" s="31">
        <f t="shared" si="159"/>
        <v>4</v>
      </c>
      <c r="BF187" s="40">
        <f t="shared" si="160"/>
        <v>4</v>
      </c>
      <c r="BG187" s="31">
        <f t="shared" si="161"/>
        <v>8</v>
      </c>
      <c r="BH187" s="40">
        <f t="shared" si="162"/>
        <v>0</v>
      </c>
      <c r="BI187" s="40">
        <f t="shared" si="163"/>
        <v>1</v>
      </c>
      <c r="BJ187" s="40">
        <f t="shared" si="164"/>
        <v>0</v>
      </c>
      <c r="BK187" s="40">
        <f t="shared" si="165"/>
        <v>0</v>
      </c>
      <c r="BL187" s="40">
        <f t="shared" si="166"/>
        <v>0</v>
      </c>
      <c r="BM187" s="31">
        <f t="shared" si="167"/>
        <v>0</v>
      </c>
      <c r="BN187" s="40">
        <f t="shared" si="168"/>
        <v>1</v>
      </c>
      <c r="BO187" s="40">
        <f t="shared" si="169"/>
        <v>0</v>
      </c>
      <c r="BP187" s="40">
        <f t="shared" si="170"/>
        <v>0</v>
      </c>
      <c r="BQ187" s="40">
        <f t="shared" si="171"/>
        <v>0</v>
      </c>
      <c r="BR187" s="40">
        <f t="shared" si="172"/>
        <v>0</v>
      </c>
      <c r="BS187" s="31">
        <f t="shared" si="173"/>
        <v>0</v>
      </c>
      <c r="BT187" s="40">
        <f t="shared" si="174"/>
        <v>0</v>
      </c>
      <c r="BU187" s="41">
        <f t="shared" si="175"/>
        <v>0</v>
      </c>
      <c r="BV187" s="41">
        <f t="shared" si="176"/>
        <v>0</v>
      </c>
      <c r="BW187" s="42"/>
      <c r="BX187" s="39">
        <f t="shared" si="177"/>
        <v>420</v>
      </c>
      <c r="BY187" s="40">
        <f t="shared" si="178"/>
        <v>10</v>
      </c>
      <c r="BZ187" s="40">
        <f t="shared" si="179"/>
        <v>0</v>
      </c>
      <c r="CA187" s="40">
        <f t="shared" si="180"/>
        <v>50</v>
      </c>
      <c r="CB187" s="40">
        <f t="shared" si="181"/>
        <v>0</v>
      </c>
      <c r="CC187" s="32">
        <f t="shared" si="148"/>
        <v>480</v>
      </c>
      <c r="CD187" s="177">
        <f t="shared" si="6"/>
        <v>333.33333333333337</v>
      </c>
      <c r="CE187" s="24">
        <f t="shared" si="149"/>
        <v>3</v>
      </c>
      <c r="CF187" s="177">
        <f t="shared" si="7"/>
        <v>293.33333333333337</v>
      </c>
      <c r="CG187" s="24">
        <f t="shared" si="150"/>
        <v>4</v>
      </c>
      <c r="CH187" s="177">
        <f t="shared" si="8"/>
        <v>240</v>
      </c>
      <c r="CI187" s="24">
        <f t="shared" si="151"/>
        <v>5</v>
      </c>
      <c r="CJ187" s="24">
        <f t="shared" si="152"/>
        <v>128</v>
      </c>
      <c r="CK187" s="175">
        <f t="shared" si="130"/>
        <v>0.24234468482568855</v>
      </c>
      <c r="CM187">
        <f t="shared" si="131"/>
        <v>0</v>
      </c>
      <c r="CN187">
        <f t="shared" si="132"/>
        <v>0.1557632398753894</v>
      </c>
      <c r="CO187">
        <f t="shared" si="133"/>
        <v>0.29940119760479045</v>
      </c>
      <c r="CP187">
        <f t="shared" si="134"/>
        <v>0.91116173120728938</v>
      </c>
      <c r="CQ187">
        <f t="shared" si="135"/>
        <v>0</v>
      </c>
      <c r="CR187">
        <f t="shared" si="136"/>
        <v>0.29940119760479045</v>
      </c>
      <c r="CS187">
        <f t="shared" si="137"/>
        <v>0</v>
      </c>
      <c r="CT187">
        <f t="shared" si="138"/>
        <v>0</v>
      </c>
      <c r="CU187">
        <f t="shared" si="139"/>
        <v>0</v>
      </c>
      <c r="CV187">
        <f t="shared" si="140"/>
        <v>3.125</v>
      </c>
      <c r="CW187">
        <f t="shared" si="141"/>
        <v>0</v>
      </c>
      <c r="CX187">
        <f t="shared" si="142"/>
        <v>0</v>
      </c>
      <c r="CY187">
        <f t="shared" si="143"/>
        <v>0</v>
      </c>
      <c r="CZ187">
        <f t="shared" si="144"/>
        <v>0</v>
      </c>
      <c r="DA187">
        <f t="shared" si="145"/>
        <v>0</v>
      </c>
      <c r="DB187">
        <f t="shared" si="146"/>
        <v>0</v>
      </c>
      <c r="DC187">
        <f t="shared" si="147"/>
        <v>0</v>
      </c>
      <c r="DE187" s="24">
        <f t="shared" si="153"/>
        <v>0</v>
      </c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</row>
    <row r="188" spans="1:123" ht="15.75" thickBot="1">
      <c r="A188" s="172" t="str">
        <f ca="1">'UPE-UFPB'!A6</f>
        <v>UPE/UFPB</v>
      </c>
      <c r="B188" s="172">
        <f ca="1">'UPE-UFPB'!B6</f>
        <v>4</v>
      </c>
      <c r="C188" s="172" t="str">
        <f ca="1">'UPE-UFPB'!C6</f>
        <v>Mauro Virgilio Gomes de Barros</v>
      </c>
      <c r="D188" s="85" t="str">
        <f ca="1">'UPE-UFPB'!D6</f>
        <v>P</v>
      </c>
      <c r="E188" s="172">
        <f ca="1">'UPE-UFPB'!E6</f>
        <v>1</v>
      </c>
      <c r="F188" s="172">
        <f ca="1">'UPE-UFPB'!F6</f>
        <v>0</v>
      </c>
      <c r="G188" s="172">
        <f ca="1">'UPE-UFPB'!G6</f>
        <v>6</v>
      </c>
      <c r="H188" s="172">
        <f ca="1">'UPE-UFPB'!H6</f>
        <v>3</v>
      </c>
      <c r="I188" s="172">
        <f ca="1">'UPE-UFPB'!I6</f>
        <v>0</v>
      </c>
      <c r="J188" s="172">
        <f ca="1">'UPE-UFPB'!J6</f>
        <v>0</v>
      </c>
      <c r="K188" s="172">
        <f ca="1">'UPE-UFPB'!K6</f>
        <v>0</v>
      </c>
      <c r="L188" s="172">
        <f ca="1">'UPE-UFPB'!L6</f>
        <v>0</v>
      </c>
      <c r="M188" s="172">
        <f ca="1">'UPE-UFPB'!M6</f>
        <v>0</v>
      </c>
      <c r="N188" s="172">
        <f ca="1">'UPE-UFPB'!N6</f>
        <v>0</v>
      </c>
      <c r="O188" s="172">
        <f ca="1">'UPE-UFPB'!O6</f>
        <v>0</v>
      </c>
      <c r="P188" s="172">
        <f ca="1">'UPE-UFPB'!P6</f>
        <v>0</v>
      </c>
      <c r="Q188" s="172">
        <f ca="1">'UPE-UFPB'!Q6</f>
        <v>0</v>
      </c>
      <c r="R188" s="172">
        <f ca="1">'UPE-UFPB'!R6</f>
        <v>0</v>
      </c>
      <c r="S188" s="172">
        <f ca="1">'UPE-UFPB'!S6</f>
        <v>0</v>
      </c>
      <c r="T188" s="85" t="str">
        <f ca="1">'UPE-UFPB'!T6</f>
        <v>P</v>
      </c>
      <c r="U188" s="172">
        <f ca="1">'UPE-UFPB'!U6</f>
        <v>0</v>
      </c>
      <c r="V188" s="172">
        <f ca="1">'UPE-UFPB'!V6</f>
        <v>0</v>
      </c>
      <c r="W188" s="172">
        <f ca="1">'UPE-UFPB'!W6</f>
        <v>1</v>
      </c>
      <c r="X188" s="172">
        <f ca="1">'UPE-UFPB'!X6</f>
        <v>2</v>
      </c>
      <c r="Y188" s="172">
        <f ca="1">'UPE-UFPB'!Y6</f>
        <v>0</v>
      </c>
      <c r="Z188" s="172">
        <f ca="1">'UPE-UFPB'!Z6</f>
        <v>0</v>
      </c>
      <c r="AA188" s="172">
        <f ca="1">'UPE-UFPB'!AA6</f>
        <v>0</v>
      </c>
      <c r="AB188" s="172">
        <f ca="1">'UPE-UFPB'!AB6</f>
        <v>0</v>
      </c>
      <c r="AC188" s="172">
        <f ca="1">'UPE-UFPB'!AC6</f>
        <v>0</v>
      </c>
      <c r="AD188" s="172">
        <f ca="1">'UPE-UFPB'!AD6</f>
        <v>1</v>
      </c>
      <c r="AE188" s="172">
        <f ca="1">'UPE-UFPB'!AE6</f>
        <v>0</v>
      </c>
      <c r="AF188" s="172">
        <f ca="1">'UPE-UFPB'!AF6</f>
        <v>0</v>
      </c>
      <c r="AG188" s="172">
        <f ca="1">'UPE-UFPB'!AG6</f>
        <v>0</v>
      </c>
      <c r="AH188" s="172">
        <f ca="1">'UPE-UFPB'!AH6</f>
        <v>0</v>
      </c>
      <c r="AI188" s="172">
        <f ca="1">'UPE-UFPB'!AI6</f>
        <v>0</v>
      </c>
      <c r="AJ188" s="50"/>
      <c r="AK188" s="93"/>
      <c r="AL188" s="33"/>
      <c r="AM188" s="33"/>
      <c r="AN188" s="36"/>
      <c r="AO188" s="36"/>
      <c r="AP188" s="36"/>
      <c r="AQ188" s="36"/>
      <c r="AR188" s="37"/>
      <c r="AS188" s="33"/>
      <c r="AT188" s="33"/>
      <c r="AU188" s="33"/>
      <c r="AV188" s="33"/>
      <c r="AW188" s="33"/>
      <c r="AX188" s="33"/>
      <c r="AY188" s="33"/>
      <c r="AZ188" s="38">
        <f t="shared" si="154"/>
        <v>2</v>
      </c>
      <c r="BA188" s="39">
        <f t="shared" si="155"/>
        <v>1</v>
      </c>
      <c r="BB188" s="40">
        <f t="shared" si="156"/>
        <v>0</v>
      </c>
      <c r="BC188" s="31">
        <f t="shared" si="157"/>
        <v>1</v>
      </c>
      <c r="BD188" s="40">
        <f t="shared" si="158"/>
        <v>7</v>
      </c>
      <c r="BE188" s="31">
        <f t="shared" si="159"/>
        <v>8</v>
      </c>
      <c r="BF188" s="40">
        <f t="shared" si="160"/>
        <v>5</v>
      </c>
      <c r="BG188" s="31">
        <f t="shared" si="161"/>
        <v>13</v>
      </c>
      <c r="BH188" s="40">
        <f t="shared" si="162"/>
        <v>0</v>
      </c>
      <c r="BI188" s="40">
        <f t="shared" si="163"/>
        <v>0</v>
      </c>
      <c r="BJ188" s="40">
        <f t="shared" si="164"/>
        <v>0</v>
      </c>
      <c r="BK188" s="40">
        <f t="shared" si="165"/>
        <v>0</v>
      </c>
      <c r="BL188" s="40">
        <f t="shared" si="166"/>
        <v>0</v>
      </c>
      <c r="BM188" s="31">
        <f t="shared" si="167"/>
        <v>0</v>
      </c>
      <c r="BN188" s="40">
        <f t="shared" si="168"/>
        <v>1</v>
      </c>
      <c r="BO188" s="40">
        <f t="shared" si="169"/>
        <v>0</v>
      </c>
      <c r="BP188" s="40">
        <f t="shared" si="170"/>
        <v>0</v>
      </c>
      <c r="BQ188" s="40">
        <f t="shared" si="171"/>
        <v>0</v>
      </c>
      <c r="BR188" s="40">
        <f t="shared" si="172"/>
        <v>0</v>
      </c>
      <c r="BS188" s="31">
        <f t="shared" si="173"/>
        <v>0</v>
      </c>
      <c r="BT188" s="40">
        <f t="shared" si="174"/>
        <v>0</v>
      </c>
      <c r="BU188" s="41">
        <f t="shared" si="175"/>
        <v>0</v>
      </c>
      <c r="BV188" s="41">
        <f t="shared" si="176"/>
        <v>0</v>
      </c>
      <c r="BW188" s="42"/>
      <c r="BX188" s="39">
        <f t="shared" si="177"/>
        <v>720</v>
      </c>
      <c r="BY188" s="40">
        <f t="shared" si="178"/>
        <v>0</v>
      </c>
      <c r="BZ188" s="40">
        <f t="shared" si="179"/>
        <v>0</v>
      </c>
      <c r="CA188" s="40">
        <f t="shared" si="180"/>
        <v>50</v>
      </c>
      <c r="CB188" s="40">
        <f t="shared" si="181"/>
        <v>0</v>
      </c>
      <c r="CC188" s="32">
        <f t="shared" si="148"/>
        <v>770</v>
      </c>
      <c r="CD188" s="177">
        <f t="shared" si="6"/>
        <v>623.33333333333337</v>
      </c>
      <c r="CE188" s="24">
        <f t="shared" si="149"/>
        <v>3</v>
      </c>
      <c r="CF188" s="177">
        <f t="shared" si="7"/>
        <v>583.33333333333337</v>
      </c>
      <c r="CG188" s="24">
        <f t="shared" si="150"/>
        <v>4</v>
      </c>
      <c r="CH188" s="177">
        <f t="shared" si="8"/>
        <v>530</v>
      </c>
      <c r="CI188" s="24">
        <f t="shared" si="151"/>
        <v>5</v>
      </c>
      <c r="CJ188" s="24">
        <f t="shared" si="152"/>
        <v>80</v>
      </c>
      <c r="CK188" s="175">
        <f t="shared" si="130"/>
        <v>0.38876126524120869</v>
      </c>
      <c r="CM188">
        <f t="shared" si="131"/>
        <v>0.18484288354898337</v>
      </c>
      <c r="CN188">
        <f t="shared" si="132"/>
        <v>0</v>
      </c>
      <c r="CO188">
        <f t="shared" si="133"/>
        <v>0.69860279441117767</v>
      </c>
      <c r="CP188">
        <f t="shared" si="134"/>
        <v>1.1389521640091116</v>
      </c>
      <c r="CQ188">
        <f t="shared" si="135"/>
        <v>0</v>
      </c>
      <c r="CR188">
        <f t="shared" si="136"/>
        <v>0</v>
      </c>
      <c r="CS188">
        <f t="shared" si="137"/>
        <v>0</v>
      </c>
      <c r="CT188">
        <f t="shared" si="138"/>
        <v>0</v>
      </c>
      <c r="CU188">
        <f t="shared" si="139"/>
        <v>0</v>
      </c>
      <c r="CV188">
        <f t="shared" si="140"/>
        <v>3.125</v>
      </c>
      <c r="CW188">
        <f t="shared" si="141"/>
        <v>0</v>
      </c>
      <c r="CX188">
        <f t="shared" si="142"/>
        <v>0</v>
      </c>
      <c r="CY188">
        <f t="shared" si="143"/>
        <v>0</v>
      </c>
      <c r="CZ188">
        <f t="shared" si="144"/>
        <v>0</v>
      </c>
      <c r="DA188">
        <f t="shared" si="145"/>
        <v>0</v>
      </c>
      <c r="DB188">
        <f t="shared" si="146"/>
        <v>0</v>
      </c>
      <c r="DC188">
        <f t="shared" si="147"/>
        <v>0</v>
      </c>
      <c r="DE188" s="24">
        <f t="shared" si="153"/>
        <v>0</v>
      </c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</row>
    <row r="189" spans="1:123" ht="15.75" thickBot="1">
      <c r="A189" s="172" t="str">
        <f ca="1">'UPE-UFPB'!A7</f>
        <v>UPE/UFPB</v>
      </c>
      <c r="B189" s="172">
        <f ca="1">'UPE-UFPB'!B7</f>
        <v>5</v>
      </c>
      <c r="C189" s="172" t="str">
        <f ca="1">'UPE-UFPB'!C7</f>
        <v>José Cazuza de Farias Júnior</v>
      </c>
      <c r="D189" s="85">
        <f ca="1">'UPE-UFPB'!D7</f>
        <v>0</v>
      </c>
      <c r="E189" s="172">
        <f ca="1">'UPE-UFPB'!E7</f>
        <v>0</v>
      </c>
      <c r="F189" s="172">
        <f ca="1">'UPE-UFPB'!F7</f>
        <v>0</v>
      </c>
      <c r="G189" s="172">
        <f ca="1">'UPE-UFPB'!G7</f>
        <v>0</v>
      </c>
      <c r="H189" s="172">
        <f ca="1">'UPE-UFPB'!H7</f>
        <v>0</v>
      </c>
      <c r="I189" s="172">
        <f ca="1">'UPE-UFPB'!I7</f>
        <v>0</v>
      </c>
      <c r="J189" s="172">
        <f ca="1">'UPE-UFPB'!J7</f>
        <v>0</v>
      </c>
      <c r="K189" s="172">
        <f ca="1">'UPE-UFPB'!K7</f>
        <v>0</v>
      </c>
      <c r="L189" s="172">
        <f ca="1">'UPE-UFPB'!L7</f>
        <v>0</v>
      </c>
      <c r="M189" s="172">
        <f ca="1">'UPE-UFPB'!M7</f>
        <v>0</v>
      </c>
      <c r="N189" s="172">
        <f ca="1">'UPE-UFPB'!N7</f>
        <v>0</v>
      </c>
      <c r="O189" s="172">
        <f ca="1">'UPE-UFPB'!O7</f>
        <v>0</v>
      </c>
      <c r="P189" s="172">
        <f ca="1">'UPE-UFPB'!P7</f>
        <v>0</v>
      </c>
      <c r="Q189" s="172">
        <f ca="1">'UPE-UFPB'!Q7</f>
        <v>0</v>
      </c>
      <c r="R189" s="172">
        <f ca="1">'UPE-UFPB'!R7</f>
        <v>0</v>
      </c>
      <c r="S189" s="172">
        <f ca="1">'UPE-UFPB'!S7</f>
        <v>0</v>
      </c>
      <c r="T189" s="85" t="str">
        <f ca="1">'UPE-UFPB'!T7</f>
        <v>P</v>
      </c>
      <c r="U189" s="172">
        <f ca="1">'UPE-UFPB'!U7</f>
        <v>1</v>
      </c>
      <c r="V189" s="172">
        <f ca="1">'UPE-UFPB'!V7</f>
        <v>1</v>
      </c>
      <c r="W189" s="172">
        <f ca="1">'UPE-UFPB'!W7</f>
        <v>1</v>
      </c>
      <c r="X189" s="172">
        <f ca="1">'UPE-UFPB'!X7</f>
        <v>0</v>
      </c>
      <c r="Y189" s="172">
        <f ca="1">'UPE-UFPB'!Y7</f>
        <v>0</v>
      </c>
      <c r="Z189" s="172">
        <f ca="1">'UPE-UFPB'!Z7</f>
        <v>0</v>
      </c>
      <c r="AA189" s="172">
        <f ca="1">'UPE-UFPB'!AA7</f>
        <v>0</v>
      </c>
      <c r="AB189" s="172">
        <f ca="1">'UPE-UFPB'!AB7</f>
        <v>0</v>
      </c>
      <c r="AC189" s="172">
        <f ca="1">'UPE-UFPB'!AC7</f>
        <v>0</v>
      </c>
      <c r="AD189" s="172">
        <f ca="1">'UPE-UFPB'!AD7</f>
        <v>1</v>
      </c>
      <c r="AE189" s="172">
        <f ca="1">'UPE-UFPB'!AE7</f>
        <v>0</v>
      </c>
      <c r="AF189" s="172">
        <f ca="1">'UPE-UFPB'!AF7</f>
        <v>0</v>
      </c>
      <c r="AG189" s="172">
        <f ca="1">'UPE-UFPB'!AG7</f>
        <v>0</v>
      </c>
      <c r="AH189" s="172">
        <f ca="1">'UPE-UFPB'!AH7</f>
        <v>0</v>
      </c>
      <c r="AI189" s="172">
        <f ca="1">'UPE-UFPB'!AI7</f>
        <v>0</v>
      </c>
      <c r="AJ189" s="50"/>
      <c r="AK189" s="93"/>
      <c r="AL189" s="33"/>
      <c r="AM189" s="33"/>
      <c r="AN189" s="36"/>
      <c r="AO189" s="36"/>
      <c r="AP189" s="36"/>
      <c r="AQ189" s="36"/>
      <c r="AR189" s="37"/>
      <c r="AS189" s="33"/>
      <c r="AT189" s="33"/>
      <c r="AU189" s="33"/>
      <c r="AV189" s="33"/>
      <c r="AW189" s="33"/>
      <c r="AX189" s="33"/>
      <c r="AY189" s="33"/>
      <c r="AZ189" s="38">
        <f t="shared" si="154"/>
        <v>1</v>
      </c>
      <c r="BA189" s="39">
        <f t="shared" si="155"/>
        <v>1</v>
      </c>
      <c r="BB189" s="40">
        <f t="shared" si="156"/>
        <v>1</v>
      </c>
      <c r="BC189" s="31">
        <f t="shared" si="157"/>
        <v>2</v>
      </c>
      <c r="BD189" s="40">
        <f t="shared" si="158"/>
        <v>1</v>
      </c>
      <c r="BE189" s="31">
        <f t="shared" si="159"/>
        <v>3</v>
      </c>
      <c r="BF189" s="40">
        <f t="shared" si="160"/>
        <v>0</v>
      </c>
      <c r="BG189" s="31">
        <f t="shared" si="161"/>
        <v>3</v>
      </c>
      <c r="BH189" s="40">
        <f t="shared" si="162"/>
        <v>0</v>
      </c>
      <c r="BI189" s="40">
        <f t="shared" si="163"/>
        <v>0</v>
      </c>
      <c r="BJ189" s="40">
        <f t="shared" si="164"/>
        <v>0</v>
      </c>
      <c r="BK189" s="40">
        <f t="shared" si="165"/>
        <v>0</v>
      </c>
      <c r="BL189" s="40">
        <f t="shared" si="166"/>
        <v>0</v>
      </c>
      <c r="BM189" s="31">
        <f t="shared" si="167"/>
        <v>0</v>
      </c>
      <c r="BN189" s="40">
        <f t="shared" si="168"/>
        <v>1</v>
      </c>
      <c r="BO189" s="40">
        <f t="shared" si="169"/>
        <v>0</v>
      </c>
      <c r="BP189" s="40">
        <f t="shared" si="170"/>
        <v>0</v>
      </c>
      <c r="BQ189" s="40">
        <f t="shared" si="171"/>
        <v>0</v>
      </c>
      <c r="BR189" s="40">
        <f t="shared" si="172"/>
        <v>0</v>
      </c>
      <c r="BS189" s="31">
        <f t="shared" si="173"/>
        <v>0</v>
      </c>
      <c r="BT189" s="40">
        <f t="shared" si="174"/>
        <v>0</v>
      </c>
      <c r="BU189" s="41">
        <f t="shared" si="175"/>
        <v>0</v>
      </c>
      <c r="BV189" s="41">
        <f t="shared" si="176"/>
        <v>0</v>
      </c>
      <c r="BW189" s="42"/>
      <c r="BX189" s="39">
        <f t="shared" si="177"/>
        <v>240</v>
      </c>
      <c r="BY189" s="40">
        <f t="shared" si="178"/>
        <v>0</v>
      </c>
      <c r="BZ189" s="40">
        <f t="shared" si="179"/>
        <v>0</v>
      </c>
      <c r="CA189" s="40">
        <f t="shared" si="180"/>
        <v>50</v>
      </c>
      <c r="CB189" s="40">
        <f t="shared" si="181"/>
        <v>0</v>
      </c>
      <c r="CC189" s="32">
        <f t="shared" si="148"/>
        <v>290</v>
      </c>
      <c r="CD189" s="177">
        <f t="shared" si="6"/>
        <v>216.66666666666669</v>
      </c>
      <c r="CE189" s="24">
        <f t="shared" si="149"/>
        <v>3</v>
      </c>
      <c r="CF189" s="177">
        <f t="shared" si="7"/>
        <v>196.66666666666669</v>
      </c>
      <c r="CG189" s="24">
        <f t="shared" si="150"/>
        <v>4</v>
      </c>
      <c r="CH189" s="177">
        <f t="shared" si="8"/>
        <v>170</v>
      </c>
      <c r="CI189" s="24">
        <f t="shared" si="151"/>
        <v>5</v>
      </c>
      <c r="CJ189" s="24">
        <f t="shared" si="152"/>
        <v>222</v>
      </c>
      <c r="CK189" s="175">
        <f t="shared" si="130"/>
        <v>0.14641658041552016</v>
      </c>
      <c r="CM189">
        <f t="shared" si="131"/>
        <v>0.18484288354898337</v>
      </c>
      <c r="CN189">
        <f t="shared" si="132"/>
        <v>0.1557632398753894</v>
      </c>
      <c r="CO189">
        <f t="shared" si="133"/>
        <v>9.9800399201596807E-2</v>
      </c>
      <c r="CP189">
        <f t="shared" si="134"/>
        <v>0</v>
      </c>
      <c r="CQ189">
        <f t="shared" si="135"/>
        <v>0</v>
      </c>
      <c r="CR189">
        <f t="shared" si="136"/>
        <v>0</v>
      </c>
      <c r="CS189">
        <f t="shared" si="137"/>
        <v>0</v>
      </c>
      <c r="CT189">
        <f t="shared" si="138"/>
        <v>0</v>
      </c>
      <c r="CU189">
        <f t="shared" si="139"/>
        <v>0</v>
      </c>
      <c r="CV189">
        <f t="shared" si="140"/>
        <v>3.125</v>
      </c>
      <c r="CW189">
        <f t="shared" si="141"/>
        <v>0</v>
      </c>
      <c r="CX189">
        <f t="shared" si="142"/>
        <v>0</v>
      </c>
      <c r="CY189">
        <f t="shared" si="143"/>
        <v>0</v>
      </c>
      <c r="CZ189">
        <f t="shared" si="144"/>
        <v>0</v>
      </c>
      <c r="DA189">
        <f t="shared" si="145"/>
        <v>0</v>
      </c>
      <c r="DB189">
        <f t="shared" si="146"/>
        <v>0</v>
      </c>
      <c r="DC189">
        <f t="shared" si="147"/>
        <v>0</v>
      </c>
      <c r="DE189" s="24">
        <f t="shared" si="153"/>
        <v>0</v>
      </c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</row>
    <row r="190" spans="1:123" ht="15.75" thickBot="1">
      <c r="A190" s="172" t="str">
        <f ca="1">'UPE-UFPB'!A8</f>
        <v>UPE/UFPB</v>
      </c>
      <c r="B190" s="172">
        <f ca="1">'UPE-UFPB'!B8</f>
        <v>6</v>
      </c>
      <c r="C190" s="172" t="str">
        <f ca="1">'UPE-UFPB'!C8</f>
        <v>Alexandre Sérgio Silva</v>
      </c>
      <c r="D190" s="85">
        <f ca="1">'UPE-UFPB'!D8</f>
        <v>0</v>
      </c>
      <c r="E190" s="172">
        <f ca="1">'UPE-UFPB'!E8</f>
        <v>0</v>
      </c>
      <c r="F190" s="172">
        <f ca="1">'UPE-UFPB'!F8</f>
        <v>0</v>
      </c>
      <c r="G190" s="172">
        <f ca="1">'UPE-UFPB'!G8</f>
        <v>0</v>
      </c>
      <c r="H190" s="172">
        <f ca="1">'UPE-UFPB'!H8</f>
        <v>0</v>
      </c>
      <c r="I190" s="172">
        <f ca="1">'UPE-UFPB'!I8</f>
        <v>0</v>
      </c>
      <c r="J190" s="172">
        <f ca="1">'UPE-UFPB'!J8</f>
        <v>0</v>
      </c>
      <c r="K190" s="172">
        <f ca="1">'UPE-UFPB'!K8</f>
        <v>0</v>
      </c>
      <c r="L190" s="172">
        <f ca="1">'UPE-UFPB'!L8</f>
        <v>0</v>
      </c>
      <c r="M190" s="172">
        <f ca="1">'UPE-UFPB'!M8</f>
        <v>0</v>
      </c>
      <c r="N190" s="172">
        <f ca="1">'UPE-UFPB'!N8</f>
        <v>0</v>
      </c>
      <c r="O190" s="172">
        <f ca="1">'UPE-UFPB'!O8</f>
        <v>0</v>
      </c>
      <c r="P190" s="172">
        <f ca="1">'UPE-UFPB'!P8</f>
        <v>0</v>
      </c>
      <c r="Q190" s="172">
        <f ca="1">'UPE-UFPB'!Q8</f>
        <v>0</v>
      </c>
      <c r="R190" s="172">
        <f ca="1">'UPE-UFPB'!R8</f>
        <v>0</v>
      </c>
      <c r="S190" s="172">
        <f ca="1">'UPE-UFPB'!S8</f>
        <v>0</v>
      </c>
      <c r="T190" s="85" t="str">
        <f ca="1">'UPE-UFPB'!T8</f>
        <v>P</v>
      </c>
      <c r="U190" s="172">
        <f ca="1">'UPE-UFPB'!U8</f>
        <v>0</v>
      </c>
      <c r="V190" s="172">
        <f ca="1">'UPE-UFPB'!V8</f>
        <v>0</v>
      </c>
      <c r="W190" s="172">
        <f ca="1">'UPE-UFPB'!W8</f>
        <v>1</v>
      </c>
      <c r="X190" s="172">
        <f ca="1">'UPE-UFPB'!X8</f>
        <v>0</v>
      </c>
      <c r="Y190" s="172">
        <f ca="1">'UPE-UFPB'!Y8</f>
        <v>0</v>
      </c>
      <c r="Z190" s="172">
        <f ca="1">'UPE-UFPB'!Z8</f>
        <v>2</v>
      </c>
      <c r="AA190" s="172">
        <f ca="1">'UPE-UFPB'!AA8</f>
        <v>1</v>
      </c>
      <c r="AB190" s="172">
        <f ca="1">'UPE-UFPB'!AB8</f>
        <v>0</v>
      </c>
      <c r="AC190" s="172">
        <f ca="1">'UPE-UFPB'!AC8</f>
        <v>0</v>
      </c>
      <c r="AD190" s="172">
        <f ca="1">'UPE-UFPB'!AD8</f>
        <v>1</v>
      </c>
      <c r="AE190" s="172">
        <f ca="1">'UPE-UFPB'!AE8</f>
        <v>0</v>
      </c>
      <c r="AF190" s="172">
        <f ca="1">'UPE-UFPB'!AF8</f>
        <v>0</v>
      </c>
      <c r="AG190" s="172">
        <f ca="1">'UPE-UFPB'!AG8</f>
        <v>0</v>
      </c>
      <c r="AH190" s="172">
        <f ca="1">'UPE-UFPB'!AH8</f>
        <v>0</v>
      </c>
      <c r="AI190" s="172">
        <f ca="1">'UPE-UFPB'!AI8</f>
        <v>0</v>
      </c>
      <c r="AJ190" s="50"/>
      <c r="AK190" s="93"/>
      <c r="AL190" s="33"/>
      <c r="AM190" s="33"/>
      <c r="AN190" s="36"/>
      <c r="AO190" s="36"/>
      <c r="AP190" s="36"/>
      <c r="AQ190" s="36"/>
      <c r="AR190" s="37"/>
      <c r="AS190" s="33"/>
      <c r="AT190" s="33"/>
      <c r="AU190" s="33"/>
      <c r="AV190" s="33"/>
      <c r="AW190" s="33"/>
      <c r="AX190" s="33"/>
      <c r="AY190" s="33"/>
      <c r="AZ190" s="38">
        <f t="shared" si="154"/>
        <v>1</v>
      </c>
      <c r="BA190" s="39">
        <f t="shared" si="155"/>
        <v>0</v>
      </c>
      <c r="BB190" s="40">
        <f t="shared" si="156"/>
        <v>0</v>
      </c>
      <c r="BC190" s="31">
        <f t="shared" si="157"/>
        <v>0</v>
      </c>
      <c r="BD190" s="40">
        <f t="shared" si="158"/>
        <v>1</v>
      </c>
      <c r="BE190" s="31">
        <f t="shared" si="159"/>
        <v>1</v>
      </c>
      <c r="BF190" s="40">
        <f t="shared" si="160"/>
        <v>0</v>
      </c>
      <c r="BG190" s="31">
        <f t="shared" si="161"/>
        <v>1</v>
      </c>
      <c r="BH190" s="40">
        <f t="shared" si="162"/>
        <v>0</v>
      </c>
      <c r="BI190" s="40">
        <f t="shared" si="163"/>
        <v>2</v>
      </c>
      <c r="BJ190" s="40">
        <f t="shared" si="164"/>
        <v>1</v>
      </c>
      <c r="BK190" s="40">
        <f t="shared" si="165"/>
        <v>0</v>
      </c>
      <c r="BL190" s="40">
        <f t="shared" si="166"/>
        <v>0</v>
      </c>
      <c r="BM190" s="31">
        <f t="shared" si="167"/>
        <v>0</v>
      </c>
      <c r="BN190" s="40">
        <f t="shared" si="168"/>
        <v>1</v>
      </c>
      <c r="BO190" s="40">
        <f t="shared" si="169"/>
        <v>0</v>
      </c>
      <c r="BP190" s="40">
        <f t="shared" si="170"/>
        <v>0</v>
      </c>
      <c r="BQ190" s="40">
        <f t="shared" si="171"/>
        <v>0</v>
      </c>
      <c r="BR190" s="40">
        <f t="shared" si="172"/>
        <v>0</v>
      </c>
      <c r="BS190" s="31">
        <f t="shared" si="173"/>
        <v>0</v>
      </c>
      <c r="BT190" s="40">
        <f t="shared" si="174"/>
        <v>0</v>
      </c>
      <c r="BU190" s="41">
        <f t="shared" si="175"/>
        <v>0</v>
      </c>
      <c r="BV190" s="41">
        <f t="shared" si="176"/>
        <v>0</v>
      </c>
      <c r="BW190" s="42"/>
      <c r="BX190" s="39">
        <f t="shared" si="177"/>
        <v>60</v>
      </c>
      <c r="BY190" s="40">
        <f t="shared" si="178"/>
        <v>20</v>
      </c>
      <c r="BZ190" s="40">
        <f t="shared" si="179"/>
        <v>5</v>
      </c>
      <c r="CA190" s="40">
        <f t="shared" si="180"/>
        <v>50</v>
      </c>
      <c r="CB190" s="40">
        <f t="shared" si="181"/>
        <v>0</v>
      </c>
      <c r="CC190" s="32">
        <f t="shared" si="148"/>
        <v>135</v>
      </c>
      <c r="CD190" s="177">
        <f t="shared" si="6"/>
        <v>61.666666666666671</v>
      </c>
      <c r="CE190" s="24">
        <f t="shared" si="149"/>
        <v>3</v>
      </c>
      <c r="CF190" s="177">
        <f t="shared" si="7"/>
        <v>41.666666666666671</v>
      </c>
      <c r="CG190" s="24">
        <f t="shared" si="150"/>
        <v>4</v>
      </c>
      <c r="CH190" s="177">
        <f t="shared" si="8"/>
        <v>15</v>
      </c>
      <c r="CI190" s="24">
        <f t="shared" si="151"/>
        <v>5</v>
      </c>
      <c r="CJ190" s="24">
        <f t="shared" si="152"/>
        <v>324</v>
      </c>
      <c r="CK190" s="175">
        <f t="shared" si="130"/>
        <v>6.8159442607224896E-2</v>
      </c>
      <c r="CM190">
        <f t="shared" si="131"/>
        <v>0</v>
      </c>
      <c r="CN190">
        <f t="shared" si="132"/>
        <v>0</v>
      </c>
      <c r="CO190">
        <f t="shared" si="133"/>
        <v>9.9800399201596807E-2</v>
      </c>
      <c r="CP190">
        <f t="shared" si="134"/>
        <v>0</v>
      </c>
      <c r="CQ190">
        <f t="shared" si="135"/>
        <v>0</v>
      </c>
      <c r="CR190">
        <f t="shared" si="136"/>
        <v>0.5988023952095809</v>
      </c>
      <c r="CS190">
        <f t="shared" si="137"/>
        <v>1.0204081632653061</v>
      </c>
      <c r="CT190">
        <f t="shared" si="138"/>
        <v>0</v>
      </c>
      <c r="CU190">
        <f t="shared" si="139"/>
        <v>0</v>
      </c>
      <c r="CV190">
        <f t="shared" si="140"/>
        <v>3.125</v>
      </c>
      <c r="CW190">
        <f t="shared" si="141"/>
        <v>0</v>
      </c>
      <c r="CX190">
        <f t="shared" si="142"/>
        <v>0</v>
      </c>
      <c r="CY190">
        <f t="shared" si="143"/>
        <v>0</v>
      </c>
      <c r="CZ190">
        <f t="shared" si="144"/>
        <v>0</v>
      </c>
      <c r="DA190">
        <f t="shared" si="145"/>
        <v>0</v>
      </c>
      <c r="DB190">
        <f t="shared" si="146"/>
        <v>0</v>
      </c>
      <c r="DC190">
        <f t="shared" si="147"/>
        <v>0</v>
      </c>
      <c r="DE190" s="24">
        <f t="shared" si="153"/>
        <v>0</v>
      </c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</row>
    <row r="191" spans="1:123" ht="15.75" thickBot="1">
      <c r="A191" s="172" t="str">
        <f ca="1">'UPE-UFPB'!A9</f>
        <v>UPE/UFPB</v>
      </c>
      <c r="B191" s="172">
        <f ca="1">'UPE-UFPB'!B9</f>
        <v>7</v>
      </c>
      <c r="C191" s="172" t="str">
        <f ca="1">'UPE-UFPB'!C9</f>
        <v>Amilton da Cruz Santos</v>
      </c>
      <c r="D191" s="85" t="str">
        <f ca="1">'UPE-UFPB'!D9</f>
        <v>P</v>
      </c>
      <c r="E191" s="172">
        <f ca="1">'UPE-UFPB'!E9</f>
        <v>0</v>
      </c>
      <c r="F191" s="172">
        <f ca="1">'UPE-UFPB'!F9</f>
        <v>0</v>
      </c>
      <c r="G191" s="172">
        <f ca="1">'UPE-UFPB'!G9</f>
        <v>0</v>
      </c>
      <c r="H191" s="172">
        <f ca="1">'UPE-UFPB'!H9</f>
        <v>1</v>
      </c>
      <c r="I191" s="172">
        <f ca="1">'UPE-UFPB'!I9</f>
        <v>0</v>
      </c>
      <c r="J191" s="172">
        <f ca="1">'UPE-UFPB'!J9</f>
        <v>0</v>
      </c>
      <c r="K191" s="172">
        <f ca="1">'UPE-UFPB'!K9</f>
        <v>0</v>
      </c>
      <c r="L191" s="172">
        <f ca="1">'UPE-UFPB'!L9</f>
        <v>0</v>
      </c>
      <c r="M191" s="172">
        <f ca="1">'UPE-UFPB'!M9</f>
        <v>0</v>
      </c>
      <c r="N191" s="172">
        <f ca="1">'UPE-UFPB'!N9</f>
        <v>0</v>
      </c>
      <c r="O191" s="172">
        <f ca="1">'UPE-UFPB'!O9</f>
        <v>0</v>
      </c>
      <c r="P191" s="172">
        <f ca="1">'UPE-UFPB'!P9</f>
        <v>0</v>
      </c>
      <c r="Q191" s="172">
        <f ca="1">'UPE-UFPB'!Q9</f>
        <v>0</v>
      </c>
      <c r="R191" s="172">
        <f ca="1">'UPE-UFPB'!R9</f>
        <v>0</v>
      </c>
      <c r="S191" s="172">
        <f ca="1">'UPE-UFPB'!S9</f>
        <v>0</v>
      </c>
      <c r="T191" s="85" t="str">
        <f ca="1">'UPE-UFPB'!T9</f>
        <v>P</v>
      </c>
      <c r="U191" s="172">
        <f ca="1">'UPE-UFPB'!U9</f>
        <v>0</v>
      </c>
      <c r="V191" s="172">
        <f ca="1">'UPE-UFPB'!V9</f>
        <v>0</v>
      </c>
      <c r="W191" s="172">
        <f ca="1">'UPE-UFPB'!W9</f>
        <v>1</v>
      </c>
      <c r="X191" s="172">
        <f ca="1">'UPE-UFPB'!X9</f>
        <v>1</v>
      </c>
      <c r="Y191" s="172">
        <f ca="1">'UPE-UFPB'!Y9</f>
        <v>1</v>
      </c>
      <c r="Z191" s="172">
        <f ca="1">'UPE-UFPB'!Z9</f>
        <v>0</v>
      </c>
      <c r="AA191" s="172">
        <f ca="1">'UPE-UFPB'!AA9</f>
        <v>0</v>
      </c>
      <c r="AB191" s="172">
        <f ca="1">'UPE-UFPB'!AB9</f>
        <v>0</v>
      </c>
      <c r="AC191" s="172">
        <f ca="1">'UPE-UFPB'!AC9</f>
        <v>0</v>
      </c>
      <c r="AD191" s="172">
        <f ca="1">'UPE-UFPB'!AD9</f>
        <v>1</v>
      </c>
      <c r="AE191" s="172">
        <f ca="1">'UPE-UFPB'!AE9</f>
        <v>0</v>
      </c>
      <c r="AF191" s="172">
        <f ca="1">'UPE-UFPB'!AF9</f>
        <v>0</v>
      </c>
      <c r="AG191" s="172">
        <f ca="1">'UPE-UFPB'!AG9</f>
        <v>0</v>
      </c>
      <c r="AH191" s="172">
        <f ca="1">'UPE-UFPB'!AH9</f>
        <v>0</v>
      </c>
      <c r="AI191" s="172">
        <f ca="1">'UPE-UFPB'!AI9</f>
        <v>0</v>
      </c>
      <c r="AJ191" s="50"/>
      <c r="AK191" s="93"/>
      <c r="AL191" s="33"/>
      <c r="AM191" s="33"/>
      <c r="AN191" s="36"/>
      <c r="AO191" s="36"/>
      <c r="AP191" s="36"/>
      <c r="AQ191" s="36"/>
      <c r="AR191" s="37"/>
      <c r="AS191" s="33"/>
      <c r="AT191" s="33"/>
      <c r="AU191" s="33"/>
      <c r="AV191" s="33"/>
      <c r="AW191" s="33"/>
      <c r="AX191" s="33"/>
      <c r="AY191" s="33"/>
      <c r="AZ191" s="38">
        <f t="shared" si="154"/>
        <v>2</v>
      </c>
      <c r="BA191" s="39">
        <f t="shared" si="155"/>
        <v>0</v>
      </c>
      <c r="BB191" s="40">
        <f t="shared" si="156"/>
        <v>0</v>
      </c>
      <c r="BC191" s="31">
        <f t="shared" si="157"/>
        <v>0</v>
      </c>
      <c r="BD191" s="40">
        <f t="shared" si="158"/>
        <v>1</v>
      </c>
      <c r="BE191" s="31">
        <f t="shared" si="159"/>
        <v>1</v>
      </c>
      <c r="BF191" s="40">
        <f t="shared" si="160"/>
        <v>2</v>
      </c>
      <c r="BG191" s="31">
        <f t="shared" si="161"/>
        <v>3</v>
      </c>
      <c r="BH191" s="40">
        <f t="shared" si="162"/>
        <v>1</v>
      </c>
      <c r="BI191" s="40">
        <f t="shared" si="163"/>
        <v>0</v>
      </c>
      <c r="BJ191" s="40">
        <f t="shared" si="164"/>
        <v>0</v>
      </c>
      <c r="BK191" s="40">
        <f t="shared" si="165"/>
        <v>0</v>
      </c>
      <c r="BL191" s="40">
        <f t="shared" si="166"/>
        <v>0</v>
      </c>
      <c r="BM191" s="31">
        <f t="shared" si="167"/>
        <v>0</v>
      </c>
      <c r="BN191" s="40">
        <f t="shared" si="168"/>
        <v>1</v>
      </c>
      <c r="BO191" s="40">
        <f t="shared" si="169"/>
        <v>0</v>
      </c>
      <c r="BP191" s="40">
        <f t="shared" si="170"/>
        <v>0</v>
      </c>
      <c r="BQ191" s="40">
        <f t="shared" si="171"/>
        <v>0</v>
      </c>
      <c r="BR191" s="40">
        <f t="shared" si="172"/>
        <v>0</v>
      </c>
      <c r="BS191" s="31">
        <f t="shared" si="173"/>
        <v>0</v>
      </c>
      <c r="BT191" s="40">
        <f t="shared" si="174"/>
        <v>0</v>
      </c>
      <c r="BU191" s="41">
        <f t="shared" si="175"/>
        <v>0</v>
      </c>
      <c r="BV191" s="41">
        <f t="shared" si="176"/>
        <v>0</v>
      </c>
      <c r="BW191" s="42"/>
      <c r="BX191" s="39">
        <f t="shared" si="177"/>
        <v>160</v>
      </c>
      <c r="BY191" s="40">
        <f t="shared" si="178"/>
        <v>0</v>
      </c>
      <c r="BZ191" s="40">
        <f t="shared" si="179"/>
        <v>0</v>
      </c>
      <c r="CA191" s="40">
        <f t="shared" si="180"/>
        <v>50</v>
      </c>
      <c r="CB191" s="40">
        <f t="shared" si="181"/>
        <v>0</v>
      </c>
      <c r="CC191" s="32">
        <f t="shared" si="148"/>
        <v>210</v>
      </c>
      <c r="CD191" s="177">
        <f t="shared" si="6"/>
        <v>63.333333333333343</v>
      </c>
      <c r="CE191" s="24">
        <f t="shared" si="149"/>
        <v>3</v>
      </c>
      <c r="CF191" s="177">
        <f t="shared" si="7"/>
        <v>23.333333333333343</v>
      </c>
      <c r="CG191" s="24">
        <f t="shared" si="150"/>
        <v>4</v>
      </c>
      <c r="CH191" s="177">
        <f t="shared" si="8"/>
        <v>-30</v>
      </c>
      <c r="CI191" s="24" t="str">
        <f t="shared" si="151"/>
        <v>NAO</v>
      </c>
      <c r="CJ191" s="24">
        <f t="shared" si="152"/>
        <v>277</v>
      </c>
      <c r="CK191" s="175">
        <f t="shared" si="130"/>
        <v>0.10602579961123874</v>
      </c>
      <c r="CM191">
        <f t="shared" si="131"/>
        <v>0</v>
      </c>
      <c r="CN191">
        <f t="shared" si="132"/>
        <v>0</v>
      </c>
      <c r="CO191">
        <f t="shared" si="133"/>
        <v>9.9800399201596807E-2</v>
      </c>
      <c r="CP191">
        <f t="shared" si="134"/>
        <v>0.45558086560364469</v>
      </c>
      <c r="CQ191">
        <f t="shared" si="135"/>
        <v>0.84033613445378152</v>
      </c>
      <c r="CR191">
        <f t="shared" si="136"/>
        <v>0</v>
      </c>
      <c r="CS191">
        <f t="shared" si="137"/>
        <v>0</v>
      </c>
      <c r="CT191">
        <f t="shared" si="138"/>
        <v>0</v>
      </c>
      <c r="CU191">
        <f t="shared" si="139"/>
        <v>0</v>
      </c>
      <c r="CV191">
        <f t="shared" si="140"/>
        <v>3.125</v>
      </c>
      <c r="CW191">
        <f t="shared" si="141"/>
        <v>0</v>
      </c>
      <c r="CX191">
        <f t="shared" si="142"/>
        <v>0</v>
      </c>
      <c r="CY191">
        <f t="shared" si="143"/>
        <v>0</v>
      </c>
      <c r="CZ191">
        <f t="shared" si="144"/>
        <v>0</v>
      </c>
      <c r="DA191">
        <f t="shared" si="145"/>
        <v>0</v>
      </c>
      <c r="DB191">
        <f t="shared" si="146"/>
        <v>0</v>
      </c>
      <c r="DC191">
        <f t="shared" si="147"/>
        <v>0</v>
      </c>
      <c r="DE191" s="24">
        <f t="shared" si="153"/>
        <v>0</v>
      </c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</row>
    <row r="192" spans="1:123" ht="15.75" thickBot="1">
      <c r="A192" s="172" t="str">
        <f ca="1">'UPE-UFPB'!A10</f>
        <v>UPE/UFPB</v>
      </c>
      <c r="B192" s="172">
        <f ca="1">'UPE-UFPB'!B10</f>
        <v>8</v>
      </c>
      <c r="C192" s="172" t="str">
        <f ca="1">'UPE-UFPB'!C10</f>
        <v>Daniela Karina da Silva Fereira</v>
      </c>
      <c r="D192" s="85">
        <f ca="1">'UPE-UFPB'!D10</f>
        <v>0</v>
      </c>
      <c r="E192" s="172">
        <f ca="1">'UPE-UFPB'!E10</f>
        <v>0</v>
      </c>
      <c r="F192" s="172">
        <f ca="1">'UPE-UFPB'!F10</f>
        <v>0</v>
      </c>
      <c r="G192" s="172">
        <f ca="1">'UPE-UFPB'!G10</f>
        <v>0</v>
      </c>
      <c r="H192" s="172">
        <f ca="1">'UPE-UFPB'!H10</f>
        <v>0</v>
      </c>
      <c r="I192" s="172">
        <f ca="1">'UPE-UFPB'!I10</f>
        <v>0</v>
      </c>
      <c r="J192" s="172">
        <f ca="1">'UPE-UFPB'!J10</f>
        <v>0</v>
      </c>
      <c r="K192" s="172">
        <f ca="1">'UPE-UFPB'!K10</f>
        <v>0</v>
      </c>
      <c r="L192" s="172">
        <f ca="1">'UPE-UFPB'!L10</f>
        <v>0</v>
      </c>
      <c r="M192" s="172">
        <f ca="1">'UPE-UFPB'!M10</f>
        <v>0</v>
      </c>
      <c r="N192" s="172">
        <f ca="1">'UPE-UFPB'!N10</f>
        <v>0</v>
      </c>
      <c r="O192" s="172">
        <f ca="1">'UPE-UFPB'!O10</f>
        <v>0</v>
      </c>
      <c r="P192" s="172">
        <f ca="1">'UPE-UFPB'!P10</f>
        <v>0</v>
      </c>
      <c r="Q192" s="172">
        <f ca="1">'UPE-UFPB'!Q10</f>
        <v>0</v>
      </c>
      <c r="R192" s="172">
        <f ca="1">'UPE-UFPB'!R10</f>
        <v>0</v>
      </c>
      <c r="S192" s="172">
        <f ca="1">'UPE-UFPB'!S10</f>
        <v>0</v>
      </c>
      <c r="T192" s="85">
        <f ca="1">'UPE-UFPB'!T10</f>
        <v>0</v>
      </c>
      <c r="U192" s="172">
        <f ca="1">'UPE-UFPB'!U10</f>
        <v>0</v>
      </c>
      <c r="V192" s="172">
        <f ca="1">'UPE-UFPB'!V10</f>
        <v>0</v>
      </c>
      <c r="W192" s="172">
        <f ca="1">'UPE-UFPB'!W10</f>
        <v>0</v>
      </c>
      <c r="X192" s="172">
        <f ca="1">'UPE-UFPB'!X10</f>
        <v>0</v>
      </c>
      <c r="Y192" s="172">
        <f ca="1">'UPE-UFPB'!Y10</f>
        <v>0</v>
      </c>
      <c r="Z192" s="172">
        <f ca="1">'UPE-UFPB'!Z10</f>
        <v>0</v>
      </c>
      <c r="AA192" s="172">
        <f ca="1">'UPE-UFPB'!AA10</f>
        <v>0</v>
      </c>
      <c r="AB192" s="172">
        <f ca="1">'UPE-UFPB'!AB10</f>
        <v>0</v>
      </c>
      <c r="AC192" s="172">
        <f ca="1">'UPE-UFPB'!AC10</f>
        <v>0</v>
      </c>
      <c r="AD192" s="172">
        <f ca="1">'UPE-UFPB'!AD10</f>
        <v>0</v>
      </c>
      <c r="AE192" s="172">
        <f ca="1">'UPE-UFPB'!AE10</f>
        <v>0</v>
      </c>
      <c r="AF192" s="172">
        <f ca="1">'UPE-UFPB'!AF10</f>
        <v>0</v>
      </c>
      <c r="AG192" s="172">
        <f ca="1">'UPE-UFPB'!AG10</f>
        <v>0</v>
      </c>
      <c r="AH192" s="172">
        <f ca="1">'UPE-UFPB'!AH10</f>
        <v>0</v>
      </c>
      <c r="AI192" s="172">
        <f ca="1">'UPE-UFPB'!AI10</f>
        <v>0</v>
      </c>
      <c r="AJ192" s="50"/>
      <c r="AK192" s="93"/>
      <c r="AL192" s="33"/>
      <c r="AM192" s="33"/>
      <c r="AN192" s="36"/>
      <c r="AO192" s="36"/>
      <c r="AP192" s="36"/>
      <c r="AQ192" s="36"/>
      <c r="AR192" s="37"/>
      <c r="AS192" s="33"/>
      <c r="AT192" s="33"/>
      <c r="AU192" s="33"/>
      <c r="AV192" s="33"/>
      <c r="AW192" s="33"/>
      <c r="AX192" s="33"/>
      <c r="AY192" s="33"/>
      <c r="AZ192" s="38">
        <f t="shared" si="154"/>
        <v>0</v>
      </c>
      <c r="BA192" s="39">
        <f t="shared" si="155"/>
        <v>0</v>
      </c>
      <c r="BB192" s="40">
        <f t="shared" si="156"/>
        <v>0</v>
      </c>
      <c r="BC192" s="31">
        <f t="shared" si="157"/>
        <v>0</v>
      </c>
      <c r="BD192" s="40">
        <f t="shared" si="158"/>
        <v>0</v>
      </c>
      <c r="BE192" s="31">
        <f t="shared" si="159"/>
        <v>0</v>
      </c>
      <c r="BF192" s="40">
        <f t="shared" si="160"/>
        <v>0</v>
      </c>
      <c r="BG192" s="31">
        <f t="shared" si="161"/>
        <v>0</v>
      </c>
      <c r="BH192" s="40">
        <f t="shared" si="162"/>
        <v>0</v>
      </c>
      <c r="BI192" s="40">
        <f t="shared" si="163"/>
        <v>0</v>
      </c>
      <c r="BJ192" s="40">
        <f t="shared" si="164"/>
        <v>0</v>
      </c>
      <c r="BK192" s="40">
        <f t="shared" si="165"/>
        <v>0</v>
      </c>
      <c r="BL192" s="40">
        <f t="shared" si="166"/>
        <v>0</v>
      </c>
      <c r="BM192" s="31">
        <f t="shared" si="167"/>
        <v>0</v>
      </c>
      <c r="BN192" s="40">
        <f t="shared" si="168"/>
        <v>0</v>
      </c>
      <c r="BO192" s="40">
        <f t="shared" si="169"/>
        <v>0</v>
      </c>
      <c r="BP192" s="40">
        <f t="shared" si="170"/>
        <v>0</v>
      </c>
      <c r="BQ192" s="40">
        <f t="shared" si="171"/>
        <v>0</v>
      </c>
      <c r="BR192" s="40">
        <f t="shared" si="172"/>
        <v>0</v>
      </c>
      <c r="BS192" s="31">
        <f t="shared" si="173"/>
        <v>0</v>
      </c>
      <c r="BT192" s="40">
        <f t="shared" si="174"/>
        <v>0</v>
      </c>
      <c r="BU192" s="41">
        <f t="shared" si="175"/>
        <v>0</v>
      </c>
      <c r="BV192" s="41">
        <f t="shared" si="176"/>
        <v>0</v>
      </c>
      <c r="BW192" s="42"/>
      <c r="BX192" s="39">
        <f t="shared" si="177"/>
        <v>0</v>
      </c>
      <c r="BY192" s="40">
        <f t="shared" si="178"/>
        <v>0</v>
      </c>
      <c r="BZ192" s="40">
        <f t="shared" si="179"/>
        <v>0</v>
      </c>
      <c r="CA192" s="40">
        <f t="shared" si="180"/>
        <v>0</v>
      </c>
      <c r="CB192" s="40">
        <f t="shared" si="181"/>
        <v>0</v>
      </c>
      <c r="CC192" s="32" t="str">
        <f t="shared" si="148"/>
        <v/>
      </c>
      <c r="CD192" s="177" t="e">
        <f t="shared" si="6"/>
        <v>#VALUE!</v>
      </c>
      <c r="CE192" s="24" t="str">
        <f t="shared" si="149"/>
        <v xml:space="preserve"> </v>
      </c>
      <c r="CF192" s="177" t="e">
        <f t="shared" si="7"/>
        <v>#VALUE!</v>
      </c>
      <c r="CG192" s="24" t="str">
        <f t="shared" si="150"/>
        <v xml:space="preserve"> </v>
      </c>
      <c r="CH192" s="177" t="e">
        <f t="shared" si="8"/>
        <v>#VALUE!</v>
      </c>
      <c r="CI192" s="24" t="str">
        <f t="shared" si="151"/>
        <v xml:space="preserve"> </v>
      </c>
      <c r="CJ192" s="24" t="e">
        <f t="shared" si="152"/>
        <v>#VALUE!</v>
      </c>
      <c r="CK192" s="175" t="e">
        <f t="shared" si="130"/>
        <v>#VALUE!</v>
      </c>
      <c r="CM192">
        <f t="shared" si="131"/>
        <v>0</v>
      </c>
      <c r="CN192">
        <f t="shared" si="132"/>
        <v>0</v>
      </c>
      <c r="CO192">
        <f t="shared" si="133"/>
        <v>0</v>
      </c>
      <c r="CP192">
        <f t="shared" si="134"/>
        <v>0</v>
      </c>
      <c r="CQ192">
        <f t="shared" si="135"/>
        <v>0</v>
      </c>
      <c r="CR192">
        <f t="shared" si="136"/>
        <v>0</v>
      </c>
      <c r="CS192">
        <f t="shared" si="137"/>
        <v>0</v>
      </c>
      <c r="CT192">
        <f t="shared" si="138"/>
        <v>0</v>
      </c>
      <c r="CU192">
        <f t="shared" si="139"/>
        <v>0</v>
      </c>
      <c r="CV192">
        <f t="shared" si="140"/>
        <v>0</v>
      </c>
      <c r="CW192">
        <f t="shared" si="141"/>
        <v>0</v>
      </c>
      <c r="CX192">
        <f t="shared" si="142"/>
        <v>0</v>
      </c>
      <c r="CY192">
        <f t="shared" si="143"/>
        <v>0</v>
      </c>
      <c r="CZ192">
        <f t="shared" si="144"/>
        <v>0</v>
      </c>
      <c r="DA192">
        <f t="shared" si="145"/>
        <v>0</v>
      </c>
      <c r="DB192">
        <f t="shared" si="146"/>
        <v>0</v>
      </c>
      <c r="DC192">
        <f t="shared" si="147"/>
        <v>0</v>
      </c>
      <c r="DE192" s="24">
        <f t="shared" si="153"/>
        <v>0</v>
      </c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</row>
    <row r="193" spans="1:123" ht="15.75" thickBot="1">
      <c r="A193" s="172" t="str">
        <f ca="1">'UPE-UFPB'!A11</f>
        <v>UPE/UFPB</v>
      </c>
      <c r="B193" s="172">
        <f ca="1">'UPE-UFPB'!B11</f>
        <v>9</v>
      </c>
      <c r="C193" s="172" t="str">
        <f ca="1">'UPE-UFPB'!C11</f>
        <v>Caroline de Oliveira Martins</v>
      </c>
      <c r="D193" s="85">
        <f ca="1">'UPE-UFPB'!D11</f>
        <v>0</v>
      </c>
      <c r="E193" s="172">
        <f ca="1">'UPE-UFPB'!E11</f>
        <v>0</v>
      </c>
      <c r="F193" s="172">
        <f ca="1">'UPE-UFPB'!F11</f>
        <v>0</v>
      </c>
      <c r="G193" s="172">
        <f ca="1">'UPE-UFPB'!G11</f>
        <v>0</v>
      </c>
      <c r="H193" s="172">
        <f ca="1">'UPE-UFPB'!H11</f>
        <v>0</v>
      </c>
      <c r="I193" s="172">
        <f ca="1">'UPE-UFPB'!I11</f>
        <v>0</v>
      </c>
      <c r="J193" s="172">
        <f ca="1">'UPE-UFPB'!J11</f>
        <v>0</v>
      </c>
      <c r="K193" s="172">
        <f ca="1">'UPE-UFPB'!K11</f>
        <v>0</v>
      </c>
      <c r="L193" s="172">
        <f ca="1">'UPE-UFPB'!L11</f>
        <v>0</v>
      </c>
      <c r="M193" s="172">
        <f ca="1">'UPE-UFPB'!M11</f>
        <v>0</v>
      </c>
      <c r="N193" s="172">
        <f ca="1">'UPE-UFPB'!N11</f>
        <v>0</v>
      </c>
      <c r="O193" s="172">
        <f ca="1">'UPE-UFPB'!O11</f>
        <v>0</v>
      </c>
      <c r="P193" s="172">
        <f ca="1">'UPE-UFPB'!P11</f>
        <v>0</v>
      </c>
      <c r="Q193" s="172">
        <f ca="1">'UPE-UFPB'!Q11</f>
        <v>0</v>
      </c>
      <c r="R193" s="172">
        <f ca="1">'UPE-UFPB'!R11</f>
        <v>0</v>
      </c>
      <c r="S193" s="172">
        <f ca="1">'UPE-UFPB'!S11</f>
        <v>0</v>
      </c>
      <c r="T193" s="85">
        <f ca="1">'UPE-UFPB'!T11</f>
        <v>0</v>
      </c>
      <c r="U193" s="172">
        <f ca="1">'UPE-UFPB'!U11</f>
        <v>0</v>
      </c>
      <c r="V193" s="172">
        <f ca="1">'UPE-UFPB'!V11</f>
        <v>0</v>
      </c>
      <c r="W193" s="172">
        <f ca="1">'UPE-UFPB'!W11</f>
        <v>0</v>
      </c>
      <c r="X193" s="172">
        <f ca="1">'UPE-UFPB'!X11</f>
        <v>0</v>
      </c>
      <c r="Y193" s="172">
        <f ca="1">'UPE-UFPB'!Y11</f>
        <v>0</v>
      </c>
      <c r="Z193" s="172">
        <f ca="1">'UPE-UFPB'!Z11</f>
        <v>0</v>
      </c>
      <c r="AA193" s="172">
        <f ca="1">'UPE-UFPB'!AA11</f>
        <v>0</v>
      </c>
      <c r="AB193" s="172">
        <f ca="1">'UPE-UFPB'!AB11</f>
        <v>0</v>
      </c>
      <c r="AC193" s="172">
        <f ca="1">'UPE-UFPB'!AC11</f>
        <v>0</v>
      </c>
      <c r="AD193" s="172">
        <f ca="1">'UPE-UFPB'!AD11</f>
        <v>0</v>
      </c>
      <c r="AE193" s="172">
        <f ca="1">'UPE-UFPB'!AE11</f>
        <v>0</v>
      </c>
      <c r="AF193" s="172">
        <f ca="1">'UPE-UFPB'!AF11</f>
        <v>0</v>
      </c>
      <c r="AG193" s="172">
        <f ca="1">'UPE-UFPB'!AG11</f>
        <v>0</v>
      </c>
      <c r="AH193" s="172">
        <f ca="1">'UPE-UFPB'!AH11</f>
        <v>0</v>
      </c>
      <c r="AI193" s="172">
        <f ca="1">'UPE-UFPB'!AI11</f>
        <v>0</v>
      </c>
      <c r="AJ193" s="50"/>
      <c r="AK193" s="93"/>
      <c r="AL193" s="33"/>
      <c r="AM193" s="33"/>
      <c r="AN193" s="36"/>
      <c r="AO193" s="36"/>
      <c r="AP193" s="36"/>
      <c r="AQ193" s="36"/>
      <c r="AR193" s="37"/>
      <c r="AS193" s="33"/>
      <c r="AT193" s="33"/>
      <c r="AU193" s="33"/>
      <c r="AV193" s="33"/>
      <c r="AW193" s="33"/>
      <c r="AX193" s="33"/>
      <c r="AY193" s="33"/>
      <c r="AZ193" s="38">
        <f t="shared" si="154"/>
        <v>0</v>
      </c>
      <c r="BA193" s="39">
        <f t="shared" si="155"/>
        <v>0</v>
      </c>
      <c r="BB193" s="40">
        <f t="shared" si="156"/>
        <v>0</v>
      </c>
      <c r="BC193" s="31">
        <f t="shared" si="157"/>
        <v>0</v>
      </c>
      <c r="BD193" s="40">
        <f t="shared" si="158"/>
        <v>0</v>
      </c>
      <c r="BE193" s="31">
        <f t="shared" si="159"/>
        <v>0</v>
      </c>
      <c r="BF193" s="40">
        <f t="shared" si="160"/>
        <v>0</v>
      </c>
      <c r="BG193" s="31">
        <f t="shared" si="161"/>
        <v>0</v>
      </c>
      <c r="BH193" s="40">
        <f t="shared" si="162"/>
        <v>0</v>
      </c>
      <c r="BI193" s="40">
        <f t="shared" si="163"/>
        <v>0</v>
      </c>
      <c r="BJ193" s="40">
        <f t="shared" si="164"/>
        <v>0</v>
      </c>
      <c r="BK193" s="40">
        <f t="shared" si="165"/>
        <v>0</v>
      </c>
      <c r="BL193" s="40">
        <f t="shared" si="166"/>
        <v>0</v>
      </c>
      <c r="BM193" s="31">
        <f t="shared" si="167"/>
        <v>0</v>
      </c>
      <c r="BN193" s="40">
        <f t="shared" si="168"/>
        <v>0</v>
      </c>
      <c r="BO193" s="40">
        <f t="shared" si="169"/>
        <v>0</v>
      </c>
      <c r="BP193" s="40">
        <f t="shared" si="170"/>
        <v>0</v>
      </c>
      <c r="BQ193" s="40">
        <f t="shared" si="171"/>
        <v>0</v>
      </c>
      <c r="BR193" s="40">
        <f t="shared" si="172"/>
        <v>0</v>
      </c>
      <c r="BS193" s="31">
        <f t="shared" si="173"/>
        <v>0</v>
      </c>
      <c r="BT193" s="40">
        <f t="shared" si="174"/>
        <v>0</v>
      </c>
      <c r="BU193" s="41">
        <f t="shared" si="175"/>
        <v>0</v>
      </c>
      <c r="BV193" s="41">
        <f t="shared" si="176"/>
        <v>0</v>
      </c>
      <c r="BW193" s="42"/>
      <c r="BX193" s="39">
        <f t="shared" si="177"/>
        <v>0</v>
      </c>
      <c r="BY193" s="40">
        <f t="shared" si="178"/>
        <v>0</v>
      </c>
      <c r="BZ193" s="40">
        <f t="shared" si="179"/>
        <v>0</v>
      </c>
      <c r="CA193" s="40">
        <f t="shared" si="180"/>
        <v>0</v>
      </c>
      <c r="CB193" s="40">
        <f t="shared" si="181"/>
        <v>0</v>
      </c>
      <c r="CC193" s="32" t="str">
        <f t="shared" si="148"/>
        <v/>
      </c>
      <c r="CD193" s="177" t="e">
        <f t="shared" si="6"/>
        <v>#VALUE!</v>
      </c>
      <c r="CE193" s="24" t="str">
        <f t="shared" si="149"/>
        <v xml:space="preserve"> </v>
      </c>
      <c r="CF193" s="177" t="e">
        <f t="shared" si="7"/>
        <v>#VALUE!</v>
      </c>
      <c r="CG193" s="24" t="str">
        <f t="shared" si="150"/>
        <v xml:space="preserve"> </v>
      </c>
      <c r="CH193" s="177" t="e">
        <f t="shared" si="8"/>
        <v>#VALUE!</v>
      </c>
      <c r="CI193" s="24" t="str">
        <f t="shared" si="151"/>
        <v xml:space="preserve"> </v>
      </c>
      <c r="CJ193" s="24" t="e">
        <f t="shared" si="152"/>
        <v>#VALUE!</v>
      </c>
      <c r="CK193" s="175" t="e">
        <f t="shared" si="130"/>
        <v>#VALUE!</v>
      </c>
      <c r="CM193">
        <f t="shared" si="131"/>
        <v>0</v>
      </c>
      <c r="CN193">
        <f t="shared" si="132"/>
        <v>0</v>
      </c>
      <c r="CO193">
        <f t="shared" si="133"/>
        <v>0</v>
      </c>
      <c r="CP193">
        <f t="shared" si="134"/>
        <v>0</v>
      </c>
      <c r="CQ193">
        <f t="shared" si="135"/>
        <v>0</v>
      </c>
      <c r="CR193">
        <f t="shared" si="136"/>
        <v>0</v>
      </c>
      <c r="CS193">
        <f t="shared" si="137"/>
        <v>0</v>
      </c>
      <c r="CT193">
        <f t="shared" si="138"/>
        <v>0</v>
      </c>
      <c r="CU193">
        <f t="shared" si="139"/>
        <v>0</v>
      </c>
      <c r="CV193">
        <f t="shared" si="140"/>
        <v>0</v>
      </c>
      <c r="CW193">
        <f t="shared" si="141"/>
        <v>0</v>
      </c>
      <c r="CX193">
        <f t="shared" si="142"/>
        <v>0</v>
      </c>
      <c r="CY193">
        <f t="shared" si="143"/>
        <v>0</v>
      </c>
      <c r="CZ193">
        <f t="shared" si="144"/>
        <v>0</v>
      </c>
      <c r="DA193">
        <f t="shared" si="145"/>
        <v>0</v>
      </c>
      <c r="DB193">
        <f t="shared" si="146"/>
        <v>0</v>
      </c>
      <c r="DC193">
        <f t="shared" si="147"/>
        <v>0</v>
      </c>
      <c r="DE193" s="24">
        <f t="shared" si="153"/>
        <v>0</v>
      </c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</row>
    <row r="194" spans="1:123" ht="15.75" thickBot="1">
      <c r="A194" s="172" t="str">
        <f ca="1">'UPE-UFPB'!A12</f>
        <v>UPE/UFPB</v>
      </c>
      <c r="B194" s="172">
        <f ca="1">'UPE-UFPB'!B12</f>
        <v>10</v>
      </c>
      <c r="C194" s="172" t="str">
        <f ca="1">'UPE-UFPB'!C12</f>
        <v>Clara Maria Silvestre Monteiro de Freitas</v>
      </c>
      <c r="D194" s="85" t="str">
        <f ca="1">'UPE-UFPB'!D12</f>
        <v>P</v>
      </c>
      <c r="E194" s="172">
        <f ca="1">'UPE-UFPB'!E12</f>
        <v>0</v>
      </c>
      <c r="F194" s="172">
        <f ca="1">'UPE-UFPB'!F12</f>
        <v>1</v>
      </c>
      <c r="G194" s="172">
        <f ca="1">'UPE-UFPB'!G12</f>
        <v>1</v>
      </c>
      <c r="H194" s="172">
        <f ca="1">'UPE-UFPB'!H12</f>
        <v>2</v>
      </c>
      <c r="I194" s="172">
        <f ca="1">'UPE-UFPB'!I12</f>
        <v>0</v>
      </c>
      <c r="J194" s="172">
        <f ca="1">'UPE-UFPB'!J12</f>
        <v>0</v>
      </c>
      <c r="K194" s="172">
        <f ca="1">'UPE-UFPB'!K12</f>
        <v>0</v>
      </c>
      <c r="L194" s="172">
        <f ca="1">'UPE-UFPB'!L12</f>
        <v>0</v>
      </c>
      <c r="M194" s="172">
        <f ca="1">'UPE-UFPB'!M12</f>
        <v>0</v>
      </c>
      <c r="N194" s="172">
        <f ca="1">'UPE-UFPB'!N12</f>
        <v>0</v>
      </c>
      <c r="O194" s="172">
        <f ca="1">'UPE-UFPB'!O12</f>
        <v>0</v>
      </c>
      <c r="P194" s="172">
        <f ca="1">'UPE-UFPB'!P12</f>
        <v>0</v>
      </c>
      <c r="Q194" s="172">
        <f ca="1">'UPE-UFPB'!Q12</f>
        <v>0</v>
      </c>
      <c r="R194" s="172">
        <f ca="1">'UPE-UFPB'!R12</f>
        <v>0</v>
      </c>
      <c r="S194" s="172">
        <f ca="1">'UPE-UFPB'!S12</f>
        <v>0</v>
      </c>
      <c r="T194" s="85" t="str">
        <f ca="1">'UPE-UFPB'!T12</f>
        <v>P</v>
      </c>
      <c r="U194" s="172">
        <f ca="1">'UPE-UFPB'!U12</f>
        <v>0</v>
      </c>
      <c r="V194" s="172">
        <f ca="1">'UPE-UFPB'!V12</f>
        <v>0</v>
      </c>
      <c r="W194" s="172">
        <f ca="1">'UPE-UFPB'!W12</f>
        <v>1</v>
      </c>
      <c r="X194" s="172">
        <f ca="1">'UPE-UFPB'!X12</f>
        <v>1</v>
      </c>
      <c r="Y194" s="172">
        <f ca="1">'UPE-UFPB'!Y12</f>
        <v>0</v>
      </c>
      <c r="Z194" s="172">
        <f ca="1">'UPE-UFPB'!Z12</f>
        <v>2</v>
      </c>
      <c r="AA194" s="172">
        <f ca="1">'UPE-UFPB'!AA12</f>
        <v>0</v>
      </c>
      <c r="AB194" s="172">
        <f ca="1">'UPE-UFPB'!AB12</f>
        <v>0</v>
      </c>
      <c r="AC194" s="172">
        <f ca="1">'UPE-UFPB'!AC12</f>
        <v>0</v>
      </c>
      <c r="AD194" s="172">
        <f ca="1">'UPE-UFPB'!AD12</f>
        <v>1</v>
      </c>
      <c r="AE194" s="172">
        <f ca="1">'UPE-UFPB'!AE12</f>
        <v>0</v>
      </c>
      <c r="AF194" s="172">
        <f ca="1">'UPE-UFPB'!AF12</f>
        <v>0</v>
      </c>
      <c r="AG194" s="172">
        <f ca="1">'UPE-UFPB'!AG12</f>
        <v>0</v>
      </c>
      <c r="AH194" s="172">
        <f ca="1">'UPE-UFPB'!AH12</f>
        <v>0</v>
      </c>
      <c r="AI194" s="172">
        <f ca="1">'UPE-UFPB'!AI12</f>
        <v>0</v>
      </c>
      <c r="AJ194" s="50"/>
      <c r="AK194" s="93"/>
      <c r="AL194" s="33"/>
      <c r="AM194" s="33"/>
      <c r="AN194" s="36"/>
      <c r="AO194" s="36"/>
      <c r="AP194" s="36"/>
      <c r="AQ194" s="36"/>
      <c r="AR194" s="37"/>
      <c r="AS194" s="33"/>
      <c r="AT194" s="33"/>
      <c r="AU194" s="33"/>
      <c r="AV194" s="33"/>
      <c r="AW194" s="33"/>
      <c r="AX194" s="33"/>
      <c r="AY194" s="33"/>
      <c r="AZ194" s="38">
        <f t="shared" si="154"/>
        <v>2</v>
      </c>
      <c r="BA194" s="39">
        <f t="shared" si="155"/>
        <v>0</v>
      </c>
      <c r="BB194" s="40">
        <f t="shared" si="156"/>
        <v>1</v>
      </c>
      <c r="BC194" s="31">
        <f t="shared" si="157"/>
        <v>1</v>
      </c>
      <c r="BD194" s="40">
        <f t="shared" si="158"/>
        <v>2</v>
      </c>
      <c r="BE194" s="31">
        <f t="shared" si="159"/>
        <v>3</v>
      </c>
      <c r="BF194" s="40">
        <f t="shared" si="160"/>
        <v>3</v>
      </c>
      <c r="BG194" s="31">
        <f t="shared" si="161"/>
        <v>6</v>
      </c>
      <c r="BH194" s="40">
        <f t="shared" si="162"/>
        <v>0</v>
      </c>
      <c r="BI194" s="40">
        <f t="shared" si="163"/>
        <v>2</v>
      </c>
      <c r="BJ194" s="40">
        <f t="shared" si="164"/>
        <v>0</v>
      </c>
      <c r="BK194" s="40">
        <f t="shared" si="165"/>
        <v>0</v>
      </c>
      <c r="BL194" s="40">
        <f t="shared" si="166"/>
        <v>0</v>
      </c>
      <c r="BM194" s="31">
        <f t="shared" si="167"/>
        <v>0</v>
      </c>
      <c r="BN194" s="40">
        <f t="shared" si="168"/>
        <v>1</v>
      </c>
      <c r="BO194" s="40">
        <f t="shared" si="169"/>
        <v>0</v>
      </c>
      <c r="BP194" s="40">
        <f t="shared" si="170"/>
        <v>0</v>
      </c>
      <c r="BQ194" s="40">
        <f t="shared" si="171"/>
        <v>0</v>
      </c>
      <c r="BR194" s="40">
        <f t="shared" si="172"/>
        <v>0</v>
      </c>
      <c r="BS194" s="31">
        <f t="shared" si="173"/>
        <v>0</v>
      </c>
      <c r="BT194" s="40">
        <f t="shared" si="174"/>
        <v>0</v>
      </c>
      <c r="BU194" s="41">
        <f t="shared" si="175"/>
        <v>0</v>
      </c>
      <c r="BV194" s="41">
        <f t="shared" si="176"/>
        <v>0</v>
      </c>
      <c r="BW194" s="42"/>
      <c r="BX194" s="39">
        <f t="shared" si="177"/>
        <v>320</v>
      </c>
      <c r="BY194" s="40">
        <f t="shared" si="178"/>
        <v>20</v>
      </c>
      <c r="BZ194" s="40">
        <f t="shared" si="179"/>
        <v>0</v>
      </c>
      <c r="CA194" s="40">
        <f t="shared" si="180"/>
        <v>50</v>
      </c>
      <c r="CB194" s="40">
        <f t="shared" si="181"/>
        <v>0</v>
      </c>
      <c r="CC194" s="32">
        <f t="shared" si="148"/>
        <v>390</v>
      </c>
      <c r="CD194" s="177">
        <f t="shared" si="6"/>
        <v>243.33333333333334</v>
      </c>
      <c r="CE194" s="24">
        <f t="shared" si="149"/>
        <v>3</v>
      </c>
      <c r="CF194" s="177">
        <f t="shared" si="7"/>
        <v>203.33333333333334</v>
      </c>
      <c r="CG194" s="24">
        <f t="shared" si="150"/>
        <v>4</v>
      </c>
      <c r="CH194" s="177">
        <f t="shared" si="8"/>
        <v>150</v>
      </c>
      <c r="CI194" s="24">
        <f t="shared" si="151"/>
        <v>5</v>
      </c>
      <c r="CJ194" s="24">
        <f t="shared" si="152"/>
        <v>155</v>
      </c>
      <c r="CK194" s="175">
        <f t="shared" si="130"/>
        <v>0.19690505642087192</v>
      </c>
      <c r="CM194">
        <f t="shared" si="131"/>
        <v>0</v>
      </c>
      <c r="CN194">
        <f t="shared" si="132"/>
        <v>0.1557632398753894</v>
      </c>
      <c r="CO194">
        <f t="shared" si="133"/>
        <v>0.19960079840319361</v>
      </c>
      <c r="CP194">
        <f t="shared" si="134"/>
        <v>0.68337129840546706</v>
      </c>
      <c r="CQ194">
        <f t="shared" si="135"/>
        <v>0</v>
      </c>
      <c r="CR194">
        <f t="shared" si="136"/>
        <v>0.5988023952095809</v>
      </c>
      <c r="CS194">
        <f t="shared" si="137"/>
        <v>0</v>
      </c>
      <c r="CT194">
        <f t="shared" si="138"/>
        <v>0</v>
      </c>
      <c r="CU194">
        <f t="shared" si="139"/>
        <v>0</v>
      </c>
      <c r="CV194">
        <f t="shared" si="140"/>
        <v>3.125</v>
      </c>
      <c r="CW194">
        <f t="shared" si="141"/>
        <v>0</v>
      </c>
      <c r="CX194">
        <f t="shared" si="142"/>
        <v>0</v>
      </c>
      <c r="CY194">
        <f t="shared" si="143"/>
        <v>0</v>
      </c>
      <c r="CZ194">
        <f t="shared" si="144"/>
        <v>0</v>
      </c>
      <c r="DA194">
        <f t="shared" si="145"/>
        <v>0</v>
      </c>
      <c r="DB194">
        <f t="shared" si="146"/>
        <v>0</v>
      </c>
      <c r="DC194">
        <f t="shared" si="147"/>
        <v>0</v>
      </c>
      <c r="DE194" s="24">
        <f t="shared" si="153"/>
        <v>0</v>
      </c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</row>
    <row r="195" spans="1:123" ht="15.75" thickBot="1">
      <c r="A195" s="172" t="str">
        <f ca="1">'UPE-UFPB'!A13</f>
        <v>UPE/UFPB</v>
      </c>
      <c r="B195" s="172">
        <f ca="1">'UPE-UFPB'!B13</f>
        <v>11</v>
      </c>
      <c r="C195" s="172" t="str">
        <f ca="1">'UPE-UFPB'!C13</f>
        <v>Fernando José de Sá Pereira Guimarães</v>
      </c>
      <c r="D195" s="85">
        <f ca="1">'UPE-UFPB'!D13</f>
        <v>0</v>
      </c>
      <c r="E195" s="172">
        <f ca="1">'UPE-UFPB'!E13</f>
        <v>0</v>
      </c>
      <c r="F195" s="172">
        <f ca="1">'UPE-UFPB'!F13</f>
        <v>0</v>
      </c>
      <c r="G195" s="172">
        <f ca="1">'UPE-UFPB'!G13</f>
        <v>0</v>
      </c>
      <c r="H195" s="172">
        <f ca="1">'UPE-UFPB'!H13</f>
        <v>0</v>
      </c>
      <c r="I195" s="172">
        <f ca="1">'UPE-UFPB'!I13</f>
        <v>0</v>
      </c>
      <c r="J195" s="172">
        <f ca="1">'UPE-UFPB'!J13</f>
        <v>0</v>
      </c>
      <c r="K195" s="172">
        <f ca="1">'UPE-UFPB'!K13</f>
        <v>0</v>
      </c>
      <c r="L195" s="172">
        <f ca="1">'UPE-UFPB'!L13</f>
        <v>0</v>
      </c>
      <c r="M195" s="172">
        <f ca="1">'UPE-UFPB'!M13</f>
        <v>0</v>
      </c>
      <c r="N195" s="172">
        <f ca="1">'UPE-UFPB'!N13</f>
        <v>0</v>
      </c>
      <c r="O195" s="172">
        <f ca="1">'UPE-UFPB'!O13</f>
        <v>0</v>
      </c>
      <c r="P195" s="172">
        <f ca="1">'UPE-UFPB'!P13</f>
        <v>0</v>
      </c>
      <c r="Q195" s="172">
        <f ca="1">'UPE-UFPB'!Q13</f>
        <v>0</v>
      </c>
      <c r="R195" s="172">
        <f ca="1">'UPE-UFPB'!R13</f>
        <v>0</v>
      </c>
      <c r="S195" s="172">
        <f ca="1">'UPE-UFPB'!S13</f>
        <v>0</v>
      </c>
      <c r="T195" s="85">
        <f ca="1">'UPE-UFPB'!T13</f>
        <v>0</v>
      </c>
      <c r="U195" s="172">
        <f ca="1">'UPE-UFPB'!U13</f>
        <v>0</v>
      </c>
      <c r="V195" s="172">
        <f ca="1">'UPE-UFPB'!V13</f>
        <v>0</v>
      </c>
      <c r="W195" s="172">
        <f ca="1">'UPE-UFPB'!W13</f>
        <v>0</v>
      </c>
      <c r="X195" s="172">
        <f ca="1">'UPE-UFPB'!X13</f>
        <v>0</v>
      </c>
      <c r="Y195" s="172">
        <f ca="1">'UPE-UFPB'!Y13</f>
        <v>0</v>
      </c>
      <c r="Z195" s="172">
        <f ca="1">'UPE-UFPB'!Z13</f>
        <v>0</v>
      </c>
      <c r="AA195" s="172">
        <f ca="1">'UPE-UFPB'!AA13</f>
        <v>0</v>
      </c>
      <c r="AB195" s="172">
        <f ca="1">'UPE-UFPB'!AB13</f>
        <v>0</v>
      </c>
      <c r="AC195" s="172">
        <f ca="1">'UPE-UFPB'!AC13</f>
        <v>0</v>
      </c>
      <c r="AD195" s="172">
        <f ca="1">'UPE-UFPB'!AD13</f>
        <v>0</v>
      </c>
      <c r="AE195" s="172">
        <f ca="1">'UPE-UFPB'!AE13</f>
        <v>0</v>
      </c>
      <c r="AF195" s="172">
        <f ca="1">'UPE-UFPB'!AF13</f>
        <v>0</v>
      </c>
      <c r="AG195" s="172">
        <f ca="1">'UPE-UFPB'!AG13</f>
        <v>0</v>
      </c>
      <c r="AH195" s="172">
        <f ca="1">'UPE-UFPB'!AH13</f>
        <v>0</v>
      </c>
      <c r="AI195" s="172">
        <f ca="1">'UPE-UFPB'!AI13</f>
        <v>0</v>
      </c>
      <c r="AJ195" s="50"/>
      <c r="AK195" s="93"/>
      <c r="AL195" s="33"/>
      <c r="AM195" s="33"/>
      <c r="AN195" s="36"/>
      <c r="AO195" s="36"/>
      <c r="AP195" s="36"/>
      <c r="AQ195" s="36"/>
      <c r="AR195" s="37"/>
      <c r="AS195" s="33"/>
      <c r="AT195" s="33"/>
      <c r="AU195" s="33"/>
      <c r="AV195" s="33"/>
      <c r="AW195" s="33"/>
      <c r="AX195" s="33"/>
      <c r="AY195" s="33"/>
      <c r="AZ195" s="38">
        <f t="shared" si="154"/>
        <v>0</v>
      </c>
      <c r="BA195" s="39">
        <f t="shared" si="155"/>
        <v>0</v>
      </c>
      <c r="BB195" s="40">
        <f t="shared" si="156"/>
        <v>0</v>
      </c>
      <c r="BC195" s="31">
        <f t="shared" si="157"/>
        <v>0</v>
      </c>
      <c r="BD195" s="40">
        <f t="shared" si="158"/>
        <v>0</v>
      </c>
      <c r="BE195" s="31">
        <f t="shared" si="159"/>
        <v>0</v>
      </c>
      <c r="BF195" s="40">
        <f t="shared" si="160"/>
        <v>0</v>
      </c>
      <c r="BG195" s="31">
        <f t="shared" si="161"/>
        <v>0</v>
      </c>
      <c r="BH195" s="40">
        <f t="shared" si="162"/>
        <v>0</v>
      </c>
      <c r="BI195" s="40">
        <f t="shared" si="163"/>
        <v>0</v>
      </c>
      <c r="BJ195" s="40">
        <f t="shared" si="164"/>
        <v>0</v>
      </c>
      <c r="BK195" s="40">
        <f t="shared" si="165"/>
        <v>0</v>
      </c>
      <c r="BL195" s="40">
        <f t="shared" si="166"/>
        <v>0</v>
      </c>
      <c r="BM195" s="31">
        <f t="shared" si="167"/>
        <v>0</v>
      </c>
      <c r="BN195" s="40">
        <f t="shared" si="168"/>
        <v>0</v>
      </c>
      <c r="BO195" s="40">
        <f t="shared" si="169"/>
        <v>0</v>
      </c>
      <c r="BP195" s="40">
        <f t="shared" si="170"/>
        <v>0</v>
      </c>
      <c r="BQ195" s="40">
        <f t="shared" si="171"/>
        <v>0</v>
      </c>
      <c r="BR195" s="40">
        <f t="shared" si="172"/>
        <v>0</v>
      </c>
      <c r="BS195" s="31">
        <f t="shared" si="173"/>
        <v>0</v>
      </c>
      <c r="BT195" s="40">
        <f t="shared" si="174"/>
        <v>0</v>
      </c>
      <c r="BU195" s="41">
        <f t="shared" si="175"/>
        <v>0</v>
      </c>
      <c r="BV195" s="41">
        <f t="shared" si="176"/>
        <v>0</v>
      </c>
      <c r="BW195" s="42"/>
      <c r="BX195" s="39">
        <f t="shared" si="177"/>
        <v>0</v>
      </c>
      <c r="BY195" s="40">
        <f t="shared" si="178"/>
        <v>0</v>
      </c>
      <c r="BZ195" s="40">
        <f t="shared" si="179"/>
        <v>0</v>
      </c>
      <c r="CA195" s="40">
        <f t="shared" si="180"/>
        <v>0</v>
      </c>
      <c r="CB195" s="40">
        <f t="shared" si="181"/>
        <v>0</v>
      </c>
      <c r="CC195" s="32" t="str">
        <f t="shared" si="148"/>
        <v/>
      </c>
      <c r="CD195" s="177" t="e">
        <f t="shared" si="6"/>
        <v>#VALUE!</v>
      </c>
      <c r="CE195" s="24" t="str">
        <f t="shared" si="149"/>
        <v xml:space="preserve"> </v>
      </c>
      <c r="CF195" s="177" t="e">
        <f t="shared" si="7"/>
        <v>#VALUE!</v>
      </c>
      <c r="CG195" s="24" t="str">
        <f t="shared" si="150"/>
        <v xml:space="preserve"> </v>
      </c>
      <c r="CH195" s="177" t="e">
        <f t="shared" si="8"/>
        <v>#VALUE!</v>
      </c>
      <c r="CI195" s="24" t="str">
        <f t="shared" si="151"/>
        <v xml:space="preserve"> </v>
      </c>
      <c r="CJ195" s="24" t="e">
        <f t="shared" si="152"/>
        <v>#VALUE!</v>
      </c>
      <c r="CK195" s="175" t="e">
        <f t="shared" ref="CK195:CK258" si="182">(CC195/(SUM($CC$3:$CC$453))*100)</f>
        <v>#VALUE!</v>
      </c>
      <c r="CM195">
        <f t="shared" ref="CM195:CM258" si="183">BA195/(SUM(BA$3:BA$453)/100)</f>
        <v>0</v>
      </c>
      <c r="CN195">
        <f t="shared" ref="CN195:CN258" si="184">BB195/(SUM(BB$3:BB$453)/100)</f>
        <v>0</v>
      </c>
      <c r="CO195">
        <f t="shared" ref="CO195:CO258" si="185">BD195/(SUM(BD$3:BD$453)/100)</f>
        <v>0</v>
      </c>
      <c r="CP195">
        <f t="shared" ref="CP195:CP258" si="186">BF195/(SUM(BF$3:BF$453)/100)</f>
        <v>0</v>
      </c>
      <c r="CQ195">
        <f t="shared" ref="CQ195:CQ258" si="187">BH195/(SUM(BH$3:BH$453)/100)</f>
        <v>0</v>
      </c>
      <c r="CR195">
        <f t="shared" ref="CR195:CR258" si="188">BI195/(SUM(BI$3:BI$453)/100)</f>
        <v>0</v>
      </c>
      <c r="CS195">
        <f t="shared" ref="CS195:CS258" si="189">BJ195/(SUM(BJ$3:BJ$453)/100)</f>
        <v>0</v>
      </c>
      <c r="CT195">
        <f t="shared" ref="CT195:CT258" si="190">BK195/(SUM(BK$3:BK$453)/100)</f>
        <v>0</v>
      </c>
      <c r="CU195">
        <f t="shared" ref="CU195:CU258" si="191">BL195/(SUM(BL$3:BL$453)/100)</f>
        <v>0</v>
      </c>
      <c r="CV195">
        <f t="shared" ref="CV195:CV258" si="192">BN195/(SUM(BN$3:BN$453)/100)</f>
        <v>0</v>
      </c>
      <c r="CW195">
        <f t="shared" ref="CW195:CW258" si="193">BO195/(SUM(BO$3:BO$453)/100)</f>
        <v>0</v>
      </c>
      <c r="CX195">
        <f t="shared" ref="CX195:CX258" si="194">BP195/(SUM(BP$3:BP$453)/100)</f>
        <v>0</v>
      </c>
      <c r="CY195">
        <f t="shared" ref="CY195:CY258" si="195">BQ195/(SUM(BQ$3:BQ$453)/100)</f>
        <v>0</v>
      </c>
      <c r="CZ195">
        <f t="shared" ref="CZ195:CZ258" si="196">BR195/(SUM(BR$3:BR$453)/100)</f>
        <v>0</v>
      </c>
      <c r="DA195">
        <f t="shared" ref="DA195:DA258" si="197">BT195/(SUM(BT$3:BT$453)/100)</f>
        <v>0</v>
      </c>
      <c r="DB195">
        <f t="shared" ref="DB195:DB258" si="198">BU195/(SUM(BU$3:BU$453)/100)</f>
        <v>0</v>
      </c>
      <c r="DC195">
        <f t="shared" ref="DC195:DC258" si="199">BV195/(SUM(BV$3:BV$453)/100)</f>
        <v>0</v>
      </c>
      <c r="DE195" s="24">
        <f t="shared" si="153"/>
        <v>0</v>
      </c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</row>
    <row r="196" spans="1:123" ht="15.75" thickBot="1">
      <c r="A196" s="172" t="str">
        <f ca="1">'UPE-UFPB'!A14</f>
        <v>UPE/UFPB</v>
      </c>
      <c r="B196" s="172">
        <f ca="1">'UPE-UFPB'!B14</f>
        <v>12</v>
      </c>
      <c r="C196" s="172" t="str">
        <f ca="1">'UPE-UFPB'!C14</f>
        <v>Iraquitan de Oliveira Caminha</v>
      </c>
      <c r="D196" s="85" t="str">
        <f ca="1">'UPE-UFPB'!D14</f>
        <v>P</v>
      </c>
      <c r="E196" s="172">
        <f ca="1">'UPE-UFPB'!E14</f>
        <v>0</v>
      </c>
      <c r="F196" s="172">
        <f ca="1">'UPE-UFPB'!F14</f>
        <v>1</v>
      </c>
      <c r="G196" s="172">
        <f ca="1">'UPE-UFPB'!G14</f>
        <v>1</v>
      </c>
      <c r="H196" s="172">
        <f ca="1">'UPE-UFPB'!H14</f>
        <v>1</v>
      </c>
      <c r="I196" s="172">
        <f ca="1">'UPE-UFPB'!I14</f>
        <v>0</v>
      </c>
      <c r="J196" s="172">
        <f ca="1">'UPE-UFPB'!J14</f>
        <v>0</v>
      </c>
      <c r="K196" s="172">
        <f ca="1">'UPE-UFPB'!K14</f>
        <v>0</v>
      </c>
      <c r="L196" s="172">
        <f ca="1">'UPE-UFPB'!L14</f>
        <v>0</v>
      </c>
      <c r="M196" s="172">
        <f ca="1">'UPE-UFPB'!M14</f>
        <v>0</v>
      </c>
      <c r="N196" s="172">
        <f ca="1">'UPE-UFPB'!N14</f>
        <v>0</v>
      </c>
      <c r="O196" s="172">
        <f ca="1">'UPE-UFPB'!O14</f>
        <v>0</v>
      </c>
      <c r="P196" s="172">
        <f ca="1">'UPE-UFPB'!P14</f>
        <v>0</v>
      </c>
      <c r="Q196" s="172">
        <f ca="1">'UPE-UFPB'!Q14</f>
        <v>0</v>
      </c>
      <c r="R196" s="172">
        <f ca="1">'UPE-UFPB'!R14</f>
        <v>0</v>
      </c>
      <c r="S196" s="172">
        <f ca="1">'UPE-UFPB'!S14</f>
        <v>0</v>
      </c>
      <c r="T196" s="85" t="str">
        <f ca="1">'UPE-UFPB'!T14</f>
        <v>P</v>
      </c>
      <c r="U196" s="172">
        <f ca="1">'UPE-UFPB'!U14</f>
        <v>0</v>
      </c>
      <c r="V196" s="172">
        <f ca="1">'UPE-UFPB'!V14</f>
        <v>0</v>
      </c>
      <c r="W196" s="172">
        <f ca="1">'UPE-UFPB'!W14</f>
        <v>0</v>
      </c>
      <c r="X196" s="172">
        <f ca="1">'UPE-UFPB'!X14</f>
        <v>2</v>
      </c>
      <c r="Y196" s="172">
        <f ca="1">'UPE-UFPB'!Y14</f>
        <v>0</v>
      </c>
      <c r="Z196" s="172">
        <f ca="1">'UPE-UFPB'!Z14</f>
        <v>0</v>
      </c>
      <c r="AA196" s="172">
        <f ca="1">'UPE-UFPB'!AA14</f>
        <v>0</v>
      </c>
      <c r="AB196" s="172">
        <f ca="1">'UPE-UFPB'!AB14</f>
        <v>0</v>
      </c>
      <c r="AC196" s="172">
        <f ca="1">'UPE-UFPB'!AC14</f>
        <v>0</v>
      </c>
      <c r="AD196" s="172">
        <f ca="1">'UPE-UFPB'!AD14</f>
        <v>1</v>
      </c>
      <c r="AE196" s="172">
        <f ca="1">'UPE-UFPB'!AE14</f>
        <v>0</v>
      </c>
      <c r="AF196" s="172">
        <f ca="1">'UPE-UFPB'!AF14</f>
        <v>0</v>
      </c>
      <c r="AG196" s="172">
        <f ca="1">'UPE-UFPB'!AG14</f>
        <v>0</v>
      </c>
      <c r="AH196" s="172">
        <f ca="1">'UPE-UFPB'!AH14</f>
        <v>0</v>
      </c>
      <c r="AI196" s="172">
        <f ca="1">'UPE-UFPB'!AI14</f>
        <v>0</v>
      </c>
      <c r="AJ196" s="50"/>
      <c r="AK196" s="93"/>
      <c r="AL196" s="33"/>
      <c r="AM196" s="33"/>
      <c r="AN196" s="36"/>
      <c r="AO196" s="36"/>
      <c r="AP196" s="36"/>
      <c r="AQ196" s="36"/>
      <c r="AR196" s="37"/>
      <c r="AS196" s="33"/>
      <c r="AT196" s="33"/>
      <c r="AU196" s="33"/>
      <c r="AV196" s="33"/>
      <c r="AW196" s="33"/>
      <c r="AX196" s="33"/>
      <c r="AY196" s="33"/>
      <c r="AZ196" s="38">
        <f t="shared" si="154"/>
        <v>2</v>
      </c>
      <c r="BA196" s="39">
        <f t="shared" si="155"/>
        <v>0</v>
      </c>
      <c r="BB196" s="40">
        <f t="shared" si="156"/>
        <v>1</v>
      </c>
      <c r="BC196" s="31">
        <f t="shared" si="157"/>
        <v>1</v>
      </c>
      <c r="BD196" s="40">
        <f t="shared" si="158"/>
        <v>1</v>
      </c>
      <c r="BE196" s="31">
        <f t="shared" si="159"/>
        <v>2</v>
      </c>
      <c r="BF196" s="40">
        <f t="shared" si="160"/>
        <v>3</v>
      </c>
      <c r="BG196" s="31">
        <f t="shared" si="161"/>
        <v>5</v>
      </c>
      <c r="BH196" s="40">
        <f t="shared" si="162"/>
        <v>0</v>
      </c>
      <c r="BI196" s="40">
        <f t="shared" si="163"/>
        <v>0</v>
      </c>
      <c r="BJ196" s="40">
        <f t="shared" si="164"/>
        <v>0</v>
      </c>
      <c r="BK196" s="40">
        <f t="shared" si="165"/>
        <v>0</v>
      </c>
      <c r="BL196" s="40">
        <f t="shared" si="166"/>
        <v>0</v>
      </c>
      <c r="BM196" s="31">
        <f t="shared" si="167"/>
        <v>0</v>
      </c>
      <c r="BN196" s="40">
        <f t="shared" si="168"/>
        <v>1</v>
      </c>
      <c r="BO196" s="40">
        <f t="shared" si="169"/>
        <v>0</v>
      </c>
      <c r="BP196" s="40">
        <f t="shared" si="170"/>
        <v>0</v>
      </c>
      <c r="BQ196" s="40">
        <f t="shared" si="171"/>
        <v>0</v>
      </c>
      <c r="BR196" s="40">
        <f t="shared" si="172"/>
        <v>0</v>
      </c>
      <c r="BS196" s="31">
        <f t="shared" si="173"/>
        <v>0</v>
      </c>
      <c r="BT196" s="40">
        <f t="shared" si="174"/>
        <v>0</v>
      </c>
      <c r="BU196" s="41">
        <f t="shared" si="175"/>
        <v>0</v>
      </c>
      <c r="BV196" s="41">
        <f t="shared" si="176"/>
        <v>0</v>
      </c>
      <c r="BW196" s="42"/>
      <c r="BX196" s="39">
        <f t="shared" si="177"/>
        <v>260</v>
      </c>
      <c r="BY196" s="40">
        <f t="shared" si="178"/>
        <v>0</v>
      </c>
      <c r="BZ196" s="40">
        <f t="shared" si="179"/>
        <v>0</v>
      </c>
      <c r="CA196" s="40">
        <f t="shared" si="180"/>
        <v>50</v>
      </c>
      <c r="CB196" s="40">
        <f t="shared" si="181"/>
        <v>0</v>
      </c>
      <c r="CC196" s="32">
        <f t="shared" ref="CC196:CC259" si="200">IF(AZ196&gt;0,SUM(BX196:CB196),"")</f>
        <v>310</v>
      </c>
      <c r="CD196" s="177">
        <f t="shared" si="6"/>
        <v>163.33333333333334</v>
      </c>
      <c r="CE196" s="24">
        <f t="shared" ref="CE196:CE259" si="201">IF(AZ196=0," ",IF(CD196&gt;=0,3,"NAO"))</f>
        <v>3</v>
      </c>
      <c r="CF196" s="177">
        <f t="shared" si="7"/>
        <v>123.33333333333334</v>
      </c>
      <c r="CG196" s="24">
        <f t="shared" ref="CG196:CG259" si="202">IF(AZ196=0," ",IF(CF196&gt;=0,4,"NAO"))</f>
        <v>4</v>
      </c>
      <c r="CH196" s="177">
        <f t="shared" si="8"/>
        <v>70</v>
      </c>
      <c r="CI196" s="24">
        <f t="shared" ref="CI196:CI259" si="203">IF(AZ196=0," ",IF(CH196&gt;=0,5,"NAO"))</f>
        <v>5</v>
      </c>
      <c r="CJ196" s="24">
        <f t="shared" ref="CJ196:CJ259" si="204">RANK(CC196,$CC$3:$CC$453,0)</f>
        <v>207</v>
      </c>
      <c r="CK196" s="175">
        <f t="shared" si="182"/>
        <v>0.15651427561659051</v>
      </c>
      <c r="CM196">
        <f t="shared" si="183"/>
        <v>0</v>
      </c>
      <c r="CN196">
        <f t="shared" si="184"/>
        <v>0.1557632398753894</v>
      </c>
      <c r="CO196">
        <f t="shared" si="185"/>
        <v>9.9800399201596807E-2</v>
      </c>
      <c r="CP196">
        <f t="shared" si="186"/>
        <v>0.68337129840546706</v>
      </c>
      <c r="CQ196">
        <f t="shared" si="187"/>
        <v>0</v>
      </c>
      <c r="CR196">
        <f t="shared" si="188"/>
        <v>0</v>
      </c>
      <c r="CS196">
        <f t="shared" si="189"/>
        <v>0</v>
      </c>
      <c r="CT196">
        <f t="shared" si="190"/>
        <v>0</v>
      </c>
      <c r="CU196">
        <f t="shared" si="191"/>
        <v>0</v>
      </c>
      <c r="CV196">
        <f t="shared" si="192"/>
        <v>3.125</v>
      </c>
      <c r="CW196">
        <f t="shared" si="193"/>
        <v>0</v>
      </c>
      <c r="CX196">
        <f t="shared" si="194"/>
        <v>0</v>
      </c>
      <c r="CY196">
        <f t="shared" si="195"/>
        <v>0</v>
      </c>
      <c r="CZ196">
        <f t="shared" si="196"/>
        <v>0</v>
      </c>
      <c r="DA196">
        <f t="shared" si="197"/>
        <v>0</v>
      </c>
      <c r="DB196">
        <f t="shared" si="198"/>
        <v>0</v>
      </c>
      <c r="DC196">
        <f t="shared" si="199"/>
        <v>0</v>
      </c>
      <c r="DE196" s="24">
        <f t="shared" ref="DE196:DE259" si="205">COUNTIF(CC196,"=0")</f>
        <v>0</v>
      </c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</row>
    <row r="197" spans="1:123" ht="15.75" thickBot="1">
      <c r="A197" s="172" t="str">
        <f ca="1">'UPE-UFPB'!A15</f>
        <v>UPE/UFPB</v>
      </c>
      <c r="B197" s="172">
        <f ca="1">'UPE-UFPB'!B15</f>
        <v>13</v>
      </c>
      <c r="C197" s="172" t="str">
        <f ca="1">'UPE-UFPB'!C15</f>
        <v>Marcelo Soares Tavares de Melo</v>
      </c>
      <c r="D197" s="85" t="str">
        <f ca="1">'UPE-UFPB'!D15</f>
        <v>C</v>
      </c>
      <c r="E197" s="172">
        <f ca="1">'UPE-UFPB'!E15</f>
        <v>0</v>
      </c>
      <c r="F197" s="172">
        <f ca="1">'UPE-UFPB'!F15</f>
        <v>0</v>
      </c>
      <c r="G197" s="172">
        <f ca="1">'UPE-UFPB'!G15</f>
        <v>0</v>
      </c>
      <c r="H197" s="172">
        <f ca="1">'UPE-UFPB'!H15</f>
        <v>0</v>
      </c>
      <c r="I197" s="172">
        <f ca="1">'UPE-UFPB'!I15</f>
        <v>0</v>
      </c>
      <c r="J197" s="172">
        <f ca="1">'UPE-UFPB'!J15</f>
        <v>0</v>
      </c>
      <c r="K197" s="172">
        <f ca="1">'UPE-UFPB'!K15</f>
        <v>0</v>
      </c>
      <c r="L197" s="172">
        <f ca="1">'UPE-UFPB'!L15</f>
        <v>0</v>
      </c>
      <c r="M197" s="172">
        <f ca="1">'UPE-UFPB'!M15</f>
        <v>0</v>
      </c>
      <c r="N197" s="172">
        <f ca="1">'UPE-UFPB'!N15</f>
        <v>0</v>
      </c>
      <c r="O197" s="172">
        <f ca="1">'UPE-UFPB'!O15</f>
        <v>0</v>
      </c>
      <c r="P197" s="172">
        <f ca="1">'UPE-UFPB'!P15</f>
        <v>0</v>
      </c>
      <c r="Q197" s="172">
        <f ca="1">'UPE-UFPB'!Q15</f>
        <v>0</v>
      </c>
      <c r="R197" s="172">
        <f ca="1">'UPE-UFPB'!R15</f>
        <v>0</v>
      </c>
      <c r="S197" s="172">
        <f ca="1">'UPE-UFPB'!S15</f>
        <v>0</v>
      </c>
      <c r="T197" s="85" t="str">
        <f ca="1">'UPE-UFPB'!T15</f>
        <v>P</v>
      </c>
      <c r="U197" s="172">
        <f ca="1">'UPE-UFPB'!U15</f>
        <v>0</v>
      </c>
      <c r="V197" s="172">
        <f ca="1">'UPE-UFPB'!V15</f>
        <v>0</v>
      </c>
      <c r="W197" s="172">
        <f ca="1">'UPE-UFPB'!W15</f>
        <v>0</v>
      </c>
      <c r="X197" s="172">
        <f ca="1">'UPE-UFPB'!X15</f>
        <v>0</v>
      </c>
      <c r="Y197" s="172">
        <f ca="1">'UPE-UFPB'!Y15</f>
        <v>0</v>
      </c>
      <c r="Z197" s="172">
        <f ca="1">'UPE-UFPB'!Z15</f>
        <v>0</v>
      </c>
      <c r="AA197" s="172">
        <f ca="1">'UPE-UFPB'!AA15</f>
        <v>0</v>
      </c>
      <c r="AB197" s="172">
        <f ca="1">'UPE-UFPB'!AB15</f>
        <v>0</v>
      </c>
      <c r="AC197" s="172">
        <f ca="1">'UPE-UFPB'!AC15</f>
        <v>0</v>
      </c>
      <c r="AD197" s="172">
        <f ca="1">'UPE-UFPB'!AD15</f>
        <v>0</v>
      </c>
      <c r="AE197" s="172">
        <f ca="1">'UPE-UFPB'!AE15</f>
        <v>0</v>
      </c>
      <c r="AF197" s="172">
        <f ca="1">'UPE-UFPB'!AF15</f>
        <v>0</v>
      </c>
      <c r="AG197" s="172">
        <f ca="1">'UPE-UFPB'!AG15</f>
        <v>0</v>
      </c>
      <c r="AH197" s="172">
        <f ca="1">'UPE-UFPB'!AH15</f>
        <v>0</v>
      </c>
      <c r="AI197" s="172">
        <f ca="1">'UPE-UFPB'!AI15</f>
        <v>0</v>
      </c>
      <c r="AJ197" s="50"/>
      <c r="AK197" s="93"/>
      <c r="AL197" s="33"/>
      <c r="AM197" s="33"/>
      <c r="AN197" s="36"/>
      <c r="AO197" s="36"/>
      <c r="AP197" s="36"/>
      <c r="AQ197" s="36"/>
      <c r="AR197" s="37"/>
      <c r="AS197" s="33"/>
      <c r="AT197" s="33"/>
      <c r="AU197" s="33"/>
      <c r="AV197" s="33"/>
      <c r="AW197" s="33"/>
      <c r="AX197" s="33"/>
      <c r="AY197" s="33"/>
      <c r="AZ197" s="38">
        <f t="shared" si="154"/>
        <v>1</v>
      </c>
      <c r="BA197" s="39">
        <f t="shared" si="155"/>
        <v>0</v>
      </c>
      <c r="BB197" s="40">
        <f t="shared" si="156"/>
        <v>0</v>
      </c>
      <c r="BC197" s="31">
        <f t="shared" si="157"/>
        <v>0</v>
      </c>
      <c r="BD197" s="40">
        <f t="shared" si="158"/>
        <v>0</v>
      </c>
      <c r="BE197" s="31">
        <f t="shared" si="159"/>
        <v>0</v>
      </c>
      <c r="BF197" s="40">
        <f t="shared" si="160"/>
        <v>0</v>
      </c>
      <c r="BG197" s="31">
        <f t="shared" si="161"/>
        <v>0</v>
      </c>
      <c r="BH197" s="40">
        <f t="shared" si="162"/>
        <v>0</v>
      </c>
      <c r="BI197" s="40">
        <f t="shared" si="163"/>
        <v>0</v>
      </c>
      <c r="BJ197" s="40">
        <f t="shared" si="164"/>
        <v>0</v>
      </c>
      <c r="BK197" s="40">
        <f t="shared" si="165"/>
        <v>0</v>
      </c>
      <c r="BL197" s="40">
        <f t="shared" si="166"/>
        <v>0</v>
      </c>
      <c r="BM197" s="31">
        <f t="shared" si="167"/>
        <v>0</v>
      </c>
      <c r="BN197" s="40">
        <f t="shared" si="168"/>
        <v>0</v>
      </c>
      <c r="BO197" s="40">
        <f t="shared" si="169"/>
        <v>0</v>
      </c>
      <c r="BP197" s="40">
        <f t="shared" si="170"/>
        <v>0</v>
      </c>
      <c r="BQ197" s="40">
        <f t="shared" si="171"/>
        <v>0</v>
      </c>
      <c r="BR197" s="40">
        <f t="shared" si="172"/>
        <v>0</v>
      </c>
      <c r="BS197" s="31">
        <f t="shared" si="173"/>
        <v>0</v>
      </c>
      <c r="BT197" s="40">
        <f t="shared" si="174"/>
        <v>0</v>
      </c>
      <c r="BU197" s="41">
        <f t="shared" si="175"/>
        <v>0</v>
      </c>
      <c r="BV197" s="41">
        <f t="shared" si="176"/>
        <v>0</v>
      </c>
      <c r="BW197" s="42"/>
      <c r="BX197" s="39">
        <f t="shared" si="177"/>
        <v>0</v>
      </c>
      <c r="BY197" s="40">
        <f t="shared" si="178"/>
        <v>0</v>
      </c>
      <c r="BZ197" s="40">
        <f t="shared" si="179"/>
        <v>0</v>
      </c>
      <c r="CA197" s="40">
        <f t="shared" si="180"/>
        <v>0</v>
      </c>
      <c r="CB197" s="40">
        <f t="shared" si="181"/>
        <v>0</v>
      </c>
      <c r="CC197" s="32">
        <f t="shared" si="200"/>
        <v>0</v>
      </c>
      <c r="CD197" s="177">
        <f t="shared" si="6"/>
        <v>-73.333333333333329</v>
      </c>
      <c r="CE197" s="24" t="str">
        <f t="shared" si="201"/>
        <v>NAO</v>
      </c>
      <c r="CF197" s="177">
        <f t="shared" si="7"/>
        <v>-93.333333333333329</v>
      </c>
      <c r="CG197" s="24" t="str">
        <f t="shared" si="202"/>
        <v>NAO</v>
      </c>
      <c r="CH197" s="177">
        <f t="shared" si="8"/>
        <v>-120</v>
      </c>
      <c r="CI197" s="24" t="str">
        <f t="shared" si="203"/>
        <v>NAO</v>
      </c>
      <c r="CJ197" s="24">
        <f t="shared" si="204"/>
        <v>388</v>
      </c>
      <c r="CK197" s="175">
        <f t="shared" si="182"/>
        <v>0</v>
      </c>
      <c r="CM197">
        <f t="shared" si="183"/>
        <v>0</v>
      </c>
      <c r="CN197">
        <f t="shared" si="184"/>
        <v>0</v>
      </c>
      <c r="CO197">
        <f t="shared" si="185"/>
        <v>0</v>
      </c>
      <c r="CP197">
        <f t="shared" si="186"/>
        <v>0</v>
      </c>
      <c r="CQ197">
        <f t="shared" si="187"/>
        <v>0</v>
      </c>
      <c r="CR197">
        <f t="shared" si="188"/>
        <v>0</v>
      </c>
      <c r="CS197">
        <f t="shared" si="189"/>
        <v>0</v>
      </c>
      <c r="CT197">
        <f t="shared" si="190"/>
        <v>0</v>
      </c>
      <c r="CU197">
        <f t="shared" si="191"/>
        <v>0</v>
      </c>
      <c r="CV197">
        <f t="shared" si="192"/>
        <v>0</v>
      </c>
      <c r="CW197">
        <f t="shared" si="193"/>
        <v>0</v>
      </c>
      <c r="CX197">
        <f t="shared" si="194"/>
        <v>0</v>
      </c>
      <c r="CY197">
        <f t="shared" si="195"/>
        <v>0</v>
      </c>
      <c r="CZ197">
        <f t="shared" si="196"/>
        <v>0</v>
      </c>
      <c r="DA197">
        <f t="shared" si="197"/>
        <v>0</v>
      </c>
      <c r="DB197">
        <f t="shared" si="198"/>
        <v>0</v>
      </c>
      <c r="DC197">
        <f t="shared" si="199"/>
        <v>0</v>
      </c>
      <c r="DE197" s="24">
        <f t="shared" si="205"/>
        <v>1</v>
      </c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</row>
    <row r="198" spans="1:123" ht="15.75" thickBot="1">
      <c r="A198" s="172" t="str">
        <f ca="1">'UPE-UFPB'!A16</f>
        <v>UPE/UFPB</v>
      </c>
      <c r="B198" s="172">
        <f ca="1">'UPE-UFPB'!B16</f>
        <v>14</v>
      </c>
      <c r="C198" s="172" t="str">
        <f ca="1">'UPE-UFPB'!C16</f>
        <v>Marcílio Barbosa Mendonça de Souza Júnior</v>
      </c>
      <c r="D198" s="85" t="str">
        <f ca="1">'UPE-UFPB'!D16</f>
        <v>P</v>
      </c>
      <c r="E198" s="172">
        <f ca="1">'UPE-UFPB'!E16</f>
        <v>0</v>
      </c>
      <c r="F198" s="172">
        <f ca="1">'UPE-UFPB'!F16</f>
        <v>2</v>
      </c>
      <c r="G198" s="172">
        <f ca="1">'UPE-UFPB'!G16</f>
        <v>0</v>
      </c>
      <c r="H198" s="172">
        <f ca="1">'UPE-UFPB'!H16</f>
        <v>2</v>
      </c>
      <c r="I198" s="172">
        <f ca="1">'UPE-UFPB'!I16</f>
        <v>0</v>
      </c>
      <c r="J198" s="172">
        <f ca="1">'UPE-UFPB'!J16</f>
        <v>0</v>
      </c>
      <c r="K198" s="172">
        <f ca="1">'UPE-UFPB'!K16</f>
        <v>0</v>
      </c>
      <c r="L198" s="172">
        <f ca="1">'UPE-UFPB'!L16</f>
        <v>0</v>
      </c>
      <c r="M198" s="172">
        <f ca="1">'UPE-UFPB'!M16</f>
        <v>0</v>
      </c>
      <c r="N198" s="172">
        <f ca="1">'UPE-UFPB'!N16</f>
        <v>0</v>
      </c>
      <c r="O198" s="172">
        <f ca="1">'UPE-UFPB'!O16</f>
        <v>0</v>
      </c>
      <c r="P198" s="172">
        <f ca="1">'UPE-UFPB'!P16</f>
        <v>0</v>
      </c>
      <c r="Q198" s="172">
        <f ca="1">'UPE-UFPB'!Q16</f>
        <v>0</v>
      </c>
      <c r="R198" s="172">
        <f ca="1">'UPE-UFPB'!R16</f>
        <v>0</v>
      </c>
      <c r="S198" s="172">
        <f ca="1">'UPE-UFPB'!S16</f>
        <v>0</v>
      </c>
      <c r="T198" s="85" t="str">
        <f ca="1">'UPE-UFPB'!T16</f>
        <v>P</v>
      </c>
      <c r="U198" s="172">
        <f ca="1">'UPE-UFPB'!U16</f>
        <v>0</v>
      </c>
      <c r="V198" s="172">
        <f ca="1">'UPE-UFPB'!V16</f>
        <v>0</v>
      </c>
      <c r="W198" s="172">
        <f ca="1">'UPE-UFPB'!W16</f>
        <v>0</v>
      </c>
      <c r="X198" s="172">
        <f ca="1">'UPE-UFPB'!X16</f>
        <v>0</v>
      </c>
      <c r="Y198" s="172">
        <f ca="1">'UPE-UFPB'!Y16</f>
        <v>0</v>
      </c>
      <c r="Z198" s="172">
        <f ca="1">'UPE-UFPB'!Z16</f>
        <v>0</v>
      </c>
      <c r="AA198" s="172">
        <f ca="1">'UPE-UFPB'!AA16</f>
        <v>0</v>
      </c>
      <c r="AB198" s="172">
        <f ca="1">'UPE-UFPB'!AB16</f>
        <v>0</v>
      </c>
      <c r="AC198" s="172">
        <f ca="1">'UPE-UFPB'!AC16</f>
        <v>0</v>
      </c>
      <c r="AD198" s="172">
        <f ca="1">'UPE-UFPB'!AD16</f>
        <v>0</v>
      </c>
      <c r="AE198" s="172">
        <f ca="1">'UPE-UFPB'!AE16</f>
        <v>2</v>
      </c>
      <c r="AF198" s="172">
        <f ca="1">'UPE-UFPB'!AF16</f>
        <v>0</v>
      </c>
      <c r="AG198" s="172">
        <f ca="1">'UPE-UFPB'!AG16</f>
        <v>0</v>
      </c>
      <c r="AH198" s="172">
        <f ca="1">'UPE-UFPB'!AH16</f>
        <v>0</v>
      </c>
      <c r="AI198" s="172">
        <f ca="1">'UPE-UFPB'!AI16</f>
        <v>0</v>
      </c>
      <c r="AJ198" s="50"/>
      <c r="AK198" s="93"/>
      <c r="AL198" s="33"/>
      <c r="AM198" s="33"/>
      <c r="AN198" s="36"/>
      <c r="AO198" s="36"/>
      <c r="AP198" s="36"/>
      <c r="AQ198" s="36"/>
      <c r="AR198" s="37"/>
      <c r="AS198" s="33"/>
      <c r="AT198" s="33"/>
      <c r="AU198" s="33"/>
      <c r="AV198" s="33"/>
      <c r="AW198" s="33"/>
      <c r="AX198" s="33"/>
      <c r="AY198" s="33"/>
      <c r="AZ198" s="38">
        <f t="shared" si="154"/>
        <v>2</v>
      </c>
      <c r="BA198" s="39">
        <f t="shared" si="155"/>
        <v>0</v>
      </c>
      <c r="BB198" s="40">
        <f t="shared" si="156"/>
        <v>2</v>
      </c>
      <c r="BC198" s="31">
        <f t="shared" si="157"/>
        <v>2</v>
      </c>
      <c r="BD198" s="40">
        <f t="shared" si="158"/>
        <v>0</v>
      </c>
      <c r="BE198" s="31">
        <f t="shared" si="159"/>
        <v>2</v>
      </c>
      <c r="BF198" s="40">
        <f t="shared" si="160"/>
        <v>2</v>
      </c>
      <c r="BG198" s="31">
        <f t="shared" si="161"/>
        <v>4</v>
      </c>
      <c r="BH198" s="40">
        <f t="shared" si="162"/>
        <v>0</v>
      </c>
      <c r="BI198" s="40">
        <f t="shared" si="163"/>
        <v>0</v>
      </c>
      <c r="BJ198" s="40">
        <f t="shared" si="164"/>
        <v>0</v>
      </c>
      <c r="BK198" s="40">
        <f t="shared" si="165"/>
        <v>0</v>
      </c>
      <c r="BL198" s="40">
        <f t="shared" si="166"/>
        <v>0</v>
      </c>
      <c r="BM198" s="31">
        <f t="shared" si="167"/>
        <v>0</v>
      </c>
      <c r="BN198" s="40">
        <f t="shared" si="168"/>
        <v>0</v>
      </c>
      <c r="BO198" s="40">
        <f t="shared" si="169"/>
        <v>2</v>
      </c>
      <c r="BP198" s="40">
        <f t="shared" si="170"/>
        <v>2</v>
      </c>
      <c r="BQ198" s="40">
        <f t="shared" si="171"/>
        <v>0</v>
      </c>
      <c r="BR198" s="40">
        <f t="shared" si="172"/>
        <v>0</v>
      </c>
      <c r="BS198" s="31">
        <f t="shared" si="173"/>
        <v>0</v>
      </c>
      <c r="BT198" s="40">
        <f t="shared" si="174"/>
        <v>0</v>
      </c>
      <c r="BU198" s="41">
        <f t="shared" si="175"/>
        <v>0</v>
      </c>
      <c r="BV198" s="41">
        <f t="shared" si="176"/>
        <v>0</v>
      </c>
      <c r="BW198" s="42"/>
      <c r="BX198" s="39">
        <f t="shared" si="177"/>
        <v>240</v>
      </c>
      <c r="BY198" s="40">
        <f t="shared" si="178"/>
        <v>0</v>
      </c>
      <c r="BZ198" s="40">
        <f t="shared" si="179"/>
        <v>0</v>
      </c>
      <c r="CA198" s="40">
        <f t="shared" si="180"/>
        <v>40</v>
      </c>
      <c r="CB198" s="40">
        <f t="shared" si="181"/>
        <v>0</v>
      </c>
      <c r="CC198" s="32">
        <f t="shared" si="200"/>
        <v>280</v>
      </c>
      <c r="CD198" s="177">
        <f t="shared" si="6"/>
        <v>133.33333333333334</v>
      </c>
      <c r="CE198" s="24">
        <f t="shared" si="201"/>
        <v>3</v>
      </c>
      <c r="CF198" s="177">
        <f t="shared" si="7"/>
        <v>93.333333333333343</v>
      </c>
      <c r="CG198" s="24">
        <f t="shared" si="202"/>
        <v>4</v>
      </c>
      <c r="CH198" s="177">
        <f t="shared" si="8"/>
        <v>40</v>
      </c>
      <c r="CI198" s="24">
        <f t="shared" si="203"/>
        <v>5</v>
      </c>
      <c r="CJ198" s="24">
        <f t="shared" si="204"/>
        <v>230</v>
      </c>
      <c r="CK198" s="175">
        <f t="shared" si="182"/>
        <v>0.14136773281498499</v>
      </c>
      <c r="CM198">
        <f t="shared" si="183"/>
        <v>0</v>
      </c>
      <c r="CN198">
        <f t="shared" si="184"/>
        <v>0.3115264797507788</v>
      </c>
      <c r="CO198">
        <f t="shared" si="185"/>
        <v>0</v>
      </c>
      <c r="CP198">
        <f t="shared" si="186"/>
        <v>0.45558086560364469</v>
      </c>
      <c r="CQ198">
        <f t="shared" si="187"/>
        <v>0</v>
      </c>
      <c r="CR198">
        <f t="shared" si="188"/>
        <v>0</v>
      </c>
      <c r="CS198">
        <f t="shared" si="189"/>
        <v>0</v>
      </c>
      <c r="CT198">
        <f t="shared" si="190"/>
        <v>0</v>
      </c>
      <c r="CU198">
        <f t="shared" si="191"/>
        <v>0</v>
      </c>
      <c r="CV198">
        <f t="shared" si="192"/>
        <v>0</v>
      </c>
      <c r="CW198">
        <f t="shared" si="193"/>
        <v>6.8965517241379315</v>
      </c>
      <c r="CX198">
        <f t="shared" si="194"/>
        <v>7.1428571428571423</v>
      </c>
      <c r="CY198">
        <f t="shared" si="195"/>
        <v>0</v>
      </c>
      <c r="CZ198">
        <f t="shared" si="196"/>
        <v>0</v>
      </c>
      <c r="DA198">
        <f t="shared" si="197"/>
        <v>0</v>
      </c>
      <c r="DB198">
        <f t="shared" si="198"/>
        <v>0</v>
      </c>
      <c r="DC198">
        <f t="shared" si="199"/>
        <v>0</v>
      </c>
      <c r="DE198" s="24">
        <f t="shared" si="205"/>
        <v>0</v>
      </c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</row>
    <row r="199" spans="1:123" ht="15.75" thickBot="1">
      <c r="A199" s="172" t="str">
        <f ca="1">'UPE-UFPB'!A17</f>
        <v>UPE/UFPB</v>
      </c>
      <c r="B199" s="172">
        <f ca="1">'UPE-UFPB'!B17</f>
        <v>15</v>
      </c>
      <c r="C199" s="172" t="str">
        <f ca="1">'UPE-UFPB'!C17</f>
        <v>Maria do Socorro Brasileiro Santos</v>
      </c>
      <c r="D199" s="85">
        <f ca="1">'UPE-UFPB'!D17</f>
        <v>0</v>
      </c>
      <c r="E199" s="172">
        <f ca="1">'UPE-UFPB'!E17</f>
        <v>0</v>
      </c>
      <c r="F199" s="172">
        <f ca="1">'UPE-UFPB'!F17</f>
        <v>0</v>
      </c>
      <c r="G199" s="172">
        <f ca="1">'UPE-UFPB'!G17</f>
        <v>0</v>
      </c>
      <c r="H199" s="172">
        <f ca="1">'UPE-UFPB'!H17</f>
        <v>0</v>
      </c>
      <c r="I199" s="172">
        <f ca="1">'UPE-UFPB'!I17</f>
        <v>0</v>
      </c>
      <c r="J199" s="172">
        <f ca="1">'UPE-UFPB'!J17</f>
        <v>0</v>
      </c>
      <c r="K199" s="172">
        <f ca="1">'UPE-UFPB'!K17</f>
        <v>0</v>
      </c>
      <c r="L199" s="172">
        <f ca="1">'UPE-UFPB'!L17</f>
        <v>0</v>
      </c>
      <c r="M199" s="172">
        <f ca="1">'UPE-UFPB'!M17</f>
        <v>0</v>
      </c>
      <c r="N199" s="172">
        <f ca="1">'UPE-UFPB'!N17</f>
        <v>0</v>
      </c>
      <c r="O199" s="172">
        <f ca="1">'UPE-UFPB'!O17</f>
        <v>0</v>
      </c>
      <c r="P199" s="172">
        <f ca="1">'UPE-UFPB'!P17</f>
        <v>0</v>
      </c>
      <c r="Q199" s="172">
        <f ca="1">'UPE-UFPB'!Q17</f>
        <v>0</v>
      </c>
      <c r="R199" s="172">
        <f ca="1">'UPE-UFPB'!R17</f>
        <v>0</v>
      </c>
      <c r="S199" s="172">
        <f ca="1">'UPE-UFPB'!S17</f>
        <v>0</v>
      </c>
      <c r="T199" s="85" t="str">
        <f ca="1">'UPE-UFPB'!T17</f>
        <v>P</v>
      </c>
      <c r="U199" s="172">
        <f ca="1">'UPE-UFPB'!U17</f>
        <v>0</v>
      </c>
      <c r="V199" s="172">
        <f ca="1">'UPE-UFPB'!V17</f>
        <v>0</v>
      </c>
      <c r="W199" s="172">
        <f ca="1">'UPE-UFPB'!W17</f>
        <v>1</v>
      </c>
      <c r="X199" s="172">
        <f ca="1">'UPE-UFPB'!X17</f>
        <v>1</v>
      </c>
      <c r="Y199" s="172">
        <f ca="1">'UPE-UFPB'!Y17</f>
        <v>1</v>
      </c>
      <c r="Z199" s="172">
        <f ca="1">'UPE-UFPB'!Z17</f>
        <v>0</v>
      </c>
      <c r="AA199" s="172">
        <f ca="1">'UPE-UFPB'!AA17</f>
        <v>0</v>
      </c>
      <c r="AB199" s="172">
        <f ca="1">'UPE-UFPB'!AB17</f>
        <v>0</v>
      </c>
      <c r="AC199" s="172">
        <f ca="1">'UPE-UFPB'!AC17</f>
        <v>0</v>
      </c>
      <c r="AD199" s="172">
        <f ca="1">'UPE-UFPB'!AD17</f>
        <v>1</v>
      </c>
      <c r="AE199" s="172">
        <f ca="1">'UPE-UFPB'!AE17</f>
        <v>0</v>
      </c>
      <c r="AF199" s="172">
        <f ca="1">'UPE-UFPB'!AF17</f>
        <v>0</v>
      </c>
      <c r="AG199" s="172">
        <f ca="1">'UPE-UFPB'!AG17</f>
        <v>0</v>
      </c>
      <c r="AH199" s="172">
        <f ca="1">'UPE-UFPB'!AH17</f>
        <v>0</v>
      </c>
      <c r="AI199" s="172">
        <f ca="1">'UPE-UFPB'!AI17</f>
        <v>0</v>
      </c>
      <c r="AJ199" s="50"/>
      <c r="AK199" s="93"/>
      <c r="AL199" s="33"/>
      <c r="AM199" s="33"/>
      <c r="AN199" s="36"/>
      <c r="AO199" s="36"/>
      <c r="AP199" s="36"/>
      <c r="AQ199" s="36"/>
      <c r="AR199" s="37"/>
      <c r="AS199" s="33"/>
      <c r="AT199" s="33"/>
      <c r="AU199" s="33"/>
      <c r="AV199" s="33"/>
      <c r="AW199" s="33"/>
      <c r="AX199" s="33"/>
      <c r="AY199" s="33"/>
      <c r="AZ199" s="38">
        <f t="shared" si="154"/>
        <v>1</v>
      </c>
      <c r="BA199" s="39">
        <f t="shared" si="155"/>
        <v>0</v>
      </c>
      <c r="BB199" s="40">
        <f t="shared" si="156"/>
        <v>0</v>
      </c>
      <c r="BC199" s="31">
        <f t="shared" si="157"/>
        <v>0</v>
      </c>
      <c r="BD199" s="40">
        <f t="shared" si="158"/>
        <v>1</v>
      </c>
      <c r="BE199" s="31">
        <f t="shared" si="159"/>
        <v>1</v>
      </c>
      <c r="BF199" s="40">
        <f t="shared" si="160"/>
        <v>1</v>
      </c>
      <c r="BG199" s="31">
        <f t="shared" si="161"/>
        <v>2</v>
      </c>
      <c r="BH199" s="40">
        <f t="shared" si="162"/>
        <v>1</v>
      </c>
      <c r="BI199" s="40">
        <f t="shared" si="163"/>
        <v>0</v>
      </c>
      <c r="BJ199" s="40">
        <f t="shared" si="164"/>
        <v>0</v>
      </c>
      <c r="BK199" s="40">
        <f t="shared" si="165"/>
        <v>0</v>
      </c>
      <c r="BL199" s="40">
        <f t="shared" si="166"/>
        <v>0</v>
      </c>
      <c r="BM199" s="31">
        <f t="shared" si="167"/>
        <v>0</v>
      </c>
      <c r="BN199" s="40">
        <f t="shared" si="168"/>
        <v>1</v>
      </c>
      <c r="BO199" s="40">
        <f t="shared" si="169"/>
        <v>0</v>
      </c>
      <c r="BP199" s="40">
        <f t="shared" si="170"/>
        <v>0</v>
      </c>
      <c r="BQ199" s="40">
        <f t="shared" si="171"/>
        <v>0</v>
      </c>
      <c r="BR199" s="40">
        <f t="shared" si="172"/>
        <v>0</v>
      </c>
      <c r="BS199" s="31">
        <f t="shared" si="173"/>
        <v>0</v>
      </c>
      <c r="BT199" s="40">
        <f t="shared" si="174"/>
        <v>0</v>
      </c>
      <c r="BU199" s="41">
        <f t="shared" si="175"/>
        <v>0</v>
      </c>
      <c r="BV199" s="41">
        <f t="shared" si="176"/>
        <v>0</v>
      </c>
      <c r="BW199" s="42"/>
      <c r="BX199" s="39">
        <f t="shared" si="177"/>
        <v>120</v>
      </c>
      <c r="BY199" s="40">
        <f t="shared" si="178"/>
        <v>0</v>
      </c>
      <c r="BZ199" s="40">
        <f t="shared" si="179"/>
        <v>0</v>
      </c>
      <c r="CA199" s="40">
        <f t="shared" si="180"/>
        <v>50</v>
      </c>
      <c r="CB199" s="40">
        <f t="shared" si="181"/>
        <v>0</v>
      </c>
      <c r="CC199" s="32">
        <f t="shared" si="200"/>
        <v>170</v>
      </c>
      <c r="CD199" s="177">
        <f t="shared" si="6"/>
        <v>96.666666666666671</v>
      </c>
      <c r="CE199" s="24">
        <f t="shared" si="201"/>
        <v>3</v>
      </c>
      <c r="CF199" s="177">
        <f t="shared" si="7"/>
        <v>76.666666666666671</v>
      </c>
      <c r="CG199" s="24">
        <f t="shared" si="202"/>
        <v>4</v>
      </c>
      <c r="CH199" s="177">
        <f t="shared" si="8"/>
        <v>50</v>
      </c>
      <c r="CI199" s="24">
        <f t="shared" si="203"/>
        <v>5</v>
      </c>
      <c r="CJ199" s="24">
        <f t="shared" si="204"/>
        <v>297</v>
      </c>
      <c r="CK199" s="175">
        <f t="shared" si="182"/>
        <v>8.5830409209098013E-2</v>
      </c>
      <c r="CM199">
        <f t="shared" si="183"/>
        <v>0</v>
      </c>
      <c r="CN199">
        <f t="shared" si="184"/>
        <v>0</v>
      </c>
      <c r="CO199">
        <f t="shared" si="185"/>
        <v>9.9800399201596807E-2</v>
      </c>
      <c r="CP199">
        <f t="shared" si="186"/>
        <v>0.22779043280182235</v>
      </c>
      <c r="CQ199">
        <f t="shared" si="187"/>
        <v>0.84033613445378152</v>
      </c>
      <c r="CR199">
        <f t="shared" si="188"/>
        <v>0</v>
      </c>
      <c r="CS199">
        <f t="shared" si="189"/>
        <v>0</v>
      </c>
      <c r="CT199">
        <f t="shared" si="190"/>
        <v>0</v>
      </c>
      <c r="CU199">
        <f t="shared" si="191"/>
        <v>0</v>
      </c>
      <c r="CV199">
        <f t="shared" si="192"/>
        <v>3.125</v>
      </c>
      <c r="CW199">
        <f t="shared" si="193"/>
        <v>0</v>
      </c>
      <c r="CX199">
        <f t="shared" si="194"/>
        <v>0</v>
      </c>
      <c r="CY199">
        <f t="shared" si="195"/>
        <v>0</v>
      </c>
      <c r="CZ199">
        <f t="shared" si="196"/>
        <v>0</v>
      </c>
      <c r="DA199">
        <f t="shared" si="197"/>
        <v>0</v>
      </c>
      <c r="DB199">
        <f t="shared" si="198"/>
        <v>0</v>
      </c>
      <c r="DC199">
        <f t="shared" si="199"/>
        <v>0</v>
      </c>
      <c r="DE199" s="24">
        <f t="shared" si="205"/>
        <v>0</v>
      </c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</row>
    <row r="200" spans="1:123" ht="15.75" thickBot="1">
      <c r="A200" s="172" t="str">
        <f ca="1">'UPE-UFPB'!A18</f>
        <v>UPE/UFPB</v>
      </c>
      <c r="B200" s="172">
        <f ca="1">'UPE-UFPB'!B18</f>
        <v>16</v>
      </c>
      <c r="C200" s="172" t="str">
        <f ca="1">'UPE-UFPB'!C18</f>
        <v>Maria do Socorro Cirilo de Sousa</v>
      </c>
      <c r="D200" s="85" t="str">
        <f ca="1">'UPE-UFPB'!D18</f>
        <v>P</v>
      </c>
      <c r="E200" s="172">
        <f ca="1">'UPE-UFPB'!E18</f>
        <v>0</v>
      </c>
      <c r="F200" s="172">
        <f ca="1">'UPE-UFPB'!F18</f>
        <v>3</v>
      </c>
      <c r="G200" s="172">
        <f ca="1">'UPE-UFPB'!G18</f>
        <v>0</v>
      </c>
      <c r="H200" s="172">
        <f ca="1">'UPE-UFPB'!H18</f>
        <v>1</v>
      </c>
      <c r="I200" s="172">
        <f ca="1">'UPE-UFPB'!I18</f>
        <v>0</v>
      </c>
      <c r="J200" s="172">
        <f ca="1">'UPE-UFPB'!J18</f>
        <v>7</v>
      </c>
      <c r="K200" s="172">
        <f ca="1">'UPE-UFPB'!K18</f>
        <v>1</v>
      </c>
      <c r="L200" s="172">
        <f ca="1">'UPE-UFPB'!L18</f>
        <v>0</v>
      </c>
      <c r="M200" s="172">
        <f ca="1">'UPE-UFPB'!M18</f>
        <v>0</v>
      </c>
      <c r="N200" s="172">
        <f ca="1">'UPE-UFPB'!N18</f>
        <v>0</v>
      </c>
      <c r="O200" s="172">
        <f ca="1">'UPE-UFPB'!O18</f>
        <v>0</v>
      </c>
      <c r="P200" s="172">
        <f ca="1">'UPE-UFPB'!P18</f>
        <v>0</v>
      </c>
      <c r="Q200" s="172">
        <f ca="1">'UPE-UFPB'!Q18</f>
        <v>0</v>
      </c>
      <c r="R200" s="172">
        <f ca="1">'UPE-UFPB'!R18</f>
        <v>0</v>
      </c>
      <c r="S200" s="172">
        <f ca="1">'UPE-UFPB'!S18</f>
        <v>0</v>
      </c>
      <c r="T200" s="85" t="str">
        <f ca="1">'UPE-UFPB'!T18</f>
        <v>P</v>
      </c>
      <c r="U200" s="172">
        <f ca="1">'UPE-UFPB'!U18</f>
        <v>0</v>
      </c>
      <c r="V200" s="172">
        <f ca="1">'UPE-UFPB'!V18</f>
        <v>0</v>
      </c>
      <c r="W200" s="172">
        <f ca="1">'UPE-UFPB'!W18</f>
        <v>0</v>
      </c>
      <c r="X200" s="172">
        <f ca="1">'UPE-UFPB'!X18</f>
        <v>0</v>
      </c>
      <c r="Y200" s="172">
        <f ca="1">'UPE-UFPB'!Y18</f>
        <v>0</v>
      </c>
      <c r="Z200" s="172">
        <f ca="1">'UPE-UFPB'!Z18</f>
        <v>0</v>
      </c>
      <c r="AA200" s="172">
        <f ca="1">'UPE-UFPB'!AA18</f>
        <v>0</v>
      </c>
      <c r="AB200" s="172">
        <f ca="1">'UPE-UFPB'!AB18</f>
        <v>0</v>
      </c>
      <c r="AC200" s="172">
        <f ca="1">'UPE-UFPB'!AC18</f>
        <v>0</v>
      </c>
      <c r="AD200" s="172">
        <f ca="1">'UPE-UFPB'!AD18</f>
        <v>0</v>
      </c>
      <c r="AE200" s="172">
        <f ca="1">'UPE-UFPB'!AE18</f>
        <v>1</v>
      </c>
      <c r="AF200" s="172">
        <f ca="1">'UPE-UFPB'!AF18</f>
        <v>0</v>
      </c>
      <c r="AG200" s="172">
        <f ca="1">'UPE-UFPB'!AG18</f>
        <v>0</v>
      </c>
      <c r="AH200" s="172">
        <f ca="1">'UPE-UFPB'!AH18</f>
        <v>0</v>
      </c>
      <c r="AI200" s="172">
        <f ca="1">'UPE-UFPB'!AI18</f>
        <v>0</v>
      </c>
      <c r="AJ200" s="50"/>
      <c r="AK200" s="93"/>
      <c r="AL200" s="33"/>
      <c r="AM200" s="33"/>
      <c r="AN200" s="36"/>
      <c r="AO200" s="36"/>
      <c r="AP200" s="36"/>
      <c r="AQ200" s="36"/>
      <c r="AR200" s="37"/>
      <c r="AS200" s="33"/>
      <c r="AT200" s="33"/>
      <c r="AU200" s="33"/>
      <c r="AV200" s="33"/>
      <c r="AW200" s="33"/>
      <c r="AX200" s="33"/>
      <c r="AY200" s="33"/>
      <c r="AZ200" s="38">
        <f t="shared" si="154"/>
        <v>2</v>
      </c>
      <c r="BA200" s="39">
        <f t="shared" si="155"/>
        <v>0</v>
      </c>
      <c r="BB200" s="40">
        <f t="shared" si="156"/>
        <v>3</v>
      </c>
      <c r="BC200" s="31">
        <f t="shared" si="157"/>
        <v>3</v>
      </c>
      <c r="BD200" s="40">
        <f t="shared" si="158"/>
        <v>0</v>
      </c>
      <c r="BE200" s="31">
        <f t="shared" si="159"/>
        <v>3</v>
      </c>
      <c r="BF200" s="40">
        <f t="shared" si="160"/>
        <v>1</v>
      </c>
      <c r="BG200" s="31">
        <f t="shared" si="161"/>
        <v>4</v>
      </c>
      <c r="BH200" s="40">
        <f t="shared" si="162"/>
        <v>0</v>
      </c>
      <c r="BI200" s="40">
        <f t="shared" si="163"/>
        <v>7</v>
      </c>
      <c r="BJ200" s="40">
        <f t="shared" si="164"/>
        <v>1</v>
      </c>
      <c r="BK200" s="40">
        <f t="shared" si="165"/>
        <v>0</v>
      </c>
      <c r="BL200" s="40">
        <f t="shared" si="166"/>
        <v>0</v>
      </c>
      <c r="BM200" s="31">
        <f t="shared" si="167"/>
        <v>0</v>
      </c>
      <c r="BN200" s="40">
        <f t="shared" si="168"/>
        <v>0</v>
      </c>
      <c r="BO200" s="40">
        <f t="shared" si="169"/>
        <v>1</v>
      </c>
      <c r="BP200" s="40">
        <f t="shared" si="170"/>
        <v>1</v>
      </c>
      <c r="BQ200" s="40">
        <f t="shared" si="171"/>
        <v>0</v>
      </c>
      <c r="BR200" s="40">
        <f t="shared" si="172"/>
        <v>0</v>
      </c>
      <c r="BS200" s="31">
        <f t="shared" si="173"/>
        <v>0</v>
      </c>
      <c r="BT200" s="40">
        <f t="shared" si="174"/>
        <v>0</v>
      </c>
      <c r="BU200" s="41">
        <f t="shared" si="175"/>
        <v>0</v>
      </c>
      <c r="BV200" s="41">
        <f t="shared" si="176"/>
        <v>0</v>
      </c>
      <c r="BW200" s="42"/>
      <c r="BX200" s="39">
        <f t="shared" si="177"/>
        <v>280</v>
      </c>
      <c r="BY200" s="40">
        <f t="shared" si="178"/>
        <v>30</v>
      </c>
      <c r="BZ200" s="40">
        <f t="shared" si="179"/>
        <v>5</v>
      </c>
      <c r="CA200" s="40">
        <f t="shared" si="180"/>
        <v>20</v>
      </c>
      <c r="CB200" s="40">
        <f t="shared" si="181"/>
        <v>0</v>
      </c>
      <c r="CC200" s="32">
        <f t="shared" si="200"/>
        <v>335</v>
      </c>
      <c r="CD200" s="177">
        <f t="shared" si="6"/>
        <v>188.33333333333334</v>
      </c>
      <c r="CE200" s="24">
        <f t="shared" si="201"/>
        <v>3</v>
      </c>
      <c r="CF200" s="177">
        <f t="shared" si="7"/>
        <v>148.33333333333334</v>
      </c>
      <c r="CG200" s="24">
        <f t="shared" si="202"/>
        <v>4</v>
      </c>
      <c r="CH200" s="177">
        <f t="shared" si="8"/>
        <v>95</v>
      </c>
      <c r="CI200" s="24">
        <f t="shared" si="203"/>
        <v>5</v>
      </c>
      <c r="CJ200" s="24">
        <f t="shared" si="204"/>
        <v>194</v>
      </c>
      <c r="CK200" s="175">
        <f t="shared" si="182"/>
        <v>0.16913639461792845</v>
      </c>
      <c r="CM200">
        <f t="shared" si="183"/>
        <v>0</v>
      </c>
      <c r="CN200">
        <f t="shared" si="184"/>
        <v>0.46728971962616822</v>
      </c>
      <c r="CO200">
        <f t="shared" si="185"/>
        <v>0</v>
      </c>
      <c r="CP200">
        <f t="shared" si="186"/>
        <v>0.22779043280182235</v>
      </c>
      <c r="CQ200">
        <f t="shared" si="187"/>
        <v>0</v>
      </c>
      <c r="CR200">
        <f t="shared" si="188"/>
        <v>2.0958083832335328</v>
      </c>
      <c r="CS200">
        <f t="shared" si="189"/>
        <v>1.0204081632653061</v>
      </c>
      <c r="CT200">
        <f t="shared" si="190"/>
        <v>0</v>
      </c>
      <c r="CU200">
        <f t="shared" si="191"/>
        <v>0</v>
      </c>
      <c r="CV200">
        <f t="shared" si="192"/>
        <v>0</v>
      </c>
      <c r="CW200">
        <f t="shared" si="193"/>
        <v>3.4482758620689657</v>
      </c>
      <c r="CX200">
        <f t="shared" si="194"/>
        <v>3.5714285714285712</v>
      </c>
      <c r="CY200">
        <f t="shared" si="195"/>
        <v>0</v>
      </c>
      <c r="CZ200">
        <f t="shared" si="196"/>
        <v>0</v>
      </c>
      <c r="DA200">
        <f t="shared" si="197"/>
        <v>0</v>
      </c>
      <c r="DB200">
        <f t="shared" si="198"/>
        <v>0</v>
      </c>
      <c r="DC200">
        <f t="shared" si="199"/>
        <v>0</v>
      </c>
      <c r="DE200" s="24">
        <f t="shared" si="205"/>
        <v>0</v>
      </c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</row>
    <row r="201" spans="1:123" ht="15.75" thickBot="1">
      <c r="A201" s="172" t="str">
        <f ca="1">'UPE-UFPB'!A19</f>
        <v>UPE/UFPB</v>
      </c>
      <c r="B201" s="172">
        <f ca="1">'UPE-UFPB'!B19</f>
        <v>17</v>
      </c>
      <c r="C201" s="172" t="str">
        <f ca="1">'UPE-UFPB'!C19</f>
        <v>Maria Teresa Cattuzzo</v>
      </c>
      <c r="D201" s="85" t="str">
        <f ca="1">'UPE-UFPB'!D19</f>
        <v>P</v>
      </c>
      <c r="E201" s="172">
        <f ca="1">'UPE-UFPB'!E19</f>
        <v>0</v>
      </c>
      <c r="F201" s="172">
        <f ca="1">'UPE-UFPB'!F19</f>
        <v>0</v>
      </c>
      <c r="G201" s="172">
        <f ca="1">'UPE-UFPB'!G19</f>
        <v>2</v>
      </c>
      <c r="H201" s="172">
        <f ca="1">'UPE-UFPB'!H19</f>
        <v>2</v>
      </c>
      <c r="I201" s="172">
        <f ca="1">'UPE-UFPB'!I19</f>
        <v>0</v>
      </c>
      <c r="J201" s="172">
        <f ca="1">'UPE-UFPB'!J19</f>
        <v>0</v>
      </c>
      <c r="K201" s="172">
        <f ca="1">'UPE-UFPB'!K19</f>
        <v>0</v>
      </c>
      <c r="L201" s="172">
        <f ca="1">'UPE-UFPB'!L19</f>
        <v>0</v>
      </c>
      <c r="M201" s="172">
        <f ca="1">'UPE-UFPB'!M19</f>
        <v>0</v>
      </c>
      <c r="N201" s="172">
        <f ca="1">'UPE-UFPB'!N19</f>
        <v>0</v>
      </c>
      <c r="O201" s="172">
        <f ca="1">'UPE-UFPB'!O19</f>
        <v>0</v>
      </c>
      <c r="P201" s="172">
        <f ca="1">'UPE-UFPB'!P19</f>
        <v>0</v>
      </c>
      <c r="Q201" s="172">
        <f ca="1">'UPE-UFPB'!Q19</f>
        <v>0</v>
      </c>
      <c r="R201" s="172">
        <f ca="1">'UPE-UFPB'!R19</f>
        <v>0</v>
      </c>
      <c r="S201" s="172">
        <f ca="1">'UPE-UFPB'!S19</f>
        <v>0</v>
      </c>
      <c r="T201" s="85" t="str">
        <f ca="1">'UPE-UFPB'!T19</f>
        <v>P</v>
      </c>
      <c r="U201" s="172">
        <f ca="1">'UPE-UFPB'!U19</f>
        <v>0</v>
      </c>
      <c r="V201" s="172">
        <f ca="1">'UPE-UFPB'!V19</f>
        <v>0</v>
      </c>
      <c r="W201" s="172">
        <f ca="1">'UPE-UFPB'!W19</f>
        <v>2</v>
      </c>
      <c r="X201" s="172">
        <f ca="1">'UPE-UFPB'!X19</f>
        <v>0</v>
      </c>
      <c r="Y201" s="172">
        <f ca="1">'UPE-UFPB'!Y19</f>
        <v>0</v>
      </c>
      <c r="Z201" s="172">
        <f ca="1">'UPE-UFPB'!Z19</f>
        <v>1</v>
      </c>
      <c r="AA201" s="172">
        <f ca="1">'UPE-UFPB'!AA19</f>
        <v>0</v>
      </c>
      <c r="AB201" s="172">
        <f ca="1">'UPE-UFPB'!AB19</f>
        <v>0</v>
      </c>
      <c r="AC201" s="172">
        <f ca="1">'UPE-UFPB'!AC19</f>
        <v>0</v>
      </c>
      <c r="AD201" s="172">
        <f ca="1">'UPE-UFPB'!AD19</f>
        <v>1</v>
      </c>
      <c r="AE201" s="172">
        <f ca="1">'UPE-UFPB'!AE19</f>
        <v>0</v>
      </c>
      <c r="AF201" s="172">
        <f ca="1">'UPE-UFPB'!AF19</f>
        <v>0</v>
      </c>
      <c r="AG201" s="172">
        <f ca="1">'UPE-UFPB'!AG19</f>
        <v>0</v>
      </c>
      <c r="AH201" s="172">
        <f ca="1">'UPE-UFPB'!AH19</f>
        <v>0</v>
      </c>
      <c r="AI201" s="172">
        <f ca="1">'UPE-UFPB'!AI19</f>
        <v>0</v>
      </c>
      <c r="AJ201" s="50"/>
      <c r="AK201" s="93"/>
      <c r="AL201" s="33"/>
      <c r="AM201" s="33"/>
      <c r="AN201" s="36"/>
      <c r="AO201" s="36"/>
      <c r="AP201" s="36"/>
      <c r="AQ201" s="36"/>
      <c r="AR201" s="37"/>
      <c r="AS201" s="33"/>
      <c r="AT201" s="33"/>
      <c r="AU201" s="33"/>
      <c r="AV201" s="33"/>
      <c r="AW201" s="33"/>
      <c r="AX201" s="33"/>
      <c r="AY201" s="33"/>
      <c r="AZ201" s="38">
        <f t="shared" si="154"/>
        <v>2</v>
      </c>
      <c r="BA201" s="39">
        <f t="shared" si="155"/>
        <v>0</v>
      </c>
      <c r="BB201" s="40">
        <f t="shared" si="156"/>
        <v>0</v>
      </c>
      <c r="BC201" s="31">
        <f t="shared" si="157"/>
        <v>0</v>
      </c>
      <c r="BD201" s="40">
        <f t="shared" si="158"/>
        <v>4</v>
      </c>
      <c r="BE201" s="31">
        <f t="shared" si="159"/>
        <v>4</v>
      </c>
      <c r="BF201" s="40">
        <f t="shared" si="160"/>
        <v>2</v>
      </c>
      <c r="BG201" s="31">
        <f t="shared" si="161"/>
        <v>6</v>
      </c>
      <c r="BH201" s="40">
        <f t="shared" si="162"/>
        <v>0</v>
      </c>
      <c r="BI201" s="40">
        <f t="shared" si="163"/>
        <v>1</v>
      </c>
      <c r="BJ201" s="40">
        <f t="shared" si="164"/>
        <v>0</v>
      </c>
      <c r="BK201" s="40">
        <f t="shared" si="165"/>
        <v>0</v>
      </c>
      <c r="BL201" s="40">
        <f t="shared" si="166"/>
        <v>0</v>
      </c>
      <c r="BM201" s="31">
        <f t="shared" si="167"/>
        <v>0</v>
      </c>
      <c r="BN201" s="40">
        <f t="shared" si="168"/>
        <v>1</v>
      </c>
      <c r="BO201" s="40">
        <f t="shared" si="169"/>
        <v>0</v>
      </c>
      <c r="BP201" s="40">
        <f t="shared" si="170"/>
        <v>0</v>
      </c>
      <c r="BQ201" s="40">
        <f t="shared" si="171"/>
        <v>0</v>
      </c>
      <c r="BR201" s="40">
        <f t="shared" si="172"/>
        <v>0</v>
      </c>
      <c r="BS201" s="31">
        <f t="shared" si="173"/>
        <v>0</v>
      </c>
      <c r="BT201" s="40">
        <f t="shared" si="174"/>
        <v>0</v>
      </c>
      <c r="BU201" s="41">
        <f t="shared" si="175"/>
        <v>0</v>
      </c>
      <c r="BV201" s="41">
        <f t="shared" si="176"/>
        <v>0</v>
      </c>
      <c r="BW201" s="42"/>
      <c r="BX201" s="39">
        <f t="shared" si="177"/>
        <v>320</v>
      </c>
      <c r="BY201" s="40">
        <f t="shared" si="178"/>
        <v>10</v>
      </c>
      <c r="BZ201" s="40">
        <f t="shared" si="179"/>
        <v>0</v>
      </c>
      <c r="CA201" s="40">
        <f t="shared" si="180"/>
        <v>50</v>
      </c>
      <c r="CB201" s="40">
        <f t="shared" si="181"/>
        <v>0</v>
      </c>
      <c r="CC201" s="32">
        <f t="shared" si="200"/>
        <v>380</v>
      </c>
      <c r="CD201" s="177">
        <f t="shared" si="6"/>
        <v>233.33333333333334</v>
      </c>
      <c r="CE201" s="24">
        <f t="shared" si="201"/>
        <v>3</v>
      </c>
      <c r="CF201" s="177">
        <f t="shared" si="7"/>
        <v>193.33333333333334</v>
      </c>
      <c r="CG201" s="24">
        <f t="shared" si="202"/>
        <v>4</v>
      </c>
      <c r="CH201" s="177">
        <f t="shared" si="8"/>
        <v>140</v>
      </c>
      <c r="CI201" s="24">
        <f t="shared" si="203"/>
        <v>5</v>
      </c>
      <c r="CJ201" s="24">
        <f t="shared" si="204"/>
        <v>158</v>
      </c>
      <c r="CK201" s="175">
        <f t="shared" si="182"/>
        <v>0.19185620882033674</v>
      </c>
      <c r="CM201">
        <f t="shared" si="183"/>
        <v>0</v>
      </c>
      <c r="CN201">
        <f t="shared" si="184"/>
        <v>0</v>
      </c>
      <c r="CO201">
        <f t="shared" si="185"/>
        <v>0.39920159680638723</v>
      </c>
      <c r="CP201">
        <f t="shared" si="186"/>
        <v>0.45558086560364469</v>
      </c>
      <c r="CQ201">
        <f t="shared" si="187"/>
        <v>0</v>
      </c>
      <c r="CR201">
        <f t="shared" si="188"/>
        <v>0.29940119760479045</v>
      </c>
      <c r="CS201">
        <f t="shared" si="189"/>
        <v>0</v>
      </c>
      <c r="CT201">
        <f t="shared" si="190"/>
        <v>0</v>
      </c>
      <c r="CU201">
        <f t="shared" si="191"/>
        <v>0</v>
      </c>
      <c r="CV201">
        <f t="shared" si="192"/>
        <v>3.125</v>
      </c>
      <c r="CW201">
        <f t="shared" si="193"/>
        <v>0</v>
      </c>
      <c r="CX201">
        <f t="shared" si="194"/>
        <v>0</v>
      </c>
      <c r="CY201">
        <f t="shared" si="195"/>
        <v>0</v>
      </c>
      <c r="CZ201">
        <f t="shared" si="196"/>
        <v>0</v>
      </c>
      <c r="DA201">
        <f t="shared" si="197"/>
        <v>0</v>
      </c>
      <c r="DB201">
        <f t="shared" si="198"/>
        <v>0</v>
      </c>
      <c r="DC201">
        <f t="shared" si="199"/>
        <v>0</v>
      </c>
      <c r="DE201" s="24">
        <f t="shared" si="205"/>
        <v>0</v>
      </c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</row>
    <row r="202" spans="1:123" ht="15.75" thickBot="1">
      <c r="A202" s="172" t="str">
        <f ca="1">'UPE-UFPB'!A20</f>
        <v>UPE/UFPB</v>
      </c>
      <c r="B202" s="172">
        <f ca="1">'UPE-UFPB'!B20</f>
        <v>18</v>
      </c>
      <c r="C202" s="172" t="str">
        <f ca="1">'UPE-UFPB'!C20</f>
        <v>Pierre Normando Gomes-da-Silva</v>
      </c>
      <c r="D202" s="85" t="str">
        <f ca="1">'UPE-UFPB'!D20</f>
        <v>P</v>
      </c>
      <c r="E202" s="172">
        <f ca="1">'UPE-UFPB'!E20</f>
        <v>0</v>
      </c>
      <c r="F202" s="172">
        <f ca="1">'UPE-UFPB'!F20</f>
        <v>0</v>
      </c>
      <c r="G202" s="172">
        <f ca="1">'UPE-UFPB'!G20</f>
        <v>0</v>
      </c>
      <c r="H202" s="172">
        <f ca="1">'UPE-UFPB'!H20</f>
        <v>1</v>
      </c>
      <c r="I202" s="172">
        <f ca="1">'UPE-UFPB'!I20</f>
        <v>0</v>
      </c>
      <c r="J202" s="172">
        <f ca="1">'UPE-UFPB'!J20</f>
        <v>0</v>
      </c>
      <c r="K202" s="172">
        <f ca="1">'UPE-UFPB'!K20</f>
        <v>0</v>
      </c>
      <c r="L202" s="172">
        <f ca="1">'UPE-UFPB'!L20</f>
        <v>0</v>
      </c>
      <c r="M202" s="172">
        <f ca="1">'UPE-UFPB'!M20</f>
        <v>0</v>
      </c>
      <c r="N202" s="172">
        <f ca="1">'UPE-UFPB'!N20</f>
        <v>1</v>
      </c>
      <c r="O202" s="172">
        <f ca="1">'UPE-UFPB'!O20</f>
        <v>0</v>
      </c>
      <c r="P202" s="172">
        <f ca="1">'UPE-UFPB'!P20</f>
        <v>0</v>
      </c>
      <c r="Q202" s="172">
        <f ca="1">'UPE-UFPB'!Q20</f>
        <v>0</v>
      </c>
      <c r="R202" s="172">
        <f ca="1">'UPE-UFPB'!R20</f>
        <v>0</v>
      </c>
      <c r="S202" s="172">
        <f ca="1">'UPE-UFPB'!S20</f>
        <v>0</v>
      </c>
      <c r="T202" s="85" t="str">
        <f ca="1">'UPE-UFPB'!T20</f>
        <v>P</v>
      </c>
      <c r="U202" s="172">
        <f ca="1">'UPE-UFPB'!U20</f>
        <v>0</v>
      </c>
      <c r="V202" s="172">
        <f ca="1">'UPE-UFPB'!V20</f>
        <v>0</v>
      </c>
      <c r="W202" s="172">
        <f ca="1">'UPE-UFPB'!W20</f>
        <v>0</v>
      </c>
      <c r="X202" s="172">
        <f ca="1">'UPE-UFPB'!X20</f>
        <v>1</v>
      </c>
      <c r="Y202" s="172">
        <f ca="1">'UPE-UFPB'!Y20</f>
        <v>0</v>
      </c>
      <c r="Z202" s="172">
        <f ca="1">'UPE-UFPB'!Z20</f>
        <v>1</v>
      </c>
      <c r="AA202" s="172">
        <f ca="1">'UPE-UFPB'!AA20</f>
        <v>0</v>
      </c>
      <c r="AB202" s="172">
        <f ca="1">'UPE-UFPB'!AB20</f>
        <v>0</v>
      </c>
      <c r="AC202" s="172">
        <f ca="1">'UPE-UFPB'!AC20</f>
        <v>0</v>
      </c>
      <c r="AD202" s="172">
        <f ca="1">'UPE-UFPB'!AD20</f>
        <v>1</v>
      </c>
      <c r="AE202" s="172">
        <f ca="1">'UPE-UFPB'!AE20</f>
        <v>0</v>
      </c>
      <c r="AF202" s="172">
        <f ca="1">'UPE-UFPB'!AF20</f>
        <v>0</v>
      </c>
      <c r="AG202" s="172">
        <f ca="1">'UPE-UFPB'!AG20</f>
        <v>0</v>
      </c>
      <c r="AH202" s="172">
        <f ca="1">'UPE-UFPB'!AH20</f>
        <v>0</v>
      </c>
      <c r="AI202" s="172">
        <f ca="1">'UPE-UFPB'!AI20</f>
        <v>1</v>
      </c>
      <c r="AJ202" s="50"/>
      <c r="AK202" s="93"/>
      <c r="AL202" s="33"/>
      <c r="AM202" s="33"/>
      <c r="AN202" s="36"/>
      <c r="AO202" s="36"/>
      <c r="AP202" s="36"/>
      <c r="AQ202" s="36"/>
      <c r="AR202" s="37"/>
      <c r="AS202" s="33"/>
      <c r="AT202" s="33"/>
      <c r="AU202" s="33"/>
      <c r="AV202" s="33"/>
      <c r="AW202" s="33"/>
      <c r="AX202" s="33"/>
      <c r="AY202" s="33"/>
      <c r="AZ202" s="38">
        <f t="shared" si="154"/>
        <v>2</v>
      </c>
      <c r="BA202" s="39">
        <f t="shared" si="155"/>
        <v>0</v>
      </c>
      <c r="BB202" s="40">
        <f t="shared" si="156"/>
        <v>0</v>
      </c>
      <c r="BC202" s="31">
        <f t="shared" si="157"/>
        <v>0</v>
      </c>
      <c r="BD202" s="40">
        <f t="shared" si="158"/>
        <v>0</v>
      </c>
      <c r="BE202" s="31">
        <f t="shared" si="159"/>
        <v>0</v>
      </c>
      <c r="BF202" s="40">
        <f t="shared" si="160"/>
        <v>2</v>
      </c>
      <c r="BG202" s="31">
        <f t="shared" si="161"/>
        <v>2</v>
      </c>
      <c r="BH202" s="40">
        <f t="shared" si="162"/>
        <v>0</v>
      </c>
      <c r="BI202" s="40">
        <f t="shared" si="163"/>
        <v>1</v>
      </c>
      <c r="BJ202" s="40">
        <f t="shared" si="164"/>
        <v>0</v>
      </c>
      <c r="BK202" s="40">
        <f t="shared" si="165"/>
        <v>0</v>
      </c>
      <c r="BL202" s="40">
        <f t="shared" si="166"/>
        <v>0</v>
      </c>
      <c r="BM202" s="31">
        <f t="shared" si="167"/>
        <v>0</v>
      </c>
      <c r="BN202" s="40">
        <f t="shared" si="168"/>
        <v>2</v>
      </c>
      <c r="BO202" s="40">
        <f t="shared" si="169"/>
        <v>0</v>
      </c>
      <c r="BP202" s="40">
        <f t="shared" si="170"/>
        <v>0</v>
      </c>
      <c r="BQ202" s="40">
        <f t="shared" si="171"/>
        <v>0</v>
      </c>
      <c r="BR202" s="40">
        <f t="shared" si="172"/>
        <v>0</v>
      </c>
      <c r="BS202" s="31">
        <f t="shared" si="173"/>
        <v>0</v>
      </c>
      <c r="BT202" s="40">
        <f t="shared" si="174"/>
        <v>0</v>
      </c>
      <c r="BU202" s="41">
        <f t="shared" si="175"/>
        <v>1</v>
      </c>
      <c r="BV202" s="41">
        <f t="shared" si="176"/>
        <v>1</v>
      </c>
      <c r="BW202" s="42"/>
      <c r="BX202" s="39">
        <f t="shared" si="177"/>
        <v>80</v>
      </c>
      <c r="BY202" s="40">
        <f t="shared" si="178"/>
        <v>10</v>
      </c>
      <c r="BZ202" s="40">
        <f t="shared" si="179"/>
        <v>0</v>
      </c>
      <c r="CA202" s="40">
        <f t="shared" si="180"/>
        <v>100</v>
      </c>
      <c r="CB202" s="40">
        <f t="shared" si="181"/>
        <v>10</v>
      </c>
      <c r="CC202" s="32">
        <f t="shared" si="200"/>
        <v>200</v>
      </c>
      <c r="CD202" s="177">
        <f t="shared" si="6"/>
        <v>53.333333333333343</v>
      </c>
      <c r="CE202" s="24">
        <f t="shared" si="201"/>
        <v>3</v>
      </c>
      <c r="CF202" s="177">
        <f t="shared" si="7"/>
        <v>13.333333333333343</v>
      </c>
      <c r="CG202" s="24">
        <f t="shared" si="202"/>
        <v>4</v>
      </c>
      <c r="CH202" s="177">
        <f t="shared" si="8"/>
        <v>-40</v>
      </c>
      <c r="CI202" s="24" t="str">
        <f t="shared" si="203"/>
        <v>NAO</v>
      </c>
      <c r="CJ202" s="24">
        <f t="shared" si="204"/>
        <v>283</v>
      </c>
      <c r="CK202" s="175">
        <f t="shared" si="182"/>
        <v>0.10097695201070356</v>
      </c>
      <c r="CM202">
        <f t="shared" si="183"/>
        <v>0</v>
      </c>
      <c r="CN202">
        <f t="shared" si="184"/>
        <v>0</v>
      </c>
      <c r="CO202">
        <f t="shared" si="185"/>
        <v>0</v>
      </c>
      <c r="CP202">
        <f t="shared" si="186"/>
        <v>0.45558086560364469</v>
      </c>
      <c r="CQ202">
        <f t="shared" si="187"/>
        <v>0</v>
      </c>
      <c r="CR202">
        <f t="shared" si="188"/>
        <v>0.29940119760479045</v>
      </c>
      <c r="CS202">
        <f t="shared" si="189"/>
        <v>0</v>
      </c>
      <c r="CT202">
        <f t="shared" si="190"/>
        <v>0</v>
      </c>
      <c r="CU202">
        <f t="shared" si="191"/>
        <v>0</v>
      </c>
      <c r="CV202">
        <f t="shared" si="192"/>
        <v>6.25</v>
      </c>
      <c r="CW202">
        <f t="shared" si="193"/>
        <v>0</v>
      </c>
      <c r="CX202">
        <f t="shared" si="194"/>
        <v>0</v>
      </c>
      <c r="CY202">
        <f t="shared" si="195"/>
        <v>0</v>
      </c>
      <c r="CZ202">
        <f t="shared" si="196"/>
        <v>0</v>
      </c>
      <c r="DA202">
        <f t="shared" si="197"/>
        <v>0</v>
      </c>
      <c r="DB202">
        <f t="shared" si="198"/>
        <v>1.5503875968992247</v>
      </c>
      <c r="DC202">
        <f t="shared" si="199"/>
        <v>1.5748031496062989</v>
      </c>
      <c r="DE202" s="24">
        <f t="shared" si="205"/>
        <v>0</v>
      </c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</row>
    <row r="203" spans="1:123" ht="15.75" thickBot="1">
      <c r="A203" s="172" t="str">
        <f ca="1">'UPE-UFPB'!A21</f>
        <v>UPE/UFPB</v>
      </c>
      <c r="B203" s="172">
        <f ca="1">'UPE-UFPB'!B21</f>
        <v>19</v>
      </c>
      <c r="C203" s="172" t="str">
        <f ca="1">'UPE-UFPB'!C21</f>
        <v>Rodrigo Cappato de Araújo</v>
      </c>
      <c r="D203" s="85">
        <f ca="1">'UPE-UFPB'!D21</f>
        <v>0</v>
      </c>
      <c r="E203" s="172">
        <f ca="1">'UPE-UFPB'!E21</f>
        <v>0</v>
      </c>
      <c r="F203" s="172">
        <f ca="1">'UPE-UFPB'!F21</f>
        <v>0</v>
      </c>
      <c r="G203" s="172">
        <f ca="1">'UPE-UFPB'!G21</f>
        <v>0</v>
      </c>
      <c r="H203" s="172">
        <f ca="1">'UPE-UFPB'!H21</f>
        <v>0</v>
      </c>
      <c r="I203" s="172">
        <f ca="1">'UPE-UFPB'!I21</f>
        <v>0</v>
      </c>
      <c r="J203" s="172">
        <f ca="1">'UPE-UFPB'!J21</f>
        <v>0</v>
      </c>
      <c r="K203" s="172">
        <f ca="1">'UPE-UFPB'!K21</f>
        <v>0</v>
      </c>
      <c r="L203" s="172">
        <f ca="1">'UPE-UFPB'!L21</f>
        <v>0</v>
      </c>
      <c r="M203" s="172">
        <f ca="1">'UPE-UFPB'!M21</f>
        <v>0</v>
      </c>
      <c r="N203" s="172">
        <f ca="1">'UPE-UFPB'!N21</f>
        <v>0</v>
      </c>
      <c r="O203" s="172">
        <f ca="1">'UPE-UFPB'!O21</f>
        <v>0</v>
      </c>
      <c r="P203" s="172">
        <f ca="1">'UPE-UFPB'!P21</f>
        <v>0</v>
      </c>
      <c r="Q203" s="172">
        <f ca="1">'UPE-UFPB'!Q21</f>
        <v>0</v>
      </c>
      <c r="R203" s="172">
        <f ca="1">'UPE-UFPB'!R21</f>
        <v>0</v>
      </c>
      <c r="S203" s="172">
        <f ca="1">'UPE-UFPB'!S21</f>
        <v>0</v>
      </c>
      <c r="T203" s="85">
        <f ca="1">'UPE-UFPB'!T21</f>
        <v>0</v>
      </c>
      <c r="U203" s="172">
        <f ca="1">'UPE-UFPB'!U21</f>
        <v>0</v>
      </c>
      <c r="V203" s="172">
        <f ca="1">'UPE-UFPB'!V21</f>
        <v>0</v>
      </c>
      <c r="W203" s="172">
        <f ca="1">'UPE-UFPB'!W21</f>
        <v>0</v>
      </c>
      <c r="X203" s="172">
        <f ca="1">'UPE-UFPB'!X21</f>
        <v>0</v>
      </c>
      <c r="Y203" s="172">
        <f ca="1">'UPE-UFPB'!Y21</f>
        <v>0</v>
      </c>
      <c r="Z203" s="172">
        <f ca="1">'UPE-UFPB'!Z21</f>
        <v>0</v>
      </c>
      <c r="AA203" s="172">
        <f ca="1">'UPE-UFPB'!AA21</f>
        <v>0</v>
      </c>
      <c r="AB203" s="172">
        <f ca="1">'UPE-UFPB'!AB21</f>
        <v>0</v>
      </c>
      <c r="AC203" s="172">
        <f ca="1">'UPE-UFPB'!AC21</f>
        <v>0</v>
      </c>
      <c r="AD203" s="172">
        <f ca="1">'UPE-UFPB'!AD21</f>
        <v>0</v>
      </c>
      <c r="AE203" s="172">
        <f ca="1">'UPE-UFPB'!AE21</f>
        <v>0</v>
      </c>
      <c r="AF203" s="172">
        <f ca="1">'UPE-UFPB'!AF21</f>
        <v>0</v>
      </c>
      <c r="AG203" s="172">
        <f ca="1">'UPE-UFPB'!AG21</f>
        <v>0</v>
      </c>
      <c r="AH203" s="172">
        <f ca="1">'UPE-UFPB'!AH21</f>
        <v>0</v>
      </c>
      <c r="AI203" s="172">
        <f ca="1">'UPE-UFPB'!AI21</f>
        <v>0</v>
      </c>
      <c r="AJ203" s="50"/>
      <c r="AK203" s="93"/>
      <c r="AL203" s="33"/>
      <c r="AM203" s="33"/>
      <c r="AN203" s="36"/>
      <c r="AO203" s="36"/>
      <c r="AP203" s="36"/>
      <c r="AQ203" s="36"/>
      <c r="AR203" s="37"/>
      <c r="AS203" s="33"/>
      <c r="AT203" s="33"/>
      <c r="AU203" s="33"/>
      <c r="AV203" s="33"/>
      <c r="AW203" s="33"/>
      <c r="AX203" s="33"/>
      <c r="AY203" s="33"/>
      <c r="AZ203" s="38">
        <f t="shared" si="154"/>
        <v>0</v>
      </c>
      <c r="BA203" s="39">
        <f t="shared" si="155"/>
        <v>0</v>
      </c>
      <c r="BB203" s="40">
        <f t="shared" si="156"/>
        <v>0</v>
      </c>
      <c r="BC203" s="31">
        <f t="shared" si="157"/>
        <v>0</v>
      </c>
      <c r="BD203" s="40">
        <f t="shared" si="158"/>
        <v>0</v>
      </c>
      <c r="BE203" s="31">
        <f t="shared" si="159"/>
        <v>0</v>
      </c>
      <c r="BF203" s="40">
        <f t="shared" si="160"/>
        <v>0</v>
      </c>
      <c r="BG203" s="31">
        <f t="shared" si="161"/>
        <v>0</v>
      </c>
      <c r="BH203" s="40">
        <f t="shared" si="162"/>
        <v>0</v>
      </c>
      <c r="BI203" s="40">
        <f t="shared" si="163"/>
        <v>0</v>
      </c>
      <c r="BJ203" s="40">
        <f t="shared" si="164"/>
        <v>0</v>
      </c>
      <c r="BK203" s="40">
        <f t="shared" si="165"/>
        <v>0</v>
      </c>
      <c r="BL203" s="40">
        <f t="shared" si="166"/>
        <v>0</v>
      </c>
      <c r="BM203" s="31">
        <f t="shared" si="167"/>
        <v>0</v>
      </c>
      <c r="BN203" s="40">
        <f t="shared" si="168"/>
        <v>0</v>
      </c>
      <c r="BO203" s="40">
        <f t="shared" si="169"/>
        <v>0</v>
      </c>
      <c r="BP203" s="40">
        <f t="shared" si="170"/>
        <v>0</v>
      </c>
      <c r="BQ203" s="40">
        <f t="shared" si="171"/>
        <v>0</v>
      </c>
      <c r="BR203" s="40">
        <f t="shared" si="172"/>
        <v>0</v>
      </c>
      <c r="BS203" s="31">
        <f t="shared" si="173"/>
        <v>0</v>
      </c>
      <c r="BT203" s="40">
        <f t="shared" si="174"/>
        <v>0</v>
      </c>
      <c r="BU203" s="41">
        <f t="shared" si="175"/>
        <v>0</v>
      </c>
      <c r="BV203" s="41">
        <f t="shared" si="176"/>
        <v>0</v>
      </c>
      <c r="BW203" s="42"/>
      <c r="BX203" s="39">
        <f t="shared" si="177"/>
        <v>0</v>
      </c>
      <c r="BY203" s="40">
        <f t="shared" si="178"/>
        <v>0</v>
      </c>
      <c r="BZ203" s="40">
        <f t="shared" si="179"/>
        <v>0</v>
      </c>
      <c r="CA203" s="40">
        <f t="shared" si="180"/>
        <v>0</v>
      </c>
      <c r="CB203" s="40">
        <f t="shared" si="181"/>
        <v>0</v>
      </c>
      <c r="CC203" s="32" t="str">
        <f t="shared" si="200"/>
        <v/>
      </c>
      <c r="CD203" s="177" t="e">
        <f t="shared" si="6"/>
        <v>#VALUE!</v>
      </c>
      <c r="CE203" s="24" t="str">
        <f t="shared" si="201"/>
        <v xml:space="preserve"> </v>
      </c>
      <c r="CF203" s="177" t="e">
        <f t="shared" si="7"/>
        <v>#VALUE!</v>
      </c>
      <c r="CG203" s="24" t="str">
        <f t="shared" si="202"/>
        <v xml:space="preserve"> </v>
      </c>
      <c r="CH203" s="177" t="e">
        <f t="shared" si="8"/>
        <v>#VALUE!</v>
      </c>
      <c r="CI203" s="24" t="str">
        <f t="shared" si="203"/>
        <v xml:space="preserve"> </v>
      </c>
      <c r="CJ203" s="24" t="e">
        <f t="shared" si="204"/>
        <v>#VALUE!</v>
      </c>
      <c r="CK203" s="175" t="e">
        <f t="shared" si="182"/>
        <v>#VALUE!</v>
      </c>
      <c r="CM203">
        <f t="shared" si="183"/>
        <v>0</v>
      </c>
      <c r="CN203">
        <f t="shared" si="184"/>
        <v>0</v>
      </c>
      <c r="CO203">
        <f t="shared" si="185"/>
        <v>0</v>
      </c>
      <c r="CP203">
        <f t="shared" si="186"/>
        <v>0</v>
      </c>
      <c r="CQ203">
        <f t="shared" si="187"/>
        <v>0</v>
      </c>
      <c r="CR203">
        <f t="shared" si="188"/>
        <v>0</v>
      </c>
      <c r="CS203">
        <f t="shared" si="189"/>
        <v>0</v>
      </c>
      <c r="CT203">
        <f t="shared" si="190"/>
        <v>0</v>
      </c>
      <c r="CU203">
        <f t="shared" si="191"/>
        <v>0</v>
      </c>
      <c r="CV203">
        <f t="shared" si="192"/>
        <v>0</v>
      </c>
      <c r="CW203">
        <f t="shared" si="193"/>
        <v>0</v>
      </c>
      <c r="CX203">
        <f t="shared" si="194"/>
        <v>0</v>
      </c>
      <c r="CY203">
        <f t="shared" si="195"/>
        <v>0</v>
      </c>
      <c r="CZ203">
        <f t="shared" si="196"/>
        <v>0</v>
      </c>
      <c r="DA203">
        <f t="shared" si="197"/>
        <v>0</v>
      </c>
      <c r="DB203">
        <f t="shared" si="198"/>
        <v>0</v>
      </c>
      <c r="DC203">
        <f t="shared" si="199"/>
        <v>0</v>
      </c>
      <c r="DE203" s="24">
        <f t="shared" si="205"/>
        <v>0</v>
      </c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</row>
    <row r="204" spans="1:123" ht="15.75" thickBot="1">
      <c r="A204" s="24" t="str">
        <f ca="1">USP!A3</f>
        <v>USP</v>
      </c>
      <c r="B204" s="24">
        <f ca="1">USP!B3</f>
        <v>1</v>
      </c>
      <c r="C204" s="24" t="str">
        <f ca="1">USP!C3</f>
        <v>Alberto Carlos Amadio</v>
      </c>
      <c r="D204" s="85" t="str">
        <f ca="1">USP!D3</f>
        <v>P</v>
      </c>
      <c r="E204" s="24">
        <f ca="1">USP!E3</f>
        <v>0</v>
      </c>
      <c r="F204" s="24">
        <f ca="1">USP!F3</f>
        <v>0</v>
      </c>
      <c r="G204" s="24">
        <f ca="1">USP!G3</f>
        <v>0</v>
      </c>
      <c r="H204" s="24">
        <f ca="1">USP!H3</f>
        <v>0</v>
      </c>
      <c r="I204" s="24">
        <f ca="1">USP!I3</f>
        <v>0</v>
      </c>
      <c r="J204" s="24">
        <f ca="1">USP!J3</f>
        <v>0</v>
      </c>
      <c r="K204" s="24">
        <f ca="1">USP!K3</f>
        <v>0</v>
      </c>
      <c r="L204" s="24">
        <f ca="1">USP!L3</f>
        <v>0</v>
      </c>
      <c r="M204" s="24">
        <f ca="1">USP!M3</f>
        <v>0</v>
      </c>
      <c r="N204" s="24">
        <f ca="1">USP!N3</f>
        <v>0</v>
      </c>
      <c r="O204" s="24">
        <f ca="1">USP!O3</f>
        <v>0</v>
      </c>
      <c r="P204" s="24">
        <f ca="1">USP!P3</f>
        <v>0</v>
      </c>
      <c r="Q204" s="24">
        <f ca="1">USP!Q3</f>
        <v>0</v>
      </c>
      <c r="R204" s="24">
        <f ca="1">USP!R3</f>
        <v>0</v>
      </c>
      <c r="S204" s="24">
        <f ca="1">USP!S3</f>
        <v>2</v>
      </c>
      <c r="T204" s="85" t="str">
        <f ca="1">USP!T3</f>
        <v>P</v>
      </c>
      <c r="U204" s="24">
        <f ca="1">USP!U3</f>
        <v>0</v>
      </c>
      <c r="V204" s="24">
        <f ca="1">USP!V3</f>
        <v>0</v>
      </c>
      <c r="W204" s="24">
        <f ca="1">USP!W3</f>
        <v>0</v>
      </c>
      <c r="X204" s="24">
        <f ca="1">USP!X3</f>
        <v>0</v>
      </c>
      <c r="Y204" s="24">
        <f ca="1">USP!Y3</f>
        <v>0</v>
      </c>
      <c r="Z204" s="24">
        <f ca="1">USP!Z3</f>
        <v>0</v>
      </c>
      <c r="AA204" s="24">
        <f ca="1">USP!AA3</f>
        <v>0</v>
      </c>
      <c r="AB204" s="24">
        <f ca="1">USP!AB3</f>
        <v>0</v>
      </c>
      <c r="AC204" s="24">
        <f ca="1">USP!AC3</f>
        <v>0</v>
      </c>
      <c r="AD204" s="24">
        <f ca="1">USP!AD3</f>
        <v>0</v>
      </c>
      <c r="AE204" s="24">
        <f ca="1">USP!AE3</f>
        <v>0</v>
      </c>
      <c r="AF204" s="24">
        <f ca="1">USP!AF3</f>
        <v>0</v>
      </c>
      <c r="AG204" s="24">
        <f ca="1">USP!AG3</f>
        <v>0</v>
      </c>
      <c r="AH204" s="24">
        <f ca="1">USP!AH3</f>
        <v>0</v>
      </c>
      <c r="AI204" s="24">
        <f ca="1">USP!AI3</f>
        <v>0</v>
      </c>
      <c r="AJ204" s="50"/>
      <c r="AK204" s="93"/>
      <c r="AL204" s="33"/>
      <c r="AM204" s="33"/>
      <c r="AN204" s="36"/>
      <c r="AO204" s="36"/>
      <c r="AP204" s="36"/>
      <c r="AQ204" s="36"/>
      <c r="AR204" s="37"/>
      <c r="AS204" s="33"/>
      <c r="AT204" s="33"/>
      <c r="AU204" s="33"/>
      <c r="AV204" s="33"/>
      <c r="AW204" s="33"/>
      <c r="AX204" s="33"/>
      <c r="AY204" s="33"/>
      <c r="AZ204" s="38">
        <f t="shared" si="154"/>
        <v>2</v>
      </c>
      <c r="BA204" s="39">
        <f t="shared" si="155"/>
        <v>0</v>
      </c>
      <c r="BB204" s="40">
        <f t="shared" si="156"/>
        <v>0</v>
      </c>
      <c r="BC204" s="31">
        <f t="shared" si="157"/>
        <v>0</v>
      </c>
      <c r="BD204" s="40">
        <f t="shared" si="158"/>
        <v>0</v>
      </c>
      <c r="BE204" s="31">
        <f t="shared" si="159"/>
        <v>0</v>
      </c>
      <c r="BF204" s="40">
        <f t="shared" si="160"/>
        <v>0</v>
      </c>
      <c r="BG204" s="31">
        <f t="shared" si="161"/>
        <v>0</v>
      </c>
      <c r="BH204" s="40">
        <f t="shared" si="162"/>
        <v>0</v>
      </c>
      <c r="BI204" s="40">
        <f t="shared" si="163"/>
        <v>0</v>
      </c>
      <c r="BJ204" s="40">
        <f t="shared" si="164"/>
        <v>0</v>
      </c>
      <c r="BK204" s="40">
        <f t="shared" si="165"/>
        <v>0</v>
      </c>
      <c r="BL204" s="40">
        <f t="shared" si="166"/>
        <v>0</v>
      </c>
      <c r="BM204" s="31">
        <f t="shared" si="167"/>
        <v>0</v>
      </c>
      <c r="BN204" s="40">
        <f t="shared" si="168"/>
        <v>0</v>
      </c>
      <c r="BO204" s="40">
        <f t="shared" si="169"/>
        <v>0</v>
      </c>
      <c r="BP204" s="40">
        <f t="shared" si="170"/>
        <v>0</v>
      </c>
      <c r="BQ204" s="40">
        <f t="shared" si="171"/>
        <v>0</v>
      </c>
      <c r="BR204" s="40">
        <f t="shared" si="172"/>
        <v>0</v>
      </c>
      <c r="BS204" s="31">
        <f t="shared" si="173"/>
        <v>0</v>
      </c>
      <c r="BT204" s="40">
        <f t="shared" si="174"/>
        <v>0</v>
      </c>
      <c r="BU204" s="41">
        <f t="shared" si="175"/>
        <v>2</v>
      </c>
      <c r="BV204" s="41">
        <f t="shared" si="176"/>
        <v>2</v>
      </c>
      <c r="BW204" s="42"/>
      <c r="BX204" s="39">
        <f t="shared" si="177"/>
        <v>0</v>
      </c>
      <c r="BY204" s="40">
        <f t="shared" si="178"/>
        <v>0</v>
      </c>
      <c r="BZ204" s="40">
        <f t="shared" si="179"/>
        <v>0</v>
      </c>
      <c r="CA204" s="40">
        <f t="shared" si="180"/>
        <v>0</v>
      </c>
      <c r="CB204" s="40">
        <f t="shared" si="181"/>
        <v>20</v>
      </c>
      <c r="CC204" s="32">
        <f t="shared" si="200"/>
        <v>20</v>
      </c>
      <c r="CD204" s="177">
        <f t="shared" si="6"/>
        <v>-126.66666666666666</v>
      </c>
      <c r="CE204" s="24" t="str">
        <f t="shared" si="201"/>
        <v>NAO</v>
      </c>
      <c r="CF204" s="177">
        <f t="shared" si="7"/>
        <v>-166.66666666666666</v>
      </c>
      <c r="CG204" s="24" t="str">
        <f t="shared" si="202"/>
        <v>NAO</v>
      </c>
      <c r="CH204" s="177">
        <f t="shared" si="8"/>
        <v>-220</v>
      </c>
      <c r="CI204" s="24" t="str">
        <f t="shared" si="203"/>
        <v>NAO</v>
      </c>
      <c r="CJ204" s="24">
        <f t="shared" si="204"/>
        <v>383</v>
      </c>
      <c r="CK204" s="175">
        <f t="shared" si="182"/>
        <v>1.0097695201070357E-2</v>
      </c>
      <c r="CM204">
        <f t="shared" si="183"/>
        <v>0</v>
      </c>
      <c r="CN204">
        <f t="shared" si="184"/>
        <v>0</v>
      </c>
      <c r="CO204">
        <f t="shared" si="185"/>
        <v>0</v>
      </c>
      <c r="CP204">
        <f t="shared" si="186"/>
        <v>0</v>
      </c>
      <c r="CQ204">
        <f t="shared" si="187"/>
        <v>0</v>
      </c>
      <c r="CR204">
        <f t="shared" si="188"/>
        <v>0</v>
      </c>
      <c r="CS204">
        <f t="shared" si="189"/>
        <v>0</v>
      </c>
      <c r="CT204">
        <f t="shared" si="190"/>
        <v>0</v>
      </c>
      <c r="CU204">
        <f t="shared" si="191"/>
        <v>0</v>
      </c>
      <c r="CV204">
        <f t="shared" si="192"/>
        <v>0</v>
      </c>
      <c r="CW204">
        <f t="shared" si="193"/>
        <v>0</v>
      </c>
      <c r="CX204">
        <f t="shared" si="194"/>
        <v>0</v>
      </c>
      <c r="CY204">
        <f t="shared" si="195"/>
        <v>0</v>
      </c>
      <c r="CZ204">
        <f t="shared" si="196"/>
        <v>0</v>
      </c>
      <c r="DA204">
        <f t="shared" si="197"/>
        <v>0</v>
      </c>
      <c r="DB204">
        <f t="shared" si="198"/>
        <v>3.1007751937984493</v>
      </c>
      <c r="DC204">
        <f t="shared" si="199"/>
        <v>3.1496062992125977</v>
      </c>
      <c r="DE204" s="24">
        <f t="shared" si="205"/>
        <v>0</v>
      </c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</row>
    <row r="205" spans="1:123" ht="15.75" thickBot="1">
      <c r="A205" s="24" t="str">
        <f ca="1">USP!A4</f>
        <v>USP</v>
      </c>
      <c r="B205" s="24">
        <f ca="1">USP!B4</f>
        <v>2</v>
      </c>
      <c r="C205" s="24" t="str">
        <f ca="1">USP!C4</f>
        <v>Alexandre Moreira</v>
      </c>
      <c r="D205" s="85" t="str">
        <f ca="1">USP!D4</f>
        <v>P</v>
      </c>
      <c r="E205" s="24">
        <f ca="1">USP!E4</f>
        <v>0</v>
      </c>
      <c r="F205" s="24">
        <f ca="1">USP!F4</f>
        <v>2</v>
      </c>
      <c r="G205" s="24">
        <f ca="1">USP!G4</f>
        <v>5</v>
      </c>
      <c r="H205" s="24">
        <f ca="1">USP!H4</f>
        <v>2</v>
      </c>
      <c r="I205" s="24">
        <f ca="1">USP!I4</f>
        <v>0</v>
      </c>
      <c r="J205" s="24">
        <f ca="1">USP!J4</f>
        <v>0</v>
      </c>
      <c r="K205" s="24">
        <f ca="1">USP!K4</f>
        <v>0</v>
      </c>
      <c r="L205" s="24">
        <f ca="1">USP!L4</f>
        <v>0</v>
      </c>
      <c r="M205" s="24">
        <f ca="1">USP!M4</f>
        <v>0</v>
      </c>
      <c r="N205" s="24">
        <f ca="1">USP!N4</f>
        <v>0</v>
      </c>
      <c r="O205" s="24">
        <f ca="1">USP!O4</f>
        <v>0</v>
      </c>
      <c r="P205" s="24">
        <f ca="1">USP!P4</f>
        <v>0</v>
      </c>
      <c r="Q205" s="24">
        <f ca="1">USP!Q4</f>
        <v>0</v>
      </c>
      <c r="R205" s="24">
        <f ca="1">USP!R4</f>
        <v>0</v>
      </c>
      <c r="S205" s="24">
        <f ca="1">USP!S4</f>
        <v>0</v>
      </c>
      <c r="T205" s="85" t="str">
        <f ca="1">USP!T4</f>
        <v>P</v>
      </c>
      <c r="U205" s="24">
        <f ca="1">USP!U4</f>
        <v>3</v>
      </c>
      <c r="V205" s="24">
        <f ca="1">USP!V4</f>
        <v>1</v>
      </c>
      <c r="W205" s="24">
        <f ca="1">USP!W4</f>
        <v>4</v>
      </c>
      <c r="X205" s="24">
        <f ca="1">USP!X4</f>
        <v>0</v>
      </c>
      <c r="Y205" s="24">
        <f ca="1">USP!Y4</f>
        <v>0</v>
      </c>
      <c r="Z205" s="24">
        <f ca="1">USP!Z4</f>
        <v>0</v>
      </c>
      <c r="AA205" s="24">
        <f ca="1">USP!AA4</f>
        <v>0</v>
      </c>
      <c r="AB205" s="24">
        <f ca="1">USP!AB4</f>
        <v>0</v>
      </c>
      <c r="AC205" s="24">
        <f ca="1">USP!AC4</f>
        <v>0</v>
      </c>
      <c r="AD205" s="24">
        <f ca="1">USP!AD4</f>
        <v>0</v>
      </c>
      <c r="AE205" s="24">
        <f ca="1">USP!AE4</f>
        <v>0</v>
      </c>
      <c r="AF205" s="24">
        <f ca="1">USP!AF4</f>
        <v>0</v>
      </c>
      <c r="AG205" s="24">
        <f ca="1">USP!AG4</f>
        <v>0</v>
      </c>
      <c r="AH205" s="24">
        <f ca="1">USP!AH4</f>
        <v>1</v>
      </c>
      <c r="AI205" s="24">
        <f ca="1">USP!AI4</f>
        <v>0</v>
      </c>
      <c r="AJ205" s="50"/>
      <c r="AK205" s="93"/>
      <c r="AL205" s="33"/>
      <c r="AM205" s="33"/>
      <c r="AN205" s="36"/>
      <c r="AO205" s="36"/>
      <c r="AP205" s="36"/>
      <c r="AQ205" s="36"/>
      <c r="AR205" s="37"/>
      <c r="AS205" s="33"/>
      <c r="AT205" s="33"/>
      <c r="AU205" s="33"/>
      <c r="AV205" s="33"/>
      <c r="AW205" s="33"/>
      <c r="AX205" s="33"/>
      <c r="AY205" s="33"/>
      <c r="AZ205" s="38">
        <f t="shared" si="154"/>
        <v>2</v>
      </c>
      <c r="BA205" s="39">
        <f t="shared" si="155"/>
        <v>3</v>
      </c>
      <c r="BB205" s="40">
        <f t="shared" si="156"/>
        <v>3</v>
      </c>
      <c r="BC205" s="31">
        <f t="shared" si="157"/>
        <v>6</v>
      </c>
      <c r="BD205" s="40">
        <f t="shared" si="158"/>
        <v>9</v>
      </c>
      <c r="BE205" s="31">
        <f t="shared" si="159"/>
        <v>15</v>
      </c>
      <c r="BF205" s="40">
        <f t="shared" si="160"/>
        <v>2</v>
      </c>
      <c r="BG205" s="31">
        <f t="shared" si="161"/>
        <v>17</v>
      </c>
      <c r="BH205" s="40">
        <f t="shared" si="162"/>
        <v>0</v>
      </c>
      <c r="BI205" s="40">
        <f t="shared" si="163"/>
        <v>0</v>
      </c>
      <c r="BJ205" s="40">
        <f t="shared" si="164"/>
        <v>0</v>
      </c>
      <c r="BK205" s="40">
        <f t="shared" si="165"/>
        <v>0</v>
      </c>
      <c r="BL205" s="40">
        <f t="shared" si="166"/>
        <v>0</v>
      </c>
      <c r="BM205" s="31">
        <f t="shared" si="167"/>
        <v>0</v>
      </c>
      <c r="BN205" s="40">
        <f t="shared" si="168"/>
        <v>0</v>
      </c>
      <c r="BO205" s="40">
        <f t="shared" si="169"/>
        <v>0</v>
      </c>
      <c r="BP205" s="40">
        <f t="shared" si="170"/>
        <v>0</v>
      </c>
      <c r="BQ205" s="40">
        <f t="shared" si="171"/>
        <v>0</v>
      </c>
      <c r="BR205" s="40">
        <f t="shared" si="172"/>
        <v>0</v>
      </c>
      <c r="BS205" s="31">
        <f t="shared" si="173"/>
        <v>0</v>
      </c>
      <c r="BT205" s="40">
        <f t="shared" si="174"/>
        <v>1</v>
      </c>
      <c r="BU205" s="41">
        <f t="shared" si="175"/>
        <v>0</v>
      </c>
      <c r="BV205" s="41">
        <f t="shared" si="176"/>
        <v>0</v>
      </c>
      <c r="BW205" s="42"/>
      <c r="BX205" s="39">
        <f t="shared" si="177"/>
        <v>1160</v>
      </c>
      <c r="BY205" s="40">
        <f t="shared" si="178"/>
        <v>0</v>
      </c>
      <c r="BZ205" s="40">
        <f t="shared" si="179"/>
        <v>0</v>
      </c>
      <c r="CA205" s="40">
        <f t="shared" si="180"/>
        <v>0</v>
      </c>
      <c r="CB205" s="40">
        <f t="shared" si="181"/>
        <v>25</v>
      </c>
      <c r="CC205" s="32">
        <f t="shared" si="200"/>
        <v>1185</v>
      </c>
      <c r="CD205" s="177">
        <f t="shared" si="6"/>
        <v>1038.3333333333333</v>
      </c>
      <c r="CE205" s="24">
        <f t="shared" si="201"/>
        <v>3</v>
      </c>
      <c r="CF205" s="177">
        <f t="shared" si="7"/>
        <v>998.33333333333337</v>
      </c>
      <c r="CG205" s="24">
        <f t="shared" si="202"/>
        <v>4</v>
      </c>
      <c r="CH205" s="177">
        <f t="shared" si="8"/>
        <v>945</v>
      </c>
      <c r="CI205" s="24">
        <f t="shared" si="203"/>
        <v>5</v>
      </c>
      <c r="CJ205" s="24">
        <f t="shared" si="204"/>
        <v>36</v>
      </c>
      <c r="CK205" s="175">
        <f t="shared" si="182"/>
        <v>0.59828844066341857</v>
      </c>
      <c r="CM205">
        <f t="shared" si="183"/>
        <v>0.55452865064695012</v>
      </c>
      <c r="CN205">
        <f t="shared" si="184"/>
        <v>0.46728971962616822</v>
      </c>
      <c r="CO205">
        <f t="shared" si="185"/>
        <v>0.89820359281437134</v>
      </c>
      <c r="CP205">
        <f t="shared" si="186"/>
        <v>0.45558086560364469</v>
      </c>
      <c r="CQ205">
        <f t="shared" si="187"/>
        <v>0</v>
      </c>
      <c r="CR205">
        <f t="shared" si="188"/>
        <v>0</v>
      </c>
      <c r="CS205">
        <f t="shared" si="189"/>
        <v>0</v>
      </c>
      <c r="CT205">
        <f t="shared" si="190"/>
        <v>0</v>
      </c>
      <c r="CU205">
        <f t="shared" si="191"/>
        <v>0</v>
      </c>
      <c r="CV205">
        <f t="shared" si="192"/>
        <v>0</v>
      </c>
      <c r="CW205">
        <f t="shared" si="193"/>
        <v>0</v>
      </c>
      <c r="CX205">
        <f t="shared" si="194"/>
        <v>0</v>
      </c>
      <c r="CY205">
        <f t="shared" si="195"/>
        <v>0</v>
      </c>
      <c r="CZ205">
        <f t="shared" si="196"/>
        <v>0</v>
      </c>
      <c r="DA205">
        <f t="shared" si="197"/>
        <v>1.3404825737265416</v>
      </c>
      <c r="DB205">
        <f t="shared" si="198"/>
        <v>0</v>
      </c>
      <c r="DC205">
        <f t="shared" si="199"/>
        <v>0</v>
      </c>
      <c r="DE205" s="24">
        <f t="shared" si="205"/>
        <v>0</v>
      </c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</row>
    <row r="206" spans="1:123" ht="15.75" thickBot="1">
      <c r="A206" s="24" t="str">
        <f ca="1">USP!A5</f>
        <v>USP</v>
      </c>
      <c r="B206" s="24">
        <f ca="1">USP!B5</f>
        <v>3</v>
      </c>
      <c r="C206" s="24" t="str">
        <f ca="1">USP!C5</f>
        <v>Andrea Michele Freudenheim</v>
      </c>
      <c r="D206" s="85" t="str">
        <f ca="1">USP!D5</f>
        <v>P</v>
      </c>
      <c r="E206" s="24">
        <f ca="1">USP!E5</f>
        <v>0</v>
      </c>
      <c r="F206" s="24">
        <f ca="1">USP!F5</f>
        <v>1</v>
      </c>
      <c r="G206" s="24">
        <f ca="1">USP!G5</f>
        <v>0</v>
      </c>
      <c r="H206" s="24">
        <f ca="1">USP!H5</f>
        <v>0</v>
      </c>
      <c r="I206" s="24">
        <f ca="1">USP!I5</f>
        <v>0</v>
      </c>
      <c r="J206" s="24">
        <f ca="1">USP!J5</f>
        <v>2</v>
      </c>
      <c r="K206" s="24">
        <f ca="1">USP!K5</f>
        <v>0</v>
      </c>
      <c r="L206" s="24">
        <f ca="1">USP!L5</f>
        <v>0</v>
      </c>
      <c r="M206" s="24">
        <f ca="1">USP!M5</f>
        <v>0</v>
      </c>
      <c r="N206" s="24">
        <f ca="1">USP!N5</f>
        <v>1</v>
      </c>
      <c r="O206" s="24">
        <f ca="1">USP!O5</f>
        <v>0</v>
      </c>
      <c r="P206" s="24">
        <f ca="1">USP!P5</f>
        <v>0</v>
      </c>
      <c r="Q206" s="24">
        <f ca="1">USP!Q5</f>
        <v>0</v>
      </c>
      <c r="R206" s="24">
        <f ca="1">USP!R5</f>
        <v>0</v>
      </c>
      <c r="S206" s="24">
        <f ca="1">USP!S5</f>
        <v>2</v>
      </c>
      <c r="T206" s="85" t="str">
        <f ca="1">USP!T5</f>
        <v>P</v>
      </c>
      <c r="U206" s="24">
        <f ca="1">USP!U5</f>
        <v>0</v>
      </c>
      <c r="V206" s="24">
        <f ca="1">USP!V5</f>
        <v>0</v>
      </c>
      <c r="W206" s="24">
        <f ca="1">USP!W5</f>
        <v>1</v>
      </c>
      <c r="X206" s="24">
        <f ca="1">USP!X5</f>
        <v>0</v>
      </c>
      <c r="Y206" s="24">
        <f ca="1">USP!Y5</f>
        <v>0</v>
      </c>
      <c r="Z206" s="24">
        <f ca="1">USP!Z5</f>
        <v>2</v>
      </c>
      <c r="AA206" s="24">
        <f ca="1">USP!AA5</f>
        <v>0</v>
      </c>
      <c r="AB206" s="24">
        <f ca="1">USP!AB5</f>
        <v>0</v>
      </c>
      <c r="AC206" s="24">
        <f ca="1">USP!AC5</f>
        <v>0</v>
      </c>
      <c r="AD206" s="24">
        <f ca="1">USP!AD5</f>
        <v>0</v>
      </c>
      <c r="AE206" s="24">
        <f ca="1">USP!AE5</f>
        <v>0</v>
      </c>
      <c r="AF206" s="24">
        <f ca="1">USP!AF5</f>
        <v>0</v>
      </c>
      <c r="AG206" s="24">
        <f ca="1">USP!AG5</f>
        <v>0</v>
      </c>
      <c r="AH206" s="24">
        <f ca="1">USP!AH5</f>
        <v>0</v>
      </c>
      <c r="AI206" s="24">
        <f ca="1">USP!AI5</f>
        <v>0</v>
      </c>
      <c r="AJ206" s="50"/>
      <c r="AK206" s="93"/>
      <c r="AL206" s="33"/>
      <c r="AM206" s="33"/>
      <c r="AN206" s="36"/>
      <c r="AO206" s="36"/>
      <c r="AP206" s="36"/>
      <c r="AQ206" s="36"/>
      <c r="AR206" s="37"/>
      <c r="AS206" s="33"/>
      <c r="AT206" s="33"/>
      <c r="AU206" s="33"/>
      <c r="AV206" s="33"/>
      <c r="AW206" s="33"/>
      <c r="AX206" s="33"/>
      <c r="AY206" s="33"/>
      <c r="AZ206" s="38">
        <f t="shared" si="154"/>
        <v>2</v>
      </c>
      <c r="BA206" s="39">
        <f t="shared" si="155"/>
        <v>0</v>
      </c>
      <c r="BB206" s="40">
        <f t="shared" si="156"/>
        <v>1</v>
      </c>
      <c r="BC206" s="31">
        <f t="shared" si="157"/>
        <v>1</v>
      </c>
      <c r="BD206" s="40">
        <f t="shared" si="158"/>
        <v>1</v>
      </c>
      <c r="BE206" s="31">
        <f t="shared" si="159"/>
        <v>2</v>
      </c>
      <c r="BF206" s="40">
        <f t="shared" si="160"/>
        <v>0</v>
      </c>
      <c r="BG206" s="31">
        <f t="shared" si="161"/>
        <v>2</v>
      </c>
      <c r="BH206" s="40">
        <f t="shared" si="162"/>
        <v>0</v>
      </c>
      <c r="BI206" s="40">
        <f t="shared" si="163"/>
        <v>4</v>
      </c>
      <c r="BJ206" s="40">
        <f t="shared" si="164"/>
        <v>0</v>
      </c>
      <c r="BK206" s="40">
        <f t="shared" si="165"/>
        <v>0</v>
      </c>
      <c r="BL206" s="40">
        <f t="shared" si="166"/>
        <v>0</v>
      </c>
      <c r="BM206" s="31">
        <f t="shared" si="167"/>
        <v>0</v>
      </c>
      <c r="BN206" s="40">
        <f t="shared" si="168"/>
        <v>1</v>
      </c>
      <c r="BO206" s="40">
        <f t="shared" si="169"/>
        <v>0</v>
      </c>
      <c r="BP206" s="40">
        <f t="shared" si="170"/>
        <v>0</v>
      </c>
      <c r="BQ206" s="40">
        <f t="shared" si="171"/>
        <v>0</v>
      </c>
      <c r="BR206" s="40">
        <f t="shared" si="172"/>
        <v>0</v>
      </c>
      <c r="BS206" s="31">
        <f t="shared" si="173"/>
        <v>0</v>
      </c>
      <c r="BT206" s="40">
        <f t="shared" si="174"/>
        <v>0</v>
      </c>
      <c r="BU206" s="41">
        <f t="shared" si="175"/>
        <v>2</v>
      </c>
      <c r="BV206" s="41">
        <f t="shared" si="176"/>
        <v>2</v>
      </c>
      <c r="BW206" s="42"/>
      <c r="BX206" s="39">
        <f t="shared" si="177"/>
        <v>140</v>
      </c>
      <c r="BY206" s="40">
        <f t="shared" si="178"/>
        <v>30</v>
      </c>
      <c r="BZ206" s="40">
        <f t="shared" si="179"/>
        <v>0</v>
      </c>
      <c r="CA206" s="40">
        <f t="shared" si="180"/>
        <v>50</v>
      </c>
      <c r="CB206" s="40">
        <f t="shared" si="181"/>
        <v>20</v>
      </c>
      <c r="CC206" s="32">
        <f t="shared" si="200"/>
        <v>240</v>
      </c>
      <c r="CD206" s="177">
        <f t="shared" si="6"/>
        <v>93.333333333333343</v>
      </c>
      <c r="CE206" s="24">
        <f t="shared" si="201"/>
        <v>3</v>
      </c>
      <c r="CF206" s="177">
        <f t="shared" si="7"/>
        <v>53.333333333333343</v>
      </c>
      <c r="CG206" s="24">
        <f t="shared" si="202"/>
        <v>4</v>
      </c>
      <c r="CH206" s="177">
        <f t="shared" si="8"/>
        <v>0</v>
      </c>
      <c r="CI206" s="24">
        <f t="shared" si="203"/>
        <v>5</v>
      </c>
      <c r="CJ206" s="24">
        <f t="shared" si="204"/>
        <v>255</v>
      </c>
      <c r="CK206" s="175">
        <f t="shared" si="182"/>
        <v>0.12117234241284427</v>
      </c>
      <c r="CM206">
        <f t="shared" si="183"/>
        <v>0</v>
      </c>
      <c r="CN206">
        <f t="shared" si="184"/>
        <v>0.1557632398753894</v>
      </c>
      <c r="CO206">
        <f t="shared" si="185"/>
        <v>9.9800399201596807E-2</v>
      </c>
      <c r="CP206">
        <f t="shared" si="186"/>
        <v>0</v>
      </c>
      <c r="CQ206">
        <f t="shared" si="187"/>
        <v>0</v>
      </c>
      <c r="CR206">
        <f t="shared" si="188"/>
        <v>1.1976047904191618</v>
      </c>
      <c r="CS206">
        <f t="shared" si="189"/>
        <v>0</v>
      </c>
      <c r="CT206">
        <f t="shared" si="190"/>
        <v>0</v>
      </c>
      <c r="CU206">
        <f t="shared" si="191"/>
        <v>0</v>
      </c>
      <c r="CV206">
        <f t="shared" si="192"/>
        <v>3.125</v>
      </c>
      <c r="CW206">
        <f t="shared" si="193"/>
        <v>0</v>
      </c>
      <c r="CX206">
        <f t="shared" si="194"/>
        <v>0</v>
      </c>
      <c r="CY206">
        <f t="shared" si="195"/>
        <v>0</v>
      </c>
      <c r="CZ206">
        <f t="shared" si="196"/>
        <v>0</v>
      </c>
      <c r="DA206">
        <f t="shared" si="197"/>
        <v>0</v>
      </c>
      <c r="DB206">
        <f t="shared" si="198"/>
        <v>3.1007751937984493</v>
      </c>
      <c r="DC206">
        <f t="shared" si="199"/>
        <v>3.1496062992125977</v>
      </c>
      <c r="DE206" s="24">
        <f t="shared" si="205"/>
        <v>0</v>
      </c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</row>
    <row r="207" spans="1:123" ht="15.75" thickBot="1">
      <c r="A207" s="24" t="str">
        <f ca="1">USP!A6</f>
        <v>USP</v>
      </c>
      <c r="B207" s="24">
        <f ca="1">USP!B6</f>
        <v>4</v>
      </c>
      <c r="C207" s="24" t="str">
        <f ca="1">USP!C6</f>
        <v>Antonio Carlos Mansoldo</v>
      </c>
      <c r="D207" s="85" t="str">
        <f ca="1">USP!D6</f>
        <v>C</v>
      </c>
      <c r="E207" s="24">
        <f ca="1">USP!E6</f>
        <v>0</v>
      </c>
      <c r="F207" s="24">
        <f ca="1">USP!F6</f>
        <v>0</v>
      </c>
      <c r="G207" s="24">
        <f ca="1">USP!G6</f>
        <v>0</v>
      </c>
      <c r="H207" s="24">
        <f ca="1">USP!H6</f>
        <v>0</v>
      </c>
      <c r="I207" s="24">
        <f ca="1">USP!I6</f>
        <v>0</v>
      </c>
      <c r="J207" s="24">
        <f ca="1">USP!J6</f>
        <v>0</v>
      </c>
      <c r="K207" s="24">
        <f ca="1">USP!K6</f>
        <v>0</v>
      </c>
      <c r="L207" s="24">
        <f ca="1">USP!L6</f>
        <v>0</v>
      </c>
      <c r="M207" s="24">
        <f ca="1">USP!M6</f>
        <v>0</v>
      </c>
      <c r="N207" s="24">
        <f ca="1">USP!N6</f>
        <v>0</v>
      </c>
      <c r="O207" s="24">
        <f ca="1">USP!O6</f>
        <v>0</v>
      </c>
      <c r="P207" s="24">
        <f ca="1">USP!P6</f>
        <v>0</v>
      </c>
      <c r="Q207" s="24">
        <f ca="1">USP!Q6</f>
        <v>0</v>
      </c>
      <c r="R207" s="24">
        <f ca="1">USP!R6</f>
        <v>0</v>
      </c>
      <c r="S207" s="24">
        <f ca="1">USP!S6</f>
        <v>0</v>
      </c>
      <c r="T207" s="85" t="str">
        <f ca="1">USP!T6</f>
        <v>C</v>
      </c>
      <c r="U207" s="24">
        <f ca="1">USP!U6</f>
        <v>0</v>
      </c>
      <c r="V207" s="24">
        <f ca="1">USP!V6</f>
        <v>0</v>
      </c>
      <c r="W207" s="24">
        <f ca="1">USP!W6</f>
        <v>0</v>
      </c>
      <c r="X207" s="24">
        <f ca="1">USP!X6</f>
        <v>0</v>
      </c>
      <c r="Y207" s="24">
        <f ca="1">USP!Y6</f>
        <v>0</v>
      </c>
      <c r="Z207" s="24">
        <f ca="1">USP!Z6</f>
        <v>0</v>
      </c>
      <c r="AA207" s="24">
        <f ca="1">USP!AA6</f>
        <v>0</v>
      </c>
      <c r="AB207" s="24">
        <f ca="1">USP!AB6</f>
        <v>0</v>
      </c>
      <c r="AC207" s="24">
        <f ca="1">USP!AC6</f>
        <v>0</v>
      </c>
      <c r="AD207" s="24">
        <f ca="1">USP!AD6</f>
        <v>0</v>
      </c>
      <c r="AE207" s="24">
        <f ca="1">USP!AE6</f>
        <v>0</v>
      </c>
      <c r="AF207" s="24">
        <f ca="1">USP!AF6</f>
        <v>0</v>
      </c>
      <c r="AG207" s="24">
        <f ca="1">USP!AG6</f>
        <v>0</v>
      </c>
      <c r="AH207" s="24">
        <f ca="1">USP!AH6</f>
        <v>0</v>
      </c>
      <c r="AI207" s="24">
        <f ca="1">USP!AI6</f>
        <v>0</v>
      </c>
      <c r="AJ207" s="50"/>
      <c r="AK207" s="93"/>
      <c r="AL207" s="33"/>
      <c r="AM207" s="33"/>
      <c r="AN207" s="36"/>
      <c r="AO207" s="36"/>
      <c r="AP207" s="36"/>
      <c r="AQ207" s="36"/>
      <c r="AR207" s="37"/>
      <c r="AS207" s="33"/>
      <c r="AT207" s="33"/>
      <c r="AU207" s="33"/>
      <c r="AV207" s="33"/>
      <c r="AW207" s="33"/>
      <c r="AX207" s="33"/>
      <c r="AY207" s="33"/>
      <c r="AZ207" s="38">
        <f t="shared" si="154"/>
        <v>0</v>
      </c>
      <c r="BA207" s="39">
        <f t="shared" si="155"/>
        <v>0</v>
      </c>
      <c r="BB207" s="40">
        <f t="shared" si="156"/>
        <v>0</v>
      </c>
      <c r="BC207" s="31">
        <f t="shared" si="157"/>
        <v>0</v>
      </c>
      <c r="BD207" s="40">
        <f t="shared" si="158"/>
        <v>0</v>
      </c>
      <c r="BE207" s="31">
        <f t="shared" si="159"/>
        <v>0</v>
      </c>
      <c r="BF207" s="40">
        <f t="shared" si="160"/>
        <v>0</v>
      </c>
      <c r="BG207" s="31">
        <f t="shared" si="161"/>
        <v>0</v>
      </c>
      <c r="BH207" s="40">
        <f t="shared" si="162"/>
        <v>0</v>
      </c>
      <c r="BI207" s="40">
        <f t="shared" si="163"/>
        <v>0</v>
      </c>
      <c r="BJ207" s="40">
        <f t="shared" si="164"/>
        <v>0</v>
      </c>
      <c r="BK207" s="40">
        <f t="shared" si="165"/>
        <v>0</v>
      </c>
      <c r="BL207" s="40">
        <f t="shared" si="166"/>
        <v>0</v>
      </c>
      <c r="BM207" s="31">
        <f t="shared" si="167"/>
        <v>0</v>
      </c>
      <c r="BN207" s="40">
        <f t="shared" si="168"/>
        <v>0</v>
      </c>
      <c r="BO207" s="40">
        <f t="shared" si="169"/>
        <v>0</v>
      </c>
      <c r="BP207" s="40">
        <f t="shared" si="170"/>
        <v>0</v>
      </c>
      <c r="BQ207" s="40">
        <f t="shared" si="171"/>
        <v>0</v>
      </c>
      <c r="BR207" s="40">
        <f t="shared" si="172"/>
        <v>0</v>
      </c>
      <c r="BS207" s="31">
        <f t="shared" si="173"/>
        <v>0</v>
      </c>
      <c r="BT207" s="40">
        <f t="shared" si="174"/>
        <v>0</v>
      </c>
      <c r="BU207" s="41">
        <f t="shared" si="175"/>
        <v>0</v>
      </c>
      <c r="BV207" s="41">
        <f t="shared" si="176"/>
        <v>0</v>
      </c>
      <c r="BW207" s="42"/>
      <c r="BX207" s="39">
        <f t="shared" si="177"/>
        <v>0</v>
      </c>
      <c r="BY207" s="40">
        <f t="shared" si="178"/>
        <v>0</v>
      </c>
      <c r="BZ207" s="40">
        <f t="shared" si="179"/>
        <v>0</v>
      </c>
      <c r="CA207" s="40">
        <f t="shared" si="180"/>
        <v>0</v>
      </c>
      <c r="CB207" s="40">
        <f t="shared" si="181"/>
        <v>0</v>
      </c>
      <c r="CC207" s="32" t="str">
        <f t="shared" si="200"/>
        <v/>
      </c>
      <c r="CD207" s="177" t="e">
        <f t="shared" si="6"/>
        <v>#VALUE!</v>
      </c>
      <c r="CE207" s="24" t="str">
        <f t="shared" si="201"/>
        <v xml:space="preserve"> </v>
      </c>
      <c r="CF207" s="177" t="e">
        <f t="shared" si="7"/>
        <v>#VALUE!</v>
      </c>
      <c r="CG207" s="24" t="str">
        <f t="shared" si="202"/>
        <v xml:space="preserve"> </v>
      </c>
      <c r="CH207" s="177" t="e">
        <f t="shared" si="8"/>
        <v>#VALUE!</v>
      </c>
      <c r="CI207" s="24" t="str">
        <f t="shared" si="203"/>
        <v xml:space="preserve"> </v>
      </c>
      <c r="CJ207" s="24" t="e">
        <f t="shared" si="204"/>
        <v>#VALUE!</v>
      </c>
      <c r="CK207" s="175" t="e">
        <f t="shared" si="182"/>
        <v>#VALUE!</v>
      </c>
      <c r="CM207">
        <f t="shared" si="183"/>
        <v>0</v>
      </c>
      <c r="CN207">
        <f t="shared" si="184"/>
        <v>0</v>
      </c>
      <c r="CO207">
        <f t="shared" si="185"/>
        <v>0</v>
      </c>
      <c r="CP207">
        <f t="shared" si="186"/>
        <v>0</v>
      </c>
      <c r="CQ207">
        <f t="shared" si="187"/>
        <v>0</v>
      </c>
      <c r="CR207">
        <f t="shared" si="188"/>
        <v>0</v>
      </c>
      <c r="CS207">
        <f t="shared" si="189"/>
        <v>0</v>
      </c>
      <c r="CT207">
        <f t="shared" si="190"/>
        <v>0</v>
      </c>
      <c r="CU207">
        <f t="shared" si="191"/>
        <v>0</v>
      </c>
      <c r="CV207">
        <f t="shared" si="192"/>
        <v>0</v>
      </c>
      <c r="CW207">
        <f t="shared" si="193"/>
        <v>0</v>
      </c>
      <c r="CX207">
        <f t="shared" si="194"/>
        <v>0</v>
      </c>
      <c r="CY207">
        <f t="shared" si="195"/>
        <v>0</v>
      </c>
      <c r="CZ207">
        <f t="shared" si="196"/>
        <v>0</v>
      </c>
      <c r="DA207">
        <f t="shared" si="197"/>
        <v>0</v>
      </c>
      <c r="DB207">
        <f t="shared" si="198"/>
        <v>0</v>
      </c>
      <c r="DC207">
        <f t="shared" si="199"/>
        <v>0</v>
      </c>
      <c r="DE207" s="24">
        <f t="shared" si="205"/>
        <v>0</v>
      </c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</row>
    <row r="208" spans="1:123" ht="15.75" thickBot="1">
      <c r="A208" s="24" t="str">
        <f ca="1">USP!A7</f>
        <v>USP</v>
      </c>
      <c r="B208" s="24">
        <f ca="1">USP!B7</f>
        <v>5</v>
      </c>
      <c r="C208" s="24" t="str">
        <f ca="1">USP!C7</f>
        <v>Antonio Carlos Simões</v>
      </c>
      <c r="D208" s="85" t="str">
        <f ca="1">USP!D7</f>
        <v>P</v>
      </c>
      <c r="E208" s="24">
        <f ca="1">USP!E7</f>
        <v>0</v>
      </c>
      <c r="F208" s="24">
        <f ca="1">USP!F7</f>
        <v>0</v>
      </c>
      <c r="G208" s="24">
        <f ca="1">USP!G7</f>
        <v>1</v>
      </c>
      <c r="H208" s="24">
        <f ca="1">USP!H7</f>
        <v>0</v>
      </c>
      <c r="I208" s="24">
        <f ca="1">USP!I7</f>
        <v>0</v>
      </c>
      <c r="J208" s="24">
        <f ca="1">USP!J7</f>
        <v>0</v>
      </c>
      <c r="K208" s="24">
        <f ca="1">USP!K7</f>
        <v>0</v>
      </c>
      <c r="L208" s="24">
        <f ca="1">USP!L7</f>
        <v>0</v>
      </c>
      <c r="M208" s="24">
        <f ca="1">USP!M7</f>
        <v>0</v>
      </c>
      <c r="N208" s="24">
        <f ca="1">USP!N7</f>
        <v>0</v>
      </c>
      <c r="O208" s="24">
        <f ca="1">USP!O7</f>
        <v>0</v>
      </c>
      <c r="P208" s="24">
        <f ca="1">USP!P7</f>
        <v>0</v>
      </c>
      <c r="Q208" s="24">
        <f ca="1">USP!Q7</f>
        <v>0</v>
      </c>
      <c r="R208" s="24">
        <f ca="1">USP!R7</f>
        <v>0</v>
      </c>
      <c r="S208" s="24">
        <f ca="1">USP!S7</f>
        <v>0</v>
      </c>
      <c r="T208" s="85" t="str">
        <f ca="1">USP!T7</f>
        <v>P</v>
      </c>
      <c r="U208" s="24">
        <f ca="1">USP!U7</f>
        <v>0</v>
      </c>
      <c r="V208" s="24">
        <f ca="1">USP!V7</f>
        <v>0</v>
      </c>
      <c r="W208" s="24">
        <f ca="1">USP!W7</f>
        <v>1</v>
      </c>
      <c r="X208" s="24">
        <f ca="1">USP!X7</f>
        <v>0</v>
      </c>
      <c r="Y208" s="24">
        <f ca="1">USP!Y7</f>
        <v>0</v>
      </c>
      <c r="Z208" s="24">
        <f ca="1">USP!Z7</f>
        <v>0</v>
      </c>
      <c r="AA208" s="24">
        <f ca="1">USP!AA7</f>
        <v>0</v>
      </c>
      <c r="AB208" s="24">
        <f ca="1">USP!AB7</f>
        <v>0</v>
      </c>
      <c r="AC208" s="24">
        <f ca="1">USP!AC7</f>
        <v>0</v>
      </c>
      <c r="AD208" s="24">
        <f ca="1">USP!AD7</f>
        <v>0</v>
      </c>
      <c r="AE208" s="24">
        <f ca="1">USP!AE7</f>
        <v>0</v>
      </c>
      <c r="AF208" s="24">
        <f ca="1">USP!AF7</f>
        <v>0</v>
      </c>
      <c r="AG208" s="24">
        <f ca="1">USP!AG7</f>
        <v>0</v>
      </c>
      <c r="AH208" s="24">
        <f ca="1">USP!AH7</f>
        <v>0</v>
      </c>
      <c r="AI208" s="24">
        <f ca="1">USP!AI7</f>
        <v>0</v>
      </c>
      <c r="AJ208" s="50"/>
      <c r="AK208" s="93"/>
      <c r="AL208" s="33"/>
      <c r="AM208" s="33"/>
      <c r="AN208" s="36"/>
      <c r="AO208" s="36"/>
      <c r="AP208" s="36"/>
      <c r="AQ208" s="36"/>
      <c r="AR208" s="37"/>
      <c r="AS208" s="33"/>
      <c r="AT208" s="33"/>
      <c r="AU208" s="33"/>
      <c r="AV208" s="33"/>
      <c r="AW208" s="33"/>
      <c r="AX208" s="33"/>
      <c r="AY208" s="33"/>
      <c r="AZ208" s="38">
        <f t="shared" si="154"/>
        <v>2</v>
      </c>
      <c r="BA208" s="39">
        <f t="shared" si="155"/>
        <v>0</v>
      </c>
      <c r="BB208" s="40">
        <f t="shared" si="156"/>
        <v>0</v>
      </c>
      <c r="BC208" s="31">
        <f t="shared" si="157"/>
        <v>0</v>
      </c>
      <c r="BD208" s="40">
        <f t="shared" si="158"/>
        <v>2</v>
      </c>
      <c r="BE208" s="31">
        <f t="shared" si="159"/>
        <v>2</v>
      </c>
      <c r="BF208" s="40">
        <f t="shared" si="160"/>
        <v>0</v>
      </c>
      <c r="BG208" s="31">
        <f t="shared" si="161"/>
        <v>2</v>
      </c>
      <c r="BH208" s="40">
        <f t="shared" si="162"/>
        <v>0</v>
      </c>
      <c r="BI208" s="40">
        <f t="shared" si="163"/>
        <v>0</v>
      </c>
      <c r="BJ208" s="40">
        <f t="shared" si="164"/>
        <v>0</v>
      </c>
      <c r="BK208" s="40">
        <f t="shared" si="165"/>
        <v>0</v>
      </c>
      <c r="BL208" s="40">
        <f t="shared" si="166"/>
        <v>0</v>
      </c>
      <c r="BM208" s="31">
        <f t="shared" si="167"/>
        <v>0</v>
      </c>
      <c r="BN208" s="40">
        <f t="shared" si="168"/>
        <v>0</v>
      </c>
      <c r="BO208" s="40">
        <f t="shared" si="169"/>
        <v>0</v>
      </c>
      <c r="BP208" s="40">
        <f t="shared" si="170"/>
        <v>0</v>
      </c>
      <c r="BQ208" s="40">
        <f t="shared" si="171"/>
        <v>0</v>
      </c>
      <c r="BR208" s="40">
        <f t="shared" si="172"/>
        <v>0</v>
      </c>
      <c r="BS208" s="31">
        <f t="shared" si="173"/>
        <v>0</v>
      </c>
      <c r="BT208" s="40">
        <f t="shared" si="174"/>
        <v>0</v>
      </c>
      <c r="BU208" s="41">
        <f t="shared" si="175"/>
        <v>0</v>
      </c>
      <c r="BV208" s="41">
        <f t="shared" si="176"/>
        <v>0</v>
      </c>
      <c r="BW208" s="42"/>
      <c r="BX208" s="39">
        <f t="shared" si="177"/>
        <v>120</v>
      </c>
      <c r="BY208" s="40">
        <f t="shared" si="178"/>
        <v>0</v>
      </c>
      <c r="BZ208" s="40">
        <f t="shared" si="179"/>
        <v>0</v>
      </c>
      <c r="CA208" s="40">
        <f t="shared" si="180"/>
        <v>0</v>
      </c>
      <c r="CB208" s="40">
        <f t="shared" si="181"/>
        <v>0</v>
      </c>
      <c r="CC208" s="32">
        <f t="shared" si="200"/>
        <v>120</v>
      </c>
      <c r="CD208" s="177">
        <f t="shared" si="6"/>
        <v>-26.666666666666657</v>
      </c>
      <c r="CE208" s="24" t="str">
        <f t="shared" si="201"/>
        <v>NAO</v>
      </c>
      <c r="CF208" s="177">
        <f t="shared" si="7"/>
        <v>-66.666666666666657</v>
      </c>
      <c r="CG208" s="24" t="str">
        <f t="shared" si="202"/>
        <v>NAO</v>
      </c>
      <c r="CH208" s="177">
        <f t="shared" si="8"/>
        <v>-120</v>
      </c>
      <c r="CI208" s="24" t="str">
        <f t="shared" si="203"/>
        <v>NAO</v>
      </c>
      <c r="CJ208" s="24">
        <f t="shared" si="204"/>
        <v>332</v>
      </c>
      <c r="CK208" s="175">
        <f t="shared" si="182"/>
        <v>6.0586171206422137E-2</v>
      </c>
      <c r="CM208">
        <f t="shared" si="183"/>
        <v>0</v>
      </c>
      <c r="CN208">
        <f t="shared" si="184"/>
        <v>0</v>
      </c>
      <c r="CO208">
        <f t="shared" si="185"/>
        <v>0.19960079840319361</v>
      </c>
      <c r="CP208">
        <f t="shared" si="186"/>
        <v>0</v>
      </c>
      <c r="CQ208">
        <f t="shared" si="187"/>
        <v>0</v>
      </c>
      <c r="CR208">
        <f t="shared" si="188"/>
        <v>0</v>
      </c>
      <c r="CS208">
        <f t="shared" si="189"/>
        <v>0</v>
      </c>
      <c r="CT208">
        <f t="shared" si="190"/>
        <v>0</v>
      </c>
      <c r="CU208">
        <f t="shared" si="191"/>
        <v>0</v>
      </c>
      <c r="CV208">
        <f t="shared" si="192"/>
        <v>0</v>
      </c>
      <c r="CW208">
        <f t="shared" si="193"/>
        <v>0</v>
      </c>
      <c r="CX208">
        <f t="shared" si="194"/>
        <v>0</v>
      </c>
      <c r="CY208">
        <f t="shared" si="195"/>
        <v>0</v>
      </c>
      <c r="CZ208">
        <f t="shared" si="196"/>
        <v>0</v>
      </c>
      <c r="DA208">
        <f t="shared" si="197"/>
        <v>0</v>
      </c>
      <c r="DB208">
        <f t="shared" si="198"/>
        <v>0</v>
      </c>
      <c r="DC208">
        <f t="shared" si="199"/>
        <v>0</v>
      </c>
      <c r="DE208" s="24">
        <f t="shared" si="205"/>
        <v>0</v>
      </c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</row>
    <row r="209" spans="1:123" ht="15.75" thickBot="1">
      <c r="A209" s="24" t="str">
        <f ca="1">USP!A8</f>
        <v>USP</v>
      </c>
      <c r="B209" s="24">
        <f ca="1">USP!B8</f>
        <v>6</v>
      </c>
      <c r="C209" s="24" t="str">
        <f ca="1">USP!C8</f>
        <v>Antonio Herbert Lancha Junior</v>
      </c>
      <c r="D209" s="85" t="str">
        <f ca="1">USP!D8</f>
        <v>P</v>
      </c>
      <c r="E209" s="24">
        <f ca="1">USP!E8</f>
        <v>8</v>
      </c>
      <c r="F209" s="24">
        <f ca="1">USP!F8</f>
        <v>6</v>
      </c>
      <c r="G209" s="24">
        <f ca="1">USP!G8</f>
        <v>2</v>
      </c>
      <c r="H209" s="24">
        <f ca="1">USP!H8</f>
        <v>3</v>
      </c>
      <c r="I209" s="24">
        <f ca="1">USP!I8</f>
        <v>2</v>
      </c>
      <c r="J209" s="24">
        <f ca="1">USP!J8</f>
        <v>0</v>
      </c>
      <c r="K209" s="24">
        <f ca="1">USP!K8</f>
        <v>0</v>
      </c>
      <c r="L209" s="24">
        <f ca="1">USP!L8</f>
        <v>0</v>
      </c>
      <c r="M209" s="24">
        <f ca="1">USP!M8</f>
        <v>0</v>
      </c>
      <c r="N209" s="24">
        <f ca="1">USP!N8</f>
        <v>0</v>
      </c>
      <c r="O209" s="24">
        <f ca="1">USP!O8</f>
        <v>0</v>
      </c>
      <c r="P209" s="24">
        <f ca="1">USP!P8</f>
        <v>0</v>
      </c>
      <c r="Q209" s="24">
        <f ca="1">USP!Q8</f>
        <v>0</v>
      </c>
      <c r="R209" s="24">
        <f ca="1">USP!R8</f>
        <v>0</v>
      </c>
      <c r="S209" s="24">
        <f ca="1">USP!S8</f>
        <v>0</v>
      </c>
      <c r="T209" s="85" t="str">
        <f ca="1">USP!T8</f>
        <v>P</v>
      </c>
      <c r="U209" s="24">
        <f ca="1">USP!U8</f>
        <v>3</v>
      </c>
      <c r="V209" s="24">
        <f ca="1">USP!V8</f>
        <v>3</v>
      </c>
      <c r="W209" s="24">
        <f ca="1">USP!W8</f>
        <v>1</v>
      </c>
      <c r="X209" s="24">
        <f ca="1">USP!X8</f>
        <v>3</v>
      </c>
      <c r="Y209" s="24">
        <f ca="1">USP!Y8</f>
        <v>0</v>
      </c>
      <c r="Z209" s="24">
        <f ca="1">USP!Z8</f>
        <v>0</v>
      </c>
      <c r="AA209" s="24">
        <f ca="1">USP!AA8</f>
        <v>0</v>
      </c>
      <c r="AB209" s="24">
        <f ca="1">USP!AB8</f>
        <v>0</v>
      </c>
      <c r="AC209" s="24">
        <f ca="1">USP!AC8</f>
        <v>0</v>
      </c>
      <c r="AD209" s="24">
        <f ca="1">USP!AD8</f>
        <v>0</v>
      </c>
      <c r="AE209" s="24">
        <f ca="1">USP!AE8</f>
        <v>0</v>
      </c>
      <c r="AF209" s="24">
        <f ca="1">USP!AF8</f>
        <v>0</v>
      </c>
      <c r="AG209" s="24">
        <f ca="1">USP!AG8</f>
        <v>0</v>
      </c>
      <c r="AH209" s="24">
        <f ca="1">USP!AH8</f>
        <v>0</v>
      </c>
      <c r="AI209" s="24">
        <f ca="1">USP!AI8</f>
        <v>0</v>
      </c>
      <c r="AJ209" s="50"/>
      <c r="AK209" s="93"/>
      <c r="AL209" s="33"/>
      <c r="AM209" s="33"/>
      <c r="AN209" s="36"/>
      <c r="AO209" s="36"/>
      <c r="AP209" s="36"/>
      <c r="AQ209" s="36"/>
      <c r="AR209" s="37"/>
      <c r="AS209" s="33"/>
      <c r="AT209" s="33"/>
      <c r="AU209" s="33"/>
      <c r="AV209" s="33"/>
      <c r="AW209" s="33"/>
      <c r="AX209" s="33"/>
      <c r="AY209" s="33"/>
      <c r="AZ209" s="38">
        <f t="shared" si="154"/>
        <v>2</v>
      </c>
      <c r="BA209" s="39">
        <f t="shared" si="155"/>
        <v>11</v>
      </c>
      <c r="BB209" s="40">
        <f t="shared" si="156"/>
        <v>9</v>
      </c>
      <c r="BC209" s="31">
        <f t="shared" si="157"/>
        <v>20</v>
      </c>
      <c r="BD209" s="40">
        <f t="shared" si="158"/>
        <v>3</v>
      </c>
      <c r="BE209" s="31">
        <f t="shared" si="159"/>
        <v>23</v>
      </c>
      <c r="BF209" s="40">
        <f t="shared" si="160"/>
        <v>6</v>
      </c>
      <c r="BG209" s="31">
        <f t="shared" si="161"/>
        <v>29</v>
      </c>
      <c r="BH209" s="40">
        <f t="shared" si="162"/>
        <v>2</v>
      </c>
      <c r="BI209" s="40">
        <f t="shared" si="163"/>
        <v>0</v>
      </c>
      <c r="BJ209" s="40">
        <f t="shared" si="164"/>
        <v>0</v>
      </c>
      <c r="BK209" s="40">
        <f t="shared" si="165"/>
        <v>0</v>
      </c>
      <c r="BL209" s="40">
        <f t="shared" si="166"/>
        <v>0</v>
      </c>
      <c r="BM209" s="31">
        <f t="shared" si="167"/>
        <v>0</v>
      </c>
      <c r="BN209" s="40">
        <f t="shared" si="168"/>
        <v>0</v>
      </c>
      <c r="BO209" s="40">
        <f t="shared" si="169"/>
        <v>0</v>
      </c>
      <c r="BP209" s="40">
        <f t="shared" si="170"/>
        <v>0</v>
      </c>
      <c r="BQ209" s="40">
        <f t="shared" si="171"/>
        <v>0</v>
      </c>
      <c r="BR209" s="40">
        <f t="shared" si="172"/>
        <v>0</v>
      </c>
      <c r="BS209" s="31">
        <f t="shared" si="173"/>
        <v>0</v>
      </c>
      <c r="BT209" s="40">
        <f t="shared" si="174"/>
        <v>0</v>
      </c>
      <c r="BU209" s="41">
        <f t="shared" si="175"/>
        <v>0</v>
      </c>
      <c r="BV209" s="41">
        <f t="shared" si="176"/>
        <v>0</v>
      </c>
      <c r="BW209" s="42"/>
      <c r="BX209" s="39">
        <f t="shared" si="177"/>
        <v>2280</v>
      </c>
      <c r="BY209" s="40">
        <f t="shared" si="178"/>
        <v>0</v>
      </c>
      <c r="BZ209" s="40">
        <f t="shared" si="179"/>
        <v>0</v>
      </c>
      <c r="CA209" s="40">
        <f t="shared" si="180"/>
        <v>0</v>
      </c>
      <c r="CB209" s="40">
        <f t="shared" si="181"/>
        <v>0</v>
      </c>
      <c r="CC209" s="32">
        <f t="shared" si="200"/>
        <v>2280</v>
      </c>
      <c r="CD209" s="177">
        <f t="shared" si="6"/>
        <v>2133.3333333333335</v>
      </c>
      <c r="CE209" s="24">
        <f t="shared" si="201"/>
        <v>3</v>
      </c>
      <c r="CF209" s="177">
        <f t="shared" si="7"/>
        <v>2093.3333333333335</v>
      </c>
      <c r="CG209" s="24">
        <f t="shared" si="202"/>
        <v>4</v>
      </c>
      <c r="CH209" s="177">
        <f t="shared" si="8"/>
        <v>2040</v>
      </c>
      <c r="CI209" s="24">
        <f t="shared" si="203"/>
        <v>5</v>
      </c>
      <c r="CJ209" s="24">
        <f t="shared" si="204"/>
        <v>7</v>
      </c>
      <c r="CK209" s="175">
        <f t="shared" si="182"/>
        <v>1.1511372529220205</v>
      </c>
      <c r="CM209">
        <f t="shared" si="183"/>
        <v>2.033271719038817</v>
      </c>
      <c r="CN209">
        <f t="shared" si="184"/>
        <v>1.4018691588785046</v>
      </c>
      <c r="CO209">
        <f t="shared" si="185"/>
        <v>0.29940119760479045</v>
      </c>
      <c r="CP209">
        <f t="shared" si="186"/>
        <v>1.3667425968109341</v>
      </c>
      <c r="CQ209">
        <f t="shared" si="187"/>
        <v>1.680672268907563</v>
      </c>
      <c r="CR209">
        <f t="shared" si="188"/>
        <v>0</v>
      </c>
      <c r="CS209">
        <f t="shared" si="189"/>
        <v>0</v>
      </c>
      <c r="CT209">
        <f t="shared" si="190"/>
        <v>0</v>
      </c>
      <c r="CU209">
        <f t="shared" si="191"/>
        <v>0</v>
      </c>
      <c r="CV209">
        <f t="shared" si="192"/>
        <v>0</v>
      </c>
      <c r="CW209">
        <f t="shared" si="193"/>
        <v>0</v>
      </c>
      <c r="CX209">
        <f t="shared" si="194"/>
        <v>0</v>
      </c>
      <c r="CY209">
        <f t="shared" si="195"/>
        <v>0</v>
      </c>
      <c r="CZ209">
        <f t="shared" si="196"/>
        <v>0</v>
      </c>
      <c r="DA209">
        <f t="shared" si="197"/>
        <v>0</v>
      </c>
      <c r="DB209">
        <f t="shared" si="198"/>
        <v>0</v>
      </c>
      <c r="DC209">
        <f t="shared" si="199"/>
        <v>0</v>
      </c>
      <c r="DE209" s="24">
        <f t="shared" si="205"/>
        <v>0</v>
      </c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</row>
    <row r="210" spans="1:123" ht="15.75" thickBot="1">
      <c r="A210" s="24" t="str">
        <f ca="1">USP!A9</f>
        <v>USP</v>
      </c>
      <c r="B210" s="24">
        <f ca="1">USP!B9</f>
        <v>7</v>
      </c>
      <c r="C210" s="24" t="str">
        <f ca="1">USP!C9</f>
        <v>Benedito Pereira</v>
      </c>
      <c r="D210" s="85" t="str">
        <f ca="1">USP!D9</f>
        <v>P</v>
      </c>
      <c r="E210" s="24">
        <f ca="1">USP!E9</f>
        <v>1</v>
      </c>
      <c r="F210" s="24">
        <f ca="1">USP!F9</f>
        <v>0</v>
      </c>
      <c r="G210" s="24">
        <f ca="1">USP!G9</f>
        <v>0</v>
      </c>
      <c r="H210" s="24">
        <f ca="1">USP!H9</f>
        <v>0</v>
      </c>
      <c r="I210" s="24">
        <f ca="1">USP!I9</f>
        <v>0</v>
      </c>
      <c r="J210" s="24">
        <f ca="1">USP!J9</f>
        <v>1</v>
      </c>
      <c r="K210" s="24">
        <f ca="1">USP!K9</f>
        <v>0</v>
      </c>
      <c r="L210" s="24">
        <f ca="1">USP!L9</f>
        <v>0</v>
      </c>
      <c r="M210" s="24">
        <f ca="1">USP!M9</f>
        <v>0</v>
      </c>
      <c r="N210" s="24">
        <f ca="1">USP!N9</f>
        <v>0</v>
      </c>
      <c r="O210" s="24">
        <f ca="1">USP!O9</f>
        <v>0</v>
      </c>
      <c r="P210" s="24">
        <f ca="1">USP!P9</f>
        <v>0</v>
      </c>
      <c r="Q210" s="24">
        <f ca="1">USP!Q9</f>
        <v>0</v>
      </c>
      <c r="R210" s="24">
        <f ca="1">USP!R9</f>
        <v>0</v>
      </c>
      <c r="S210" s="24">
        <f ca="1">USP!S9</f>
        <v>0</v>
      </c>
      <c r="T210" s="85" t="str">
        <f ca="1">USP!T9</f>
        <v>P</v>
      </c>
      <c r="U210" s="24">
        <f ca="1">USP!U9</f>
        <v>0</v>
      </c>
      <c r="V210" s="24">
        <f ca="1">USP!V9</f>
        <v>0</v>
      </c>
      <c r="W210" s="24">
        <f ca="1">USP!W9</f>
        <v>0</v>
      </c>
      <c r="X210" s="24">
        <f ca="1">USP!X9</f>
        <v>0</v>
      </c>
      <c r="Y210" s="24">
        <f ca="1">USP!Y9</f>
        <v>0</v>
      </c>
      <c r="Z210" s="24">
        <f ca="1">USP!Z9</f>
        <v>0</v>
      </c>
      <c r="AA210" s="24">
        <f ca="1">USP!AA9</f>
        <v>0</v>
      </c>
      <c r="AB210" s="24">
        <f ca="1">USP!AB9</f>
        <v>0</v>
      </c>
      <c r="AC210" s="24">
        <f ca="1">USP!AC9</f>
        <v>0</v>
      </c>
      <c r="AD210" s="24">
        <f ca="1">USP!AD9</f>
        <v>0</v>
      </c>
      <c r="AE210" s="24">
        <f ca="1">USP!AE9</f>
        <v>0</v>
      </c>
      <c r="AF210" s="24">
        <f ca="1">USP!AF9</f>
        <v>0</v>
      </c>
      <c r="AG210" s="24">
        <f ca="1">USP!AG9</f>
        <v>0</v>
      </c>
      <c r="AH210" s="24">
        <f ca="1">USP!AH9</f>
        <v>0</v>
      </c>
      <c r="AI210" s="24">
        <f ca="1">USP!AI9</f>
        <v>0</v>
      </c>
      <c r="AJ210" s="50"/>
      <c r="AK210" s="93"/>
      <c r="AL210" s="33"/>
      <c r="AM210" s="33"/>
      <c r="AN210" s="36"/>
      <c r="AO210" s="36"/>
      <c r="AP210" s="36"/>
      <c r="AQ210" s="36"/>
      <c r="AR210" s="37"/>
      <c r="AS210" s="33"/>
      <c r="AT210" s="33"/>
      <c r="AU210" s="33"/>
      <c r="AV210" s="33"/>
      <c r="AW210" s="33"/>
      <c r="AX210" s="33"/>
      <c r="AY210" s="33"/>
      <c r="AZ210" s="38">
        <f t="shared" si="154"/>
        <v>2</v>
      </c>
      <c r="BA210" s="39">
        <f t="shared" si="155"/>
        <v>1</v>
      </c>
      <c r="BB210" s="40">
        <f t="shared" si="156"/>
        <v>0</v>
      </c>
      <c r="BC210" s="31">
        <f t="shared" si="157"/>
        <v>1</v>
      </c>
      <c r="BD210" s="40">
        <f t="shared" si="158"/>
        <v>0</v>
      </c>
      <c r="BE210" s="31">
        <f t="shared" si="159"/>
        <v>1</v>
      </c>
      <c r="BF210" s="40">
        <f t="shared" si="160"/>
        <v>0</v>
      </c>
      <c r="BG210" s="31">
        <f t="shared" si="161"/>
        <v>1</v>
      </c>
      <c r="BH210" s="40">
        <f t="shared" si="162"/>
        <v>0</v>
      </c>
      <c r="BI210" s="40">
        <f t="shared" si="163"/>
        <v>1</v>
      </c>
      <c r="BJ210" s="40">
        <f t="shared" si="164"/>
        <v>0</v>
      </c>
      <c r="BK210" s="40">
        <f t="shared" si="165"/>
        <v>0</v>
      </c>
      <c r="BL210" s="40">
        <f t="shared" si="166"/>
        <v>0</v>
      </c>
      <c r="BM210" s="31">
        <f t="shared" si="167"/>
        <v>0</v>
      </c>
      <c r="BN210" s="40">
        <f t="shared" si="168"/>
        <v>0</v>
      </c>
      <c r="BO210" s="40">
        <f t="shared" si="169"/>
        <v>0</v>
      </c>
      <c r="BP210" s="40">
        <f t="shared" si="170"/>
        <v>0</v>
      </c>
      <c r="BQ210" s="40">
        <f t="shared" si="171"/>
        <v>0</v>
      </c>
      <c r="BR210" s="40">
        <f t="shared" si="172"/>
        <v>0</v>
      </c>
      <c r="BS210" s="31">
        <f t="shared" si="173"/>
        <v>0</v>
      </c>
      <c r="BT210" s="40">
        <f t="shared" si="174"/>
        <v>0</v>
      </c>
      <c r="BU210" s="41">
        <f t="shared" si="175"/>
        <v>0</v>
      </c>
      <c r="BV210" s="41">
        <f t="shared" si="176"/>
        <v>0</v>
      </c>
      <c r="BW210" s="42"/>
      <c r="BX210" s="39">
        <f t="shared" si="177"/>
        <v>100</v>
      </c>
      <c r="BY210" s="40">
        <f t="shared" si="178"/>
        <v>10</v>
      </c>
      <c r="BZ210" s="40">
        <f t="shared" si="179"/>
        <v>0</v>
      </c>
      <c r="CA210" s="40">
        <f t="shared" si="180"/>
        <v>0</v>
      </c>
      <c r="CB210" s="40">
        <f t="shared" si="181"/>
        <v>0</v>
      </c>
      <c r="CC210" s="32">
        <f t="shared" si="200"/>
        <v>110</v>
      </c>
      <c r="CD210" s="177">
        <f t="shared" si="6"/>
        <v>-36.666666666666657</v>
      </c>
      <c r="CE210" s="24" t="str">
        <f t="shared" si="201"/>
        <v>NAO</v>
      </c>
      <c r="CF210" s="177">
        <f t="shared" si="7"/>
        <v>-76.666666666666657</v>
      </c>
      <c r="CG210" s="24" t="str">
        <f t="shared" si="202"/>
        <v>NAO</v>
      </c>
      <c r="CH210" s="177">
        <f t="shared" si="8"/>
        <v>-130</v>
      </c>
      <c r="CI210" s="24" t="str">
        <f t="shared" si="203"/>
        <v>NAO</v>
      </c>
      <c r="CJ210" s="24">
        <f t="shared" si="204"/>
        <v>340</v>
      </c>
      <c r="CK210" s="175">
        <f t="shared" si="182"/>
        <v>5.5537323605886958E-2</v>
      </c>
      <c r="CM210">
        <f t="shared" si="183"/>
        <v>0.18484288354898337</v>
      </c>
      <c r="CN210">
        <f t="shared" si="184"/>
        <v>0</v>
      </c>
      <c r="CO210">
        <f t="shared" si="185"/>
        <v>0</v>
      </c>
      <c r="CP210">
        <f t="shared" si="186"/>
        <v>0</v>
      </c>
      <c r="CQ210">
        <f t="shared" si="187"/>
        <v>0</v>
      </c>
      <c r="CR210">
        <f t="shared" si="188"/>
        <v>0.29940119760479045</v>
      </c>
      <c r="CS210">
        <f t="shared" si="189"/>
        <v>0</v>
      </c>
      <c r="CT210">
        <f t="shared" si="190"/>
        <v>0</v>
      </c>
      <c r="CU210">
        <f t="shared" si="191"/>
        <v>0</v>
      </c>
      <c r="CV210">
        <f t="shared" si="192"/>
        <v>0</v>
      </c>
      <c r="CW210">
        <f t="shared" si="193"/>
        <v>0</v>
      </c>
      <c r="CX210">
        <f t="shared" si="194"/>
        <v>0</v>
      </c>
      <c r="CY210">
        <f t="shared" si="195"/>
        <v>0</v>
      </c>
      <c r="CZ210">
        <f t="shared" si="196"/>
        <v>0</v>
      </c>
      <c r="DA210">
        <f t="shared" si="197"/>
        <v>0</v>
      </c>
      <c r="DB210">
        <f t="shared" si="198"/>
        <v>0</v>
      </c>
      <c r="DC210">
        <f t="shared" si="199"/>
        <v>0</v>
      </c>
      <c r="DE210" s="24">
        <f t="shared" si="205"/>
        <v>0</v>
      </c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</row>
    <row r="211" spans="1:123" ht="15.75" thickBot="1">
      <c r="A211" s="24" t="str">
        <f ca="1">USP!A10</f>
        <v>USP</v>
      </c>
      <c r="B211" s="24">
        <f ca="1">USP!B10</f>
        <v>8</v>
      </c>
      <c r="C211" s="24" t="str">
        <f ca="1">USP!C10</f>
        <v>Bruno Gualano</v>
      </c>
      <c r="D211" s="85" t="str">
        <f ca="1">USP!D10</f>
        <v>C</v>
      </c>
      <c r="E211" s="24">
        <f ca="1">USP!E10</f>
        <v>0</v>
      </c>
      <c r="F211" s="24">
        <f ca="1">USP!F10</f>
        <v>0</v>
      </c>
      <c r="G211" s="24">
        <f ca="1">USP!G10</f>
        <v>0</v>
      </c>
      <c r="H211" s="24">
        <f ca="1">USP!H10</f>
        <v>0</v>
      </c>
      <c r="I211" s="24">
        <f ca="1">USP!I10</f>
        <v>0</v>
      </c>
      <c r="J211" s="24">
        <f ca="1">USP!J10</f>
        <v>0</v>
      </c>
      <c r="K211" s="24">
        <f ca="1">USP!K10</f>
        <v>0</v>
      </c>
      <c r="L211" s="24">
        <f ca="1">USP!L10</f>
        <v>0</v>
      </c>
      <c r="M211" s="24">
        <f ca="1">USP!M10</f>
        <v>0</v>
      </c>
      <c r="N211" s="24">
        <f ca="1">USP!N10</f>
        <v>0</v>
      </c>
      <c r="O211" s="24">
        <f ca="1">USP!O10</f>
        <v>0</v>
      </c>
      <c r="P211" s="24">
        <f ca="1">USP!P10</f>
        <v>0</v>
      </c>
      <c r="Q211" s="24">
        <f ca="1">USP!Q10</f>
        <v>0</v>
      </c>
      <c r="R211" s="24">
        <f ca="1">USP!R10</f>
        <v>0</v>
      </c>
      <c r="S211" s="24">
        <f ca="1">USP!S10</f>
        <v>0</v>
      </c>
      <c r="T211" s="85" t="str">
        <f ca="1">USP!T10</f>
        <v>P</v>
      </c>
      <c r="U211" s="24">
        <f ca="1">USP!U10</f>
        <v>5</v>
      </c>
      <c r="V211" s="24">
        <f ca="1">USP!V10</f>
        <v>4</v>
      </c>
      <c r="W211" s="24">
        <f ca="1">USP!W10</f>
        <v>3</v>
      </c>
      <c r="X211" s="24">
        <f ca="1">USP!X10</f>
        <v>1</v>
      </c>
      <c r="Y211" s="24">
        <f ca="1">USP!Y10</f>
        <v>0</v>
      </c>
      <c r="Z211" s="24">
        <f ca="1">USP!Z10</f>
        <v>1</v>
      </c>
      <c r="AA211" s="24">
        <f ca="1">USP!AA10</f>
        <v>0</v>
      </c>
      <c r="AB211" s="24">
        <f ca="1">USP!AB10</f>
        <v>0</v>
      </c>
      <c r="AC211" s="24">
        <f ca="1">USP!AC10</f>
        <v>0</v>
      </c>
      <c r="AD211" s="24">
        <f ca="1">USP!AD10</f>
        <v>0</v>
      </c>
      <c r="AE211" s="24">
        <f ca="1">USP!AE10</f>
        <v>1</v>
      </c>
      <c r="AF211" s="24">
        <f ca="1">USP!AF10</f>
        <v>0</v>
      </c>
      <c r="AG211" s="24">
        <f ca="1">USP!AG10</f>
        <v>0</v>
      </c>
      <c r="AH211" s="24">
        <f ca="1">USP!AH10</f>
        <v>0</v>
      </c>
      <c r="AI211" s="24">
        <f ca="1">USP!AI10</f>
        <v>0</v>
      </c>
      <c r="AJ211" s="50"/>
      <c r="AK211" s="93"/>
      <c r="AL211" s="33"/>
      <c r="AM211" s="33"/>
      <c r="AN211" s="36"/>
      <c r="AO211" s="36"/>
      <c r="AP211" s="36"/>
      <c r="AQ211" s="36"/>
      <c r="AR211" s="37"/>
      <c r="AS211" s="33"/>
      <c r="AT211" s="33"/>
      <c r="AU211" s="33"/>
      <c r="AV211" s="33"/>
      <c r="AW211" s="33"/>
      <c r="AX211" s="33"/>
      <c r="AY211" s="33"/>
      <c r="AZ211" s="38">
        <f t="shared" si="154"/>
        <v>1</v>
      </c>
      <c r="BA211" s="39">
        <f t="shared" si="155"/>
        <v>5</v>
      </c>
      <c r="BB211" s="40">
        <f t="shared" si="156"/>
        <v>4</v>
      </c>
      <c r="BC211" s="31">
        <f t="shared" si="157"/>
        <v>9</v>
      </c>
      <c r="BD211" s="40">
        <f t="shared" si="158"/>
        <v>3</v>
      </c>
      <c r="BE211" s="31">
        <f t="shared" si="159"/>
        <v>12</v>
      </c>
      <c r="BF211" s="40">
        <f t="shared" si="160"/>
        <v>1</v>
      </c>
      <c r="BG211" s="31">
        <f t="shared" si="161"/>
        <v>13</v>
      </c>
      <c r="BH211" s="40">
        <f t="shared" si="162"/>
        <v>0</v>
      </c>
      <c r="BI211" s="40">
        <f t="shared" si="163"/>
        <v>1</v>
      </c>
      <c r="BJ211" s="40">
        <f t="shared" si="164"/>
        <v>0</v>
      </c>
      <c r="BK211" s="40">
        <f t="shared" si="165"/>
        <v>0</v>
      </c>
      <c r="BL211" s="40">
        <f t="shared" si="166"/>
        <v>0</v>
      </c>
      <c r="BM211" s="31">
        <f t="shared" si="167"/>
        <v>0</v>
      </c>
      <c r="BN211" s="40">
        <f t="shared" si="168"/>
        <v>0</v>
      </c>
      <c r="BO211" s="40">
        <f t="shared" si="169"/>
        <v>1</v>
      </c>
      <c r="BP211" s="40">
        <f t="shared" si="170"/>
        <v>1</v>
      </c>
      <c r="BQ211" s="40">
        <f t="shared" si="171"/>
        <v>0</v>
      </c>
      <c r="BR211" s="40">
        <f t="shared" si="172"/>
        <v>0</v>
      </c>
      <c r="BS211" s="31">
        <f t="shared" si="173"/>
        <v>0</v>
      </c>
      <c r="BT211" s="40">
        <f t="shared" si="174"/>
        <v>0</v>
      </c>
      <c r="BU211" s="41">
        <f t="shared" si="175"/>
        <v>0</v>
      </c>
      <c r="BV211" s="41">
        <f t="shared" si="176"/>
        <v>0</v>
      </c>
      <c r="BW211" s="42"/>
      <c r="BX211" s="39">
        <f t="shared" si="177"/>
        <v>1040</v>
      </c>
      <c r="BY211" s="40">
        <f t="shared" si="178"/>
        <v>10</v>
      </c>
      <c r="BZ211" s="40">
        <f t="shared" si="179"/>
        <v>0</v>
      </c>
      <c r="CA211" s="40">
        <f t="shared" si="180"/>
        <v>20</v>
      </c>
      <c r="CB211" s="40">
        <f t="shared" si="181"/>
        <v>0</v>
      </c>
      <c r="CC211" s="32">
        <f t="shared" si="200"/>
        <v>1070</v>
      </c>
      <c r="CD211" s="177">
        <f t="shared" si="6"/>
        <v>996.66666666666663</v>
      </c>
      <c r="CE211" s="24">
        <f t="shared" si="201"/>
        <v>3</v>
      </c>
      <c r="CF211" s="177">
        <f t="shared" si="7"/>
        <v>976.66666666666663</v>
      </c>
      <c r="CG211" s="24">
        <f t="shared" si="202"/>
        <v>4</v>
      </c>
      <c r="CH211" s="177">
        <f t="shared" si="8"/>
        <v>950</v>
      </c>
      <c r="CI211" s="24">
        <f t="shared" si="203"/>
        <v>5</v>
      </c>
      <c r="CJ211" s="24">
        <f t="shared" si="204"/>
        <v>46</v>
      </c>
      <c r="CK211" s="175">
        <f t="shared" si="182"/>
        <v>0.54022669325726402</v>
      </c>
      <c r="CM211">
        <f t="shared" si="183"/>
        <v>0.92421441774491675</v>
      </c>
      <c r="CN211">
        <f t="shared" si="184"/>
        <v>0.62305295950155759</v>
      </c>
      <c r="CO211">
        <f t="shared" si="185"/>
        <v>0.29940119760479045</v>
      </c>
      <c r="CP211">
        <f t="shared" si="186"/>
        <v>0.22779043280182235</v>
      </c>
      <c r="CQ211">
        <f t="shared" si="187"/>
        <v>0</v>
      </c>
      <c r="CR211">
        <f t="shared" si="188"/>
        <v>0.29940119760479045</v>
      </c>
      <c r="CS211">
        <f t="shared" si="189"/>
        <v>0</v>
      </c>
      <c r="CT211">
        <f t="shared" si="190"/>
        <v>0</v>
      </c>
      <c r="CU211">
        <f t="shared" si="191"/>
        <v>0</v>
      </c>
      <c r="CV211">
        <f t="shared" si="192"/>
        <v>0</v>
      </c>
      <c r="CW211">
        <f t="shared" si="193"/>
        <v>3.4482758620689657</v>
      </c>
      <c r="CX211">
        <f t="shared" si="194"/>
        <v>3.5714285714285712</v>
      </c>
      <c r="CY211">
        <f t="shared" si="195"/>
        <v>0</v>
      </c>
      <c r="CZ211">
        <f t="shared" si="196"/>
        <v>0</v>
      </c>
      <c r="DA211">
        <f t="shared" si="197"/>
        <v>0</v>
      </c>
      <c r="DB211">
        <f t="shared" si="198"/>
        <v>0</v>
      </c>
      <c r="DC211">
        <f t="shared" si="199"/>
        <v>0</v>
      </c>
      <c r="DE211" s="24">
        <f t="shared" si="205"/>
        <v>0</v>
      </c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</row>
    <row r="212" spans="1:123" ht="15.75" thickBot="1">
      <c r="A212" s="24" t="str">
        <f ca="1">USP!A11</f>
        <v>USP</v>
      </c>
      <c r="B212" s="24">
        <f ca="1">USP!B11</f>
        <v>9</v>
      </c>
      <c r="C212" s="24" t="str">
        <f ca="1">USP!C11</f>
        <v>Carlos Eduardo Negrão</v>
      </c>
      <c r="D212" s="85" t="str">
        <f ca="1">USP!D11</f>
        <v>C</v>
      </c>
      <c r="E212" s="24">
        <f ca="1">USP!E11</f>
        <v>0</v>
      </c>
      <c r="F212" s="24">
        <f ca="1">USP!F11</f>
        <v>0</v>
      </c>
      <c r="G212" s="24">
        <f ca="1">USP!G11</f>
        <v>0</v>
      </c>
      <c r="H212" s="24">
        <f ca="1">USP!H11</f>
        <v>0</v>
      </c>
      <c r="I212" s="24">
        <f ca="1">USP!I11</f>
        <v>0</v>
      </c>
      <c r="J212" s="24">
        <f ca="1">USP!J11</f>
        <v>0</v>
      </c>
      <c r="K212" s="24">
        <f ca="1">USP!K11</f>
        <v>0</v>
      </c>
      <c r="L212" s="24">
        <f ca="1">USP!L11</f>
        <v>0</v>
      </c>
      <c r="M212" s="24">
        <f ca="1">USP!M11</f>
        <v>0</v>
      </c>
      <c r="N212" s="24">
        <f ca="1">USP!N11</f>
        <v>0</v>
      </c>
      <c r="O212" s="24">
        <f ca="1">USP!O11</f>
        <v>0</v>
      </c>
      <c r="P212" s="24">
        <f ca="1">USP!P11</f>
        <v>0</v>
      </c>
      <c r="Q212" s="24">
        <f ca="1">USP!Q11</f>
        <v>0</v>
      </c>
      <c r="R212" s="24">
        <f ca="1">USP!R11</f>
        <v>0</v>
      </c>
      <c r="S212" s="24">
        <f ca="1">USP!S11</f>
        <v>0</v>
      </c>
      <c r="T212" s="85" t="str">
        <f ca="1">USP!T11</f>
        <v>P</v>
      </c>
      <c r="U212" s="24">
        <f ca="1">USP!U11</f>
        <v>7</v>
      </c>
      <c r="V212" s="24">
        <f ca="1">USP!V11</f>
        <v>0</v>
      </c>
      <c r="W212" s="24">
        <f ca="1">USP!W11</f>
        <v>4</v>
      </c>
      <c r="X212" s="24">
        <f ca="1">USP!X11</f>
        <v>0</v>
      </c>
      <c r="Y212" s="24">
        <f ca="1">USP!Y11</f>
        <v>0</v>
      </c>
      <c r="Z212" s="24">
        <f ca="1">USP!Z11</f>
        <v>0</v>
      </c>
      <c r="AA212" s="24">
        <f ca="1">USP!AA11</f>
        <v>0</v>
      </c>
      <c r="AB212" s="24">
        <f ca="1">USP!AB11</f>
        <v>0</v>
      </c>
      <c r="AC212" s="24">
        <f ca="1">USP!AC11</f>
        <v>0</v>
      </c>
      <c r="AD212" s="24">
        <f ca="1">USP!AD11</f>
        <v>0</v>
      </c>
      <c r="AE212" s="24">
        <f ca="1">USP!AE11</f>
        <v>0</v>
      </c>
      <c r="AF212" s="24">
        <f ca="1">USP!AF11</f>
        <v>0</v>
      </c>
      <c r="AG212" s="24">
        <f ca="1">USP!AG11</f>
        <v>0</v>
      </c>
      <c r="AH212" s="24">
        <f ca="1">USP!AH11</f>
        <v>0</v>
      </c>
      <c r="AI212" s="24">
        <f ca="1">USP!AI11</f>
        <v>0</v>
      </c>
      <c r="AJ212" s="50"/>
      <c r="AK212" s="93"/>
      <c r="AL212" s="33"/>
      <c r="AM212" s="33"/>
      <c r="AN212" s="36"/>
      <c r="AO212" s="36"/>
      <c r="AP212" s="36"/>
      <c r="AQ212" s="36"/>
      <c r="AR212" s="37"/>
      <c r="AS212" s="33"/>
      <c r="AT212" s="33"/>
      <c r="AU212" s="33"/>
      <c r="AV212" s="33"/>
      <c r="AW212" s="33"/>
      <c r="AX212" s="33"/>
      <c r="AY212" s="33"/>
      <c r="AZ212" s="38">
        <f t="shared" si="154"/>
        <v>1</v>
      </c>
      <c r="BA212" s="39">
        <f t="shared" si="155"/>
        <v>7</v>
      </c>
      <c r="BB212" s="40">
        <f t="shared" si="156"/>
        <v>0</v>
      </c>
      <c r="BC212" s="31">
        <f t="shared" si="157"/>
        <v>7</v>
      </c>
      <c r="BD212" s="40">
        <f t="shared" si="158"/>
        <v>4</v>
      </c>
      <c r="BE212" s="31">
        <f t="shared" si="159"/>
        <v>11</v>
      </c>
      <c r="BF212" s="40">
        <f t="shared" si="160"/>
        <v>0</v>
      </c>
      <c r="BG212" s="31">
        <f t="shared" si="161"/>
        <v>11</v>
      </c>
      <c r="BH212" s="40">
        <f t="shared" si="162"/>
        <v>0</v>
      </c>
      <c r="BI212" s="40">
        <f t="shared" si="163"/>
        <v>0</v>
      </c>
      <c r="BJ212" s="40">
        <f t="shared" si="164"/>
        <v>0</v>
      </c>
      <c r="BK212" s="40">
        <f t="shared" si="165"/>
        <v>0</v>
      </c>
      <c r="BL212" s="40">
        <f t="shared" si="166"/>
        <v>0</v>
      </c>
      <c r="BM212" s="31">
        <f t="shared" si="167"/>
        <v>0</v>
      </c>
      <c r="BN212" s="40">
        <f t="shared" si="168"/>
        <v>0</v>
      </c>
      <c r="BO212" s="40">
        <f t="shared" si="169"/>
        <v>0</v>
      </c>
      <c r="BP212" s="40">
        <f t="shared" si="170"/>
        <v>0</v>
      </c>
      <c r="BQ212" s="40">
        <f t="shared" si="171"/>
        <v>0</v>
      </c>
      <c r="BR212" s="40">
        <f t="shared" si="172"/>
        <v>0</v>
      </c>
      <c r="BS212" s="31">
        <f t="shared" si="173"/>
        <v>0</v>
      </c>
      <c r="BT212" s="40">
        <f t="shared" si="174"/>
        <v>0</v>
      </c>
      <c r="BU212" s="41">
        <f t="shared" si="175"/>
        <v>0</v>
      </c>
      <c r="BV212" s="41">
        <f t="shared" si="176"/>
        <v>0</v>
      </c>
      <c r="BW212" s="42"/>
      <c r="BX212" s="39">
        <f t="shared" si="177"/>
        <v>940</v>
      </c>
      <c r="BY212" s="40">
        <f t="shared" si="178"/>
        <v>0</v>
      </c>
      <c r="BZ212" s="40">
        <f t="shared" si="179"/>
        <v>0</v>
      </c>
      <c r="CA212" s="40">
        <f t="shared" si="180"/>
        <v>0</v>
      </c>
      <c r="CB212" s="40">
        <f t="shared" si="181"/>
        <v>0</v>
      </c>
      <c r="CC212" s="32">
        <f t="shared" si="200"/>
        <v>940</v>
      </c>
      <c r="CD212" s="177">
        <f t="shared" si="6"/>
        <v>866.66666666666663</v>
      </c>
      <c r="CE212" s="24">
        <f t="shared" si="201"/>
        <v>3</v>
      </c>
      <c r="CF212" s="177">
        <f t="shared" si="7"/>
        <v>846.66666666666663</v>
      </c>
      <c r="CG212" s="24">
        <f t="shared" si="202"/>
        <v>4</v>
      </c>
      <c r="CH212" s="177">
        <f t="shared" si="8"/>
        <v>820</v>
      </c>
      <c r="CI212" s="24">
        <f t="shared" si="203"/>
        <v>5</v>
      </c>
      <c r="CJ212" s="24">
        <f t="shared" si="204"/>
        <v>60</v>
      </c>
      <c r="CK212" s="175">
        <f t="shared" si="182"/>
        <v>0.4745916744503067</v>
      </c>
      <c r="CM212">
        <f t="shared" si="183"/>
        <v>1.2939001848428835</v>
      </c>
      <c r="CN212">
        <f t="shared" si="184"/>
        <v>0</v>
      </c>
      <c r="CO212">
        <f t="shared" si="185"/>
        <v>0.39920159680638723</v>
      </c>
      <c r="CP212">
        <f t="shared" si="186"/>
        <v>0</v>
      </c>
      <c r="CQ212">
        <f t="shared" si="187"/>
        <v>0</v>
      </c>
      <c r="CR212">
        <f t="shared" si="188"/>
        <v>0</v>
      </c>
      <c r="CS212">
        <f t="shared" si="189"/>
        <v>0</v>
      </c>
      <c r="CT212">
        <f t="shared" si="190"/>
        <v>0</v>
      </c>
      <c r="CU212">
        <f t="shared" si="191"/>
        <v>0</v>
      </c>
      <c r="CV212">
        <f t="shared" si="192"/>
        <v>0</v>
      </c>
      <c r="CW212">
        <f t="shared" si="193"/>
        <v>0</v>
      </c>
      <c r="CX212">
        <f t="shared" si="194"/>
        <v>0</v>
      </c>
      <c r="CY212">
        <f t="shared" si="195"/>
        <v>0</v>
      </c>
      <c r="CZ212">
        <f t="shared" si="196"/>
        <v>0</v>
      </c>
      <c r="DA212">
        <f t="shared" si="197"/>
        <v>0</v>
      </c>
      <c r="DB212">
        <f t="shared" si="198"/>
        <v>0</v>
      </c>
      <c r="DC212">
        <f t="shared" si="199"/>
        <v>0</v>
      </c>
      <c r="DE212" s="24">
        <f t="shared" si="205"/>
        <v>0</v>
      </c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</row>
    <row r="213" spans="1:123" ht="15.75" thickBot="1">
      <c r="A213" s="24" t="str">
        <f ca="1">USP!A12</f>
        <v>USP</v>
      </c>
      <c r="B213" s="24">
        <f ca="1">USP!B12</f>
        <v>10</v>
      </c>
      <c r="C213" s="24" t="str">
        <f ca="1">USP!C12</f>
        <v>Carlos Ugrinowitsch</v>
      </c>
      <c r="D213" s="85" t="str">
        <f ca="1">USP!D12</f>
        <v>P</v>
      </c>
      <c r="E213" s="24">
        <f ca="1">USP!E12</f>
        <v>7</v>
      </c>
      <c r="F213" s="24">
        <f ca="1">USP!F12</f>
        <v>4</v>
      </c>
      <c r="G213" s="24">
        <f ca="1">USP!G12</f>
        <v>2</v>
      </c>
      <c r="H213" s="24">
        <f ca="1">USP!H12</f>
        <v>2</v>
      </c>
      <c r="I213" s="24">
        <f ca="1">USP!I12</f>
        <v>1</v>
      </c>
      <c r="J213" s="24">
        <f ca="1">USP!J12</f>
        <v>1</v>
      </c>
      <c r="K213" s="24">
        <f ca="1">USP!K12</f>
        <v>0</v>
      </c>
      <c r="L213" s="24">
        <f ca="1">USP!L12</f>
        <v>0</v>
      </c>
      <c r="M213" s="24">
        <f ca="1">USP!M12</f>
        <v>0</v>
      </c>
      <c r="N213" s="24">
        <f ca="1">USP!N12</f>
        <v>0</v>
      </c>
      <c r="O213" s="24">
        <f ca="1">USP!O12</f>
        <v>0</v>
      </c>
      <c r="P213" s="24">
        <f ca="1">USP!P12</f>
        <v>0</v>
      </c>
      <c r="Q213" s="24">
        <f ca="1">USP!Q12</f>
        <v>0</v>
      </c>
      <c r="R213" s="24">
        <f ca="1">USP!R12</f>
        <v>0</v>
      </c>
      <c r="S213" s="24">
        <f ca="1">USP!S12</f>
        <v>0</v>
      </c>
      <c r="T213" s="85" t="str">
        <f ca="1">USP!T12</f>
        <v>P</v>
      </c>
      <c r="U213" s="24">
        <f ca="1">USP!U12</f>
        <v>11</v>
      </c>
      <c r="V213" s="24">
        <f ca="1">USP!V12</f>
        <v>2</v>
      </c>
      <c r="W213" s="24">
        <f ca="1">USP!W12</f>
        <v>3</v>
      </c>
      <c r="X213" s="24">
        <f ca="1">USP!X12</f>
        <v>1</v>
      </c>
      <c r="Y213" s="24">
        <f ca="1">USP!Y12</f>
        <v>0</v>
      </c>
      <c r="Z213" s="24">
        <f ca="1">USP!Z12</f>
        <v>1</v>
      </c>
      <c r="AA213" s="24">
        <f ca="1">USP!AA12</f>
        <v>0</v>
      </c>
      <c r="AB213" s="24">
        <f ca="1">USP!AB12</f>
        <v>0</v>
      </c>
      <c r="AC213" s="24">
        <f ca="1">USP!AC12</f>
        <v>0</v>
      </c>
      <c r="AD213" s="24">
        <f ca="1">USP!AD12</f>
        <v>0</v>
      </c>
      <c r="AE213" s="24">
        <f ca="1">USP!AE12</f>
        <v>0</v>
      </c>
      <c r="AF213" s="24">
        <f ca="1">USP!AF12</f>
        <v>0</v>
      </c>
      <c r="AG213" s="24">
        <f ca="1">USP!AG12</f>
        <v>0</v>
      </c>
      <c r="AH213" s="24">
        <f ca="1">USP!AH12</f>
        <v>0</v>
      </c>
      <c r="AI213" s="24">
        <f ca="1">USP!AI12</f>
        <v>0</v>
      </c>
      <c r="AJ213" s="50"/>
      <c r="AK213" s="93"/>
      <c r="AL213" s="33"/>
      <c r="AM213" s="33"/>
      <c r="AN213" s="36"/>
      <c r="AO213" s="36"/>
      <c r="AP213" s="36"/>
      <c r="AQ213" s="36"/>
      <c r="AR213" s="37"/>
      <c r="AS213" s="33"/>
      <c r="AT213" s="33"/>
      <c r="AU213" s="33"/>
      <c r="AV213" s="33"/>
      <c r="AW213" s="33"/>
      <c r="AX213" s="33"/>
      <c r="AY213" s="33"/>
      <c r="AZ213" s="38">
        <f t="shared" ref="AZ213:AZ248" si="206">COUNTIF(D213:AY213,"P")</f>
        <v>2</v>
      </c>
      <c r="BA213" s="39">
        <f t="shared" ref="BA213:BA248" si="207">SUM(E213,U213,AK213)</f>
        <v>18</v>
      </c>
      <c r="BB213" s="40">
        <f t="shared" ref="BB213:BB248" si="208">SUM(F213,V213,AL213)</f>
        <v>6</v>
      </c>
      <c r="BC213" s="31">
        <f t="shared" ref="BC213:BC248" si="209">SUM(BA213:BB213)</f>
        <v>24</v>
      </c>
      <c r="BD213" s="40">
        <f t="shared" ref="BD213:BD248" si="210">SUM(G213,W213,AM213)</f>
        <v>5</v>
      </c>
      <c r="BE213" s="31">
        <f t="shared" ref="BE213:BE248" si="211">SUM(BC213:BD213)</f>
        <v>29</v>
      </c>
      <c r="BF213" s="40">
        <f t="shared" ref="BF213:BF248" si="212">SUM(H213,X213,AN213)</f>
        <v>3</v>
      </c>
      <c r="BG213" s="31">
        <f t="shared" ref="BG213:BG248" si="213">BA213+BB213+BD213+BF213</f>
        <v>32</v>
      </c>
      <c r="BH213" s="40">
        <f t="shared" ref="BH213:BH248" si="214">SUM(I213,Y213,AO213)</f>
        <v>1</v>
      </c>
      <c r="BI213" s="40">
        <f t="shared" ref="BI213:BI248" si="215">SUM(J213,Z213,AP213)</f>
        <v>2</v>
      </c>
      <c r="BJ213" s="40">
        <f t="shared" ref="BJ213:BJ248" si="216">SUM(K213,AA213,AQ213)</f>
        <v>0</v>
      </c>
      <c r="BK213" s="40">
        <f t="shared" ref="BK213:BK248" si="217">SUM(AR213,AB213,L213)</f>
        <v>0</v>
      </c>
      <c r="BL213" s="40">
        <f t="shared" ref="BL213:BL248" si="218">SUM(AS213,AC213,M213)</f>
        <v>0</v>
      </c>
      <c r="BM213" s="31">
        <f t="shared" ref="BM213:BM248" si="219">SUM(BK213:BL213)</f>
        <v>0</v>
      </c>
      <c r="BN213" s="40">
        <f t="shared" ref="BN213:BN248" si="220">SUM(AT213,AD213,N213)</f>
        <v>0</v>
      </c>
      <c r="BO213" s="40">
        <f t="shared" ref="BO213:BO248" si="221">SUM(AU213,AE213,O213)</f>
        <v>0</v>
      </c>
      <c r="BP213" s="40">
        <f t="shared" ref="BP213:BP248" si="222">IF(BO213&gt;=3,3,BO213)</f>
        <v>0</v>
      </c>
      <c r="BQ213" s="40">
        <f t="shared" ref="BQ213:BQ248" si="223">SUM(AV213,AF213,P213)</f>
        <v>0</v>
      </c>
      <c r="BR213" s="40">
        <f t="shared" ref="BR213:BR248" si="224">SUM(AW213,AG213,Q213)</f>
        <v>0</v>
      </c>
      <c r="BS213" s="31">
        <f t="shared" ref="BS213:BS248" si="225">SUM(BQ213:BR213)</f>
        <v>0</v>
      </c>
      <c r="BT213" s="40">
        <f t="shared" ref="BT213:BT248" si="226">SUM(AX213,AH213,R213)</f>
        <v>0</v>
      </c>
      <c r="BU213" s="41">
        <f t="shared" ref="BU213:BU248" si="227">SUM(AY213,AI213,S213)</f>
        <v>0</v>
      </c>
      <c r="BV213" s="41">
        <f t="shared" ref="BV213:BV248" si="228">IF(BU213&gt;=3,3,BU213)</f>
        <v>0</v>
      </c>
      <c r="BW213" s="42"/>
      <c r="BX213" s="39">
        <f t="shared" ref="BX213:BX248" si="229">(BA213*100)+(BB213*80)+(BD213*60)+(BF213*40)+(BH213*20)</f>
        <v>2720</v>
      </c>
      <c r="BY213" s="40">
        <f t="shared" ref="BY213:BY248" si="230">IF(BI213&gt;3,30,BI213*10)</f>
        <v>20</v>
      </c>
      <c r="BZ213" s="40">
        <f t="shared" ref="BZ213:BZ248" si="231">IF(BJ213&gt;3,15,BJ213*5)</f>
        <v>0</v>
      </c>
      <c r="CA213" s="40">
        <f t="shared" ref="CA213:CA248" si="232">(BK213*200)+(BL213*100)+(BN213*50)+(BP213*20)</f>
        <v>0</v>
      </c>
      <c r="CB213" s="40">
        <f t="shared" ref="CB213:CB248" si="233">(BQ213*100)+(BR213*50)+(BT213*25)+(BV213*10)</f>
        <v>0</v>
      </c>
      <c r="CC213" s="32">
        <f t="shared" si="200"/>
        <v>2740</v>
      </c>
      <c r="CD213" s="177">
        <f t="shared" si="6"/>
        <v>2593.3333333333335</v>
      </c>
      <c r="CE213" s="24">
        <f t="shared" si="201"/>
        <v>3</v>
      </c>
      <c r="CF213" s="177">
        <f t="shared" si="7"/>
        <v>2553.3333333333335</v>
      </c>
      <c r="CG213" s="24">
        <f t="shared" si="202"/>
        <v>4</v>
      </c>
      <c r="CH213" s="177">
        <f t="shared" si="8"/>
        <v>2500</v>
      </c>
      <c r="CI213" s="24">
        <f t="shared" si="203"/>
        <v>5</v>
      </c>
      <c r="CJ213" s="24">
        <f t="shared" si="204"/>
        <v>3</v>
      </c>
      <c r="CK213" s="175">
        <f t="shared" si="182"/>
        <v>1.3833842425466387</v>
      </c>
      <c r="CM213">
        <f t="shared" si="183"/>
        <v>3.3271719038817005</v>
      </c>
      <c r="CN213">
        <f t="shared" si="184"/>
        <v>0.93457943925233644</v>
      </c>
      <c r="CO213">
        <f t="shared" si="185"/>
        <v>0.49900199600798406</v>
      </c>
      <c r="CP213">
        <f t="shared" si="186"/>
        <v>0.68337129840546706</v>
      </c>
      <c r="CQ213">
        <f t="shared" si="187"/>
        <v>0.84033613445378152</v>
      </c>
      <c r="CR213">
        <f t="shared" si="188"/>
        <v>0.5988023952095809</v>
      </c>
      <c r="CS213">
        <f t="shared" si="189"/>
        <v>0</v>
      </c>
      <c r="CT213">
        <f t="shared" si="190"/>
        <v>0</v>
      </c>
      <c r="CU213">
        <f t="shared" si="191"/>
        <v>0</v>
      </c>
      <c r="CV213">
        <f t="shared" si="192"/>
        <v>0</v>
      </c>
      <c r="CW213">
        <f t="shared" si="193"/>
        <v>0</v>
      </c>
      <c r="CX213">
        <f t="shared" si="194"/>
        <v>0</v>
      </c>
      <c r="CY213">
        <f t="shared" si="195"/>
        <v>0</v>
      </c>
      <c r="CZ213">
        <f t="shared" si="196"/>
        <v>0</v>
      </c>
      <c r="DA213">
        <f t="shared" si="197"/>
        <v>0</v>
      </c>
      <c r="DB213">
        <f t="shared" si="198"/>
        <v>0</v>
      </c>
      <c r="DC213">
        <f t="shared" si="199"/>
        <v>0</v>
      </c>
      <c r="DE213" s="24">
        <f t="shared" si="205"/>
        <v>0</v>
      </c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</row>
    <row r="214" spans="1:123" ht="15.75" thickBot="1">
      <c r="A214" s="24" t="str">
        <f ca="1">USP!A13</f>
        <v>USP</v>
      </c>
      <c r="B214" s="24">
        <f ca="1">USP!B13</f>
        <v>11</v>
      </c>
      <c r="C214" s="24" t="str">
        <f ca="1">USP!C13</f>
        <v>Cassio de Miranda Meira Junior</v>
      </c>
      <c r="D214" s="85" t="str">
        <f ca="1">USP!D13</f>
        <v>P</v>
      </c>
      <c r="E214" s="24">
        <f ca="1">USP!E13</f>
        <v>0</v>
      </c>
      <c r="F214" s="24">
        <f ca="1">USP!F13</f>
        <v>0</v>
      </c>
      <c r="G214" s="24">
        <f ca="1">USP!G13</f>
        <v>2</v>
      </c>
      <c r="H214" s="24">
        <f ca="1">USP!H13</f>
        <v>2</v>
      </c>
      <c r="I214" s="24">
        <f ca="1">USP!I13</f>
        <v>0</v>
      </c>
      <c r="J214" s="24">
        <f ca="1">USP!J13</f>
        <v>0</v>
      </c>
      <c r="K214" s="24">
        <f ca="1">USP!K13</f>
        <v>0</v>
      </c>
      <c r="L214" s="24">
        <f ca="1">USP!L13</f>
        <v>0</v>
      </c>
      <c r="M214" s="24">
        <f ca="1">USP!M13</f>
        <v>0</v>
      </c>
      <c r="N214" s="24">
        <f ca="1">USP!N13</f>
        <v>0</v>
      </c>
      <c r="O214" s="24">
        <f ca="1">USP!O13</f>
        <v>0</v>
      </c>
      <c r="P214" s="24">
        <f ca="1">USP!P13</f>
        <v>0</v>
      </c>
      <c r="Q214" s="24">
        <f ca="1">USP!Q13</f>
        <v>0</v>
      </c>
      <c r="R214" s="24">
        <f ca="1">USP!R13</f>
        <v>0</v>
      </c>
      <c r="S214" s="24">
        <f ca="1">USP!S13</f>
        <v>1</v>
      </c>
      <c r="T214" s="85" t="str">
        <f ca="1">USP!T13</f>
        <v>C</v>
      </c>
      <c r="U214" s="24">
        <f ca="1">USP!U13</f>
        <v>0</v>
      </c>
      <c r="V214" s="24">
        <f ca="1">USP!V13</f>
        <v>0</v>
      </c>
      <c r="W214" s="24">
        <f ca="1">USP!W13</f>
        <v>0</v>
      </c>
      <c r="X214" s="24">
        <f ca="1">USP!X13</f>
        <v>0</v>
      </c>
      <c r="Y214" s="24">
        <f ca="1">USP!Y13</f>
        <v>0</v>
      </c>
      <c r="Z214" s="24">
        <f ca="1">USP!Z13</f>
        <v>0</v>
      </c>
      <c r="AA214" s="24">
        <f ca="1">USP!AA13</f>
        <v>0</v>
      </c>
      <c r="AB214" s="24">
        <f ca="1">USP!AB13</f>
        <v>0</v>
      </c>
      <c r="AC214" s="24">
        <f ca="1">USP!AC13</f>
        <v>0</v>
      </c>
      <c r="AD214" s="24">
        <f ca="1">USP!AD13</f>
        <v>0</v>
      </c>
      <c r="AE214" s="24">
        <f ca="1">USP!AE13</f>
        <v>0</v>
      </c>
      <c r="AF214" s="24">
        <f ca="1">USP!AF13</f>
        <v>0</v>
      </c>
      <c r="AG214" s="24">
        <f ca="1">USP!AG13</f>
        <v>0</v>
      </c>
      <c r="AH214" s="24">
        <f ca="1">USP!AH13</f>
        <v>0</v>
      </c>
      <c r="AI214" s="24">
        <f ca="1">USP!AI13</f>
        <v>0</v>
      </c>
      <c r="AJ214" s="50"/>
      <c r="AK214" s="93"/>
      <c r="AL214" s="33"/>
      <c r="AM214" s="33"/>
      <c r="AN214" s="36"/>
      <c r="AO214" s="36"/>
      <c r="AP214" s="36"/>
      <c r="AQ214" s="36"/>
      <c r="AR214" s="37"/>
      <c r="AS214" s="33"/>
      <c r="AT214" s="33"/>
      <c r="AU214" s="33"/>
      <c r="AV214" s="33"/>
      <c r="AW214" s="33"/>
      <c r="AX214" s="33"/>
      <c r="AY214" s="33"/>
      <c r="AZ214" s="38">
        <f t="shared" si="206"/>
        <v>1</v>
      </c>
      <c r="BA214" s="39">
        <f t="shared" si="207"/>
        <v>0</v>
      </c>
      <c r="BB214" s="40">
        <f t="shared" si="208"/>
        <v>0</v>
      </c>
      <c r="BC214" s="31">
        <f t="shared" si="209"/>
        <v>0</v>
      </c>
      <c r="BD214" s="40">
        <f t="shared" si="210"/>
        <v>2</v>
      </c>
      <c r="BE214" s="31">
        <f t="shared" si="211"/>
        <v>2</v>
      </c>
      <c r="BF214" s="40">
        <f t="shared" si="212"/>
        <v>2</v>
      </c>
      <c r="BG214" s="31">
        <f t="shared" si="213"/>
        <v>4</v>
      </c>
      <c r="BH214" s="40">
        <f t="shared" si="214"/>
        <v>0</v>
      </c>
      <c r="BI214" s="40">
        <f t="shared" si="215"/>
        <v>0</v>
      </c>
      <c r="BJ214" s="40">
        <f t="shared" si="216"/>
        <v>0</v>
      </c>
      <c r="BK214" s="40">
        <f t="shared" si="217"/>
        <v>0</v>
      </c>
      <c r="BL214" s="40">
        <f t="shared" si="218"/>
        <v>0</v>
      </c>
      <c r="BM214" s="31">
        <f t="shared" si="219"/>
        <v>0</v>
      </c>
      <c r="BN214" s="40">
        <f t="shared" si="220"/>
        <v>0</v>
      </c>
      <c r="BO214" s="40">
        <f t="shared" si="221"/>
        <v>0</v>
      </c>
      <c r="BP214" s="40">
        <f t="shared" si="222"/>
        <v>0</v>
      </c>
      <c r="BQ214" s="40">
        <f t="shared" si="223"/>
        <v>0</v>
      </c>
      <c r="BR214" s="40">
        <f t="shared" si="224"/>
        <v>0</v>
      </c>
      <c r="BS214" s="31">
        <f t="shared" si="225"/>
        <v>0</v>
      </c>
      <c r="BT214" s="40">
        <f t="shared" si="226"/>
        <v>0</v>
      </c>
      <c r="BU214" s="41">
        <f t="shared" si="227"/>
        <v>1</v>
      </c>
      <c r="BV214" s="41">
        <f t="shared" si="228"/>
        <v>1</v>
      </c>
      <c r="BW214" s="42"/>
      <c r="BX214" s="39">
        <f t="shared" si="229"/>
        <v>200</v>
      </c>
      <c r="BY214" s="40">
        <f t="shared" si="230"/>
        <v>0</v>
      </c>
      <c r="BZ214" s="40">
        <f t="shared" si="231"/>
        <v>0</v>
      </c>
      <c r="CA214" s="40">
        <f t="shared" si="232"/>
        <v>0</v>
      </c>
      <c r="CB214" s="40">
        <f t="shared" si="233"/>
        <v>10</v>
      </c>
      <c r="CC214" s="32">
        <f t="shared" si="200"/>
        <v>210</v>
      </c>
      <c r="CD214" s="177">
        <f t="shared" si="6"/>
        <v>136.66666666666669</v>
      </c>
      <c r="CE214" s="24">
        <f t="shared" si="201"/>
        <v>3</v>
      </c>
      <c r="CF214" s="177">
        <f t="shared" si="7"/>
        <v>116.66666666666667</v>
      </c>
      <c r="CG214" s="24">
        <f t="shared" si="202"/>
        <v>4</v>
      </c>
      <c r="CH214" s="177">
        <f t="shared" si="8"/>
        <v>90</v>
      </c>
      <c r="CI214" s="24">
        <f t="shared" si="203"/>
        <v>5</v>
      </c>
      <c r="CJ214" s="24">
        <f t="shared" si="204"/>
        <v>277</v>
      </c>
      <c r="CK214" s="175">
        <f t="shared" si="182"/>
        <v>0.10602579961123874</v>
      </c>
      <c r="CM214">
        <f t="shared" si="183"/>
        <v>0</v>
      </c>
      <c r="CN214">
        <f t="shared" si="184"/>
        <v>0</v>
      </c>
      <c r="CO214">
        <f t="shared" si="185"/>
        <v>0.19960079840319361</v>
      </c>
      <c r="CP214">
        <f t="shared" si="186"/>
        <v>0.45558086560364469</v>
      </c>
      <c r="CQ214">
        <f t="shared" si="187"/>
        <v>0</v>
      </c>
      <c r="CR214">
        <f t="shared" si="188"/>
        <v>0</v>
      </c>
      <c r="CS214">
        <f t="shared" si="189"/>
        <v>0</v>
      </c>
      <c r="CT214">
        <f t="shared" si="190"/>
        <v>0</v>
      </c>
      <c r="CU214">
        <f t="shared" si="191"/>
        <v>0</v>
      </c>
      <c r="CV214">
        <f t="shared" si="192"/>
        <v>0</v>
      </c>
      <c r="CW214">
        <f t="shared" si="193"/>
        <v>0</v>
      </c>
      <c r="CX214">
        <f t="shared" si="194"/>
        <v>0</v>
      </c>
      <c r="CY214">
        <f t="shared" si="195"/>
        <v>0</v>
      </c>
      <c r="CZ214">
        <f t="shared" si="196"/>
        <v>0</v>
      </c>
      <c r="DA214">
        <f t="shared" si="197"/>
        <v>0</v>
      </c>
      <c r="DB214">
        <f t="shared" si="198"/>
        <v>1.5503875968992247</v>
      </c>
      <c r="DC214">
        <f t="shared" si="199"/>
        <v>1.5748031496062989</v>
      </c>
      <c r="DE214" s="24">
        <f t="shared" si="205"/>
        <v>0</v>
      </c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</row>
    <row r="215" spans="1:123" ht="15.75" thickBot="1">
      <c r="A215" s="24" t="str">
        <f ca="1">USP!A14</f>
        <v>USP</v>
      </c>
      <c r="B215" s="24">
        <f ca="1">USP!B14</f>
        <v>12</v>
      </c>
      <c r="C215" s="24" t="str">
        <f ca="1">USP!C14</f>
        <v>Cláudia Lúcia de Moraes Forjaz</v>
      </c>
      <c r="D215" s="85" t="str">
        <f ca="1">USP!D14</f>
        <v>P</v>
      </c>
      <c r="E215" s="24">
        <f ca="1">USP!E14</f>
        <v>2</v>
      </c>
      <c r="F215" s="24">
        <f ca="1">USP!F14</f>
        <v>1</v>
      </c>
      <c r="G215" s="24">
        <f ca="1">USP!G14</f>
        <v>6</v>
      </c>
      <c r="H215" s="24">
        <f ca="1">USP!H14</f>
        <v>2</v>
      </c>
      <c r="I215" s="24">
        <f ca="1">USP!I14</f>
        <v>0</v>
      </c>
      <c r="J215" s="24">
        <f ca="1">USP!J14</f>
        <v>1</v>
      </c>
      <c r="K215" s="24">
        <f ca="1">USP!K14</f>
        <v>0</v>
      </c>
      <c r="L215" s="24">
        <f ca="1">USP!L14</f>
        <v>0</v>
      </c>
      <c r="M215" s="24">
        <f ca="1">USP!M14</f>
        <v>0</v>
      </c>
      <c r="N215" s="24">
        <f ca="1">USP!N14</f>
        <v>0</v>
      </c>
      <c r="O215" s="24">
        <f ca="1">USP!O14</f>
        <v>0</v>
      </c>
      <c r="P215" s="24">
        <f ca="1">USP!P14</f>
        <v>0</v>
      </c>
      <c r="Q215" s="24">
        <f ca="1">USP!Q14</f>
        <v>0</v>
      </c>
      <c r="R215" s="24">
        <f ca="1">USP!R14</f>
        <v>0</v>
      </c>
      <c r="S215" s="24">
        <f ca="1">USP!S14</f>
        <v>1</v>
      </c>
      <c r="T215" s="85" t="str">
        <f ca="1">USP!T14</f>
        <v>P</v>
      </c>
      <c r="U215" s="24">
        <f ca="1">USP!U14</f>
        <v>2</v>
      </c>
      <c r="V215" s="24">
        <f ca="1">USP!V14</f>
        <v>1</v>
      </c>
      <c r="W215" s="24">
        <f ca="1">USP!W14</f>
        <v>6</v>
      </c>
      <c r="X215" s="24">
        <f ca="1">USP!X14</f>
        <v>1</v>
      </c>
      <c r="Y215" s="24">
        <f ca="1">USP!Y14</f>
        <v>0</v>
      </c>
      <c r="Z215" s="24">
        <f ca="1">USP!Z14</f>
        <v>0</v>
      </c>
      <c r="AA215" s="24">
        <f ca="1">USP!AA14</f>
        <v>0</v>
      </c>
      <c r="AB215" s="24">
        <f ca="1">USP!AB14</f>
        <v>0</v>
      </c>
      <c r="AC215" s="24">
        <f ca="1">USP!AC14</f>
        <v>0</v>
      </c>
      <c r="AD215" s="24">
        <f ca="1">USP!AD14</f>
        <v>0</v>
      </c>
      <c r="AE215" s="24">
        <f ca="1">USP!AE14</f>
        <v>0</v>
      </c>
      <c r="AF215" s="24">
        <f ca="1">USP!AF14</f>
        <v>0</v>
      </c>
      <c r="AG215" s="24">
        <f ca="1">USP!AG14</f>
        <v>0</v>
      </c>
      <c r="AH215" s="24">
        <f ca="1">USP!AH14</f>
        <v>0</v>
      </c>
      <c r="AI215" s="24">
        <f ca="1">USP!AI14</f>
        <v>0</v>
      </c>
      <c r="AJ215" s="50"/>
      <c r="AK215" s="93"/>
      <c r="AL215" s="33"/>
      <c r="AM215" s="33"/>
      <c r="AN215" s="36"/>
      <c r="AO215" s="36"/>
      <c r="AP215" s="36"/>
      <c r="AQ215" s="36"/>
      <c r="AR215" s="37"/>
      <c r="AS215" s="33"/>
      <c r="AT215" s="33"/>
      <c r="AU215" s="33"/>
      <c r="AV215" s="33"/>
      <c r="AW215" s="33"/>
      <c r="AX215" s="33"/>
      <c r="AY215" s="33"/>
      <c r="AZ215" s="38">
        <f t="shared" si="206"/>
        <v>2</v>
      </c>
      <c r="BA215" s="39">
        <f t="shared" si="207"/>
        <v>4</v>
      </c>
      <c r="BB215" s="40">
        <f t="shared" si="208"/>
        <v>2</v>
      </c>
      <c r="BC215" s="31">
        <f t="shared" si="209"/>
        <v>6</v>
      </c>
      <c r="BD215" s="40">
        <f t="shared" si="210"/>
        <v>12</v>
      </c>
      <c r="BE215" s="31">
        <f t="shared" si="211"/>
        <v>18</v>
      </c>
      <c r="BF215" s="40">
        <f t="shared" si="212"/>
        <v>3</v>
      </c>
      <c r="BG215" s="31">
        <f t="shared" si="213"/>
        <v>21</v>
      </c>
      <c r="BH215" s="40">
        <f t="shared" si="214"/>
        <v>0</v>
      </c>
      <c r="BI215" s="40">
        <f t="shared" si="215"/>
        <v>1</v>
      </c>
      <c r="BJ215" s="40">
        <f t="shared" si="216"/>
        <v>0</v>
      </c>
      <c r="BK215" s="40">
        <f t="shared" si="217"/>
        <v>0</v>
      </c>
      <c r="BL215" s="40">
        <f t="shared" si="218"/>
        <v>0</v>
      </c>
      <c r="BM215" s="31">
        <f t="shared" si="219"/>
        <v>0</v>
      </c>
      <c r="BN215" s="40">
        <f t="shared" si="220"/>
        <v>0</v>
      </c>
      <c r="BO215" s="40">
        <f t="shared" si="221"/>
        <v>0</v>
      </c>
      <c r="BP215" s="40">
        <f t="shared" si="222"/>
        <v>0</v>
      </c>
      <c r="BQ215" s="40">
        <f t="shared" si="223"/>
        <v>0</v>
      </c>
      <c r="BR215" s="40">
        <f t="shared" si="224"/>
        <v>0</v>
      </c>
      <c r="BS215" s="31">
        <f t="shared" si="225"/>
        <v>0</v>
      </c>
      <c r="BT215" s="40">
        <f t="shared" si="226"/>
        <v>0</v>
      </c>
      <c r="BU215" s="41">
        <f t="shared" si="227"/>
        <v>1</v>
      </c>
      <c r="BV215" s="41">
        <f t="shared" si="228"/>
        <v>1</v>
      </c>
      <c r="BW215" s="42"/>
      <c r="BX215" s="39">
        <f t="shared" si="229"/>
        <v>1400</v>
      </c>
      <c r="BY215" s="40">
        <f t="shared" si="230"/>
        <v>10</v>
      </c>
      <c r="BZ215" s="40">
        <f t="shared" si="231"/>
        <v>0</v>
      </c>
      <c r="CA215" s="40">
        <f t="shared" si="232"/>
        <v>0</v>
      </c>
      <c r="CB215" s="40">
        <f t="shared" si="233"/>
        <v>10</v>
      </c>
      <c r="CC215" s="32">
        <f t="shared" si="200"/>
        <v>1420</v>
      </c>
      <c r="CD215" s="177">
        <f t="shared" si="6"/>
        <v>1273.3333333333333</v>
      </c>
      <c r="CE215" s="24">
        <f t="shared" si="201"/>
        <v>3</v>
      </c>
      <c r="CF215" s="177">
        <f t="shared" si="7"/>
        <v>1233.3333333333333</v>
      </c>
      <c r="CG215" s="24">
        <f t="shared" si="202"/>
        <v>4</v>
      </c>
      <c r="CH215" s="177">
        <f t="shared" si="8"/>
        <v>1180</v>
      </c>
      <c r="CI215" s="24">
        <f t="shared" si="203"/>
        <v>5</v>
      </c>
      <c r="CJ215" s="24">
        <f t="shared" si="204"/>
        <v>21</v>
      </c>
      <c r="CK215" s="175">
        <f t="shared" si="182"/>
        <v>0.71693635927599531</v>
      </c>
      <c r="CM215">
        <f t="shared" si="183"/>
        <v>0.73937153419593349</v>
      </c>
      <c r="CN215">
        <f t="shared" si="184"/>
        <v>0.3115264797507788</v>
      </c>
      <c r="CO215">
        <f t="shared" si="185"/>
        <v>1.1976047904191618</v>
      </c>
      <c r="CP215">
        <f t="shared" si="186"/>
        <v>0.68337129840546706</v>
      </c>
      <c r="CQ215">
        <f t="shared" si="187"/>
        <v>0</v>
      </c>
      <c r="CR215">
        <f t="shared" si="188"/>
        <v>0.29940119760479045</v>
      </c>
      <c r="CS215">
        <f t="shared" si="189"/>
        <v>0</v>
      </c>
      <c r="CT215">
        <f t="shared" si="190"/>
        <v>0</v>
      </c>
      <c r="CU215">
        <f t="shared" si="191"/>
        <v>0</v>
      </c>
      <c r="CV215">
        <f t="shared" si="192"/>
        <v>0</v>
      </c>
      <c r="CW215">
        <f t="shared" si="193"/>
        <v>0</v>
      </c>
      <c r="CX215">
        <f t="shared" si="194"/>
        <v>0</v>
      </c>
      <c r="CY215">
        <f t="shared" si="195"/>
        <v>0</v>
      </c>
      <c r="CZ215">
        <f t="shared" si="196"/>
        <v>0</v>
      </c>
      <c r="DA215">
        <f t="shared" si="197"/>
        <v>0</v>
      </c>
      <c r="DB215">
        <f t="shared" si="198"/>
        <v>1.5503875968992247</v>
      </c>
      <c r="DC215">
        <f t="shared" si="199"/>
        <v>1.5748031496062989</v>
      </c>
      <c r="DE215" s="24">
        <f t="shared" si="205"/>
        <v>0</v>
      </c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</row>
    <row r="216" spans="1:123" ht="15.75" thickBot="1">
      <c r="A216" s="24" t="str">
        <f ca="1">USP!A15</f>
        <v>USP</v>
      </c>
      <c r="B216" s="24">
        <f ca="1">USP!B15</f>
        <v>13</v>
      </c>
      <c r="C216" s="24" t="str">
        <f ca="1">USP!C15</f>
        <v>Cristiano Roque Antunes Barreira</v>
      </c>
      <c r="D216" s="85" t="str">
        <f ca="1">USP!D15</f>
        <v>P</v>
      </c>
      <c r="E216" s="24">
        <f ca="1">USP!E15</f>
        <v>0</v>
      </c>
      <c r="F216" s="24">
        <f ca="1">USP!F15</f>
        <v>0</v>
      </c>
      <c r="G216" s="24">
        <f ca="1">USP!G15</f>
        <v>0</v>
      </c>
      <c r="H216" s="24">
        <f ca="1">USP!H15</f>
        <v>0</v>
      </c>
      <c r="I216" s="24">
        <f ca="1">USP!I15</f>
        <v>0</v>
      </c>
      <c r="J216" s="24">
        <f ca="1">USP!J15</f>
        <v>0</v>
      </c>
      <c r="K216" s="24">
        <f ca="1">USP!K15</f>
        <v>0</v>
      </c>
      <c r="L216" s="24">
        <f ca="1">USP!L15</f>
        <v>0</v>
      </c>
      <c r="M216" s="24">
        <f ca="1">USP!M15</f>
        <v>0</v>
      </c>
      <c r="N216" s="24">
        <f ca="1">USP!N15</f>
        <v>0</v>
      </c>
      <c r="O216" s="24">
        <f ca="1">USP!O15</f>
        <v>0</v>
      </c>
      <c r="P216" s="24">
        <f ca="1">USP!P15</f>
        <v>0</v>
      </c>
      <c r="Q216" s="24">
        <f ca="1">USP!Q15</f>
        <v>0</v>
      </c>
      <c r="R216" s="24">
        <f ca="1">USP!R15</f>
        <v>0</v>
      </c>
      <c r="S216" s="24">
        <f ca="1">USP!S15</f>
        <v>0</v>
      </c>
      <c r="T216" s="85" t="str">
        <f ca="1">USP!T15</f>
        <v>C</v>
      </c>
      <c r="U216" s="24">
        <f ca="1">USP!U15</f>
        <v>0</v>
      </c>
      <c r="V216" s="24">
        <f ca="1">USP!V15</f>
        <v>0</v>
      </c>
      <c r="W216" s="24">
        <f ca="1">USP!W15</f>
        <v>0</v>
      </c>
      <c r="X216" s="24">
        <f ca="1">USP!X15</f>
        <v>0</v>
      </c>
      <c r="Y216" s="24">
        <f ca="1">USP!Y15</f>
        <v>0</v>
      </c>
      <c r="Z216" s="24">
        <f ca="1">USP!Z15</f>
        <v>0</v>
      </c>
      <c r="AA216" s="24">
        <f ca="1">USP!AA15</f>
        <v>0</v>
      </c>
      <c r="AB216" s="24">
        <f ca="1">USP!AB15</f>
        <v>0</v>
      </c>
      <c r="AC216" s="24">
        <f ca="1">USP!AC15</f>
        <v>0</v>
      </c>
      <c r="AD216" s="24">
        <f ca="1">USP!AD15</f>
        <v>0</v>
      </c>
      <c r="AE216" s="24">
        <f ca="1">USP!AE15</f>
        <v>0</v>
      </c>
      <c r="AF216" s="24">
        <f ca="1">USP!AF15</f>
        <v>0</v>
      </c>
      <c r="AG216" s="24">
        <f ca="1">USP!AG15</f>
        <v>0</v>
      </c>
      <c r="AH216" s="24">
        <f ca="1">USP!AH15</f>
        <v>0</v>
      </c>
      <c r="AI216" s="24">
        <f ca="1">USP!AI15</f>
        <v>0</v>
      </c>
      <c r="AJ216" s="50"/>
      <c r="AK216" s="93"/>
      <c r="AL216" s="33"/>
      <c r="AM216" s="33"/>
      <c r="AN216" s="36"/>
      <c r="AO216" s="36"/>
      <c r="AP216" s="36"/>
      <c r="AQ216" s="36"/>
      <c r="AR216" s="37"/>
      <c r="AS216" s="33"/>
      <c r="AT216" s="33"/>
      <c r="AU216" s="33"/>
      <c r="AV216" s="33"/>
      <c r="AW216" s="33"/>
      <c r="AX216" s="33"/>
      <c r="AY216" s="33"/>
      <c r="AZ216" s="38">
        <f t="shared" si="206"/>
        <v>1</v>
      </c>
      <c r="BA216" s="39">
        <f t="shared" si="207"/>
        <v>0</v>
      </c>
      <c r="BB216" s="40">
        <f t="shared" si="208"/>
        <v>0</v>
      </c>
      <c r="BC216" s="31">
        <f t="shared" si="209"/>
        <v>0</v>
      </c>
      <c r="BD216" s="40">
        <f t="shared" si="210"/>
        <v>0</v>
      </c>
      <c r="BE216" s="31">
        <f t="shared" si="211"/>
        <v>0</v>
      </c>
      <c r="BF216" s="40">
        <f t="shared" si="212"/>
        <v>0</v>
      </c>
      <c r="BG216" s="31">
        <f t="shared" si="213"/>
        <v>0</v>
      </c>
      <c r="BH216" s="40">
        <f t="shared" si="214"/>
        <v>0</v>
      </c>
      <c r="BI216" s="40">
        <f t="shared" si="215"/>
        <v>0</v>
      </c>
      <c r="BJ216" s="40">
        <f t="shared" si="216"/>
        <v>0</v>
      </c>
      <c r="BK216" s="40">
        <f t="shared" si="217"/>
        <v>0</v>
      </c>
      <c r="BL216" s="40">
        <f t="shared" si="218"/>
        <v>0</v>
      </c>
      <c r="BM216" s="31">
        <f t="shared" si="219"/>
        <v>0</v>
      </c>
      <c r="BN216" s="40">
        <f t="shared" si="220"/>
        <v>0</v>
      </c>
      <c r="BO216" s="40">
        <f t="shared" si="221"/>
        <v>0</v>
      </c>
      <c r="BP216" s="40">
        <f t="shared" si="222"/>
        <v>0</v>
      </c>
      <c r="BQ216" s="40">
        <f t="shared" si="223"/>
        <v>0</v>
      </c>
      <c r="BR216" s="40">
        <f t="shared" si="224"/>
        <v>0</v>
      </c>
      <c r="BS216" s="31">
        <f t="shared" si="225"/>
        <v>0</v>
      </c>
      <c r="BT216" s="40">
        <f t="shared" si="226"/>
        <v>0</v>
      </c>
      <c r="BU216" s="41">
        <f t="shared" si="227"/>
        <v>0</v>
      </c>
      <c r="BV216" s="41">
        <f t="shared" si="228"/>
        <v>0</v>
      </c>
      <c r="BW216" s="42"/>
      <c r="BX216" s="39">
        <f t="shared" si="229"/>
        <v>0</v>
      </c>
      <c r="BY216" s="40">
        <f t="shared" si="230"/>
        <v>0</v>
      </c>
      <c r="BZ216" s="40">
        <f t="shared" si="231"/>
        <v>0</v>
      </c>
      <c r="CA216" s="40">
        <f t="shared" si="232"/>
        <v>0</v>
      </c>
      <c r="CB216" s="40">
        <f t="shared" si="233"/>
        <v>0</v>
      </c>
      <c r="CC216" s="32">
        <f t="shared" si="200"/>
        <v>0</v>
      </c>
      <c r="CD216" s="177">
        <f t="shared" si="6"/>
        <v>-73.333333333333329</v>
      </c>
      <c r="CE216" s="24" t="str">
        <f t="shared" si="201"/>
        <v>NAO</v>
      </c>
      <c r="CF216" s="177">
        <f t="shared" si="7"/>
        <v>-93.333333333333329</v>
      </c>
      <c r="CG216" s="24" t="str">
        <f t="shared" si="202"/>
        <v>NAO</v>
      </c>
      <c r="CH216" s="177">
        <f t="shared" si="8"/>
        <v>-120</v>
      </c>
      <c r="CI216" s="24" t="str">
        <f t="shared" si="203"/>
        <v>NAO</v>
      </c>
      <c r="CJ216" s="24">
        <f t="shared" si="204"/>
        <v>388</v>
      </c>
      <c r="CK216" s="175">
        <f t="shared" si="182"/>
        <v>0</v>
      </c>
      <c r="CM216">
        <f t="shared" si="183"/>
        <v>0</v>
      </c>
      <c r="CN216">
        <f t="shared" si="184"/>
        <v>0</v>
      </c>
      <c r="CO216">
        <f t="shared" si="185"/>
        <v>0</v>
      </c>
      <c r="CP216">
        <f t="shared" si="186"/>
        <v>0</v>
      </c>
      <c r="CQ216">
        <f t="shared" si="187"/>
        <v>0</v>
      </c>
      <c r="CR216">
        <f t="shared" si="188"/>
        <v>0</v>
      </c>
      <c r="CS216">
        <f t="shared" si="189"/>
        <v>0</v>
      </c>
      <c r="CT216">
        <f t="shared" si="190"/>
        <v>0</v>
      </c>
      <c r="CU216">
        <f t="shared" si="191"/>
        <v>0</v>
      </c>
      <c r="CV216">
        <f t="shared" si="192"/>
        <v>0</v>
      </c>
      <c r="CW216">
        <f t="shared" si="193"/>
        <v>0</v>
      </c>
      <c r="CX216">
        <f t="shared" si="194"/>
        <v>0</v>
      </c>
      <c r="CY216">
        <f t="shared" si="195"/>
        <v>0</v>
      </c>
      <c r="CZ216">
        <f t="shared" si="196"/>
        <v>0</v>
      </c>
      <c r="DA216">
        <f t="shared" si="197"/>
        <v>0</v>
      </c>
      <c r="DB216">
        <f t="shared" si="198"/>
        <v>0</v>
      </c>
      <c r="DC216">
        <f t="shared" si="199"/>
        <v>0</v>
      </c>
      <c r="DE216" s="24">
        <f t="shared" si="205"/>
        <v>1</v>
      </c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</row>
    <row r="217" spans="1:123" ht="15.75" thickBot="1">
      <c r="A217" s="24" t="str">
        <f ca="1">USP!A16</f>
        <v>USP</v>
      </c>
      <c r="B217" s="24">
        <f ca="1">USP!B16</f>
        <v>14</v>
      </c>
      <c r="C217" s="24" t="str">
        <f ca="1">USP!C16</f>
        <v>Dante De Rose Junior</v>
      </c>
      <c r="D217" s="85" t="str">
        <f ca="1">USP!D16</f>
        <v>P</v>
      </c>
      <c r="E217" s="24">
        <f ca="1">USP!E16</f>
        <v>0</v>
      </c>
      <c r="F217" s="24">
        <f ca="1">USP!F16</f>
        <v>0</v>
      </c>
      <c r="G217" s="24">
        <f ca="1">USP!G16</f>
        <v>0</v>
      </c>
      <c r="H217" s="24">
        <f ca="1">USP!H16</f>
        <v>0</v>
      </c>
      <c r="I217" s="24">
        <f ca="1">USP!I16</f>
        <v>1</v>
      </c>
      <c r="J217" s="24">
        <f ca="1">USP!J16</f>
        <v>1</v>
      </c>
      <c r="K217" s="24">
        <f ca="1">USP!K16</f>
        <v>0</v>
      </c>
      <c r="L217" s="24">
        <f ca="1">USP!L16</f>
        <v>0</v>
      </c>
      <c r="M217" s="24">
        <f ca="1">USP!M16</f>
        <v>0</v>
      </c>
      <c r="N217" s="24">
        <f ca="1">USP!N16</f>
        <v>0</v>
      </c>
      <c r="O217" s="24">
        <f ca="1">USP!O16</f>
        <v>0</v>
      </c>
      <c r="P217" s="24">
        <f ca="1">USP!P16</f>
        <v>0</v>
      </c>
      <c r="Q217" s="24">
        <f ca="1">USP!Q16</f>
        <v>0</v>
      </c>
      <c r="R217" s="24">
        <f ca="1">USP!R16</f>
        <v>0</v>
      </c>
      <c r="S217" s="24">
        <f ca="1">USP!S16</f>
        <v>0</v>
      </c>
      <c r="T217" s="85" t="str">
        <f ca="1">USP!T16</f>
        <v>C</v>
      </c>
      <c r="U217" s="24">
        <f ca="1">USP!U16</f>
        <v>0</v>
      </c>
      <c r="V217" s="24">
        <f ca="1">USP!V16</f>
        <v>0</v>
      </c>
      <c r="W217" s="24">
        <f ca="1">USP!W16</f>
        <v>0</v>
      </c>
      <c r="X217" s="24">
        <f ca="1">USP!X16</f>
        <v>0</v>
      </c>
      <c r="Y217" s="24">
        <f ca="1">USP!Y16</f>
        <v>0</v>
      </c>
      <c r="Z217" s="24">
        <f ca="1">USP!Z16</f>
        <v>0</v>
      </c>
      <c r="AA217" s="24">
        <f ca="1">USP!AA16</f>
        <v>0</v>
      </c>
      <c r="AB217" s="24">
        <f ca="1">USP!AB16</f>
        <v>0</v>
      </c>
      <c r="AC217" s="24">
        <f ca="1">USP!AC16</f>
        <v>0</v>
      </c>
      <c r="AD217" s="24">
        <f ca="1">USP!AD16</f>
        <v>0</v>
      </c>
      <c r="AE217" s="24">
        <f ca="1">USP!AE16</f>
        <v>0</v>
      </c>
      <c r="AF217" s="24">
        <f ca="1">USP!AF16</f>
        <v>0</v>
      </c>
      <c r="AG217" s="24">
        <f ca="1">USP!AG16</f>
        <v>0</v>
      </c>
      <c r="AH217" s="24">
        <f ca="1">USP!AH16</f>
        <v>0</v>
      </c>
      <c r="AI217" s="24">
        <f ca="1">USP!AI16</f>
        <v>0</v>
      </c>
      <c r="AJ217" s="50"/>
      <c r="AK217" s="93"/>
      <c r="AL217" s="33"/>
      <c r="AM217" s="33"/>
      <c r="AN217" s="36"/>
      <c r="AO217" s="36"/>
      <c r="AP217" s="36"/>
      <c r="AQ217" s="36"/>
      <c r="AR217" s="37"/>
      <c r="AS217" s="33"/>
      <c r="AT217" s="33"/>
      <c r="AU217" s="33"/>
      <c r="AV217" s="33"/>
      <c r="AW217" s="33"/>
      <c r="AX217" s="33"/>
      <c r="AY217" s="33"/>
      <c r="AZ217" s="38">
        <f t="shared" si="206"/>
        <v>1</v>
      </c>
      <c r="BA217" s="39">
        <f t="shared" si="207"/>
        <v>0</v>
      </c>
      <c r="BB217" s="40">
        <f t="shared" si="208"/>
        <v>0</v>
      </c>
      <c r="BC217" s="31">
        <f t="shared" si="209"/>
        <v>0</v>
      </c>
      <c r="BD217" s="40">
        <f t="shared" si="210"/>
        <v>0</v>
      </c>
      <c r="BE217" s="31">
        <f t="shared" si="211"/>
        <v>0</v>
      </c>
      <c r="BF217" s="40">
        <f t="shared" si="212"/>
        <v>0</v>
      </c>
      <c r="BG217" s="31">
        <f t="shared" si="213"/>
        <v>0</v>
      </c>
      <c r="BH217" s="40">
        <f t="shared" si="214"/>
        <v>1</v>
      </c>
      <c r="BI217" s="40">
        <f t="shared" si="215"/>
        <v>1</v>
      </c>
      <c r="BJ217" s="40">
        <f t="shared" si="216"/>
        <v>0</v>
      </c>
      <c r="BK217" s="40">
        <f t="shared" si="217"/>
        <v>0</v>
      </c>
      <c r="BL217" s="40">
        <f t="shared" si="218"/>
        <v>0</v>
      </c>
      <c r="BM217" s="31">
        <f t="shared" si="219"/>
        <v>0</v>
      </c>
      <c r="BN217" s="40">
        <f t="shared" si="220"/>
        <v>0</v>
      </c>
      <c r="BO217" s="40">
        <f t="shared" si="221"/>
        <v>0</v>
      </c>
      <c r="BP217" s="40">
        <f t="shared" si="222"/>
        <v>0</v>
      </c>
      <c r="BQ217" s="40">
        <f t="shared" si="223"/>
        <v>0</v>
      </c>
      <c r="BR217" s="40">
        <f t="shared" si="224"/>
        <v>0</v>
      </c>
      <c r="BS217" s="31">
        <f t="shared" si="225"/>
        <v>0</v>
      </c>
      <c r="BT217" s="40">
        <f t="shared" si="226"/>
        <v>0</v>
      </c>
      <c r="BU217" s="41">
        <f t="shared" si="227"/>
        <v>0</v>
      </c>
      <c r="BV217" s="41">
        <f t="shared" si="228"/>
        <v>0</v>
      </c>
      <c r="BW217" s="42"/>
      <c r="BX217" s="39">
        <f t="shared" si="229"/>
        <v>20</v>
      </c>
      <c r="BY217" s="40">
        <f t="shared" si="230"/>
        <v>10</v>
      </c>
      <c r="BZ217" s="40">
        <f t="shared" si="231"/>
        <v>0</v>
      </c>
      <c r="CA217" s="40">
        <f t="shared" si="232"/>
        <v>0</v>
      </c>
      <c r="CB217" s="40">
        <f t="shared" si="233"/>
        <v>0</v>
      </c>
      <c r="CC217" s="32">
        <f t="shared" si="200"/>
        <v>30</v>
      </c>
      <c r="CD217" s="177">
        <f t="shared" si="6"/>
        <v>-43.333333333333329</v>
      </c>
      <c r="CE217" s="24" t="str">
        <f t="shared" si="201"/>
        <v>NAO</v>
      </c>
      <c r="CF217" s="177">
        <f t="shared" si="7"/>
        <v>-63.333333333333329</v>
      </c>
      <c r="CG217" s="24" t="str">
        <f t="shared" si="202"/>
        <v>NAO</v>
      </c>
      <c r="CH217" s="177">
        <f t="shared" si="8"/>
        <v>-90</v>
      </c>
      <c r="CI217" s="24" t="str">
        <f t="shared" si="203"/>
        <v>NAO</v>
      </c>
      <c r="CJ217" s="24">
        <f t="shared" si="204"/>
        <v>378</v>
      </c>
      <c r="CK217" s="175">
        <f t="shared" si="182"/>
        <v>1.5146542801605534E-2</v>
      </c>
      <c r="CM217">
        <f t="shared" si="183"/>
        <v>0</v>
      </c>
      <c r="CN217">
        <f t="shared" si="184"/>
        <v>0</v>
      </c>
      <c r="CO217">
        <f t="shared" si="185"/>
        <v>0</v>
      </c>
      <c r="CP217">
        <f t="shared" si="186"/>
        <v>0</v>
      </c>
      <c r="CQ217">
        <f t="shared" si="187"/>
        <v>0.84033613445378152</v>
      </c>
      <c r="CR217">
        <f t="shared" si="188"/>
        <v>0.29940119760479045</v>
      </c>
      <c r="CS217">
        <f t="shared" si="189"/>
        <v>0</v>
      </c>
      <c r="CT217">
        <f t="shared" si="190"/>
        <v>0</v>
      </c>
      <c r="CU217">
        <f t="shared" si="191"/>
        <v>0</v>
      </c>
      <c r="CV217">
        <f t="shared" si="192"/>
        <v>0</v>
      </c>
      <c r="CW217">
        <f t="shared" si="193"/>
        <v>0</v>
      </c>
      <c r="CX217">
        <f t="shared" si="194"/>
        <v>0</v>
      </c>
      <c r="CY217">
        <f t="shared" si="195"/>
        <v>0</v>
      </c>
      <c r="CZ217">
        <f t="shared" si="196"/>
        <v>0</v>
      </c>
      <c r="DA217">
        <f t="shared" si="197"/>
        <v>0</v>
      </c>
      <c r="DB217">
        <f t="shared" si="198"/>
        <v>0</v>
      </c>
      <c r="DC217">
        <f t="shared" si="199"/>
        <v>0</v>
      </c>
      <c r="DE217" s="24">
        <f t="shared" si="205"/>
        <v>0</v>
      </c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24"/>
      <c r="DR217" s="24"/>
      <c r="DS217" s="24"/>
    </row>
    <row r="218" spans="1:123" ht="15.75" thickBot="1">
      <c r="A218" s="24" t="str">
        <f ca="1">USP!A17</f>
        <v>USP</v>
      </c>
      <c r="B218" s="24">
        <f ca="1">USP!B17</f>
        <v>15</v>
      </c>
      <c r="C218" s="24" t="str">
        <f ca="1">USP!C17</f>
        <v>Edilamar Menezes de Oliveira</v>
      </c>
      <c r="D218" s="85" t="str">
        <f ca="1">USP!D17</f>
        <v>P</v>
      </c>
      <c r="E218" s="24">
        <f ca="1">USP!E17</f>
        <v>0</v>
      </c>
      <c r="F218" s="24">
        <f ca="1">USP!F17</f>
        <v>2</v>
      </c>
      <c r="G218" s="24">
        <f ca="1">USP!G17</f>
        <v>2</v>
      </c>
      <c r="H218" s="24">
        <f ca="1">USP!H17</f>
        <v>0</v>
      </c>
      <c r="I218" s="24">
        <f ca="1">USP!I17</f>
        <v>0</v>
      </c>
      <c r="J218" s="24">
        <f ca="1">USP!J17</f>
        <v>0</v>
      </c>
      <c r="K218" s="24">
        <f ca="1">USP!K17</f>
        <v>0</v>
      </c>
      <c r="L218" s="24">
        <f ca="1">USP!L17</f>
        <v>0</v>
      </c>
      <c r="M218" s="24">
        <f ca="1">USP!M17</f>
        <v>0</v>
      </c>
      <c r="N218" s="24">
        <f ca="1">USP!N17</f>
        <v>0</v>
      </c>
      <c r="O218" s="24">
        <f ca="1">USP!O17</f>
        <v>0</v>
      </c>
      <c r="P218" s="24">
        <f ca="1">USP!P17</f>
        <v>0</v>
      </c>
      <c r="Q218" s="24">
        <f ca="1">USP!Q17</f>
        <v>0</v>
      </c>
      <c r="R218" s="24">
        <f ca="1">USP!R17</f>
        <v>0</v>
      </c>
      <c r="S218" s="24">
        <f ca="1">USP!S17</f>
        <v>0</v>
      </c>
      <c r="T218" s="85" t="str">
        <f ca="1">USP!T17</f>
        <v>P</v>
      </c>
      <c r="U218" s="24">
        <f ca="1">USP!U17</f>
        <v>2</v>
      </c>
      <c r="V218" s="24">
        <f ca="1">USP!V17</f>
        <v>3</v>
      </c>
      <c r="W218" s="24">
        <f ca="1">USP!W17</f>
        <v>1</v>
      </c>
      <c r="X218" s="24">
        <f ca="1">USP!X17</f>
        <v>0</v>
      </c>
      <c r="Y218" s="24">
        <f ca="1">USP!Y17</f>
        <v>0</v>
      </c>
      <c r="Z218" s="24">
        <f ca="1">USP!Z17</f>
        <v>1</v>
      </c>
      <c r="AA218" s="24">
        <f ca="1">USP!AA17</f>
        <v>0</v>
      </c>
      <c r="AB218" s="24">
        <f ca="1">USP!AB17</f>
        <v>0</v>
      </c>
      <c r="AC218" s="24">
        <f ca="1">USP!AC17</f>
        <v>0</v>
      </c>
      <c r="AD218" s="24">
        <f ca="1">USP!AD17</f>
        <v>0</v>
      </c>
      <c r="AE218" s="24">
        <f ca="1">USP!AE17</f>
        <v>0</v>
      </c>
      <c r="AF218" s="24">
        <f ca="1">USP!AF17</f>
        <v>0</v>
      </c>
      <c r="AG218" s="24">
        <f ca="1">USP!AG17</f>
        <v>0</v>
      </c>
      <c r="AH218" s="24">
        <f ca="1">USP!AH17</f>
        <v>0</v>
      </c>
      <c r="AI218" s="24">
        <f ca="1">USP!AI17</f>
        <v>0</v>
      </c>
      <c r="AJ218" s="50"/>
      <c r="AK218" s="93"/>
      <c r="AL218" s="33"/>
      <c r="AM218" s="33"/>
      <c r="AN218" s="36"/>
      <c r="AO218" s="36"/>
      <c r="AP218" s="36"/>
      <c r="AQ218" s="36"/>
      <c r="AR218" s="37"/>
      <c r="AS218" s="33"/>
      <c r="AT218" s="33"/>
      <c r="AU218" s="33"/>
      <c r="AV218" s="33"/>
      <c r="AW218" s="33"/>
      <c r="AX218" s="33"/>
      <c r="AY218" s="33"/>
      <c r="AZ218" s="38">
        <f t="shared" si="206"/>
        <v>2</v>
      </c>
      <c r="BA218" s="39">
        <f t="shared" si="207"/>
        <v>2</v>
      </c>
      <c r="BB218" s="40">
        <f t="shared" si="208"/>
        <v>5</v>
      </c>
      <c r="BC218" s="31">
        <f t="shared" si="209"/>
        <v>7</v>
      </c>
      <c r="BD218" s="40">
        <f t="shared" si="210"/>
        <v>3</v>
      </c>
      <c r="BE218" s="31">
        <f t="shared" si="211"/>
        <v>10</v>
      </c>
      <c r="BF218" s="40">
        <f t="shared" si="212"/>
        <v>0</v>
      </c>
      <c r="BG218" s="31">
        <f t="shared" si="213"/>
        <v>10</v>
      </c>
      <c r="BH218" s="40">
        <f t="shared" si="214"/>
        <v>0</v>
      </c>
      <c r="BI218" s="40">
        <f t="shared" si="215"/>
        <v>1</v>
      </c>
      <c r="BJ218" s="40">
        <f t="shared" si="216"/>
        <v>0</v>
      </c>
      <c r="BK218" s="40">
        <f t="shared" si="217"/>
        <v>0</v>
      </c>
      <c r="BL218" s="40">
        <f t="shared" si="218"/>
        <v>0</v>
      </c>
      <c r="BM218" s="31">
        <f t="shared" si="219"/>
        <v>0</v>
      </c>
      <c r="BN218" s="40">
        <f t="shared" si="220"/>
        <v>0</v>
      </c>
      <c r="BO218" s="40">
        <f t="shared" si="221"/>
        <v>0</v>
      </c>
      <c r="BP218" s="40">
        <f t="shared" si="222"/>
        <v>0</v>
      </c>
      <c r="BQ218" s="40">
        <f t="shared" si="223"/>
        <v>0</v>
      </c>
      <c r="BR218" s="40">
        <f t="shared" si="224"/>
        <v>0</v>
      </c>
      <c r="BS218" s="31">
        <f t="shared" si="225"/>
        <v>0</v>
      </c>
      <c r="BT218" s="40">
        <f t="shared" si="226"/>
        <v>0</v>
      </c>
      <c r="BU218" s="41">
        <f t="shared" si="227"/>
        <v>0</v>
      </c>
      <c r="BV218" s="41">
        <f t="shared" si="228"/>
        <v>0</v>
      </c>
      <c r="BW218" s="42"/>
      <c r="BX218" s="39">
        <f t="shared" si="229"/>
        <v>780</v>
      </c>
      <c r="BY218" s="40">
        <f t="shared" si="230"/>
        <v>10</v>
      </c>
      <c r="BZ218" s="40">
        <f t="shared" si="231"/>
        <v>0</v>
      </c>
      <c r="CA218" s="40">
        <f t="shared" si="232"/>
        <v>0</v>
      </c>
      <c r="CB218" s="40">
        <f t="shared" si="233"/>
        <v>0</v>
      </c>
      <c r="CC218" s="32">
        <f t="shared" si="200"/>
        <v>790</v>
      </c>
      <c r="CD218" s="177">
        <f t="shared" si="6"/>
        <v>643.33333333333337</v>
      </c>
      <c r="CE218" s="24">
        <f t="shared" si="201"/>
        <v>3</v>
      </c>
      <c r="CF218" s="177">
        <f t="shared" si="7"/>
        <v>603.33333333333337</v>
      </c>
      <c r="CG218" s="24">
        <f t="shared" si="202"/>
        <v>4</v>
      </c>
      <c r="CH218" s="177">
        <f t="shared" si="8"/>
        <v>550</v>
      </c>
      <c r="CI218" s="24">
        <f t="shared" si="203"/>
        <v>5</v>
      </c>
      <c r="CJ218" s="24">
        <f t="shared" si="204"/>
        <v>78</v>
      </c>
      <c r="CK218" s="175">
        <f t="shared" si="182"/>
        <v>0.39885896044227903</v>
      </c>
      <c r="CM218">
        <f t="shared" si="183"/>
        <v>0.36968576709796674</v>
      </c>
      <c r="CN218">
        <f t="shared" si="184"/>
        <v>0.77881619937694702</v>
      </c>
      <c r="CO218">
        <f t="shared" si="185"/>
        <v>0.29940119760479045</v>
      </c>
      <c r="CP218">
        <f t="shared" si="186"/>
        <v>0</v>
      </c>
      <c r="CQ218">
        <f t="shared" si="187"/>
        <v>0</v>
      </c>
      <c r="CR218">
        <f t="shared" si="188"/>
        <v>0.29940119760479045</v>
      </c>
      <c r="CS218">
        <f t="shared" si="189"/>
        <v>0</v>
      </c>
      <c r="CT218">
        <f t="shared" si="190"/>
        <v>0</v>
      </c>
      <c r="CU218">
        <f t="shared" si="191"/>
        <v>0</v>
      </c>
      <c r="CV218">
        <f t="shared" si="192"/>
        <v>0</v>
      </c>
      <c r="CW218">
        <f t="shared" si="193"/>
        <v>0</v>
      </c>
      <c r="CX218">
        <f t="shared" si="194"/>
        <v>0</v>
      </c>
      <c r="CY218">
        <f t="shared" si="195"/>
        <v>0</v>
      </c>
      <c r="CZ218">
        <f t="shared" si="196"/>
        <v>0</v>
      </c>
      <c r="DA218">
        <f t="shared" si="197"/>
        <v>0</v>
      </c>
      <c r="DB218">
        <f t="shared" si="198"/>
        <v>0</v>
      </c>
      <c r="DC218">
        <f t="shared" si="199"/>
        <v>0</v>
      </c>
      <c r="DE218" s="24">
        <f t="shared" si="205"/>
        <v>0</v>
      </c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</row>
    <row r="219" spans="1:123" ht="15.75" thickBot="1">
      <c r="A219" s="24" t="str">
        <f ca="1">USP!A18</f>
        <v>USP</v>
      </c>
      <c r="B219" s="24">
        <f ca="1">USP!B18</f>
        <v>16</v>
      </c>
      <c r="C219" s="24" t="str">
        <f ca="1">USP!C18</f>
        <v>Edison de Jesus Manoel</v>
      </c>
      <c r="D219" s="85" t="str">
        <f ca="1">USP!D18</f>
        <v>P</v>
      </c>
      <c r="E219" s="24">
        <f ca="1">USP!E18</f>
        <v>0</v>
      </c>
      <c r="F219" s="24">
        <f ca="1">USP!F18</f>
        <v>0</v>
      </c>
      <c r="G219" s="24">
        <f ca="1">USP!G18</f>
        <v>0</v>
      </c>
      <c r="H219" s="24">
        <f ca="1">USP!H18</f>
        <v>0</v>
      </c>
      <c r="I219" s="24">
        <f ca="1">USP!I18</f>
        <v>0</v>
      </c>
      <c r="J219" s="24">
        <f ca="1">USP!J18</f>
        <v>0</v>
      </c>
      <c r="K219" s="24">
        <f ca="1">USP!K18</f>
        <v>0</v>
      </c>
      <c r="L219" s="24">
        <f ca="1">USP!L18</f>
        <v>0</v>
      </c>
      <c r="M219" s="24">
        <f ca="1">USP!M18</f>
        <v>0</v>
      </c>
      <c r="N219" s="24">
        <f ca="1">USP!N18</f>
        <v>0</v>
      </c>
      <c r="O219" s="24">
        <f ca="1">USP!O18</f>
        <v>0</v>
      </c>
      <c r="P219" s="24">
        <f ca="1">USP!P18</f>
        <v>0</v>
      </c>
      <c r="Q219" s="24">
        <f ca="1">USP!Q18</f>
        <v>0</v>
      </c>
      <c r="R219" s="24">
        <f ca="1">USP!R18</f>
        <v>0</v>
      </c>
      <c r="S219" s="24">
        <f ca="1">USP!S18</f>
        <v>1</v>
      </c>
      <c r="T219" s="85" t="str">
        <f ca="1">USP!T18</f>
        <v>C</v>
      </c>
      <c r="U219" s="24">
        <f ca="1">USP!U18</f>
        <v>0</v>
      </c>
      <c r="V219" s="24">
        <f ca="1">USP!V18</f>
        <v>0</v>
      </c>
      <c r="W219" s="24">
        <f ca="1">USP!W18</f>
        <v>0</v>
      </c>
      <c r="X219" s="24">
        <f ca="1">USP!X18</f>
        <v>0</v>
      </c>
      <c r="Y219" s="24">
        <f ca="1">USP!Y18</f>
        <v>0</v>
      </c>
      <c r="Z219" s="24">
        <f ca="1">USP!Z18</f>
        <v>0</v>
      </c>
      <c r="AA219" s="24">
        <f ca="1">USP!AA18</f>
        <v>0</v>
      </c>
      <c r="AB219" s="24">
        <f ca="1">USP!AB18</f>
        <v>0</v>
      </c>
      <c r="AC219" s="24">
        <f ca="1">USP!AC18</f>
        <v>0</v>
      </c>
      <c r="AD219" s="24">
        <f ca="1">USP!AD18</f>
        <v>0</v>
      </c>
      <c r="AE219" s="24">
        <f ca="1">USP!AE18</f>
        <v>0</v>
      </c>
      <c r="AF219" s="24">
        <f ca="1">USP!AF18</f>
        <v>0</v>
      </c>
      <c r="AG219" s="24">
        <f ca="1">USP!AG18</f>
        <v>0</v>
      </c>
      <c r="AH219" s="24">
        <f ca="1">USP!AH18</f>
        <v>0</v>
      </c>
      <c r="AI219" s="24">
        <f ca="1">USP!AI18</f>
        <v>0</v>
      </c>
      <c r="AJ219" s="50"/>
      <c r="AK219" s="93"/>
      <c r="AL219" s="33"/>
      <c r="AM219" s="33"/>
      <c r="AN219" s="36"/>
      <c r="AO219" s="36"/>
      <c r="AP219" s="36"/>
      <c r="AQ219" s="36"/>
      <c r="AR219" s="37"/>
      <c r="AS219" s="33"/>
      <c r="AT219" s="33"/>
      <c r="AU219" s="33"/>
      <c r="AV219" s="33"/>
      <c r="AW219" s="33"/>
      <c r="AX219" s="33"/>
      <c r="AY219" s="33"/>
      <c r="AZ219" s="38">
        <f t="shared" si="206"/>
        <v>1</v>
      </c>
      <c r="BA219" s="39">
        <f t="shared" si="207"/>
        <v>0</v>
      </c>
      <c r="BB219" s="40">
        <f t="shared" si="208"/>
        <v>0</v>
      </c>
      <c r="BC219" s="31">
        <f t="shared" si="209"/>
        <v>0</v>
      </c>
      <c r="BD219" s="40">
        <f t="shared" si="210"/>
        <v>0</v>
      </c>
      <c r="BE219" s="31">
        <f t="shared" si="211"/>
        <v>0</v>
      </c>
      <c r="BF219" s="40">
        <f t="shared" si="212"/>
        <v>0</v>
      </c>
      <c r="BG219" s="31">
        <f t="shared" si="213"/>
        <v>0</v>
      </c>
      <c r="BH219" s="40">
        <f t="shared" si="214"/>
        <v>0</v>
      </c>
      <c r="BI219" s="40">
        <f t="shared" si="215"/>
        <v>0</v>
      </c>
      <c r="BJ219" s="40">
        <f t="shared" si="216"/>
        <v>0</v>
      </c>
      <c r="BK219" s="40">
        <f t="shared" si="217"/>
        <v>0</v>
      </c>
      <c r="BL219" s="40">
        <f t="shared" si="218"/>
        <v>0</v>
      </c>
      <c r="BM219" s="31">
        <f t="shared" si="219"/>
        <v>0</v>
      </c>
      <c r="BN219" s="40">
        <f t="shared" si="220"/>
        <v>0</v>
      </c>
      <c r="BO219" s="40">
        <f t="shared" si="221"/>
        <v>0</v>
      </c>
      <c r="BP219" s="40">
        <f t="shared" si="222"/>
        <v>0</v>
      </c>
      <c r="BQ219" s="40">
        <f t="shared" si="223"/>
        <v>0</v>
      </c>
      <c r="BR219" s="40">
        <f t="shared" si="224"/>
        <v>0</v>
      </c>
      <c r="BS219" s="31">
        <f t="shared" si="225"/>
        <v>0</v>
      </c>
      <c r="BT219" s="40">
        <f t="shared" si="226"/>
        <v>0</v>
      </c>
      <c r="BU219" s="41">
        <f t="shared" si="227"/>
        <v>1</v>
      </c>
      <c r="BV219" s="41">
        <f t="shared" si="228"/>
        <v>1</v>
      </c>
      <c r="BW219" s="42"/>
      <c r="BX219" s="39">
        <f t="shared" si="229"/>
        <v>0</v>
      </c>
      <c r="BY219" s="40">
        <f t="shared" si="230"/>
        <v>0</v>
      </c>
      <c r="BZ219" s="40">
        <f t="shared" si="231"/>
        <v>0</v>
      </c>
      <c r="CA219" s="40">
        <f t="shared" si="232"/>
        <v>0</v>
      </c>
      <c r="CB219" s="40">
        <f t="shared" si="233"/>
        <v>10</v>
      </c>
      <c r="CC219" s="32">
        <f t="shared" si="200"/>
        <v>10</v>
      </c>
      <c r="CD219" s="177">
        <f t="shared" si="6"/>
        <v>-63.333333333333329</v>
      </c>
      <c r="CE219" s="24" t="str">
        <f t="shared" si="201"/>
        <v>NAO</v>
      </c>
      <c r="CF219" s="177">
        <f t="shared" si="7"/>
        <v>-83.333333333333329</v>
      </c>
      <c r="CG219" s="24" t="str">
        <f t="shared" si="202"/>
        <v>NAO</v>
      </c>
      <c r="CH219" s="177">
        <f t="shared" si="8"/>
        <v>-110</v>
      </c>
      <c r="CI219" s="24" t="str">
        <f t="shared" si="203"/>
        <v>NAO</v>
      </c>
      <c r="CJ219" s="24">
        <f t="shared" si="204"/>
        <v>386</v>
      </c>
      <c r="CK219" s="175">
        <f t="shared" si="182"/>
        <v>5.0488476005351784E-3</v>
      </c>
      <c r="CM219">
        <f t="shared" si="183"/>
        <v>0</v>
      </c>
      <c r="CN219">
        <f t="shared" si="184"/>
        <v>0</v>
      </c>
      <c r="CO219">
        <f t="shared" si="185"/>
        <v>0</v>
      </c>
      <c r="CP219">
        <f t="shared" si="186"/>
        <v>0</v>
      </c>
      <c r="CQ219">
        <f t="shared" si="187"/>
        <v>0</v>
      </c>
      <c r="CR219">
        <f t="shared" si="188"/>
        <v>0</v>
      </c>
      <c r="CS219">
        <f t="shared" si="189"/>
        <v>0</v>
      </c>
      <c r="CT219">
        <f t="shared" si="190"/>
        <v>0</v>
      </c>
      <c r="CU219">
        <f t="shared" si="191"/>
        <v>0</v>
      </c>
      <c r="CV219">
        <f t="shared" si="192"/>
        <v>0</v>
      </c>
      <c r="CW219">
        <f t="shared" si="193"/>
        <v>0</v>
      </c>
      <c r="CX219">
        <f t="shared" si="194"/>
        <v>0</v>
      </c>
      <c r="CY219">
        <f t="shared" si="195"/>
        <v>0</v>
      </c>
      <c r="CZ219">
        <f t="shared" si="196"/>
        <v>0</v>
      </c>
      <c r="DA219">
        <f t="shared" si="197"/>
        <v>0</v>
      </c>
      <c r="DB219">
        <f t="shared" si="198"/>
        <v>1.5503875968992247</v>
      </c>
      <c r="DC219">
        <f t="shared" si="199"/>
        <v>1.5748031496062989</v>
      </c>
      <c r="DE219" s="24">
        <f t="shared" si="205"/>
        <v>0</v>
      </c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24"/>
      <c r="DR219" s="24"/>
      <c r="DS219" s="24"/>
    </row>
    <row r="220" spans="1:123" ht="15.75" thickBot="1">
      <c r="A220" s="24" t="str">
        <f ca="1">USP!A19</f>
        <v>USP</v>
      </c>
      <c r="B220" s="24">
        <f ca="1">USP!B19</f>
        <v>17</v>
      </c>
      <c r="C220" s="24" t="str">
        <f ca="1">USP!C19</f>
        <v>Emerson Franchini</v>
      </c>
      <c r="D220" s="85" t="str">
        <f ca="1">USP!D19</f>
        <v>P</v>
      </c>
      <c r="E220" s="24">
        <f ca="1">USP!E19</f>
        <v>6</v>
      </c>
      <c r="F220" s="24">
        <f ca="1">USP!F19</f>
        <v>4</v>
      </c>
      <c r="G220" s="24">
        <f ca="1">USP!G19</f>
        <v>1</v>
      </c>
      <c r="H220" s="24">
        <f ca="1">USP!H19</f>
        <v>0</v>
      </c>
      <c r="I220" s="24">
        <f ca="1">USP!I19</f>
        <v>0</v>
      </c>
      <c r="J220" s="24">
        <f ca="1">USP!J19</f>
        <v>7</v>
      </c>
      <c r="K220" s="24">
        <f ca="1">USP!K19</f>
        <v>0</v>
      </c>
      <c r="L220" s="24">
        <f ca="1">USP!L19</f>
        <v>0</v>
      </c>
      <c r="M220" s="24">
        <f ca="1">USP!M19</f>
        <v>0</v>
      </c>
      <c r="N220" s="24">
        <f ca="1">USP!N19</f>
        <v>0</v>
      </c>
      <c r="O220" s="24">
        <f ca="1">USP!O19</f>
        <v>0</v>
      </c>
      <c r="P220" s="24">
        <f ca="1">USP!P19</f>
        <v>0</v>
      </c>
      <c r="Q220" s="24">
        <f ca="1">USP!Q19</f>
        <v>0</v>
      </c>
      <c r="R220" s="24">
        <f ca="1">USP!R19</f>
        <v>0</v>
      </c>
      <c r="S220" s="24">
        <f ca="1">USP!S19</f>
        <v>0</v>
      </c>
      <c r="T220" s="85" t="str">
        <f ca="1">USP!T19</f>
        <v>P</v>
      </c>
      <c r="U220" s="24">
        <f ca="1">USP!U19</f>
        <v>5</v>
      </c>
      <c r="V220" s="24">
        <f ca="1">USP!V19</f>
        <v>5</v>
      </c>
      <c r="W220" s="24">
        <f ca="1">USP!W19</f>
        <v>3</v>
      </c>
      <c r="X220" s="24">
        <f ca="1">USP!X19</f>
        <v>1</v>
      </c>
      <c r="Y220" s="24">
        <f ca="1">USP!Y19</f>
        <v>0</v>
      </c>
      <c r="Z220" s="24">
        <f ca="1">USP!Z19</f>
        <v>3</v>
      </c>
      <c r="AA220" s="24">
        <f ca="1">USP!AA19</f>
        <v>1</v>
      </c>
      <c r="AB220" s="24">
        <f ca="1">USP!AB19</f>
        <v>0</v>
      </c>
      <c r="AC220" s="24">
        <f ca="1">USP!AC19</f>
        <v>0</v>
      </c>
      <c r="AD220" s="24">
        <f ca="1">USP!AD19</f>
        <v>2</v>
      </c>
      <c r="AE220" s="24">
        <f ca="1">USP!AE19</f>
        <v>0</v>
      </c>
      <c r="AF220" s="24">
        <f ca="1">USP!AF19</f>
        <v>0</v>
      </c>
      <c r="AG220" s="24">
        <f ca="1">USP!AG19</f>
        <v>1</v>
      </c>
      <c r="AH220" s="24">
        <f ca="1">USP!AH19</f>
        <v>3</v>
      </c>
      <c r="AI220" s="24">
        <f ca="1">USP!AI19</f>
        <v>1</v>
      </c>
      <c r="AJ220" s="50"/>
      <c r="AK220" s="93"/>
      <c r="AL220" s="33"/>
      <c r="AM220" s="33"/>
      <c r="AN220" s="36"/>
      <c r="AO220" s="36"/>
      <c r="AP220" s="36"/>
      <c r="AQ220" s="36"/>
      <c r="AR220" s="37"/>
      <c r="AS220" s="33"/>
      <c r="AT220" s="33"/>
      <c r="AU220" s="33"/>
      <c r="AV220" s="33"/>
      <c r="AW220" s="33"/>
      <c r="AX220" s="33"/>
      <c r="AY220" s="33"/>
      <c r="AZ220" s="38">
        <f t="shared" si="206"/>
        <v>2</v>
      </c>
      <c r="BA220" s="39">
        <f t="shared" si="207"/>
        <v>11</v>
      </c>
      <c r="BB220" s="40">
        <f t="shared" si="208"/>
        <v>9</v>
      </c>
      <c r="BC220" s="31">
        <f t="shared" si="209"/>
        <v>20</v>
      </c>
      <c r="BD220" s="40">
        <f t="shared" si="210"/>
        <v>4</v>
      </c>
      <c r="BE220" s="31">
        <f t="shared" si="211"/>
        <v>24</v>
      </c>
      <c r="BF220" s="40">
        <f t="shared" si="212"/>
        <v>1</v>
      </c>
      <c r="BG220" s="31">
        <f t="shared" si="213"/>
        <v>25</v>
      </c>
      <c r="BH220" s="40">
        <f t="shared" si="214"/>
        <v>0</v>
      </c>
      <c r="BI220" s="40">
        <f t="shared" si="215"/>
        <v>10</v>
      </c>
      <c r="BJ220" s="40">
        <f t="shared" si="216"/>
        <v>1</v>
      </c>
      <c r="BK220" s="40">
        <f t="shared" si="217"/>
        <v>0</v>
      </c>
      <c r="BL220" s="40">
        <f t="shared" si="218"/>
        <v>0</v>
      </c>
      <c r="BM220" s="31">
        <f t="shared" si="219"/>
        <v>0</v>
      </c>
      <c r="BN220" s="40">
        <f t="shared" si="220"/>
        <v>2</v>
      </c>
      <c r="BO220" s="40">
        <f t="shared" si="221"/>
        <v>0</v>
      </c>
      <c r="BP220" s="40">
        <f t="shared" si="222"/>
        <v>0</v>
      </c>
      <c r="BQ220" s="40">
        <f t="shared" si="223"/>
        <v>0</v>
      </c>
      <c r="BR220" s="40">
        <f t="shared" si="224"/>
        <v>1</v>
      </c>
      <c r="BS220" s="31">
        <f t="shared" si="225"/>
        <v>1</v>
      </c>
      <c r="BT220" s="40">
        <f t="shared" si="226"/>
        <v>3</v>
      </c>
      <c r="BU220" s="41">
        <f t="shared" si="227"/>
        <v>1</v>
      </c>
      <c r="BV220" s="41">
        <f t="shared" si="228"/>
        <v>1</v>
      </c>
      <c r="BW220" s="42"/>
      <c r="BX220" s="39">
        <f t="shared" si="229"/>
        <v>2100</v>
      </c>
      <c r="BY220" s="40">
        <f t="shared" si="230"/>
        <v>30</v>
      </c>
      <c r="BZ220" s="40">
        <f t="shared" si="231"/>
        <v>5</v>
      </c>
      <c r="CA220" s="40">
        <f t="shared" si="232"/>
        <v>100</v>
      </c>
      <c r="CB220" s="40">
        <f t="shared" si="233"/>
        <v>135</v>
      </c>
      <c r="CC220" s="32">
        <f t="shared" si="200"/>
        <v>2370</v>
      </c>
      <c r="CD220" s="177">
        <f t="shared" si="6"/>
        <v>2223.3333333333335</v>
      </c>
      <c r="CE220" s="24">
        <f t="shared" si="201"/>
        <v>3</v>
      </c>
      <c r="CF220" s="177">
        <f t="shared" si="7"/>
        <v>2183.3333333333335</v>
      </c>
      <c r="CG220" s="24">
        <f t="shared" si="202"/>
        <v>4</v>
      </c>
      <c r="CH220" s="177">
        <f t="shared" si="8"/>
        <v>2130</v>
      </c>
      <c r="CI220" s="24">
        <f t="shared" si="203"/>
        <v>5</v>
      </c>
      <c r="CJ220" s="24">
        <f t="shared" si="204"/>
        <v>5</v>
      </c>
      <c r="CK220" s="175">
        <f t="shared" si="182"/>
        <v>1.1965768813268371</v>
      </c>
      <c r="CM220">
        <f t="shared" si="183"/>
        <v>2.033271719038817</v>
      </c>
      <c r="CN220">
        <f t="shared" si="184"/>
        <v>1.4018691588785046</v>
      </c>
      <c r="CO220">
        <f t="shared" si="185"/>
        <v>0.39920159680638723</v>
      </c>
      <c r="CP220">
        <f t="shared" si="186"/>
        <v>0.22779043280182235</v>
      </c>
      <c r="CQ220">
        <f t="shared" si="187"/>
        <v>0</v>
      </c>
      <c r="CR220">
        <f t="shared" si="188"/>
        <v>2.9940119760479043</v>
      </c>
      <c r="CS220">
        <f t="shared" si="189"/>
        <v>1.0204081632653061</v>
      </c>
      <c r="CT220">
        <f t="shared" si="190"/>
        <v>0</v>
      </c>
      <c r="CU220">
        <f t="shared" si="191"/>
        <v>0</v>
      </c>
      <c r="CV220">
        <f t="shared" si="192"/>
        <v>6.25</v>
      </c>
      <c r="CW220">
        <f t="shared" si="193"/>
        <v>0</v>
      </c>
      <c r="CX220">
        <f t="shared" si="194"/>
        <v>0</v>
      </c>
      <c r="CY220">
        <f t="shared" si="195"/>
        <v>0</v>
      </c>
      <c r="CZ220">
        <f t="shared" si="196"/>
        <v>5</v>
      </c>
      <c r="DA220">
        <f t="shared" si="197"/>
        <v>4.0214477211796247</v>
      </c>
      <c r="DB220">
        <f t="shared" si="198"/>
        <v>1.5503875968992247</v>
      </c>
      <c r="DC220">
        <f t="shared" si="199"/>
        <v>1.5748031496062989</v>
      </c>
      <c r="DE220" s="24">
        <f t="shared" si="205"/>
        <v>0</v>
      </c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</row>
    <row r="221" spans="1:123" ht="15.75" thickBot="1">
      <c r="A221" s="24" t="str">
        <f ca="1">USP!A20</f>
        <v>USP</v>
      </c>
      <c r="B221" s="24">
        <f ca="1">USP!B20</f>
        <v>18</v>
      </c>
      <c r="C221" s="24" t="str">
        <f ca="1">USP!C20</f>
        <v>Fabiana da Sant'Anna Evangelista</v>
      </c>
      <c r="D221" s="85" t="str">
        <f ca="1">USP!D20</f>
        <v>P</v>
      </c>
      <c r="E221" s="24">
        <f ca="1">USP!E20</f>
        <v>0</v>
      </c>
      <c r="F221" s="24">
        <f ca="1">USP!F20</f>
        <v>0</v>
      </c>
      <c r="G221" s="24">
        <f ca="1">USP!G20</f>
        <v>0</v>
      </c>
      <c r="H221" s="24">
        <f ca="1">USP!H20</f>
        <v>0</v>
      </c>
      <c r="I221" s="24">
        <f ca="1">USP!I20</f>
        <v>0</v>
      </c>
      <c r="J221" s="24">
        <f ca="1">USP!J20</f>
        <v>0</v>
      </c>
      <c r="K221" s="24">
        <f ca="1">USP!K20</f>
        <v>0</v>
      </c>
      <c r="L221" s="24">
        <f ca="1">USP!L20</f>
        <v>0</v>
      </c>
      <c r="M221" s="24">
        <f ca="1">USP!M20</f>
        <v>0</v>
      </c>
      <c r="N221" s="24">
        <f ca="1">USP!N20</f>
        <v>0</v>
      </c>
      <c r="O221" s="24">
        <f ca="1">USP!O20</f>
        <v>0</v>
      </c>
      <c r="P221" s="24">
        <f ca="1">USP!P20</f>
        <v>0</v>
      </c>
      <c r="Q221" s="24">
        <f ca="1">USP!Q20</f>
        <v>0</v>
      </c>
      <c r="R221" s="24">
        <f ca="1">USP!R20</f>
        <v>0</v>
      </c>
      <c r="S221" s="24">
        <f ca="1">USP!S20</f>
        <v>0</v>
      </c>
      <c r="T221" s="85" t="str">
        <f ca="1">USP!T20</f>
        <v>P</v>
      </c>
      <c r="U221" s="24">
        <f ca="1">USP!U20</f>
        <v>0</v>
      </c>
      <c r="V221" s="24">
        <f ca="1">USP!V20</f>
        <v>0</v>
      </c>
      <c r="W221" s="24">
        <f ca="1">USP!W20</f>
        <v>0</v>
      </c>
      <c r="X221" s="24">
        <f ca="1">USP!X20</f>
        <v>0</v>
      </c>
      <c r="Y221" s="24">
        <f ca="1">USP!Y20</f>
        <v>0</v>
      </c>
      <c r="Z221" s="24">
        <f ca="1">USP!Z20</f>
        <v>0</v>
      </c>
      <c r="AA221" s="24">
        <f ca="1">USP!AA20</f>
        <v>0</v>
      </c>
      <c r="AB221" s="24">
        <f ca="1">USP!AB20</f>
        <v>0</v>
      </c>
      <c r="AC221" s="24">
        <f ca="1">USP!AC20</f>
        <v>0</v>
      </c>
      <c r="AD221" s="24">
        <f ca="1">USP!AD20</f>
        <v>0</v>
      </c>
      <c r="AE221" s="24">
        <f ca="1">USP!AE20</f>
        <v>0</v>
      </c>
      <c r="AF221" s="24">
        <f ca="1">USP!AF20</f>
        <v>0</v>
      </c>
      <c r="AG221" s="24">
        <f ca="1">USP!AG20</f>
        <v>0</v>
      </c>
      <c r="AH221" s="24">
        <f ca="1">USP!AH20</f>
        <v>0</v>
      </c>
      <c r="AI221" s="24">
        <f ca="1">USP!AI20</f>
        <v>0</v>
      </c>
      <c r="AJ221" s="50"/>
      <c r="AK221" s="93"/>
      <c r="AL221" s="33"/>
      <c r="AM221" s="33"/>
      <c r="AN221" s="36"/>
      <c r="AO221" s="36"/>
      <c r="AP221" s="36"/>
      <c r="AQ221" s="36"/>
      <c r="AR221" s="37"/>
      <c r="AS221" s="33"/>
      <c r="AT221" s="33"/>
      <c r="AU221" s="33"/>
      <c r="AV221" s="33"/>
      <c r="AW221" s="33"/>
      <c r="AX221" s="33"/>
      <c r="AY221" s="33"/>
      <c r="AZ221" s="38">
        <f t="shared" si="206"/>
        <v>2</v>
      </c>
      <c r="BA221" s="39">
        <f t="shared" si="207"/>
        <v>0</v>
      </c>
      <c r="BB221" s="40">
        <f t="shared" si="208"/>
        <v>0</v>
      </c>
      <c r="BC221" s="31">
        <f t="shared" si="209"/>
        <v>0</v>
      </c>
      <c r="BD221" s="40">
        <f t="shared" si="210"/>
        <v>0</v>
      </c>
      <c r="BE221" s="31">
        <f t="shared" si="211"/>
        <v>0</v>
      </c>
      <c r="BF221" s="40">
        <f t="shared" si="212"/>
        <v>0</v>
      </c>
      <c r="BG221" s="31">
        <f t="shared" si="213"/>
        <v>0</v>
      </c>
      <c r="BH221" s="40">
        <f t="shared" si="214"/>
        <v>0</v>
      </c>
      <c r="BI221" s="40">
        <f t="shared" si="215"/>
        <v>0</v>
      </c>
      <c r="BJ221" s="40">
        <f t="shared" si="216"/>
        <v>0</v>
      </c>
      <c r="BK221" s="40">
        <f t="shared" si="217"/>
        <v>0</v>
      </c>
      <c r="BL221" s="40">
        <f t="shared" si="218"/>
        <v>0</v>
      </c>
      <c r="BM221" s="31">
        <f t="shared" si="219"/>
        <v>0</v>
      </c>
      <c r="BN221" s="40">
        <f t="shared" si="220"/>
        <v>0</v>
      </c>
      <c r="BO221" s="40">
        <f t="shared" si="221"/>
        <v>0</v>
      </c>
      <c r="BP221" s="40">
        <f t="shared" si="222"/>
        <v>0</v>
      </c>
      <c r="BQ221" s="40">
        <f t="shared" si="223"/>
        <v>0</v>
      </c>
      <c r="BR221" s="40">
        <f t="shared" si="224"/>
        <v>0</v>
      </c>
      <c r="BS221" s="31">
        <f t="shared" si="225"/>
        <v>0</v>
      </c>
      <c r="BT221" s="40">
        <f t="shared" si="226"/>
        <v>0</v>
      </c>
      <c r="BU221" s="41">
        <f t="shared" si="227"/>
        <v>0</v>
      </c>
      <c r="BV221" s="41">
        <f t="shared" si="228"/>
        <v>0</v>
      </c>
      <c r="BW221" s="42"/>
      <c r="BX221" s="39">
        <f t="shared" si="229"/>
        <v>0</v>
      </c>
      <c r="BY221" s="40">
        <f t="shared" si="230"/>
        <v>0</v>
      </c>
      <c r="BZ221" s="40">
        <f t="shared" si="231"/>
        <v>0</v>
      </c>
      <c r="CA221" s="40">
        <f t="shared" si="232"/>
        <v>0</v>
      </c>
      <c r="CB221" s="40">
        <f t="shared" si="233"/>
        <v>0</v>
      </c>
      <c r="CC221" s="32">
        <f t="shared" si="200"/>
        <v>0</v>
      </c>
      <c r="CD221" s="177">
        <f t="shared" si="6"/>
        <v>-146.66666666666666</v>
      </c>
      <c r="CE221" s="24" t="str">
        <f t="shared" si="201"/>
        <v>NAO</v>
      </c>
      <c r="CF221" s="177">
        <f t="shared" si="7"/>
        <v>-186.66666666666666</v>
      </c>
      <c r="CG221" s="24" t="str">
        <f t="shared" si="202"/>
        <v>NAO</v>
      </c>
      <c r="CH221" s="177">
        <f t="shared" si="8"/>
        <v>-240</v>
      </c>
      <c r="CI221" s="24" t="str">
        <f t="shared" si="203"/>
        <v>NAO</v>
      </c>
      <c r="CJ221" s="24">
        <f t="shared" si="204"/>
        <v>388</v>
      </c>
      <c r="CK221" s="175">
        <f t="shared" si="182"/>
        <v>0</v>
      </c>
      <c r="CM221">
        <f t="shared" si="183"/>
        <v>0</v>
      </c>
      <c r="CN221">
        <f t="shared" si="184"/>
        <v>0</v>
      </c>
      <c r="CO221">
        <f t="shared" si="185"/>
        <v>0</v>
      </c>
      <c r="CP221">
        <f t="shared" si="186"/>
        <v>0</v>
      </c>
      <c r="CQ221">
        <f t="shared" si="187"/>
        <v>0</v>
      </c>
      <c r="CR221">
        <f t="shared" si="188"/>
        <v>0</v>
      </c>
      <c r="CS221">
        <f t="shared" si="189"/>
        <v>0</v>
      </c>
      <c r="CT221">
        <f t="shared" si="190"/>
        <v>0</v>
      </c>
      <c r="CU221">
        <f t="shared" si="191"/>
        <v>0</v>
      </c>
      <c r="CV221">
        <f t="shared" si="192"/>
        <v>0</v>
      </c>
      <c r="CW221">
        <f t="shared" si="193"/>
        <v>0</v>
      </c>
      <c r="CX221">
        <f t="shared" si="194"/>
        <v>0</v>
      </c>
      <c r="CY221">
        <f t="shared" si="195"/>
        <v>0</v>
      </c>
      <c r="CZ221">
        <f t="shared" si="196"/>
        <v>0</v>
      </c>
      <c r="DA221">
        <f t="shared" si="197"/>
        <v>0</v>
      </c>
      <c r="DB221">
        <f t="shared" si="198"/>
        <v>0</v>
      </c>
      <c r="DC221">
        <f t="shared" si="199"/>
        <v>0</v>
      </c>
      <c r="DE221" s="24">
        <f t="shared" si="205"/>
        <v>1</v>
      </c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</row>
    <row r="222" spans="1:123" ht="15.75" thickBot="1">
      <c r="A222" s="24" t="str">
        <f ca="1">USP!A21</f>
        <v>USP</v>
      </c>
      <c r="B222" s="24">
        <f ca="1">USP!B21</f>
        <v>19</v>
      </c>
      <c r="C222" s="24" t="str">
        <f ca="1">USP!C21</f>
        <v>Flávia da Cunha Bastos</v>
      </c>
      <c r="D222" s="85" t="str">
        <f ca="1">USP!D21</f>
        <v>C</v>
      </c>
      <c r="E222" s="24">
        <f ca="1">USP!E21</f>
        <v>0</v>
      </c>
      <c r="F222" s="24">
        <f ca="1">USP!F21</f>
        <v>0</v>
      </c>
      <c r="G222" s="24">
        <f ca="1">USP!G21</f>
        <v>0</v>
      </c>
      <c r="H222" s="24">
        <f ca="1">USP!H21</f>
        <v>0</v>
      </c>
      <c r="I222" s="24">
        <f ca="1">USP!I21</f>
        <v>0</v>
      </c>
      <c r="J222" s="24">
        <f ca="1">USP!J21</f>
        <v>0</v>
      </c>
      <c r="K222" s="24">
        <f ca="1">USP!K21</f>
        <v>0</v>
      </c>
      <c r="L222" s="24">
        <f ca="1">USP!L21</f>
        <v>0</v>
      </c>
      <c r="M222" s="24">
        <f ca="1">USP!M21</f>
        <v>0</v>
      </c>
      <c r="N222" s="24">
        <f ca="1">USP!N21</f>
        <v>0</v>
      </c>
      <c r="O222" s="24">
        <f ca="1">USP!O21</f>
        <v>0</v>
      </c>
      <c r="P222" s="24">
        <f ca="1">USP!P21</f>
        <v>0</v>
      </c>
      <c r="Q222" s="24">
        <f ca="1">USP!Q21</f>
        <v>0</v>
      </c>
      <c r="R222" s="24">
        <f ca="1">USP!R21</f>
        <v>0</v>
      </c>
      <c r="S222" s="24">
        <f ca="1">USP!S21</f>
        <v>0</v>
      </c>
      <c r="T222" s="85" t="str">
        <f ca="1">USP!T21</f>
        <v>P</v>
      </c>
      <c r="U222" s="24">
        <f ca="1">USP!U21</f>
        <v>0</v>
      </c>
      <c r="V222" s="24">
        <f ca="1">USP!V21</f>
        <v>0</v>
      </c>
      <c r="W222" s="24">
        <f ca="1">USP!W21</f>
        <v>1</v>
      </c>
      <c r="X222" s="24">
        <f ca="1">USP!X21</f>
        <v>0</v>
      </c>
      <c r="Y222" s="24">
        <f ca="1">USP!Y21</f>
        <v>0</v>
      </c>
      <c r="Z222" s="24">
        <f ca="1">USP!Z21</f>
        <v>1</v>
      </c>
      <c r="AA222" s="24">
        <f ca="1">USP!AA21</f>
        <v>0</v>
      </c>
      <c r="AB222" s="24">
        <f ca="1">USP!AB21</f>
        <v>0</v>
      </c>
      <c r="AC222" s="24">
        <f ca="1">USP!AC21</f>
        <v>0</v>
      </c>
      <c r="AD222" s="24">
        <f ca="1">USP!AD21</f>
        <v>0</v>
      </c>
      <c r="AE222" s="24">
        <f ca="1">USP!AE21</f>
        <v>0</v>
      </c>
      <c r="AF222" s="24">
        <f ca="1">USP!AF21</f>
        <v>0</v>
      </c>
      <c r="AG222" s="24">
        <f ca="1">USP!AG21</f>
        <v>0</v>
      </c>
      <c r="AH222" s="24">
        <f ca="1">USP!AH21</f>
        <v>0</v>
      </c>
      <c r="AI222" s="24">
        <f ca="1">USP!AI21</f>
        <v>0</v>
      </c>
      <c r="AJ222" s="50"/>
      <c r="AK222" s="93"/>
      <c r="AL222" s="33"/>
      <c r="AM222" s="33"/>
      <c r="AN222" s="36"/>
      <c r="AO222" s="36"/>
      <c r="AP222" s="36"/>
      <c r="AQ222" s="36"/>
      <c r="AR222" s="37"/>
      <c r="AS222" s="33"/>
      <c r="AT222" s="33"/>
      <c r="AU222" s="33"/>
      <c r="AV222" s="33"/>
      <c r="AW222" s="33"/>
      <c r="AX222" s="33"/>
      <c r="AY222" s="33"/>
      <c r="AZ222" s="38">
        <f t="shared" si="206"/>
        <v>1</v>
      </c>
      <c r="BA222" s="39">
        <f t="shared" si="207"/>
        <v>0</v>
      </c>
      <c r="BB222" s="40">
        <f t="shared" si="208"/>
        <v>0</v>
      </c>
      <c r="BC222" s="31">
        <f t="shared" si="209"/>
        <v>0</v>
      </c>
      <c r="BD222" s="40">
        <f t="shared" si="210"/>
        <v>1</v>
      </c>
      <c r="BE222" s="31">
        <f t="shared" si="211"/>
        <v>1</v>
      </c>
      <c r="BF222" s="40">
        <f t="shared" si="212"/>
        <v>0</v>
      </c>
      <c r="BG222" s="31">
        <f t="shared" si="213"/>
        <v>1</v>
      </c>
      <c r="BH222" s="40">
        <f t="shared" si="214"/>
        <v>0</v>
      </c>
      <c r="BI222" s="40">
        <f t="shared" si="215"/>
        <v>1</v>
      </c>
      <c r="BJ222" s="40">
        <f t="shared" si="216"/>
        <v>0</v>
      </c>
      <c r="BK222" s="40">
        <f t="shared" si="217"/>
        <v>0</v>
      </c>
      <c r="BL222" s="40">
        <f t="shared" si="218"/>
        <v>0</v>
      </c>
      <c r="BM222" s="31">
        <f t="shared" si="219"/>
        <v>0</v>
      </c>
      <c r="BN222" s="40">
        <f t="shared" si="220"/>
        <v>0</v>
      </c>
      <c r="BO222" s="40">
        <f t="shared" si="221"/>
        <v>0</v>
      </c>
      <c r="BP222" s="40">
        <f t="shared" si="222"/>
        <v>0</v>
      </c>
      <c r="BQ222" s="40">
        <f t="shared" si="223"/>
        <v>0</v>
      </c>
      <c r="BR222" s="40">
        <f t="shared" si="224"/>
        <v>0</v>
      </c>
      <c r="BS222" s="31">
        <f t="shared" si="225"/>
        <v>0</v>
      </c>
      <c r="BT222" s="40">
        <f t="shared" si="226"/>
        <v>0</v>
      </c>
      <c r="BU222" s="41">
        <f t="shared" si="227"/>
        <v>0</v>
      </c>
      <c r="BV222" s="41">
        <f t="shared" si="228"/>
        <v>0</v>
      </c>
      <c r="BW222" s="42"/>
      <c r="BX222" s="39">
        <f t="shared" si="229"/>
        <v>60</v>
      </c>
      <c r="BY222" s="40">
        <f t="shared" si="230"/>
        <v>10</v>
      </c>
      <c r="BZ222" s="40">
        <f t="shared" si="231"/>
        <v>0</v>
      </c>
      <c r="CA222" s="40">
        <f t="shared" si="232"/>
        <v>0</v>
      </c>
      <c r="CB222" s="40">
        <f t="shared" si="233"/>
        <v>0</v>
      </c>
      <c r="CC222" s="32">
        <f t="shared" si="200"/>
        <v>70</v>
      </c>
      <c r="CD222" s="177">
        <f t="shared" si="6"/>
        <v>-3.3333333333333286</v>
      </c>
      <c r="CE222" s="24" t="str">
        <f t="shared" si="201"/>
        <v>NAO</v>
      </c>
      <c r="CF222" s="177">
        <f t="shared" si="7"/>
        <v>-23.333333333333329</v>
      </c>
      <c r="CG222" s="24" t="str">
        <f t="shared" si="202"/>
        <v>NAO</v>
      </c>
      <c r="CH222" s="177">
        <f t="shared" si="8"/>
        <v>-50</v>
      </c>
      <c r="CI222" s="24" t="str">
        <f t="shared" si="203"/>
        <v>NAO</v>
      </c>
      <c r="CJ222" s="24">
        <f t="shared" si="204"/>
        <v>366</v>
      </c>
      <c r="CK222" s="175">
        <f t="shared" si="182"/>
        <v>3.5341933203746248E-2</v>
      </c>
      <c r="CM222">
        <f t="shared" si="183"/>
        <v>0</v>
      </c>
      <c r="CN222">
        <f t="shared" si="184"/>
        <v>0</v>
      </c>
      <c r="CO222">
        <f t="shared" si="185"/>
        <v>9.9800399201596807E-2</v>
      </c>
      <c r="CP222">
        <f t="shared" si="186"/>
        <v>0</v>
      </c>
      <c r="CQ222">
        <f t="shared" si="187"/>
        <v>0</v>
      </c>
      <c r="CR222">
        <f t="shared" si="188"/>
        <v>0.29940119760479045</v>
      </c>
      <c r="CS222">
        <f t="shared" si="189"/>
        <v>0</v>
      </c>
      <c r="CT222">
        <f t="shared" si="190"/>
        <v>0</v>
      </c>
      <c r="CU222">
        <f t="shared" si="191"/>
        <v>0</v>
      </c>
      <c r="CV222">
        <f t="shared" si="192"/>
        <v>0</v>
      </c>
      <c r="CW222">
        <f t="shared" si="193"/>
        <v>0</v>
      </c>
      <c r="CX222">
        <f t="shared" si="194"/>
        <v>0</v>
      </c>
      <c r="CY222">
        <f t="shared" si="195"/>
        <v>0</v>
      </c>
      <c r="CZ222">
        <f t="shared" si="196"/>
        <v>0</v>
      </c>
      <c r="DA222">
        <f t="shared" si="197"/>
        <v>0</v>
      </c>
      <c r="DB222">
        <f t="shared" si="198"/>
        <v>0</v>
      </c>
      <c r="DC222">
        <f t="shared" si="199"/>
        <v>0</v>
      </c>
      <c r="DE222" s="24">
        <f t="shared" si="205"/>
        <v>0</v>
      </c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</row>
    <row r="223" spans="1:123" ht="15.75" thickBot="1">
      <c r="A223" s="24" t="str">
        <f ca="1">USP!A22</f>
        <v>USP</v>
      </c>
      <c r="B223" s="24">
        <f ca="1">USP!B22</f>
        <v>20</v>
      </c>
      <c r="C223" s="24" t="str">
        <f ca="1">USP!C22</f>
        <v>Go Tani</v>
      </c>
      <c r="D223" s="85" t="str">
        <f ca="1">USP!D22</f>
        <v>P</v>
      </c>
      <c r="E223" s="24">
        <f ca="1">USP!E22</f>
        <v>0</v>
      </c>
      <c r="F223" s="24">
        <f ca="1">USP!F22</f>
        <v>2</v>
      </c>
      <c r="G223" s="24">
        <f ca="1">USP!G22</f>
        <v>5</v>
      </c>
      <c r="H223" s="24">
        <f ca="1">USP!H22</f>
        <v>1</v>
      </c>
      <c r="I223" s="24">
        <f ca="1">USP!I22</f>
        <v>0</v>
      </c>
      <c r="J223" s="24">
        <f ca="1">USP!J22</f>
        <v>0</v>
      </c>
      <c r="K223" s="24">
        <f ca="1">USP!K22</f>
        <v>0</v>
      </c>
      <c r="L223" s="24">
        <f ca="1">USP!L22</f>
        <v>0</v>
      </c>
      <c r="M223" s="24">
        <f ca="1">USP!M22</f>
        <v>0</v>
      </c>
      <c r="N223" s="24">
        <f ca="1">USP!N22</f>
        <v>0</v>
      </c>
      <c r="O223" s="24">
        <f ca="1">USP!O22</f>
        <v>0</v>
      </c>
      <c r="P223" s="24">
        <f ca="1">USP!P22</f>
        <v>0</v>
      </c>
      <c r="Q223" s="24">
        <f ca="1">USP!Q22</f>
        <v>0</v>
      </c>
      <c r="R223" s="24">
        <f ca="1">USP!R22</f>
        <v>0</v>
      </c>
      <c r="S223" s="24">
        <f ca="1">USP!S22</f>
        <v>1.1000000000000001</v>
      </c>
      <c r="T223" s="85" t="str">
        <f ca="1">USP!T22</f>
        <v>P</v>
      </c>
      <c r="U223" s="24">
        <f ca="1">USP!U22</f>
        <v>0</v>
      </c>
      <c r="V223" s="24">
        <f ca="1">USP!V22</f>
        <v>1</v>
      </c>
      <c r="W223" s="24">
        <f ca="1">USP!W22</f>
        <v>2</v>
      </c>
      <c r="X223" s="24">
        <f ca="1">USP!X22</f>
        <v>0</v>
      </c>
      <c r="Y223" s="24">
        <f ca="1">USP!Y22</f>
        <v>0</v>
      </c>
      <c r="Z223" s="24">
        <f ca="1">USP!Z22</f>
        <v>0</v>
      </c>
      <c r="AA223" s="24">
        <f ca="1">USP!AA22</f>
        <v>0</v>
      </c>
      <c r="AB223" s="24">
        <f ca="1">USP!AB22</f>
        <v>0</v>
      </c>
      <c r="AC223" s="24">
        <f ca="1">USP!AC22</f>
        <v>0</v>
      </c>
      <c r="AD223" s="24">
        <f ca="1">USP!AD22</f>
        <v>1</v>
      </c>
      <c r="AE223" s="24">
        <f ca="1">USP!AE22</f>
        <v>0</v>
      </c>
      <c r="AF223" s="24">
        <f ca="1">USP!AF22</f>
        <v>0</v>
      </c>
      <c r="AG223" s="24">
        <f ca="1">USP!AG22</f>
        <v>0</v>
      </c>
      <c r="AH223" s="24">
        <f ca="1">USP!AH22</f>
        <v>0</v>
      </c>
      <c r="AI223" s="24">
        <f ca="1">USP!AI22</f>
        <v>0</v>
      </c>
      <c r="AJ223" s="50"/>
      <c r="AK223" s="93"/>
      <c r="AL223" s="33"/>
      <c r="AM223" s="33"/>
      <c r="AN223" s="36"/>
      <c r="AO223" s="36"/>
      <c r="AP223" s="36"/>
      <c r="AQ223" s="36"/>
      <c r="AR223" s="37"/>
      <c r="AS223" s="33"/>
      <c r="AT223" s="33"/>
      <c r="AU223" s="33"/>
      <c r="AV223" s="33"/>
      <c r="AW223" s="33"/>
      <c r="AX223" s="33"/>
      <c r="AY223" s="33"/>
      <c r="AZ223" s="38">
        <f t="shared" si="206"/>
        <v>2</v>
      </c>
      <c r="BA223" s="39">
        <f t="shared" si="207"/>
        <v>0</v>
      </c>
      <c r="BB223" s="40">
        <f t="shared" si="208"/>
        <v>3</v>
      </c>
      <c r="BC223" s="31">
        <f t="shared" si="209"/>
        <v>3</v>
      </c>
      <c r="BD223" s="40">
        <f t="shared" si="210"/>
        <v>7</v>
      </c>
      <c r="BE223" s="31">
        <f t="shared" si="211"/>
        <v>10</v>
      </c>
      <c r="BF223" s="40">
        <f t="shared" si="212"/>
        <v>1</v>
      </c>
      <c r="BG223" s="31">
        <f t="shared" si="213"/>
        <v>11</v>
      </c>
      <c r="BH223" s="40">
        <f t="shared" si="214"/>
        <v>0</v>
      </c>
      <c r="BI223" s="40">
        <f t="shared" si="215"/>
        <v>0</v>
      </c>
      <c r="BJ223" s="40">
        <f t="shared" si="216"/>
        <v>0</v>
      </c>
      <c r="BK223" s="40">
        <f t="shared" si="217"/>
        <v>0</v>
      </c>
      <c r="BL223" s="40">
        <f t="shared" si="218"/>
        <v>0</v>
      </c>
      <c r="BM223" s="31">
        <f t="shared" si="219"/>
        <v>0</v>
      </c>
      <c r="BN223" s="40">
        <f t="shared" si="220"/>
        <v>1</v>
      </c>
      <c r="BO223" s="40">
        <f t="shared" si="221"/>
        <v>0</v>
      </c>
      <c r="BP223" s="40">
        <f t="shared" si="222"/>
        <v>0</v>
      </c>
      <c r="BQ223" s="40">
        <f t="shared" si="223"/>
        <v>0</v>
      </c>
      <c r="BR223" s="40">
        <f t="shared" si="224"/>
        <v>0</v>
      </c>
      <c r="BS223" s="31">
        <f t="shared" si="225"/>
        <v>0</v>
      </c>
      <c r="BT223" s="40">
        <f t="shared" si="226"/>
        <v>0</v>
      </c>
      <c r="BU223" s="41">
        <f t="shared" si="227"/>
        <v>1.1000000000000001</v>
      </c>
      <c r="BV223" s="41">
        <f t="shared" si="228"/>
        <v>1.1000000000000001</v>
      </c>
      <c r="BW223" s="42"/>
      <c r="BX223" s="39">
        <f t="shared" si="229"/>
        <v>700</v>
      </c>
      <c r="BY223" s="40">
        <f t="shared" si="230"/>
        <v>0</v>
      </c>
      <c r="BZ223" s="40">
        <f t="shared" si="231"/>
        <v>0</v>
      </c>
      <c r="CA223" s="40">
        <f t="shared" si="232"/>
        <v>50</v>
      </c>
      <c r="CB223" s="40">
        <f t="shared" si="233"/>
        <v>11</v>
      </c>
      <c r="CC223" s="32">
        <f t="shared" si="200"/>
        <v>761</v>
      </c>
      <c r="CD223" s="177">
        <f t="shared" si="6"/>
        <v>614.33333333333337</v>
      </c>
      <c r="CE223" s="24">
        <f t="shared" si="201"/>
        <v>3</v>
      </c>
      <c r="CF223" s="177">
        <f t="shared" si="7"/>
        <v>574.33333333333337</v>
      </c>
      <c r="CG223" s="24">
        <f t="shared" si="202"/>
        <v>4</v>
      </c>
      <c r="CH223" s="177">
        <f t="shared" si="8"/>
        <v>521</v>
      </c>
      <c r="CI223" s="24">
        <f t="shared" si="203"/>
        <v>5</v>
      </c>
      <c r="CJ223" s="24">
        <f t="shared" si="204"/>
        <v>83</v>
      </c>
      <c r="CK223" s="175">
        <f t="shared" si="182"/>
        <v>0.38421730240072705</v>
      </c>
      <c r="CM223">
        <f t="shared" si="183"/>
        <v>0</v>
      </c>
      <c r="CN223">
        <f t="shared" si="184"/>
        <v>0.46728971962616822</v>
      </c>
      <c r="CO223">
        <f t="shared" si="185"/>
        <v>0.69860279441117767</v>
      </c>
      <c r="CP223">
        <f t="shared" si="186"/>
        <v>0.22779043280182235</v>
      </c>
      <c r="CQ223">
        <f t="shared" si="187"/>
        <v>0</v>
      </c>
      <c r="CR223">
        <f t="shared" si="188"/>
        <v>0</v>
      </c>
      <c r="CS223">
        <f t="shared" si="189"/>
        <v>0</v>
      </c>
      <c r="CT223">
        <f t="shared" si="190"/>
        <v>0</v>
      </c>
      <c r="CU223">
        <f t="shared" si="191"/>
        <v>0</v>
      </c>
      <c r="CV223">
        <f t="shared" si="192"/>
        <v>3.125</v>
      </c>
      <c r="CW223">
        <f t="shared" si="193"/>
        <v>0</v>
      </c>
      <c r="CX223">
        <f t="shared" si="194"/>
        <v>0</v>
      </c>
      <c r="CY223">
        <f t="shared" si="195"/>
        <v>0</v>
      </c>
      <c r="CZ223">
        <f t="shared" si="196"/>
        <v>0</v>
      </c>
      <c r="DA223">
        <f t="shared" si="197"/>
        <v>0</v>
      </c>
      <c r="DB223">
        <f t="shared" si="198"/>
        <v>1.7054263565891474</v>
      </c>
      <c r="DC223">
        <f t="shared" si="199"/>
        <v>1.7322834645669289</v>
      </c>
      <c r="DE223" s="24">
        <f t="shared" si="205"/>
        <v>0</v>
      </c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</row>
    <row r="224" spans="1:123" ht="15.75" thickBot="1">
      <c r="A224" s="24" t="str">
        <f ca="1">USP!A23</f>
        <v>USP</v>
      </c>
      <c r="B224" s="24">
        <f ca="1">USP!B23</f>
        <v>21</v>
      </c>
      <c r="C224" s="24" t="str">
        <f ca="1">USP!C23</f>
        <v>Jorge Alberto de Oliveira</v>
      </c>
      <c r="D224" s="85" t="str">
        <f ca="1">USP!D23</f>
        <v>P</v>
      </c>
      <c r="E224" s="24">
        <f ca="1">USP!E23</f>
        <v>0</v>
      </c>
      <c r="F224" s="24">
        <f ca="1">USP!F23</f>
        <v>1</v>
      </c>
      <c r="G224" s="24">
        <f ca="1">USP!G23</f>
        <v>1</v>
      </c>
      <c r="H224" s="24">
        <f ca="1">USP!H23</f>
        <v>0</v>
      </c>
      <c r="I224" s="24">
        <f ca="1">USP!I23</f>
        <v>0</v>
      </c>
      <c r="J224" s="24">
        <f ca="1">USP!J23</f>
        <v>0</v>
      </c>
      <c r="K224" s="24">
        <f ca="1">USP!K23</f>
        <v>0</v>
      </c>
      <c r="L224" s="24">
        <f ca="1">USP!L23</f>
        <v>0</v>
      </c>
      <c r="M224" s="24">
        <f ca="1">USP!M23</f>
        <v>0</v>
      </c>
      <c r="N224" s="24">
        <f ca="1">USP!N23</f>
        <v>0</v>
      </c>
      <c r="O224" s="24">
        <f ca="1">USP!O23</f>
        <v>0</v>
      </c>
      <c r="P224" s="24">
        <f ca="1">USP!P23</f>
        <v>0</v>
      </c>
      <c r="Q224" s="24">
        <f ca="1">USP!Q23</f>
        <v>0</v>
      </c>
      <c r="R224" s="24">
        <f ca="1">USP!R23</f>
        <v>0</v>
      </c>
      <c r="S224" s="24">
        <f ca="1">USP!S23</f>
        <v>0</v>
      </c>
      <c r="T224" s="85" t="str">
        <f ca="1">USP!T23</f>
        <v>P</v>
      </c>
      <c r="U224" s="24">
        <f ca="1">USP!U23</f>
        <v>0</v>
      </c>
      <c r="V224" s="24">
        <f ca="1">USP!V23</f>
        <v>0</v>
      </c>
      <c r="W224" s="24">
        <f ca="1">USP!W23</f>
        <v>0</v>
      </c>
      <c r="X224" s="24">
        <f ca="1">USP!X23</f>
        <v>0</v>
      </c>
      <c r="Y224" s="24">
        <f ca="1">USP!Y23</f>
        <v>0</v>
      </c>
      <c r="Z224" s="24">
        <f ca="1">USP!Z23</f>
        <v>0</v>
      </c>
      <c r="AA224" s="24">
        <f ca="1">USP!AA23</f>
        <v>0</v>
      </c>
      <c r="AB224" s="24">
        <f ca="1">USP!AB23</f>
        <v>0</v>
      </c>
      <c r="AC224" s="24">
        <f ca="1">USP!AC23</f>
        <v>0</v>
      </c>
      <c r="AD224" s="24">
        <f ca="1">USP!AD23</f>
        <v>0</v>
      </c>
      <c r="AE224" s="24">
        <f ca="1">USP!AE23</f>
        <v>0</v>
      </c>
      <c r="AF224" s="24">
        <f ca="1">USP!AF23</f>
        <v>0</v>
      </c>
      <c r="AG224" s="24">
        <f ca="1">USP!AG23</f>
        <v>0</v>
      </c>
      <c r="AH224" s="24">
        <f ca="1">USP!AH23</f>
        <v>0</v>
      </c>
      <c r="AI224" s="24">
        <f ca="1">USP!AI23</f>
        <v>0</v>
      </c>
      <c r="AJ224" s="50"/>
      <c r="AK224" s="93"/>
      <c r="AL224" s="33"/>
      <c r="AM224" s="33"/>
      <c r="AN224" s="36"/>
      <c r="AO224" s="36"/>
      <c r="AP224" s="36"/>
      <c r="AQ224" s="36"/>
      <c r="AR224" s="37"/>
      <c r="AS224" s="33"/>
      <c r="AT224" s="33"/>
      <c r="AU224" s="33"/>
      <c r="AV224" s="33"/>
      <c r="AW224" s="33"/>
      <c r="AX224" s="33"/>
      <c r="AY224" s="33"/>
      <c r="AZ224" s="38">
        <f t="shared" si="206"/>
        <v>2</v>
      </c>
      <c r="BA224" s="39">
        <f t="shared" si="207"/>
        <v>0</v>
      </c>
      <c r="BB224" s="40">
        <f t="shared" si="208"/>
        <v>1</v>
      </c>
      <c r="BC224" s="31">
        <f t="shared" si="209"/>
        <v>1</v>
      </c>
      <c r="BD224" s="40">
        <f t="shared" si="210"/>
        <v>1</v>
      </c>
      <c r="BE224" s="31">
        <f t="shared" si="211"/>
        <v>2</v>
      </c>
      <c r="BF224" s="40">
        <f t="shared" si="212"/>
        <v>0</v>
      </c>
      <c r="BG224" s="31">
        <f t="shared" si="213"/>
        <v>2</v>
      </c>
      <c r="BH224" s="40">
        <f t="shared" si="214"/>
        <v>0</v>
      </c>
      <c r="BI224" s="40">
        <f t="shared" si="215"/>
        <v>0</v>
      </c>
      <c r="BJ224" s="40">
        <f t="shared" si="216"/>
        <v>0</v>
      </c>
      <c r="BK224" s="40">
        <f t="shared" si="217"/>
        <v>0</v>
      </c>
      <c r="BL224" s="40">
        <f t="shared" si="218"/>
        <v>0</v>
      </c>
      <c r="BM224" s="31">
        <f t="shared" si="219"/>
        <v>0</v>
      </c>
      <c r="BN224" s="40">
        <f t="shared" si="220"/>
        <v>0</v>
      </c>
      <c r="BO224" s="40">
        <f t="shared" si="221"/>
        <v>0</v>
      </c>
      <c r="BP224" s="40">
        <f t="shared" si="222"/>
        <v>0</v>
      </c>
      <c r="BQ224" s="40">
        <f t="shared" si="223"/>
        <v>0</v>
      </c>
      <c r="BR224" s="40">
        <f t="shared" si="224"/>
        <v>0</v>
      </c>
      <c r="BS224" s="31">
        <f t="shared" si="225"/>
        <v>0</v>
      </c>
      <c r="BT224" s="40">
        <f t="shared" si="226"/>
        <v>0</v>
      </c>
      <c r="BU224" s="41">
        <f t="shared" si="227"/>
        <v>0</v>
      </c>
      <c r="BV224" s="41">
        <f t="shared" si="228"/>
        <v>0</v>
      </c>
      <c r="BW224" s="42"/>
      <c r="BX224" s="39">
        <f t="shared" si="229"/>
        <v>140</v>
      </c>
      <c r="BY224" s="40">
        <f t="shared" si="230"/>
        <v>0</v>
      </c>
      <c r="BZ224" s="40">
        <f t="shared" si="231"/>
        <v>0</v>
      </c>
      <c r="CA224" s="40">
        <f t="shared" si="232"/>
        <v>0</v>
      </c>
      <c r="CB224" s="40">
        <f t="shared" si="233"/>
        <v>0</v>
      </c>
      <c r="CC224" s="32">
        <f t="shared" si="200"/>
        <v>140</v>
      </c>
      <c r="CD224" s="177">
        <f t="shared" si="6"/>
        <v>-6.6666666666666572</v>
      </c>
      <c r="CE224" s="24" t="str">
        <f t="shared" si="201"/>
        <v>NAO</v>
      </c>
      <c r="CF224" s="177">
        <f t="shared" si="7"/>
        <v>-46.666666666666657</v>
      </c>
      <c r="CG224" s="24" t="str">
        <f t="shared" si="202"/>
        <v>NAO</v>
      </c>
      <c r="CH224" s="177">
        <f t="shared" si="8"/>
        <v>-100</v>
      </c>
      <c r="CI224" s="24" t="str">
        <f t="shared" si="203"/>
        <v>NAO</v>
      </c>
      <c r="CJ224" s="24">
        <f t="shared" si="204"/>
        <v>318</v>
      </c>
      <c r="CK224" s="175">
        <f t="shared" si="182"/>
        <v>7.0683866407492496E-2</v>
      </c>
      <c r="CM224">
        <f t="shared" si="183"/>
        <v>0</v>
      </c>
      <c r="CN224">
        <f t="shared" si="184"/>
        <v>0.1557632398753894</v>
      </c>
      <c r="CO224">
        <f t="shared" si="185"/>
        <v>9.9800399201596807E-2</v>
      </c>
      <c r="CP224">
        <f t="shared" si="186"/>
        <v>0</v>
      </c>
      <c r="CQ224">
        <f t="shared" si="187"/>
        <v>0</v>
      </c>
      <c r="CR224">
        <f t="shared" si="188"/>
        <v>0</v>
      </c>
      <c r="CS224">
        <f t="shared" si="189"/>
        <v>0</v>
      </c>
      <c r="CT224">
        <f t="shared" si="190"/>
        <v>0</v>
      </c>
      <c r="CU224">
        <f t="shared" si="191"/>
        <v>0</v>
      </c>
      <c r="CV224">
        <f t="shared" si="192"/>
        <v>0</v>
      </c>
      <c r="CW224">
        <f t="shared" si="193"/>
        <v>0</v>
      </c>
      <c r="CX224">
        <f t="shared" si="194"/>
        <v>0</v>
      </c>
      <c r="CY224">
        <f t="shared" si="195"/>
        <v>0</v>
      </c>
      <c r="CZ224">
        <f t="shared" si="196"/>
        <v>0</v>
      </c>
      <c r="DA224">
        <f t="shared" si="197"/>
        <v>0</v>
      </c>
      <c r="DB224">
        <f t="shared" si="198"/>
        <v>0</v>
      </c>
      <c r="DC224">
        <f t="shared" si="199"/>
        <v>0</v>
      </c>
      <c r="DE224" s="24">
        <f t="shared" si="205"/>
        <v>0</v>
      </c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</row>
    <row r="225" spans="1:123" ht="15.75" thickBot="1">
      <c r="A225" s="24" t="str">
        <f ca="1">USP!A24</f>
        <v>USP</v>
      </c>
      <c r="B225" s="24">
        <f ca="1">USP!B24</f>
        <v>22</v>
      </c>
      <c r="C225" s="24" t="str">
        <f ca="1">USP!C24</f>
        <v>Julio Cerca Serrão</v>
      </c>
      <c r="D225" s="85" t="str">
        <f ca="1">USP!D24</f>
        <v>P</v>
      </c>
      <c r="E225" s="24">
        <f ca="1">USP!E24</f>
        <v>0</v>
      </c>
      <c r="F225" s="24">
        <f ca="1">USP!F24</f>
        <v>1</v>
      </c>
      <c r="G225" s="24">
        <f ca="1">USP!G24</f>
        <v>1</v>
      </c>
      <c r="H225" s="24">
        <f ca="1">USP!H24</f>
        <v>0</v>
      </c>
      <c r="I225" s="24">
        <f ca="1">USP!I24</f>
        <v>0</v>
      </c>
      <c r="J225" s="24">
        <f ca="1">USP!J24</f>
        <v>0</v>
      </c>
      <c r="K225" s="24">
        <f ca="1">USP!K24</f>
        <v>0</v>
      </c>
      <c r="L225" s="24">
        <f ca="1">USP!L24</f>
        <v>0</v>
      </c>
      <c r="M225" s="24">
        <f ca="1">USP!M24</f>
        <v>0</v>
      </c>
      <c r="N225" s="24">
        <f ca="1">USP!N24</f>
        <v>0</v>
      </c>
      <c r="O225" s="24">
        <f ca="1">USP!O24</f>
        <v>0</v>
      </c>
      <c r="P225" s="24">
        <f ca="1">USP!P24</f>
        <v>0</v>
      </c>
      <c r="Q225" s="24">
        <f ca="1">USP!Q24</f>
        <v>0</v>
      </c>
      <c r="R225" s="24">
        <f ca="1">USP!R24</f>
        <v>0</v>
      </c>
      <c r="S225" s="24">
        <f ca="1">USP!S24</f>
        <v>0</v>
      </c>
      <c r="T225" s="85" t="str">
        <f ca="1">USP!T24</f>
        <v>P</v>
      </c>
      <c r="U225" s="24">
        <f ca="1">USP!U24</f>
        <v>1</v>
      </c>
      <c r="V225" s="24">
        <f ca="1">USP!V24</f>
        <v>0</v>
      </c>
      <c r="W225" s="24">
        <f ca="1">USP!W24</f>
        <v>0</v>
      </c>
      <c r="X225" s="24">
        <f ca="1">USP!X24</f>
        <v>0</v>
      </c>
      <c r="Y225" s="24">
        <f ca="1">USP!Y24</f>
        <v>0</v>
      </c>
      <c r="Z225" s="24">
        <f ca="1">USP!Z24</f>
        <v>0</v>
      </c>
      <c r="AA225" s="24">
        <f ca="1">USP!AA24</f>
        <v>0</v>
      </c>
      <c r="AB225" s="24">
        <f ca="1">USP!AB24</f>
        <v>0</v>
      </c>
      <c r="AC225" s="24">
        <f ca="1">USP!AC24</f>
        <v>0</v>
      </c>
      <c r="AD225" s="24">
        <f ca="1">USP!AD24</f>
        <v>0</v>
      </c>
      <c r="AE225" s="24">
        <f ca="1">USP!AE24</f>
        <v>0</v>
      </c>
      <c r="AF225" s="24">
        <f ca="1">USP!AF24</f>
        <v>0</v>
      </c>
      <c r="AG225" s="24">
        <f ca="1">USP!AG24</f>
        <v>0</v>
      </c>
      <c r="AH225" s="24">
        <f ca="1">USP!AH24</f>
        <v>0</v>
      </c>
      <c r="AI225" s="24">
        <f ca="1">USP!AI24</f>
        <v>0</v>
      </c>
      <c r="AJ225" s="50"/>
      <c r="AK225" s="93"/>
      <c r="AL225" s="33"/>
      <c r="AM225" s="33"/>
      <c r="AN225" s="36"/>
      <c r="AO225" s="36"/>
      <c r="AP225" s="36"/>
      <c r="AQ225" s="36"/>
      <c r="AR225" s="37"/>
      <c r="AS225" s="33"/>
      <c r="AT225" s="33"/>
      <c r="AU225" s="33"/>
      <c r="AV225" s="33"/>
      <c r="AW225" s="33"/>
      <c r="AX225" s="33"/>
      <c r="AY225" s="33"/>
      <c r="AZ225" s="38">
        <f t="shared" si="206"/>
        <v>2</v>
      </c>
      <c r="BA225" s="39">
        <f t="shared" si="207"/>
        <v>1</v>
      </c>
      <c r="BB225" s="40">
        <f t="shared" si="208"/>
        <v>1</v>
      </c>
      <c r="BC225" s="31">
        <f t="shared" si="209"/>
        <v>2</v>
      </c>
      <c r="BD225" s="40">
        <f t="shared" si="210"/>
        <v>1</v>
      </c>
      <c r="BE225" s="31">
        <f t="shared" si="211"/>
        <v>3</v>
      </c>
      <c r="BF225" s="40">
        <f t="shared" si="212"/>
        <v>0</v>
      </c>
      <c r="BG225" s="31">
        <f t="shared" si="213"/>
        <v>3</v>
      </c>
      <c r="BH225" s="40">
        <f t="shared" si="214"/>
        <v>0</v>
      </c>
      <c r="BI225" s="40">
        <f t="shared" si="215"/>
        <v>0</v>
      </c>
      <c r="BJ225" s="40">
        <f t="shared" si="216"/>
        <v>0</v>
      </c>
      <c r="BK225" s="40">
        <f t="shared" si="217"/>
        <v>0</v>
      </c>
      <c r="BL225" s="40">
        <f t="shared" si="218"/>
        <v>0</v>
      </c>
      <c r="BM225" s="31">
        <f t="shared" si="219"/>
        <v>0</v>
      </c>
      <c r="BN225" s="40">
        <f t="shared" si="220"/>
        <v>0</v>
      </c>
      <c r="BO225" s="40">
        <f t="shared" si="221"/>
        <v>0</v>
      </c>
      <c r="BP225" s="40">
        <f t="shared" si="222"/>
        <v>0</v>
      </c>
      <c r="BQ225" s="40">
        <f t="shared" si="223"/>
        <v>0</v>
      </c>
      <c r="BR225" s="40">
        <f t="shared" si="224"/>
        <v>0</v>
      </c>
      <c r="BS225" s="31">
        <f t="shared" si="225"/>
        <v>0</v>
      </c>
      <c r="BT225" s="40">
        <f t="shared" si="226"/>
        <v>0</v>
      </c>
      <c r="BU225" s="41">
        <f t="shared" si="227"/>
        <v>0</v>
      </c>
      <c r="BV225" s="41">
        <f t="shared" si="228"/>
        <v>0</v>
      </c>
      <c r="BW225" s="42"/>
      <c r="BX225" s="39">
        <f t="shared" si="229"/>
        <v>240</v>
      </c>
      <c r="BY225" s="40">
        <f t="shared" si="230"/>
        <v>0</v>
      </c>
      <c r="BZ225" s="40">
        <f t="shared" si="231"/>
        <v>0</v>
      </c>
      <c r="CA225" s="40">
        <f t="shared" si="232"/>
        <v>0</v>
      </c>
      <c r="CB225" s="40">
        <f t="shared" si="233"/>
        <v>0</v>
      </c>
      <c r="CC225" s="32">
        <f t="shared" si="200"/>
        <v>240</v>
      </c>
      <c r="CD225" s="177">
        <f t="shared" si="6"/>
        <v>93.333333333333343</v>
      </c>
      <c r="CE225" s="24">
        <f t="shared" si="201"/>
        <v>3</v>
      </c>
      <c r="CF225" s="177">
        <f t="shared" si="7"/>
        <v>53.333333333333343</v>
      </c>
      <c r="CG225" s="24">
        <f t="shared" si="202"/>
        <v>4</v>
      </c>
      <c r="CH225" s="177">
        <f t="shared" si="8"/>
        <v>0</v>
      </c>
      <c r="CI225" s="24">
        <f t="shared" si="203"/>
        <v>5</v>
      </c>
      <c r="CJ225" s="24">
        <f t="shared" si="204"/>
        <v>255</v>
      </c>
      <c r="CK225" s="175">
        <f t="shared" si="182"/>
        <v>0.12117234241284427</v>
      </c>
      <c r="CM225">
        <f t="shared" si="183"/>
        <v>0.18484288354898337</v>
      </c>
      <c r="CN225">
        <f t="shared" si="184"/>
        <v>0.1557632398753894</v>
      </c>
      <c r="CO225">
        <f t="shared" si="185"/>
        <v>9.9800399201596807E-2</v>
      </c>
      <c r="CP225">
        <f t="shared" si="186"/>
        <v>0</v>
      </c>
      <c r="CQ225">
        <f t="shared" si="187"/>
        <v>0</v>
      </c>
      <c r="CR225">
        <f t="shared" si="188"/>
        <v>0</v>
      </c>
      <c r="CS225">
        <f t="shared" si="189"/>
        <v>0</v>
      </c>
      <c r="CT225">
        <f t="shared" si="190"/>
        <v>0</v>
      </c>
      <c r="CU225">
        <f t="shared" si="191"/>
        <v>0</v>
      </c>
      <c r="CV225">
        <f t="shared" si="192"/>
        <v>0</v>
      </c>
      <c r="CW225">
        <f t="shared" si="193"/>
        <v>0</v>
      </c>
      <c r="CX225">
        <f t="shared" si="194"/>
        <v>0</v>
      </c>
      <c r="CY225">
        <f t="shared" si="195"/>
        <v>0</v>
      </c>
      <c r="CZ225">
        <f t="shared" si="196"/>
        <v>0</v>
      </c>
      <c r="DA225">
        <f t="shared" si="197"/>
        <v>0</v>
      </c>
      <c r="DB225">
        <f t="shared" si="198"/>
        <v>0</v>
      </c>
      <c r="DC225">
        <f t="shared" si="199"/>
        <v>0</v>
      </c>
      <c r="DE225" s="24">
        <f t="shared" si="205"/>
        <v>0</v>
      </c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</row>
    <row r="226" spans="1:123" ht="15.75" thickBot="1">
      <c r="A226" s="24" t="str">
        <f ca="1">USP!A25</f>
        <v>USP</v>
      </c>
      <c r="B226" s="24">
        <f ca="1">USP!B25</f>
        <v>23</v>
      </c>
      <c r="C226" s="24" t="str">
        <f ca="1">USP!C25</f>
        <v>Katia Rubio</v>
      </c>
      <c r="D226" s="85" t="str">
        <f ca="1">USP!D25</f>
        <v>P</v>
      </c>
      <c r="E226" s="24">
        <f ca="1">USP!E25</f>
        <v>0</v>
      </c>
      <c r="F226" s="24">
        <f ca="1">USP!F25</f>
        <v>0</v>
      </c>
      <c r="G226" s="24">
        <f ca="1">USP!G25</f>
        <v>3</v>
      </c>
      <c r="H226" s="24">
        <f ca="1">USP!H25</f>
        <v>0</v>
      </c>
      <c r="I226" s="24">
        <f ca="1">USP!I25</f>
        <v>1</v>
      </c>
      <c r="J226" s="24">
        <f ca="1">USP!J25</f>
        <v>3</v>
      </c>
      <c r="K226" s="24">
        <f ca="1">USP!K25</f>
        <v>3</v>
      </c>
      <c r="L226" s="24">
        <f ca="1">USP!L25</f>
        <v>0</v>
      </c>
      <c r="M226" s="24">
        <f ca="1">USP!M25</f>
        <v>0</v>
      </c>
      <c r="N226" s="24">
        <f ca="1">USP!N25</f>
        <v>0</v>
      </c>
      <c r="O226" s="24">
        <f ca="1">USP!O25</f>
        <v>0</v>
      </c>
      <c r="P226" s="24">
        <f ca="1">USP!P25</f>
        <v>0</v>
      </c>
      <c r="Q226" s="24">
        <f ca="1">USP!Q25</f>
        <v>0</v>
      </c>
      <c r="R226" s="24">
        <f ca="1">USP!R25</f>
        <v>0</v>
      </c>
      <c r="S226" s="24">
        <f ca="1">USP!S25</f>
        <v>0</v>
      </c>
      <c r="T226" s="85" t="str">
        <f ca="1">USP!T25</f>
        <v>P</v>
      </c>
      <c r="U226" s="24">
        <f ca="1">USP!U25</f>
        <v>0</v>
      </c>
      <c r="V226" s="24">
        <f ca="1">USP!V25</f>
        <v>1</v>
      </c>
      <c r="W226" s="24">
        <f ca="1">USP!W25</f>
        <v>1</v>
      </c>
      <c r="X226" s="24">
        <f ca="1">USP!X25</f>
        <v>0</v>
      </c>
      <c r="Y226" s="24">
        <f ca="1">USP!Y25</f>
        <v>0</v>
      </c>
      <c r="Z226" s="24">
        <f ca="1">USP!Z25</f>
        <v>0</v>
      </c>
      <c r="AA226" s="24">
        <f ca="1">USP!AA25</f>
        <v>0</v>
      </c>
      <c r="AB226" s="24">
        <f ca="1">USP!AB25</f>
        <v>0</v>
      </c>
      <c r="AC226" s="24">
        <f ca="1">USP!AC25</f>
        <v>0</v>
      </c>
      <c r="AD226" s="24">
        <f ca="1">USP!AD25</f>
        <v>0</v>
      </c>
      <c r="AE226" s="24">
        <f ca="1">USP!AE25</f>
        <v>0</v>
      </c>
      <c r="AF226" s="24">
        <f ca="1">USP!AF25</f>
        <v>0</v>
      </c>
      <c r="AG226" s="24">
        <f ca="1">USP!AG25</f>
        <v>0</v>
      </c>
      <c r="AH226" s="24">
        <f ca="1">USP!AH25</f>
        <v>1</v>
      </c>
      <c r="AI226" s="24">
        <f ca="1">USP!AI25</f>
        <v>0</v>
      </c>
      <c r="AJ226" s="50"/>
      <c r="AK226" s="93"/>
      <c r="AL226" s="33"/>
      <c r="AM226" s="33"/>
      <c r="AN226" s="36"/>
      <c r="AO226" s="36"/>
      <c r="AP226" s="36"/>
      <c r="AQ226" s="36"/>
      <c r="AR226" s="37"/>
      <c r="AS226" s="33"/>
      <c r="AT226" s="33"/>
      <c r="AU226" s="33"/>
      <c r="AV226" s="33"/>
      <c r="AW226" s="33"/>
      <c r="AX226" s="33"/>
      <c r="AY226" s="33"/>
      <c r="AZ226" s="38">
        <f t="shared" si="206"/>
        <v>2</v>
      </c>
      <c r="BA226" s="39">
        <f t="shared" si="207"/>
        <v>0</v>
      </c>
      <c r="BB226" s="40">
        <f t="shared" si="208"/>
        <v>1</v>
      </c>
      <c r="BC226" s="31">
        <f t="shared" si="209"/>
        <v>1</v>
      </c>
      <c r="BD226" s="40">
        <f t="shared" si="210"/>
        <v>4</v>
      </c>
      <c r="BE226" s="31">
        <f t="shared" si="211"/>
        <v>5</v>
      </c>
      <c r="BF226" s="40">
        <f t="shared" si="212"/>
        <v>0</v>
      </c>
      <c r="BG226" s="31">
        <f t="shared" si="213"/>
        <v>5</v>
      </c>
      <c r="BH226" s="40">
        <f t="shared" si="214"/>
        <v>1</v>
      </c>
      <c r="BI226" s="40">
        <f t="shared" si="215"/>
        <v>3</v>
      </c>
      <c r="BJ226" s="40">
        <f t="shared" si="216"/>
        <v>3</v>
      </c>
      <c r="BK226" s="40">
        <f t="shared" si="217"/>
        <v>0</v>
      </c>
      <c r="BL226" s="40">
        <f t="shared" si="218"/>
        <v>0</v>
      </c>
      <c r="BM226" s="31">
        <f t="shared" si="219"/>
        <v>0</v>
      </c>
      <c r="BN226" s="40">
        <f t="shared" si="220"/>
        <v>0</v>
      </c>
      <c r="BO226" s="40">
        <f t="shared" si="221"/>
        <v>0</v>
      </c>
      <c r="BP226" s="40">
        <f t="shared" si="222"/>
        <v>0</v>
      </c>
      <c r="BQ226" s="40">
        <f t="shared" si="223"/>
        <v>0</v>
      </c>
      <c r="BR226" s="40">
        <f t="shared" si="224"/>
        <v>0</v>
      </c>
      <c r="BS226" s="31">
        <f t="shared" si="225"/>
        <v>0</v>
      </c>
      <c r="BT226" s="40">
        <f t="shared" si="226"/>
        <v>1</v>
      </c>
      <c r="BU226" s="41">
        <f t="shared" si="227"/>
        <v>0</v>
      </c>
      <c r="BV226" s="41">
        <f t="shared" si="228"/>
        <v>0</v>
      </c>
      <c r="BW226" s="42"/>
      <c r="BX226" s="39">
        <f t="shared" si="229"/>
        <v>340</v>
      </c>
      <c r="BY226" s="40">
        <f t="shared" si="230"/>
        <v>30</v>
      </c>
      <c r="BZ226" s="40">
        <f t="shared" si="231"/>
        <v>15</v>
      </c>
      <c r="CA226" s="40">
        <f t="shared" si="232"/>
        <v>0</v>
      </c>
      <c r="CB226" s="40">
        <f t="shared" si="233"/>
        <v>25</v>
      </c>
      <c r="CC226" s="32">
        <f t="shared" si="200"/>
        <v>410</v>
      </c>
      <c r="CD226" s="177">
        <f t="shared" si="6"/>
        <v>263.33333333333337</v>
      </c>
      <c r="CE226" s="24">
        <f t="shared" si="201"/>
        <v>3</v>
      </c>
      <c r="CF226" s="177">
        <f t="shared" si="7"/>
        <v>223.33333333333334</v>
      </c>
      <c r="CG226" s="24">
        <f t="shared" si="202"/>
        <v>4</v>
      </c>
      <c r="CH226" s="177">
        <f t="shared" si="8"/>
        <v>170</v>
      </c>
      <c r="CI226" s="24">
        <f t="shared" si="203"/>
        <v>5</v>
      </c>
      <c r="CJ226" s="24">
        <f t="shared" si="204"/>
        <v>150</v>
      </c>
      <c r="CK226" s="175">
        <f t="shared" si="182"/>
        <v>0.20700275162194229</v>
      </c>
      <c r="CM226">
        <f t="shared" si="183"/>
        <v>0</v>
      </c>
      <c r="CN226">
        <f t="shared" si="184"/>
        <v>0.1557632398753894</v>
      </c>
      <c r="CO226">
        <f t="shared" si="185"/>
        <v>0.39920159680638723</v>
      </c>
      <c r="CP226">
        <f t="shared" si="186"/>
        <v>0</v>
      </c>
      <c r="CQ226">
        <f t="shared" si="187"/>
        <v>0.84033613445378152</v>
      </c>
      <c r="CR226">
        <f t="shared" si="188"/>
        <v>0.89820359281437134</v>
      </c>
      <c r="CS226">
        <f t="shared" si="189"/>
        <v>3.0612244897959182</v>
      </c>
      <c r="CT226">
        <f t="shared" si="190"/>
        <v>0</v>
      </c>
      <c r="CU226">
        <f t="shared" si="191"/>
        <v>0</v>
      </c>
      <c r="CV226">
        <f t="shared" si="192"/>
        <v>0</v>
      </c>
      <c r="CW226">
        <f t="shared" si="193"/>
        <v>0</v>
      </c>
      <c r="CX226">
        <f t="shared" si="194"/>
        <v>0</v>
      </c>
      <c r="CY226">
        <f t="shared" si="195"/>
        <v>0</v>
      </c>
      <c r="CZ226">
        <f t="shared" si="196"/>
        <v>0</v>
      </c>
      <c r="DA226">
        <f t="shared" si="197"/>
        <v>1.3404825737265416</v>
      </c>
      <c r="DB226">
        <f t="shared" si="198"/>
        <v>0</v>
      </c>
      <c r="DC226">
        <f t="shared" si="199"/>
        <v>0</v>
      </c>
      <c r="DE226" s="24">
        <f t="shared" si="205"/>
        <v>0</v>
      </c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</row>
    <row r="227" spans="1:123" ht="15.75" thickBot="1">
      <c r="A227" s="24" t="str">
        <f ca="1">USP!A26</f>
        <v>USP</v>
      </c>
      <c r="B227" s="24">
        <f ca="1">USP!B26</f>
        <v>24</v>
      </c>
      <c r="C227" s="24" t="str">
        <f ca="1">USP!C26</f>
        <v>Luciano Basso</v>
      </c>
      <c r="D227" s="85" t="str">
        <f ca="1">USP!D26</f>
        <v>C</v>
      </c>
      <c r="E227" s="24">
        <f ca="1">USP!E26</f>
        <v>0</v>
      </c>
      <c r="F227" s="24">
        <f ca="1">USP!F26</f>
        <v>0</v>
      </c>
      <c r="G227" s="24">
        <f ca="1">USP!G26</f>
        <v>0</v>
      </c>
      <c r="H227" s="24">
        <f ca="1">USP!H26</f>
        <v>0</v>
      </c>
      <c r="I227" s="24">
        <f ca="1">USP!I26</f>
        <v>0</v>
      </c>
      <c r="J227" s="24">
        <f ca="1">USP!J26</f>
        <v>0</v>
      </c>
      <c r="K227" s="24">
        <f ca="1">USP!K26</f>
        <v>0</v>
      </c>
      <c r="L227" s="24">
        <f ca="1">USP!L26</f>
        <v>0</v>
      </c>
      <c r="M227" s="24">
        <f ca="1">USP!M26</f>
        <v>0</v>
      </c>
      <c r="N227" s="24">
        <f ca="1">USP!N26</f>
        <v>0</v>
      </c>
      <c r="O227" s="24">
        <f ca="1">USP!O26</f>
        <v>0</v>
      </c>
      <c r="P227" s="24">
        <f ca="1">USP!P26</f>
        <v>0</v>
      </c>
      <c r="Q227" s="24">
        <f ca="1">USP!Q26</f>
        <v>0</v>
      </c>
      <c r="R227" s="24">
        <f ca="1">USP!R26</f>
        <v>0</v>
      </c>
      <c r="S227" s="24">
        <f ca="1">USP!S26</f>
        <v>0</v>
      </c>
      <c r="T227" s="85" t="str">
        <f ca="1">USP!T26</f>
        <v>P</v>
      </c>
      <c r="U227" s="24">
        <f ca="1">USP!U26</f>
        <v>0</v>
      </c>
      <c r="V227" s="24">
        <f ca="1">USP!V26</f>
        <v>0</v>
      </c>
      <c r="W227" s="24">
        <f ca="1">USP!W26</f>
        <v>2</v>
      </c>
      <c r="X227" s="24">
        <f ca="1">USP!X26</f>
        <v>0</v>
      </c>
      <c r="Y227" s="24">
        <f ca="1">USP!Y26</f>
        <v>0</v>
      </c>
      <c r="Z227" s="24">
        <f ca="1">USP!Z26</f>
        <v>0</v>
      </c>
      <c r="AA227" s="24">
        <f ca="1">USP!AA26</f>
        <v>0</v>
      </c>
      <c r="AB227" s="24">
        <f ca="1">USP!AB26</f>
        <v>0</v>
      </c>
      <c r="AC227" s="24">
        <f ca="1">USP!AC26</f>
        <v>0</v>
      </c>
      <c r="AD227" s="24">
        <f ca="1">USP!AD26</f>
        <v>0</v>
      </c>
      <c r="AE227" s="24">
        <f ca="1">USP!AE26</f>
        <v>0</v>
      </c>
      <c r="AF227" s="24">
        <f ca="1">USP!AF26</f>
        <v>0</v>
      </c>
      <c r="AG227" s="24">
        <f ca="1">USP!AG26</f>
        <v>0</v>
      </c>
      <c r="AH227" s="24">
        <f ca="1">USP!AH26</f>
        <v>0</v>
      </c>
      <c r="AI227" s="24">
        <f ca="1">USP!AI26</f>
        <v>0</v>
      </c>
      <c r="AJ227" s="50"/>
      <c r="AK227" s="93"/>
      <c r="AL227" s="33"/>
      <c r="AM227" s="33"/>
      <c r="AN227" s="36"/>
      <c r="AO227" s="36"/>
      <c r="AP227" s="36"/>
      <c r="AQ227" s="36"/>
      <c r="AR227" s="37"/>
      <c r="AS227" s="33"/>
      <c r="AT227" s="33"/>
      <c r="AU227" s="33"/>
      <c r="AV227" s="33"/>
      <c r="AW227" s="33"/>
      <c r="AX227" s="33"/>
      <c r="AY227" s="33"/>
      <c r="AZ227" s="38">
        <f t="shared" si="206"/>
        <v>1</v>
      </c>
      <c r="BA227" s="39">
        <f t="shared" si="207"/>
        <v>0</v>
      </c>
      <c r="BB227" s="40">
        <f t="shared" si="208"/>
        <v>0</v>
      </c>
      <c r="BC227" s="31">
        <f t="shared" si="209"/>
        <v>0</v>
      </c>
      <c r="BD227" s="40">
        <f t="shared" si="210"/>
        <v>2</v>
      </c>
      <c r="BE227" s="31">
        <f t="shared" si="211"/>
        <v>2</v>
      </c>
      <c r="BF227" s="40">
        <f t="shared" si="212"/>
        <v>0</v>
      </c>
      <c r="BG227" s="31">
        <f t="shared" si="213"/>
        <v>2</v>
      </c>
      <c r="BH227" s="40">
        <f t="shared" si="214"/>
        <v>0</v>
      </c>
      <c r="BI227" s="40">
        <f t="shared" si="215"/>
        <v>0</v>
      </c>
      <c r="BJ227" s="40">
        <f t="shared" si="216"/>
        <v>0</v>
      </c>
      <c r="BK227" s="40">
        <f t="shared" si="217"/>
        <v>0</v>
      </c>
      <c r="BL227" s="40">
        <f t="shared" si="218"/>
        <v>0</v>
      </c>
      <c r="BM227" s="31">
        <f t="shared" si="219"/>
        <v>0</v>
      </c>
      <c r="BN227" s="40">
        <f t="shared" si="220"/>
        <v>0</v>
      </c>
      <c r="BO227" s="40">
        <f t="shared" si="221"/>
        <v>0</v>
      </c>
      <c r="BP227" s="40">
        <f t="shared" si="222"/>
        <v>0</v>
      </c>
      <c r="BQ227" s="40">
        <f t="shared" si="223"/>
        <v>0</v>
      </c>
      <c r="BR227" s="40">
        <f t="shared" si="224"/>
        <v>0</v>
      </c>
      <c r="BS227" s="31">
        <f t="shared" si="225"/>
        <v>0</v>
      </c>
      <c r="BT227" s="40">
        <f t="shared" si="226"/>
        <v>0</v>
      </c>
      <c r="BU227" s="41">
        <f t="shared" si="227"/>
        <v>0</v>
      </c>
      <c r="BV227" s="41">
        <f t="shared" si="228"/>
        <v>0</v>
      </c>
      <c r="BW227" s="42"/>
      <c r="BX227" s="39">
        <f t="shared" si="229"/>
        <v>120</v>
      </c>
      <c r="BY227" s="40">
        <f t="shared" si="230"/>
        <v>0</v>
      </c>
      <c r="BZ227" s="40">
        <f t="shared" si="231"/>
        <v>0</v>
      </c>
      <c r="CA227" s="40">
        <f t="shared" si="232"/>
        <v>0</v>
      </c>
      <c r="CB227" s="40">
        <f t="shared" si="233"/>
        <v>0</v>
      </c>
      <c r="CC227" s="32">
        <f t="shared" si="200"/>
        <v>120</v>
      </c>
      <c r="CD227" s="177">
        <f t="shared" si="6"/>
        <v>46.666666666666671</v>
      </c>
      <c r="CE227" s="24">
        <f t="shared" si="201"/>
        <v>3</v>
      </c>
      <c r="CF227" s="177">
        <f t="shared" si="7"/>
        <v>26.666666666666671</v>
      </c>
      <c r="CG227" s="24">
        <f t="shared" si="202"/>
        <v>4</v>
      </c>
      <c r="CH227" s="177">
        <f t="shared" si="8"/>
        <v>0</v>
      </c>
      <c r="CI227" s="24">
        <f t="shared" si="203"/>
        <v>5</v>
      </c>
      <c r="CJ227" s="24">
        <f t="shared" si="204"/>
        <v>332</v>
      </c>
      <c r="CK227" s="175">
        <f t="shared" si="182"/>
        <v>6.0586171206422137E-2</v>
      </c>
      <c r="CM227">
        <f t="shared" si="183"/>
        <v>0</v>
      </c>
      <c r="CN227">
        <f t="shared" si="184"/>
        <v>0</v>
      </c>
      <c r="CO227">
        <f t="shared" si="185"/>
        <v>0.19960079840319361</v>
      </c>
      <c r="CP227">
        <f t="shared" si="186"/>
        <v>0</v>
      </c>
      <c r="CQ227">
        <f t="shared" si="187"/>
        <v>0</v>
      </c>
      <c r="CR227">
        <f t="shared" si="188"/>
        <v>0</v>
      </c>
      <c r="CS227">
        <f t="shared" si="189"/>
        <v>0</v>
      </c>
      <c r="CT227">
        <f t="shared" si="190"/>
        <v>0</v>
      </c>
      <c r="CU227">
        <f t="shared" si="191"/>
        <v>0</v>
      </c>
      <c r="CV227">
        <f t="shared" si="192"/>
        <v>0</v>
      </c>
      <c r="CW227">
        <f t="shared" si="193"/>
        <v>0</v>
      </c>
      <c r="CX227">
        <f t="shared" si="194"/>
        <v>0</v>
      </c>
      <c r="CY227">
        <f t="shared" si="195"/>
        <v>0</v>
      </c>
      <c r="CZ227">
        <f t="shared" si="196"/>
        <v>0</v>
      </c>
      <c r="DA227">
        <f t="shared" si="197"/>
        <v>0</v>
      </c>
      <c r="DB227">
        <f t="shared" si="198"/>
        <v>0</v>
      </c>
      <c r="DC227">
        <f t="shared" si="199"/>
        <v>0</v>
      </c>
      <c r="DE227" s="24">
        <f t="shared" si="205"/>
        <v>0</v>
      </c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</row>
    <row r="228" spans="1:123" ht="15.75" thickBot="1">
      <c r="A228" s="24" t="str">
        <f ca="1">USP!A27</f>
        <v>USP</v>
      </c>
      <c r="B228" s="24">
        <f ca="1">USP!B27</f>
        <v>25</v>
      </c>
      <c r="C228" s="24" t="str">
        <f ca="1">USP!C27</f>
        <v>Luis Augusto Teixeira</v>
      </c>
      <c r="D228" s="85" t="str">
        <f ca="1">USP!D27</f>
        <v>P</v>
      </c>
      <c r="E228" s="24">
        <f ca="1">USP!E27</f>
        <v>1</v>
      </c>
      <c r="F228" s="24">
        <f ca="1">USP!F27</f>
        <v>2</v>
      </c>
      <c r="G228" s="24">
        <f ca="1">USP!G27</f>
        <v>0</v>
      </c>
      <c r="H228" s="24">
        <f ca="1">USP!H27</f>
        <v>0</v>
      </c>
      <c r="I228" s="24">
        <f ca="1">USP!I27</f>
        <v>0</v>
      </c>
      <c r="J228" s="24">
        <f ca="1">USP!J27</f>
        <v>0</v>
      </c>
      <c r="K228" s="24">
        <f ca="1">USP!K27</f>
        <v>1</v>
      </c>
      <c r="L228" s="24">
        <f ca="1">USP!L27</f>
        <v>0</v>
      </c>
      <c r="M228" s="24">
        <f ca="1">USP!M27</f>
        <v>0</v>
      </c>
      <c r="N228" s="24">
        <f ca="1">USP!N27</f>
        <v>0</v>
      </c>
      <c r="O228" s="24">
        <f ca="1">USP!O27</f>
        <v>0</v>
      </c>
      <c r="P228" s="24">
        <f ca="1">USP!P27</f>
        <v>0</v>
      </c>
      <c r="Q228" s="24">
        <f ca="1">USP!Q27</f>
        <v>0</v>
      </c>
      <c r="R228" s="24">
        <f ca="1">USP!R27</f>
        <v>0</v>
      </c>
      <c r="S228" s="24">
        <f ca="1">USP!S27</f>
        <v>0</v>
      </c>
      <c r="T228" s="85" t="str">
        <f ca="1">USP!T27</f>
        <v>P</v>
      </c>
      <c r="U228" s="24">
        <f ca="1">USP!U27</f>
        <v>0</v>
      </c>
      <c r="V228" s="24">
        <f ca="1">USP!V27</f>
        <v>2</v>
      </c>
      <c r="W228" s="24">
        <f ca="1">USP!W27</f>
        <v>2</v>
      </c>
      <c r="X228" s="24">
        <f ca="1">USP!X27</f>
        <v>0</v>
      </c>
      <c r="Y228" s="24">
        <f ca="1">USP!Y27</f>
        <v>0</v>
      </c>
      <c r="Z228" s="24">
        <f ca="1">USP!Z27</f>
        <v>0</v>
      </c>
      <c r="AA228" s="24">
        <f ca="1">USP!AA27</f>
        <v>0</v>
      </c>
      <c r="AB228" s="24">
        <f ca="1">USP!AB27</f>
        <v>0</v>
      </c>
      <c r="AC228" s="24">
        <f ca="1">USP!AC27</f>
        <v>0</v>
      </c>
      <c r="AD228" s="24">
        <f ca="1">USP!AD27</f>
        <v>0</v>
      </c>
      <c r="AE228" s="24">
        <f ca="1">USP!AE27</f>
        <v>0</v>
      </c>
      <c r="AF228" s="24">
        <f ca="1">USP!AF27</f>
        <v>0</v>
      </c>
      <c r="AG228" s="24">
        <f ca="1">USP!AG27</f>
        <v>0</v>
      </c>
      <c r="AH228" s="24">
        <f ca="1">USP!AH27</f>
        <v>0</v>
      </c>
      <c r="AI228" s="24">
        <f ca="1">USP!AI27</f>
        <v>0</v>
      </c>
      <c r="AJ228" s="50"/>
      <c r="AK228" s="93"/>
      <c r="AL228" s="33"/>
      <c r="AM228" s="33"/>
      <c r="AN228" s="36"/>
      <c r="AO228" s="36"/>
      <c r="AP228" s="36"/>
      <c r="AQ228" s="36"/>
      <c r="AR228" s="37"/>
      <c r="AS228" s="33"/>
      <c r="AT228" s="33"/>
      <c r="AU228" s="33"/>
      <c r="AV228" s="33"/>
      <c r="AW228" s="33"/>
      <c r="AX228" s="33"/>
      <c r="AY228" s="33"/>
      <c r="AZ228" s="38">
        <f t="shared" si="206"/>
        <v>2</v>
      </c>
      <c r="BA228" s="39">
        <f t="shared" si="207"/>
        <v>1</v>
      </c>
      <c r="BB228" s="40">
        <f t="shared" si="208"/>
        <v>4</v>
      </c>
      <c r="BC228" s="31">
        <f t="shared" si="209"/>
        <v>5</v>
      </c>
      <c r="BD228" s="40">
        <f t="shared" si="210"/>
        <v>2</v>
      </c>
      <c r="BE228" s="31">
        <f t="shared" si="211"/>
        <v>7</v>
      </c>
      <c r="BF228" s="40">
        <f t="shared" si="212"/>
        <v>0</v>
      </c>
      <c r="BG228" s="31">
        <f t="shared" si="213"/>
        <v>7</v>
      </c>
      <c r="BH228" s="40">
        <f t="shared" si="214"/>
        <v>0</v>
      </c>
      <c r="BI228" s="40">
        <f t="shared" si="215"/>
        <v>0</v>
      </c>
      <c r="BJ228" s="40">
        <f t="shared" si="216"/>
        <v>1</v>
      </c>
      <c r="BK228" s="40">
        <f t="shared" si="217"/>
        <v>0</v>
      </c>
      <c r="BL228" s="40">
        <f t="shared" si="218"/>
        <v>0</v>
      </c>
      <c r="BM228" s="31">
        <f t="shared" si="219"/>
        <v>0</v>
      </c>
      <c r="BN228" s="40">
        <f t="shared" si="220"/>
        <v>0</v>
      </c>
      <c r="BO228" s="40">
        <f t="shared" si="221"/>
        <v>0</v>
      </c>
      <c r="BP228" s="40">
        <f t="shared" si="222"/>
        <v>0</v>
      </c>
      <c r="BQ228" s="40">
        <f t="shared" si="223"/>
        <v>0</v>
      </c>
      <c r="BR228" s="40">
        <f t="shared" si="224"/>
        <v>0</v>
      </c>
      <c r="BS228" s="31">
        <f t="shared" si="225"/>
        <v>0</v>
      </c>
      <c r="BT228" s="40">
        <f t="shared" si="226"/>
        <v>0</v>
      </c>
      <c r="BU228" s="41">
        <f t="shared" si="227"/>
        <v>0</v>
      </c>
      <c r="BV228" s="41">
        <f t="shared" si="228"/>
        <v>0</v>
      </c>
      <c r="BW228" s="42"/>
      <c r="BX228" s="39">
        <f t="shared" si="229"/>
        <v>540</v>
      </c>
      <c r="BY228" s="40">
        <f t="shared" si="230"/>
        <v>0</v>
      </c>
      <c r="BZ228" s="40">
        <f t="shared" si="231"/>
        <v>5</v>
      </c>
      <c r="CA228" s="40">
        <f t="shared" si="232"/>
        <v>0</v>
      </c>
      <c r="CB228" s="40">
        <f t="shared" si="233"/>
        <v>0</v>
      </c>
      <c r="CC228" s="32">
        <f t="shared" si="200"/>
        <v>545</v>
      </c>
      <c r="CD228" s="177">
        <f t="shared" si="6"/>
        <v>398.33333333333337</v>
      </c>
      <c r="CE228" s="24">
        <f t="shared" si="201"/>
        <v>3</v>
      </c>
      <c r="CF228" s="177">
        <f t="shared" si="7"/>
        <v>358.33333333333337</v>
      </c>
      <c r="CG228" s="24">
        <f t="shared" si="202"/>
        <v>4</v>
      </c>
      <c r="CH228" s="177">
        <f t="shared" si="8"/>
        <v>305</v>
      </c>
      <c r="CI228" s="24">
        <f t="shared" si="203"/>
        <v>5</v>
      </c>
      <c r="CJ228" s="24">
        <f t="shared" si="204"/>
        <v>113</v>
      </c>
      <c r="CK228" s="175">
        <f t="shared" si="182"/>
        <v>0.27516219422916721</v>
      </c>
      <c r="CM228">
        <f t="shared" si="183"/>
        <v>0.18484288354898337</v>
      </c>
      <c r="CN228">
        <f t="shared" si="184"/>
        <v>0.62305295950155759</v>
      </c>
      <c r="CO228">
        <f t="shared" si="185"/>
        <v>0.19960079840319361</v>
      </c>
      <c r="CP228">
        <f t="shared" si="186"/>
        <v>0</v>
      </c>
      <c r="CQ228">
        <f t="shared" si="187"/>
        <v>0</v>
      </c>
      <c r="CR228">
        <f t="shared" si="188"/>
        <v>0</v>
      </c>
      <c r="CS228">
        <f t="shared" si="189"/>
        <v>1.0204081632653061</v>
      </c>
      <c r="CT228">
        <f t="shared" si="190"/>
        <v>0</v>
      </c>
      <c r="CU228">
        <f t="shared" si="191"/>
        <v>0</v>
      </c>
      <c r="CV228">
        <f t="shared" si="192"/>
        <v>0</v>
      </c>
      <c r="CW228">
        <f t="shared" si="193"/>
        <v>0</v>
      </c>
      <c r="CX228">
        <f t="shared" si="194"/>
        <v>0</v>
      </c>
      <c r="CY228">
        <f t="shared" si="195"/>
        <v>0</v>
      </c>
      <c r="CZ228">
        <f t="shared" si="196"/>
        <v>0</v>
      </c>
      <c r="DA228">
        <f t="shared" si="197"/>
        <v>0</v>
      </c>
      <c r="DB228">
        <f t="shared" si="198"/>
        <v>0</v>
      </c>
      <c r="DC228">
        <f t="shared" si="199"/>
        <v>0</v>
      </c>
      <c r="DE228" s="24">
        <f t="shared" si="205"/>
        <v>0</v>
      </c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</row>
    <row r="229" spans="1:123" ht="15.75" thickBot="1">
      <c r="A229" s="24" t="str">
        <f ca="1">USP!A28</f>
        <v>USP</v>
      </c>
      <c r="B229" s="24">
        <f ca="1">USP!B28</f>
        <v>26</v>
      </c>
      <c r="C229" s="24" t="str">
        <f ca="1">USP!C28</f>
        <v>Luis Mochizuki</v>
      </c>
      <c r="D229" s="85" t="str">
        <f ca="1">USP!D28</f>
        <v>P</v>
      </c>
      <c r="E229" s="24">
        <f ca="1">USP!E28</f>
        <v>0</v>
      </c>
      <c r="F229" s="24">
        <f ca="1">USP!F28</f>
        <v>0</v>
      </c>
      <c r="G229" s="24">
        <f ca="1">USP!G28</f>
        <v>0</v>
      </c>
      <c r="H229" s="24">
        <f ca="1">USP!H28</f>
        <v>0</v>
      </c>
      <c r="I229" s="24">
        <f ca="1">USP!I28</f>
        <v>0</v>
      </c>
      <c r="J229" s="24">
        <f ca="1">USP!J28</f>
        <v>0</v>
      </c>
      <c r="K229" s="24">
        <f ca="1">USP!K28</f>
        <v>0</v>
      </c>
      <c r="L229" s="24">
        <f ca="1">USP!L28</f>
        <v>0</v>
      </c>
      <c r="M229" s="24">
        <f ca="1">USP!M28</f>
        <v>0</v>
      </c>
      <c r="N229" s="24">
        <f ca="1">USP!N28</f>
        <v>0</v>
      </c>
      <c r="O229" s="24">
        <f ca="1">USP!O28</f>
        <v>0</v>
      </c>
      <c r="P229" s="24">
        <f ca="1">USP!P28</f>
        <v>0</v>
      </c>
      <c r="Q229" s="24">
        <f ca="1">USP!Q28</f>
        <v>0</v>
      </c>
      <c r="R229" s="24">
        <f ca="1">USP!R28</f>
        <v>0</v>
      </c>
      <c r="S229" s="24">
        <f ca="1">USP!S28</f>
        <v>0</v>
      </c>
      <c r="T229" s="85" t="str">
        <f ca="1">USP!T28</f>
        <v>C</v>
      </c>
      <c r="U229" s="24">
        <f ca="1">USP!U28</f>
        <v>0</v>
      </c>
      <c r="V229" s="24">
        <f ca="1">USP!V28</f>
        <v>0</v>
      </c>
      <c r="W229" s="24">
        <f ca="1">USP!W28</f>
        <v>0</v>
      </c>
      <c r="X229" s="24">
        <f ca="1">USP!X28</f>
        <v>0</v>
      </c>
      <c r="Y229" s="24">
        <f ca="1">USP!Y28</f>
        <v>0</v>
      </c>
      <c r="Z229" s="24">
        <f ca="1">USP!Z28</f>
        <v>0</v>
      </c>
      <c r="AA229" s="24">
        <f ca="1">USP!AA28</f>
        <v>0</v>
      </c>
      <c r="AB229" s="24">
        <f ca="1">USP!AB28</f>
        <v>0</v>
      </c>
      <c r="AC229" s="24">
        <f ca="1">USP!AC28</f>
        <v>0</v>
      </c>
      <c r="AD229" s="24">
        <f ca="1">USP!AD28</f>
        <v>0</v>
      </c>
      <c r="AE229" s="24">
        <f ca="1">USP!AE28</f>
        <v>0</v>
      </c>
      <c r="AF229" s="24">
        <f ca="1">USP!AF28</f>
        <v>0</v>
      </c>
      <c r="AG229" s="24">
        <f ca="1">USP!AG28</f>
        <v>0</v>
      </c>
      <c r="AH229" s="24">
        <f ca="1">USP!AH28</f>
        <v>0</v>
      </c>
      <c r="AI229" s="24">
        <f ca="1">USP!AI28</f>
        <v>0</v>
      </c>
      <c r="AJ229" s="50"/>
      <c r="AK229" s="93"/>
      <c r="AL229" s="33"/>
      <c r="AM229" s="33"/>
      <c r="AN229" s="36"/>
      <c r="AO229" s="36"/>
      <c r="AP229" s="36"/>
      <c r="AQ229" s="36"/>
      <c r="AR229" s="37"/>
      <c r="AS229" s="33"/>
      <c r="AT229" s="33"/>
      <c r="AU229" s="33"/>
      <c r="AV229" s="33"/>
      <c r="AW229" s="33"/>
      <c r="AX229" s="33"/>
      <c r="AY229" s="33"/>
      <c r="AZ229" s="38">
        <f t="shared" si="206"/>
        <v>1</v>
      </c>
      <c r="BA229" s="39">
        <f t="shared" si="207"/>
        <v>0</v>
      </c>
      <c r="BB229" s="40">
        <f t="shared" si="208"/>
        <v>0</v>
      </c>
      <c r="BC229" s="31">
        <f t="shared" si="209"/>
        <v>0</v>
      </c>
      <c r="BD229" s="40">
        <f t="shared" si="210"/>
        <v>0</v>
      </c>
      <c r="BE229" s="31">
        <f t="shared" si="211"/>
        <v>0</v>
      </c>
      <c r="BF229" s="40">
        <f t="shared" si="212"/>
        <v>0</v>
      </c>
      <c r="BG229" s="31">
        <f t="shared" si="213"/>
        <v>0</v>
      </c>
      <c r="BH229" s="40">
        <f t="shared" si="214"/>
        <v>0</v>
      </c>
      <c r="BI229" s="40">
        <f t="shared" si="215"/>
        <v>0</v>
      </c>
      <c r="BJ229" s="40">
        <f t="shared" si="216"/>
        <v>0</v>
      </c>
      <c r="BK229" s="40">
        <f t="shared" si="217"/>
        <v>0</v>
      </c>
      <c r="BL229" s="40">
        <f t="shared" si="218"/>
        <v>0</v>
      </c>
      <c r="BM229" s="31">
        <f t="shared" si="219"/>
        <v>0</v>
      </c>
      <c r="BN229" s="40">
        <f t="shared" si="220"/>
        <v>0</v>
      </c>
      <c r="BO229" s="40">
        <f t="shared" si="221"/>
        <v>0</v>
      </c>
      <c r="BP229" s="40">
        <f t="shared" si="222"/>
        <v>0</v>
      </c>
      <c r="BQ229" s="40">
        <f t="shared" si="223"/>
        <v>0</v>
      </c>
      <c r="BR229" s="40">
        <f t="shared" si="224"/>
        <v>0</v>
      </c>
      <c r="BS229" s="31">
        <f t="shared" si="225"/>
        <v>0</v>
      </c>
      <c r="BT229" s="40">
        <f t="shared" si="226"/>
        <v>0</v>
      </c>
      <c r="BU229" s="41">
        <f t="shared" si="227"/>
        <v>0</v>
      </c>
      <c r="BV229" s="41">
        <f t="shared" si="228"/>
        <v>0</v>
      </c>
      <c r="BW229" s="42"/>
      <c r="BX229" s="39">
        <f t="shared" si="229"/>
        <v>0</v>
      </c>
      <c r="BY229" s="40">
        <f t="shared" si="230"/>
        <v>0</v>
      </c>
      <c r="BZ229" s="40">
        <f t="shared" si="231"/>
        <v>0</v>
      </c>
      <c r="CA229" s="40">
        <f t="shared" si="232"/>
        <v>0</v>
      </c>
      <c r="CB229" s="40">
        <f t="shared" si="233"/>
        <v>0</v>
      </c>
      <c r="CC229" s="32">
        <f t="shared" si="200"/>
        <v>0</v>
      </c>
      <c r="CD229" s="177">
        <f t="shared" si="6"/>
        <v>-73.333333333333329</v>
      </c>
      <c r="CE229" s="24" t="str">
        <f t="shared" si="201"/>
        <v>NAO</v>
      </c>
      <c r="CF229" s="177">
        <f t="shared" si="7"/>
        <v>-93.333333333333329</v>
      </c>
      <c r="CG229" s="24" t="str">
        <f t="shared" si="202"/>
        <v>NAO</v>
      </c>
      <c r="CH229" s="177">
        <f t="shared" si="8"/>
        <v>-120</v>
      </c>
      <c r="CI229" s="24" t="str">
        <f t="shared" si="203"/>
        <v>NAO</v>
      </c>
      <c r="CJ229" s="24">
        <f t="shared" si="204"/>
        <v>388</v>
      </c>
      <c r="CK229" s="175">
        <f t="shared" si="182"/>
        <v>0</v>
      </c>
      <c r="CM229">
        <f t="shared" si="183"/>
        <v>0</v>
      </c>
      <c r="CN229">
        <f t="shared" si="184"/>
        <v>0</v>
      </c>
      <c r="CO229">
        <f t="shared" si="185"/>
        <v>0</v>
      </c>
      <c r="CP229">
        <f t="shared" si="186"/>
        <v>0</v>
      </c>
      <c r="CQ229">
        <f t="shared" si="187"/>
        <v>0</v>
      </c>
      <c r="CR229">
        <f t="shared" si="188"/>
        <v>0</v>
      </c>
      <c r="CS229">
        <f t="shared" si="189"/>
        <v>0</v>
      </c>
      <c r="CT229">
        <f t="shared" si="190"/>
        <v>0</v>
      </c>
      <c r="CU229">
        <f t="shared" si="191"/>
        <v>0</v>
      </c>
      <c r="CV229">
        <f t="shared" si="192"/>
        <v>0</v>
      </c>
      <c r="CW229">
        <f t="shared" si="193"/>
        <v>0</v>
      </c>
      <c r="CX229">
        <f t="shared" si="194"/>
        <v>0</v>
      </c>
      <c r="CY229">
        <f t="shared" si="195"/>
        <v>0</v>
      </c>
      <c r="CZ229">
        <f t="shared" si="196"/>
        <v>0</v>
      </c>
      <c r="DA229">
        <f t="shared" si="197"/>
        <v>0</v>
      </c>
      <c r="DB229">
        <f t="shared" si="198"/>
        <v>0</v>
      </c>
      <c r="DC229">
        <f t="shared" si="199"/>
        <v>0</v>
      </c>
      <c r="DE229" s="24">
        <f t="shared" si="205"/>
        <v>1</v>
      </c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</row>
    <row r="230" spans="1:123" ht="15.75" thickBot="1">
      <c r="A230" s="24" t="str">
        <f ca="1">USP!A29</f>
        <v>USP</v>
      </c>
      <c r="B230" s="24">
        <f ca="1">USP!B29</f>
        <v>27</v>
      </c>
      <c r="C230" s="24" t="str">
        <f ca="1">USP!C29</f>
        <v>Luiz Eduardo Pinto Basto Tourinho Dantas</v>
      </c>
      <c r="D230" s="85" t="str">
        <f ca="1">USP!D29</f>
        <v>P</v>
      </c>
      <c r="E230" s="24">
        <f ca="1">USP!E29</f>
        <v>0</v>
      </c>
      <c r="F230" s="24">
        <f ca="1">USP!F29</f>
        <v>0</v>
      </c>
      <c r="G230" s="24">
        <f ca="1">USP!G29</f>
        <v>1</v>
      </c>
      <c r="H230" s="24">
        <f ca="1">USP!H29</f>
        <v>0</v>
      </c>
      <c r="I230" s="24">
        <f ca="1">USP!I29</f>
        <v>0</v>
      </c>
      <c r="J230" s="24">
        <f ca="1">USP!J29</f>
        <v>0</v>
      </c>
      <c r="K230" s="24">
        <f ca="1">USP!K29</f>
        <v>0</v>
      </c>
      <c r="L230" s="24">
        <f ca="1">USP!L29</f>
        <v>0</v>
      </c>
      <c r="M230" s="24">
        <f ca="1">USP!M29</f>
        <v>0</v>
      </c>
      <c r="N230" s="24">
        <f ca="1">USP!N29</f>
        <v>0</v>
      </c>
      <c r="O230" s="24">
        <f ca="1">USP!O29</f>
        <v>0</v>
      </c>
      <c r="P230" s="24">
        <f ca="1">USP!P29</f>
        <v>0</v>
      </c>
      <c r="Q230" s="24">
        <f ca="1">USP!Q29</f>
        <v>0</v>
      </c>
      <c r="R230" s="24">
        <f ca="1">USP!R29</f>
        <v>0</v>
      </c>
      <c r="S230" s="24">
        <f ca="1">USP!S29</f>
        <v>0</v>
      </c>
      <c r="T230" s="85" t="str">
        <f ca="1">USP!T29</f>
        <v>C</v>
      </c>
      <c r="U230" s="24">
        <f ca="1">USP!U29</f>
        <v>0</v>
      </c>
      <c r="V230" s="24">
        <f ca="1">USP!V29</f>
        <v>0</v>
      </c>
      <c r="W230" s="24">
        <f ca="1">USP!W29</f>
        <v>0</v>
      </c>
      <c r="X230" s="24">
        <f ca="1">USP!X29</f>
        <v>0</v>
      </c>
      <c r="Y230" s="24">
        <f ca="1">USP!Y29</f>
        <v>0</v>
      </c>
      <c r="Z230" s="24">
        <f ca="1">USP!Z29</f>
        <v>0</v>
      </c>
      <c r="AA230" s="24">
        <f ca="1">USP!AA29</f>
        <v>0</v>
      </c>
      <c r="AB230" s="24">
        <f ca="1">USP!AB29</f>
        <v>0</v>
      </c>
      <c r="AC230" s="24">
        <f ca="1">USP!AC29</f>
        <v>0</v>
      </c>
      <c r="AD230" s="24">
        <f ca="1">USP!AD29</f>
        <v>0</v>
      </c>
      <c r="AE230" s="24">
        <f ca="1">USP!AE29</f>
        <v>0</v>
      </c>
      <c r="AF230" s="24">
        <f ca="1">USP!AF29</f>
        <v>0</v>
      </c>
      <c r="AG230" s="24">
        <f ca="1">USP!AG29</f>
        <v>0</v>
      </c>
      <c r="AH230" s="24">
        <f ca="1">USP!AH29</f>
        <v>0</v>
      </c>
      <c r="AI230" s="24">
        <f ca="1">USP!AI29</f>
        <v>0</v>
      </c>
      <c r="AJ230" s="50"/>
      <c r="AK230" s="93"/>
      <c r="AL230" s="33"/>
      <c r="AM230" s="33"/>
      <c r="AN230" s="36"/>
      <c r="AO230" s="36"/>
      <c r="AP230" s="36"/>
      <c r="AQ230" s="36"/>
      <c r="AR230" s="37"/>
      <c r="AS230" s="33"/>
      <c r="AT230" s="33"/>
      <c r="AU230" s="33"/>
      <c r="AV230" s="33"/>
      <c r="AW230" s="33"/>
      <c r="AX230" s="33"/>
      <c r="AY230" s="33"/>
      <c r="AZ230" s="38">
        <f t="shared" si="206"/>
        <v>1</v>
      </c>
      <c r="BA230" s="39">
        <f t="shared" si="207"/>
        <v>0</v>
      </c>
      <c r="BB230" s="40">
        <f t="shared" si="208"/>
        <v>0</v>
      </c>
      <c r="BC230" s="31">
        <f t="shared" si="209"/>
        <v>0</v>
      </c>
      <c r="BD230" s="40">
        <f t="shared" si="210"/>
        <v>1</v>
      </c>
      <c r="BE230" s="31">
        <f t="shared" si="211"/>
        <v>1</v>
      </c>
      <c r="BF230" s="40">
        <f t="shared" si="212"/>
        <v>0</v>
      </c>
      <c r="BG230" s="31">
        <f t="shared" si="213"/>
        <v>1</v>
      </c>
      <c r="BH230" s="40">
        <f t="shared" si="214"/>
        <v>0</v>
      </c>
      <c r="BI230" s="40">
        <f t="shared" si="215"/>
        <v>0</v>
      </c>
      <c r="BJ230" s="40">
        <f t="shared" si="216"/>
        <v>0</v>
      </c>
      <c r="BK230" s="40">
        <f t="shared" si="217"/>
        <v>0</v>
      </c>
      <c r="BL230" s="40">
        <f t="shared" si="218"/>
        <v>0</v>
      </c>
      <c r="BM230" s="31">
        <f t="shared" si="219"/>
        <v>0</v>
      </c>
      <c r="BN230" s="40">
        <f t="shared" si="220"/>
        <v>0</v>
      </c>
      <c r="BO230" s="40">
        <f t="shared" si="221"/>
        <v>0</v>
      </c>
      <c r="BP230" s="40">
        <f t="shared" si="222"/>
        <v>0</v>
      </c>
      <c r="BQ230" s="40">
        <f t="shared" si="223"/>
        <v>0</v>
      </c>
      <c r="BR230" s="40">
        <f t="shared" si="224"/>
        <v>0</v>
      </c>
      <c r="BS230" s="31">
        <f t="shared" si="225"/>
        <v>0</v>
      </c>
      <c r="BT230" s="40">
        <f t="shared" si="226"/>
        <v>0</v>
      </c>
      <c r="BU230" s="41">
        <f t="shared" si="227"/>
        <v>0</v>
      </c>
      <c r="BV230" s="41">
        <f t="shared" si="228"/>
        <v>0</v>
      </c>
      <c r="BW230" s="42"/>
      <c r="BX230" s="39">
        <f t="shared" si="229"/>
        <v>60</v>
      </c>
      <c r="BY230" s="40">
        <f t="shared" si="230"/>
        <v>0</v>
      </c>
      <c r="BZ230" s="40">
        <f t="shared" si="231"/>
        <v>0</v>
      </c>
      <c r="CA230" s="40">
        <f t="shared" si="232"/>
        <v>0</v>
      </c>
      <c r="CB230" s="40">
        <f t="shared" si="233"/>
        <v>0</v>
      </c>
      <c r="CC230" s="32">
        <f t="shared" si="200"/>
        <v>60</v>
      </c>
      <c r="CD230" s="177">
        <f t="shared" si="6"/>
        <v>-13.333333333333329</v>
      </c>
      <c r="CE230" s="24" t="str">
        <f t="shared" si="201"/>
        <v>NAO</v>
      </c>
      <c r="CF230" s="177">
        <f t="shared" si="7"/>
        <v>-33.333333333333329</v>
      </c>
      <c r="CG230" s="24" t="str">
        <f t="shared" si="202"/>
        <v>NAO</v>
      </c>
      <c r="CH230" s="177">
        <f t="shared" si="8"/>
        <v>-60</v>
      </c>
      <c r="CI230" s="24" t="str">
        <f t="shared" si="203"/>
        <v>NAO</v>
      </c>
      <c r="CJ230" s="24">
        <f t="shared" si="204"/>
        <v>369</v>
      </c>
      <c r="CK230" s="175">
        <f t="shared" si="182"/>
        <v>3.0293085603211069E-2</v>
      </c>
      <c r="CM230">
        <f t="shared" si="183"/>
        <v>0</v>
      </c>
      <c r="CN230">
        <f t="shared" si="184"/>
        <v>0</v>
      </c>
      <c r="CO230">
        <f t="shared" si="185"/>
        <v>9.9800399201596807E-2</v>
      </c>
      <c r="CP230">
        <f t="shared" si="186"/>
        <v>0</v>
      </c>
      <c r="CQ230">
        <f t="shared" si="187"/>
        <v>0</v>
      </c>
      <c r="CR230">
        <f t="shared" si="188"/>
        <v>0</v>
      </c>
      <c r="CS230">
        <f t="shared" si="189"/>
        <v>0</v>
      </c>
      <c r="CT230">
        <f t="shared" si="190"/>
        <v>0</v>
      </c>
      <c r="CU230">
        <f t="shared" si="191"/>
        <v>0</v>
      </c>
      <c r="CV230">
        <f t="shared" si="192"/>
        <v>0</v>
      </c>
      <c r="CW230">
        <f t="shared" si="193"/>
        <v>0</v>
      </c>
      <c r="CX230">
        <f t="shared" si="194"/>
        <v>0</v>
      </c>
      <c r="CY230">
        <f t="shared" si="195"/>
        <v>0</v>
      </c>
      <c r="CZ230">
        <f t="shared" si="196"/>
        <v>0</v>
      </c>
      <c r="DA230">
        <f t="shared" si="197"/>
        <v>0</v>
      </c>
      <c r="DB230">
        <f t="shared" si="198"/>
        <v>0</v>
      </c>
      <c r="DC230">
        <f t="shared" si="199"/>
        <v>0</v>
      </c>
      <c r="DE230" s="24">
        <f t="shared" si="205"/>
        <v>0</v>
      </c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</row>
    <row r="231" spans="1:123" ht="15.75" thickBot="1">
      <c r="A231" s="24" t="str">
        <f ca="1">USP!A30</f>
        <v>USP</v>
      </c>
      <c r="B231" s="24">
        <f ca="1">USP!B30</f>
        <v>28</v>
      </c>
      <c r="C231" s="24" t="str">
        <f ca="1">USP!C30</f>
        <v>Luzimar Raimundo Teixeira</v>
      </c>
      <c r="D231" s="85" t="str">
        <f ca="1">USP!D30</f>
        <v>C</v>
      </c>
      <c r="E231" s="24">
        <f ca="1">USP!E30</f>
        <v>0</v>
      </c>
      <c r="F231" s="24">
        <f ca="1">USP!F30</f>
        <v>0</v>
      </c>
      <c r="G231" s="24">
        <f ca="1">USP!G30</f>
        <v>0</v>
      </c>
      <c r="H231" s="24">
        <f ca="1">USP!H30</f>
        <v>0</v>
      </c>
      <c r="I231" s="24">
        <f ca="1">USP!I30</f>
        <v>0</v>
      </c>
      <c r="J231" s="24">
        <f ca="1">USP!J30</f>
        <v>0</v>
      </c>
      <c r="K231" s="24">
        <f ca="1">USP!K30</f>
        <v>0</v>
      </c>
      <c r="L231" s="24">
        <f ca="1">USP!L30</f>
        <v>0</v>
      </c>
      <c r="M231" s="24">
        <f ca="1">USP!M30</f>
        <v>0</v>
      </c>
      <c r="N231" s="24">
        <f ca="1">USP!N30</f>
        <v>0</v>
      </c>
      <c r="O231" s="24">
        <f ca="1">USP!O30</f>
        <v>0</v>
      </c>
      <c r="P231" s="24">
        <f ca="1">USP!P30</f>
        <v>0</v>
      </c>
      <c r="Q231" s="24">
        <f ca="1">USP!Q30</f>
        <v>0</v>
      </c>
      <c r="R231" s="24">
        <f ca="1">USP!R30</f>
        <v>0</v>
      </c>
      <c r="S231" s="24">
        <f ca="1">USP!S30</f>
        <v>0</v>
      </c>
      <c r="T231" s="85" t="str">
        <f ca="1">USP!T30</f>
        <v>C</v>
      </c>
      <c r="U231" s="24">
        <f ca="1">USP!U30</f>
        <v>0</v>
      </c>
      <c r="V231" s="24">
        <f ca="1">USP!V30</f>
        <v>0</v>
      </c>
      <c r="W231" s="24">
        <f ca="1">USP!W30</f>
        <v>0</v>
      </c>
      <c r="X231" s="24">
        <f ca="1">USP!X30</f>
        <v>0</v>
      </c>
      <c r="Y231" s="24">
        <f ca="1">USP!Y30</f>
        <v>0</v>
      </c>
      <c r="Z231" s="24">
        <f ca="1">USP!Z30</f>
        <v>0</v>
      </c>
      <c r="AA231" s="24">
        <f ca="1">USP!AA30</f>
        <v>0</v>
      </c>
      <c r="AB231" s="24">
        <f ca="1">USP!AB30</f>
        <v>0</v>
      </c>
      <c r="AC231" s="24">
        <f ca="1">USP!AC30</f>
        <v>0</v>
      </c>
      <c r="AD231" s="24">
        <f ca="1">USP!AD30</f>
        <v>0</v>
      </c>
      <c r="AE231" s="24">
        <f ca="1">USP!AE30</f>
        <v>0</v>
      </c>
      <c r="AF231" s="24">
        <f ca="1">USP!AF30</f>
        <v>0</v>
      </c>
      <c r="AG231" s="24">
        <f ca="1">USP!AG30</f>
        <v>0</v>
      </c>
      <c r="AH231" s="24">
        <f ca="1">USP!AH30</f>
        <v>0</v>
      </c>
      <c r="AI231" s="24">
        <f ca="1">USP!AI30</f>
        <v>0</v>
      </c>
      <c r="AJ231" s="50"/>
      <c r="AK231" s="93"/>
      <c r="AL231" s="33"/>
      <c r="AM231" s="33"/>
      <c r="AN231" s="36"/>
      <c r="AO231" s="36"/>
      <c r="AP231" s="36"/>
      <c r="AQ231" s="36"/>
      <c r="AR231" s="37"/>
      <c r="AS231" s="33"/>
      <c r="AT231" s="33"/>
      <c r="AU231" s="33"/>
      <c r="AV231" s="33"/>
      <c r="AW231" s="33"/>
      <c r="AX231" s="33"/>
      <c r="AY231" s="33"/>
      <c r="AZ231" s="38">
        <f t="shared" si="206"/>
        <v>0</v>
      </c>
      <c r="BA231" s="39">
        <f t="shared" si="207"/>
        <v>0</v>
      </c>
      <c r="BB231" s="40">
        <f t="shared" si="208"/>
        <v>0</v>
      </c>
      <c r="BC231" s="31">
        <f t="shared" si="209"/>
        <v>0</v>
      </c>
      <c r="BD231" s="40">
        <f t="shared" si="210"/>
        <v>0</v>
      </c>
      <c r="BE231" s="31">
        <f t="shared" si="211"/>
        <v>0</v>
      </c>
      <c r="BF231" s="40">
        <f t="shared" si="212"/>
        <v>0</v>
      </c>
      <c r="BG231" s="31">
        <f t="shared" si="213"/>
        <v>0</v>
      </c>
      <c r="BH231" s="40">
        <f t="shared" si="214"/>
        <v>0</v>
      </c>
      <c r="BI231" s="40">
        <f t="shared" si="215"/>
        <v>0</v>
      </c>
      <c r="BJ231" s="40">
        <f t="shared" si="216"/>
        <v>0</v>
      </c>
      <c r="BK231" s="40">
        <f t="shared" si="217"/>
        <v>0</v>
      </c>
      <c r="BL231" s="40">
        <f t="shared" si="218"/>
        <v>0</v>
      </c>
      <c r="BM231" s="31">
        <f t="shared" si="219"/>
        <v>0</v>
      </c>
      <c r="BN231" s="40">
        <f t="shared" si="220"/>
        <v>0</v>
      </c>
      <c r="BO231" s="40">
        <f t="shared" si="221"/>
        <v>0</v>
      </c>
      <c r="BP231" s="40">
        <f t="shared" si="222"/>
        <v>0</v>
      </c>
      <c r="BQ231" s="40">
        <f t="shared" si="223"/>
        <v>0</v>
      </c>
      <c r="BR231" s="40">
        <f t="shared" si="224"/>
        <v>0</v>
      </c>
      <c r="BS231" s="31">
        <f t="shared" si="225"/>
        <v>0</v>
      </c>
      <c r="BT231" s="40">
        <f t="shared" si="226"/>
        <v>0</v>
      </c>
      <c r="BU231" s="41">
        <f t="shared" si="227"/>
        <v>0</v>
      </c>
      <c r="BV231" s="41">
        <f t="shared" si="228"/>
        <v>0</v>
      </c>
      <c r="BW231" s="42"/>
      <c r="BX231" s="39">
        <f t="shared" si="229"/>
        <v>0</v>
      </c>
      <c r="BY231" s="40">
        <f t="shared" si="230"/>
        <v>0</v>
      </c>
      <c r="BZ231" s="40">
        <f t="shared" si="231"/>
        <v>0</v>
      </c>
      <c r="CA231" s="40">
        <f t="shared" si="232"/>
        <v>0</v>
      </c>
      <c r="CB231" s="40">
        <f t="shared" si="233"/>
        <v>0</v>
      </c>
      <c r="CC231" s="32" t="str">
        <f t="shared" si="200"/>
        <v/>
      </c>
      <c r="CD231" s="177" t="e">
        <f t="shared" si="6"/>
        <v>#VALUE!</v>
      </c>
      <c r="CE231" s="24" t="str">
        <f t="shared" si="201"/>
        <v xml:space="preserve"> </v>
      </c>
      <c r="CF231" s="177" t="e">
        <f t="shared" si="7"/>
        <v>#VALUE!</v>
      </c>
      <c r="CG231" s="24" t="str">
        <f t="shared" si="202"/>
        <v xml:space="preserve"> </v>
      </c>
      <c r="CH231" s="177" t="e">
        <f t="shared" si="8"/>
        <v>#VALUE!</v>
      </c>
      <c r="CI231" s="24" t="str">
        <f t="shared" si="203"/>
        <v xml:space="preserve"> </v>
      </c>
      <c r="CJ231" s="24" t="e">
        <f t="shared" si="204"/>
        <v>#VALUE!</v>
      </c>
      <c r="CK231" s="175" t="e">
        <f t="shared" si="182"/>
        <v>#VALUE!</v>
      </c>
      <c r="CM231">
        <f t="shared" si="183"/>
        <v>0</v>
      </c>
      <c r="CN231">
        <f t="shared" si="184"/>
        <v>0</v>
      </c>
      <c r="CO231">
        <f t="shared" si="185"/>
        <v>0</v>
      </c>
      <c r="CP231">
        <f t="shared" si="186"/>
        <v>0</v>
      </c>
      <c r="CQ231">
        <f t="shared" si="187"/>
        <v>0</v>
      </c>
      <c r="CR231">
        <f t="shared" si="188"/>
        <v>0</v>
      </c>
      <c r="CS231">
        <f t="shared" si="189"/>
        <v>0</v>
      </c>
      <c r="CT231">
        <f t="shared" si="190"/>
        <v>0</v>
      </c>
      <c r="CU231">
        <f t="shared" si="191"/>
        <v>0</v>
      </c>
      <c r="CV231">
        <f t="shared" si="192"/>
        <v>0</v>
      </c>
      <c r="CW231">
        <f t="shared" si="193"/>
        <v>0</v>
      </c>
      <c r="CX231">
        <f t="shared" si="194"/>
        <v>0</v>
      </c>
      <c r="CY231">
        <f t="shared" si="195"/>
        <v>0</v>
      </c>
      <c r="CZ231">
        <f t="shared" si="196"/>
        <v>0</v>
      </c>
      <c r="DA231">
        <f t="shared" si="197"/>
        <v>0</v>
      </c>
      <c r="DB231">
        <f t="shared" si="198"/>
        <v>0</v>
      </c>
      <c r="DC231">
        <f t="shared" si="199"/>
        <v>0</v>
      </c>
      <c r="DE231" s="24">
        <f t="shared" si="205"/>
        <v>0</v>
      </c>
      <c r="DF231" s="24"/>
      <c r="DG231" s="24"/>
      <c r="DH231" s="24"/>
      <c r="DI231" s="24"/>
      <c r="DJ231" s="24"/>
      <c r="DK231" s="24"/>
      <c r="DL231" s="24"/>
      <c r="DM231" s="24"/>
      <c r="DN231" s="24"/>
      <c r="DO231" s="24"/>
      <c r="DP231" s="24"/>
      <c r="DQ231" s="24"/>
      <c r="DR231" s="24"/>
      <c r="DS231" s="24"/>
    </row>
    <row r="232" spans="1:123" ht="15.75" thickBot="1">
      <c r="A232" s="24" t="str">
        <f ca="1">USP!A31</f>
        <v>USP</v>
      </c>
      <c r="B232" s="24">
        <f ca="1">USP!B31</f>
        <v>29</v>
      </c>
      <c r="C232" s="24" t="str">
        <f ca="1">USP!C31</f>
        <v>Marcelo Saldanha Aoki</v>
      </c>
      <c r="D232" s="85" t="str">
        <f ca="1">USP!D31</f>
        <v>P</v>
      </c>
      <c r="E232" s="24">
        <f ca="1">USP!E31</f>
        <v>1</v>
      </c>
      <c r="F232" s="24">
        <f ca="1">USP!F31</f>
        <v>5</v>
      </c>
      <c r="G232" s="24">
        <f ca="1">USP!G31</f>
        <v>4</v>
      </c>
      <c r="H232" s="24">
        <f ca="1">USP!H31</f>
        <v>1</v>
      </c>
      <c r="I232" s="24">
        <f ca="1">USP!I31</f>
        <v>0</v>
      </c>
      <c r="J232" s="24">
        <f ca="1">USP!J31</f>
        <v>1</v>
      </c>
      <c r="K232" s="24">
        <f ca="1">USP!K31</f>
        <v>0</v>
      </c>
      <c r="L232" s="24">
        <f ca="1">USP!L31</f>
        <v>0</v>
      </c>
      <c r="M232" s="24">
        <f ca="1">USP!M31</f>
        <v>0</v>
      </c>
      <c r="N232" s="24">
        <f ca="1">USP!N31</f>
        <v>0</v>
      </c>
      <c r="O232" s="24">
        <f ca="1">USP!O31</f>
        <v>0</v>
      </c>
      <c r="P232" s="24">
        <f ca="1">USP!P31</f>
        <v>0</v>
      </c>
      <c r="Q232" s="24">
        <f ca="1">USP!Q31</f>
        <v>0</v>
      </c>
      <c r="R232" s="24">
        <f ca="1">USP!R31</f>
        <v>0</v>
      </c>
      <c r="S232" s="24">
        <f ca="1">USP!S31</f>
        <v>0</v>
      </c>
      <c r="T232" s="85" t="str">
        <f ca="1">USP!T31</f>
        <v>C</v>
      </c>
      <c r="U232" s="24">
        <f ca="1">USP!U31</f>
        <v>0</v>
      </c>
      <c r="V232" s="24">
        <f ca="1">USP!V31</f>
        <v>0</v>
      </c>
      <c r="W232" s="24">
        <f ca="1">USP!W31</f>
        <v>0</v>
      </c>
      <c r="X232" s="24">
        <f ca="1">USP!X31</f>
        <v>0</v>
      </c>
      <c r="Y232" s="24">
        <f ca="1">USP!Y31</f>
        <v>0</v>
      </c>
      <c r="Z232" s="24">
        <f ca="1">USP!Z31</f>
        <v>0</v>
      </c>
      <c r="AA232" s="24">
        <f ca="1">USP!AA31</f>
        <v>0</v>
      </c>
      <c r="AB232" s="24">
        <f ca="1">USP!AB31</f>
        <v>0</v>
      </c>
      <c r="AC232" s="24">
        <f ca="1">USP!AC31</f>
        <v>0</v>
      </c>
      <c r="AD232" s="24">
        <f ca="1">USP!AD31</f>
        <v>0</v>
      </c>
      <c r="AE232" s="24">
        <f ca="1">USP!AE31</f>
        <v>0</v>
      </c>
      <c r="AF232" s="24">
        <f ca="1">USP!AF31</f>
        <v>0</v>
      </c>
      <c r="AG232" s="24">
        <f ca="1">USP!AG31</f>
        <v>0</v>
      </c>
      <c r="AH232" s="24">
        <f ca="1">USP!AH31</f>
        <v>0</v>
      </c>
      <c r="AI232" s="24">
        <f ca="1">USP!AI31</f>
        <v>0</v>
      </c>
      <c r="AJ232" s="50"/>
      <c r="AK232" s="93"/>
      <c r="AL232" s="33"/>
      <c r="AM232" s="33"/>
      <c r="AN232" s="36"/>
      <c r="AO232" s="36"/>
      <c r="AP232" s="36"/>
      <c r="AQ232" s="36"/>
      <c r="AR232" s="37"/>
      <c r="AS232" s="33"/>
      <c r="AT232" s="33"/>
      <c r="AU232" s="33"/>
      <c r="AV232" s="33"/>
      <c r="AW232" s="33"/>
      <c r="AX232" s="33"/>
      <c r="AY232" s="33"/>
      <c r="AZ232" s="38">
        <f t="shared" si="206"/>
        <v>1</v>
      </c>
      <c r="BA232" s="39">
        <f t="shared" si="207"/>
        <v>1</v>
      </c>
      <c r="BB232" s="40">
        <f t="shared" si="208"/>
        <v>5</v>
      </c>
      <c r="BC232" s="31">
        <f t="shared" si="209"/>
        <v>6</v>
      </c>
      <c r="BD232" s="40">
        <f t="shared" si="210"/>
        <v>4</v>
      </c>
      <c r="BE232" s="31">
        <f t="shared" si="211"/>
        <v>10</v>
      </c>
      <c r="BF232" s="40">
        <f t="shared" si="212"/>
        <v>1</v>
      </c>
      <c r="BG232" s="31">
        <f t="shared" si="213"/>
        <v>11</v>
      </c>
      <c r="BH232" s="40">
        <f t="shared" si="214"/>
        <v>0</v>
      </c>
      <c r="BI232" s="40">
        <f t="shared" si="215"/>
        <v>1</v>
      </c>
      <c r="BJ232" s="40">
        <f t="shared" si="216"/>
        <v>0</v>
      </c>
      <c r="BK232" s="40">
        <f t="shared" si="217"/>
        <v>0</v>
      </c>
      <c r="BL232" s="40">
        <f t="shared" si="218"/>
        <v>0</v>
      </c>
      <c r="BM232" s="31">
        <f t="shared" si="219"/>
        <v>0</v>
      </c>
      <c r="BN232" s="40">
        <f t="shared" si="220"/>
        <v>0</v>
      </c>
      <c r="BO232" s="40">
        <f t="shared" si="221"/>
        <v>0</v>
      </c>
      <c r="BP232" s="40">
        <f t="shared" si="222"/>
        <v>0</v>
      </c>
      <c r="BQ232" s="40">
        <f t="shared" si="223"/>
        <v>0</v>
      </c>
      <c r="BR232" s="40">
        <f t="shared" si="224"/>
        <v>0</v>
      </c>
      <c r="BS232" s="31">
        <f t="shared" si="225"/>
        <v>0</v>
      </c>
      <c r="BT232" s="40">
        <f t="shared" si="226"/>
        <v>0</v>
      </c>
      <c r="BU232" s="41">
        <f t="shared" si="227"/>
        <v>0</v>
      </c>
      <c r="BV232" s="41">
        <f t="shared" si="228"/>
        <v>0</v>
      </c>
      <c r="BW232" s="42"/>
      <c r="BX232" s="39">
        <f t="shared" si="229"/>
        <v>780</v>
      </c>
      <c r="BY232" s="40">
        <f t="shared" si="230"/>
        <v>10</v>
      </c>
      <c r="BZ232" s="40">
        <f t="shared" si="231"/>
        <v>0</v>
      </c>
      <c r="CA232" s="40">
        <f t="shared" si="232"/>
        <v>0</v>
      </c>
      <c r="CB232" s="40">
        <f t="shared" si="233"/>
        <v>0</v>
      </c>
      <c r="CC232" s="32">
        <f t="shared" si="200"/>
        <v>790</v>
      </c>
      <c r="CD232" s="177">
        <f t="shared" si="6"/>
        <v>716.66666666666663</v>
      </c>
      <c r="CE232" s="24">
        <f t="shared" si="201"/>
        <v>3</v>
      </c>
      <c r="CF232" s="177">
        <f t="shared" si="7"/>
        <v>696.66666666666663</v>
      </c>
      <c r="CG232" s="24">
        <f t="shared" si="202"/>
        <v>4</v>
      </c>
      <c r="CH232" s="177">
        <f t="shared" si="8"/>
        <v>670</v>
      </c>
      <c r="CI232" s="24">
        <f t="shared" si="203"/>
        <v>5</v>
      </c>
      <c r="CJ232" s="24">
        <f t="shared" si="204"/>
        <v>78</v>
      </c>
      <c r="CK232" s="175">
        <f t="shared" si="182"/>
        <v>0.39885896044227903</v>
      </c>
      <c r="CM232">
        <f t="shared" si="183"/>
        <v>0.18484288354898337</v>
      </c>
      <c r="CN232">
        <f t="shared" si="184"/>
        <v>0.77881619937694702</v>
      </c>
      <c r="CO232">
        <f t="shared" si="185"/>
        <v>0.39920159680638723</v>
      </c>
      <c r="CP232">
        <f t="shared" si="186"/>
        <v>0.22779043280182235</v>
      </c>
      <c r="CQ232">
        <f t="shared" si="187"/>
        <v>0</v>
      </c>
      <c r="CR232">
        <f t="shared" si="188"/>
        <v>0.29940119760479045</v>
      </c>
      <c r="CS232">
        <f t="shared" si="189"/>
        <v>0</v>
      </c>
      <c r="CT232">
        <f t="shared" si="190"/>
        <v>0</v>
      </c>
      <c r="CU232">
        <f t="shared" si="191"/>
        <v>0</v>
      </c>
      <c r="CV232">
        <f t="shared" si="192"/>
        <v>0</v>
      </c>
      <c r="CW232">
        <f t="shared" si="193"/>
        <v>0</v>
      </c>
      <c r="CX232">
        <f t="shared" si="194"/>
        <v>0</v>
      </c>
      <c r="CY232">
        <f t="shared" si="195"/>
        <v>0</v>
      </c>
      <c r="CZ232">
        <f t="shared" si="196"/>
        <v>0</v>
      </c>
      <c r="DA232">
        <f t="shared" si="197"/>
        <v>0</v>
      </c>
      <c r="DB232">
        <f t="shared" si="198"/>
        <v>0</v>
      </c>
      <c r="DC232">
        <f t="shared" si="199"/>
        <v>0</v>
      </c>
      <c r="DE232" s="24">
        <f t="shared" si="205"/>
        <v>0</v>
      </c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</row>
    <row r="233" spans="1:123" ht="15.75" thickBot="1">
      <c r="A233" s="24" t="str">
        <f ca="1">USP!A32</f>
        <v>USP</v>
      </c>
      <c r="B233" s="24">
        <f ca="1">USP!B32</f>
        <v>30</v>
      </c>
      <c r="C233" s="24" t="str">
        <f ca="1">USP!C32</f>
        <v>Marcos Duarte</v>
      </c>
      <c r="D233" s="85" t="str">
        <f ca="1">USP!D32</f>
        <v>P</v>
      </c>
      <c r="E233" s="24">
        <f ca="1">USP!E32</f>
        <v>1</v>
      </c>
      <c r="F233" s="24">
        <f ca="1">USP!F32</f>
        <v>2</v>
      </c>
      <c r="G233" s="24">
        <f ca="1">USP!G32</f>
        <v>1</v>
      </c>
      <c r="H233" s="24">
        <f ca="1">USP!H32</f>
        <v>0</v>
      </c>
      <c r="I233" s="24">
        <f ca="1">USP!I32</f>
        <v>0</v>
      </c>
      <c r="J233" s="24">
        <f ca="1">USP!J32</f>
        <v>0</v>
      </c>
      <c r="K233" s="24">
        <f ca="1">USP!K32</f>
        <v>0</v>
      </c>
      <c r="L233" s="24">
        <f ca="1">USP!L32</f>
        <v>0</v>
      </c>
      <c r="M233" s="24">
        <f ca="1">USP!M32</f>
        <v>0</v>
      </c>
      <c r="N233" s="24">
        <f ca="1">USP!N32</f>
        <v>0</v>
      </c>
      <c r="O233" s="24">
        <f ca="1">USP!O32</f>
        <v>0</v>
      </c>
      <c r="P233" s="24">
        <f ca="1">USP!P32</f>
        <v>0</v>
      </c>
      <c r="Q233" s="24">
        <f ca="1">USP!Q32</f>
        <v>0</v>
      </c>
      <c r="R233" s="24">
        <f ca="1">USP!R32</f>
        <v>0</v>
      </c>
      <c r="S233" s="24">
        <f ca="1">USP!S32</f>
        <v>0</v>
      </c>
      <c r="T233" s="85" t="str">
        <f ca="1">USP!T32</f>
        <v>C</v>
      </c>
      <c r="U233" s="24">
        <f ca="1">USP!U32</f>
        <v>0</v>
      </c>
      <c r="V233" s="24">
        <f ca="1">USP!V32</f>
        <v>0</v>
      </c>
      <c r="W233" s="24">
        <f ca="1">USP!W32</f>
        <v>0</v>
      </c>
      <c r="X233" s="24">
        <f ca="1">USP!X32</f>
        <v>0</v>
      </c>
      <c r="Y233" s="24">
        <f ca="1">USP!Y32</f>
        <v>0</v>
      </c>
      <c r="Z233" s="24">
        <f ca="1">USP!Z32</f>
        <v>0</v>
      </c>
      <c r="AA233" s="24">
        <f ca="1">USP!AA32</f>
        <v>0</v>
      </c>
      <c r="AB233" s="24">
        <f ca="1">USP!AB32</f>
        <v>0</v>
      </c>
      <c r="AC233" s="24">
        <f ca="1">USP!AC32</f>
        <v>0</v>
      </c>
      <c r="AD233" s="24">
        <f ca="1">USP!AD32</f>
        <v>0</v>
      </c>
      <c r="AE233" s="24">
        <f ca="1">USP!AE32</f>
        <v>0</v>
      </c>
      <c r="AF233" s="24">
        <f ca="1">USP!AF32</f>
        <v>0</v>
      </c>
      <c r="AG233" s="24">
        <f ca="1">USP!AG32</f>
        <v>0</v>
      </c>
      <c r="AH233" s="24">
        <f ca="1">USP!AH32</f>
        <v>0</v>
      </c>
      <c r="AI233" s="24">
        <f ca="1">USP!AI32</f>
        <v>0</v>
      </c>
      <c r="AJ233" s="50"/>
      <c r="AK233" s="93"/>
      <c r="AL233" s="33"/>
      <c r="AM233" s="33"/>
      <c r="AN233" s="36"/>
      <c r="AO233" s="36"/>
      <c r="AP233" s="36"/>
      <c r="AQ233" s="36"/>
      <c r="AR233" s="37"/>
      <c r="AS233" s="33"/>
      <c r="AT233" s="33"/>
      <c r="AU233" s="33"/>
      <c r="AV233" s="33"/>
      <c r="AW233" s="33"/>
      <c r="AX233" s="33"/>
      <c r="AY233" s="33"/>
      <c r="AZ233" s="38">
        <f t="shared" si="206"/>
        <v>1</v>
      </c>
      <c r="BA233" s="39">
        <f t="shared" si="207"/>
        <v>1</v>
      </c>
      <c r="BB233" s="40">
        <f t="shared" si="208"/>
        <v>2</v>
      </c>
      <c r="BC233" s="31">
        <f t="shared" si="209"/>
        <v>3</v>
      </c>
      <c r="BD233" s="40">
        <f t="shared" si="210"/>
        <v>1</v>
      </c>
      <c r="BE233" s="31">
        <f t="shared" si="211"/>
        <v>4</v>
      </c>
      <c r="BF233" s="40">
        <f t="shared" si="212"/>
        <v>0</v>
      </c>
      <c r="BG233" s="31">
        <f t="shared" si="213"/>
        <v>4</v>
      </c>
      <c r="BH233" s="40">
        <f t="shared" si="214"/>
        <v>0</v>
      </c>
      <c r="BI233" s="40">
        <f t="shared" si="215"/>
        <v>0</v>
      </c>
      <c r="BJ233" s="40">
        <f t="shared" si="216"/>
        <v>0</v>
      </c>
      <c r="BK233" s="40">
        <f t="shared" si="217"/>
        <v>0</v>
      </c>
      <c r="BL233" s="40">
        <f t="shared" si="218"/>
        <v>0</v>
      </c>
      <c r="BM233" s="31">
        <f t="shared" si="219"/>
        <v>0</v>
      </c>
      <c r="BN233" s="40">
        <f t="shared" si="220"/>
        <v>0</v>
      </c>
      <c r="BO233" s="40">
        <f t="shared" si="221"/>
        <v>0</v>
      </c>
      <c r="BP233" s="40">
        <f t="shared" si="222"/>
        <v>0</v>
      </c>
      <c r="BQ233" s="40">
        <f t="shared" si="223"/>
        <v>0</v>
      </c>
      <c r="BR233" s="40">
        <f t="shared" si="224"/>
        <v>0</v>
      </c>
      <c r="BS233" s="31">
        <f t="shared" si="225"/>
        <v>0</v>
      </c>
      <c r="BT233" s="40">
        <f t="shared" si="226"/>
        <v>0</v>
      </c>
      <c r="BU233" s="41">
        <f t="shared" si="227"/>
        <v>0</v>
      </c>
      <c r="BV233" s="41">
        <f t="shared" si="228"/>
        <v>0</v>
      </c>
      <c r="BW233" s="42"/>
      <c r="BX233" s="39">
        <f t="shared" si="229"/>
        <v>320</v>
      </c>
      <c r="BY233" s="40">
        <f t="shared" si="230"/>
        <v>0</v>
      </c>
      <c r="BZ233" s="40">
        <f t="shared" si="231"/>
        <v>0</v>
      </c>
      <c r="CA233" s="40">
        <f t="shared" si="232"/>
        <v>0</v>
      </c>
      <c r="CB233" s="40">
        <f t="shared" si="233"/>
        <v>0</v>
      </c>
      <c r="CC233" s="32">
        <f t="shared" si="200"/>
        <v>320</v>
      </c>
      <c r="CD233" s="177">
        <f t="shared" si="6"/>
        <v>246.66666666666669</v>
      </c>
      <c r="CE233" s="24">
        <f t="shared" si="201"/>
        <v>3</v>
      </c>
      <c r="CF233" s="177">
        <f t="shared" si="7"/>
        <v>226.66666666666669</v>
      </c>
      <c r="CG233" s="24">
        <f t="shared" si="202"/>
        <v>4</v>
      </c>
      <c r="CH233" s="177">
        <f t="shared" si="8"/>
        <v>200</v>
      </c>
      <c r="CI233" s="24">
        <f t="shared" si="203"/>
        <v>5</v>
      </c>
      <c r="CJ233" s="24">
        <f t="shared" si="204"/>
        <v>200</v>
      </c>
      <c r="CK233" s="175">
        <f t="shared" si="182"/>
        <v>0.16156312321712571</v>
      </c>
      <c r="CM233">
        <f t="shared" si="183"/>
        <v>0.18484288354898337</v>
      </c>
      <c r="CN233">
        <f t="shared" si="184"/>
        <v>0.3115264797507788</v>
      </c>
      <c r="CO233">
        <f t="shared" si="185"/>
        <v>9.9800399201596807E-2</v>
      </c>
      <c r="CP233">
        <f t="shared" si="186"/>
        <v>0</v>
      </c>
      <c r="CQ233">
        <f t="shared" si="187"/>
        <v>0</v>
      </c>
      <c r="CR233">
        <f t="shared" si="188"/>
        <v>0</v>
      </c>
      <c r="CS233">
        <f t="shared" si="189"/>
        <v>0</v>
      </c>
      <c r="CT233">
        <f t="shared" si="190"/>
        <v>0</v>
      </c>
      <c r="CU233">
        <f t="shared" si="191"/>
        <v>0</v>
      </c>
      <c r="CV233">
        <f t="shared" si="192"/>
        <v>0</v>
      </c>
      <c r="CW233">
        <f t="shared" si="193"/>
        <v>0</v>
      </c>
      <c r="CX233">
        <f t="shared" si="194"/>
        <v>0</v>
      </c>
      <c r="CY233">
        <f t="shared" si="195"/>
        <v>0</v>
      </c>
      <c r="CZ233">
        <f t="shared" si="196"/>
        <v>0</v>
      </c>
      <c r="DA233">
        <f t="shared" si="197"/>
        <v>0</v>
      </c>
      <c r="DB233">
        <f t="shared" si="198"/>
        <v>0</v>
      </c>
      <c r="DC233">
        <f t="shared" si="199"/>
        <v>0</v>
      </c>
      <c r="DE233" s="24">
        <f t="shared" si="205"/>
        <v>0</v>
      </c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</row>
    <row r="234" spans="1:123" ht="15.75" thickBot="1">
      <c r="A234" s="24" t="str">
        <f ca="1">USP!A33</f>
        <v>USP</v>
      </c>
      <c r="B234" s="24">
        <f ca="1">USP!B33</f>
        <v>31</v>
      </c>
      <c r="C234" s="24" t="str">
        <f ca="1">USP!C33</f>
        <v>Maria Augusta Peduti Dal'Molin Kiss</v>
      </c>
      <c r="D234" s="85" t="str">
        <f ca="1">USP!D33</f>
        <v>P</v>
      </c>
      <c r="E234" s="24">
        <f ca="1">USP!E33</f>
        <v>2</v>
      </c>
      <c r="F234" s="24">
        <f ca="1">USP!F33</f>
        <v>3</v>
      </c>
      <c r="G234" s="24">
        <f ca="1">USP!G33</f>
        <v>2</v>
      </c>
      <c r="H234" s="24">
        <f ca="1">USP!H33</f>
        <v>0</v>
      </c>
      <c r="I234" s="24">
        <f ca="1">USP!I33</f>
        <v>0</v>
      </c>
      <c r="J234" s="24">
        <f ca="1">USP!J33</f>
        <v>0</v>
      </c>
      <c r="K234" s="24">
        <f ca="1">USP!K33</f>
        <v>0</v>
      </c>
      <c r="L234" s="24">
        <f ca="1">USP!L33</f>
        <v>0</v>
      </c>
      <c r="M234" s="24">
        <f ca="1">USP!M33</f>
        <v>0</v>
      </c>
      <c r="N234" s="24">
        <f ca="1">USP!N33</f>
        <v>0</v>
      </c>
      <c r="O234" s="24">
        <f ca="1">USP!O33</f>
        <v>0</v>
      </c>
      <c r="P234" s="24">
        <f ca="1">USP!P33</f>
        <v>0</v>
      </c>
      <c r="Q234" s="24">
        <f ca="1">USP!Q33</f>
        <v>0</v>
      </c>
      <c r="R234" s="24">
        <f ca="1">USP!R33</f>
        <v>0</v>
      </c>
      <c r="S234" s="24">
        <f ca="1">USP!S33</f>
        <v>0</v>
      </c>
      <c r="T234" s="85" t="str">
        <f ca="1">USP!T33</f>
        <v>P</v>
      </c>
      <c r="U234" s="24">
        <f ca="1">USP!U33</f>
        <v>6</v>
      </c>
      <c r="V234" s="24">
        <f ca="1">USP!V33</f>
        <v>1</v>
      </c>
      <c r="W234" s="24">
        <f ca="1">USP!W33</f>
        <v>2</v>
      </c>
      <c r="X234" s="24">
        <f ca="1">USP!X33</f>
        <v>0</v>
      </c>
      <c r="Y234" s="24">
        <f ca="1">USP!Y33</f>
        <v>0</v>
      </c>
      <c r="Z234" s="24">
        <f ca="1">USP!Z33</f>
        <v>0</v>
      </c>
      <c r="AA234" s="24">
        <f ca="1">USP!AA33</f>
        <v>0</v>
      </c>
      <c r="AB234" s="24">
        <f ca="1">USP!AB33</f>
        <v>0</v>
      </c>
      <c r="AC234" s="24">
        <f ca="1">USP!AC33</f>
        <v>0</v>
      </c>
      <c r="AD234" s="24">
        <f ca="1">USP!AD33</f>
        <v>0</v>
      </c>
      <c r="AE234" s="24">
        <f ca="1">USP!AE33</f>
        <v>0</v>
      </c>
      <c r="AF234" s="24">
        <f ca="1">USP!AF33</f>
        <v>0</v>
      </c>
      <c r="AG234" s="24">
        <f ca="1">USP!AG33</f>
        <v>0</v>
      </c>
      <c r="AH234" s="24">
        <f ca="1">USP!AH33</f>
        <v>0</v>
      </c>
      <c r="AI234" s="24">
        <f ca="1">USP!AI33</f>
        <v>0</v>
      </c>
      <c r="AJ234" s="50"/>
      <c r="AK234" s="93"/>
      <c r="AL234" s="33"/>
      <c r="AM234" s="33"/>
      <c r="AN234" s="36"/>
      <c r="AO234" s="36"/>
      <c r="AP234" s="36"/>
      <c r="AQ234" s="36"/>
      <c r="AR234" s="37"/>
      <c r="AS234" s="33"/>
      <c r="AT234" s="33"/>
      <c r="AU234" s="33"/>
      <c r="AV234" s="33"/>
      <c r="AW234" s="33"/>
      <c r="AX234" s="33"/>
      <c r="AY234" s="33"/>
      <c r="AZ234" s="38">
        <f t="shared" si="206"/>
        <v>2</v>
      </c>
      <c r="BA234" s="39">
        <f t="shared" si="207"/>
        <v>8</v>
      </c>
      <c r="BB234" s="40">
        <f t="shared" si="208"/>
        <v>4</v>
      </c>
      <c r="BC234" s="31">
        <f t="shared" si="209"/>
        <v>12</v>
      </c>
      <c r="BD234" s="40">
        <f t="shared" si="210"/>
        <v>4</v>
      </c>
      <c r="BE234" s="31">
        <f t="shared" si="211"/>
        <v>16</v>
      </c>
      <c r="BF234" s="40">
        <f t="shared" si="212"/>
        <v>0</v>
      </c>
      <c r="BG234" s="31">
        <f t="shared" si="213"/>
        <v>16</v>
      </c>
      <c r="BH234" s="40">
        <f t="shared" si="214"/>
        <v>0</v>
      </c>
      <c r="BI234" s="40">
        <f t="shared" si="215"/>
        <v>0</v>
      </c>
      <c r="BJ234" s="40">
        <f t="shared" si="216"/>
        <v>0</v>
      </c>
      <c r="BK234" s="40">
        <f t="shared" si="217"/>
        <v>0</v>
      </c>
      <c r="BL234" s="40">
        <f t="shared" si="218"/>
        <v>0</v>
      </c>
      <c r="BM234" s="31">
        <f t="shared" si="219"/>
        <v>0</v>
      </c>
      <c r="BN234" s="40">
        <f t="shared" si="220"/>
        <v>0</v>
      </c>
      <c r="BO234" s="40">
        <f t="shared" si="221"/>
        <v>0</v>
      </c>
      <c r="BP234" s="40">
        <f t="shared" si="222"/>
        <v>0</v>
      </c>
      <c r="BQ234" s="40">
        <f t="shared" si="223"/>
        <v>0</v>
      </c>
      <c r="BR234" s="40">
        <f t="shared" si="224"/>
        <v>0</v>
      </c>
      <c r="BS234" s="31">
        <f t="shared" si="225"/>
        <v>0</v>
      </c>
      <c r="BT234" s="40">
        <f t="shared" si="226"/>
        <v>0</v>
      </c>
      <c r="BU234" s="41">
        <f t="shared" si="227"/>
        <v>0</v>
      </c>
      <c r="BV234" s="41">
        <f t="shared" si="228"/>
        <v>0</v>
      </c>
      <c r="BW234" s="42"/>
      <c r="BX234" s="39">
        <f t="shared" si="229"/>
        <v>1360</v>
      </c>
      <c r="BY234" s="40">
        <f t="shared" si="230"/>
        <v>0</v>
      </c>
      <c r="BZ234" s="40">
        <f t="shared" si="231"/>
        <v>0</v>
      </c>
      <c r="CA234" s="40">
        <f t="shared" si="232"/>
        <v>0</v>
      </c>
      <c r="CB234" s="40">
        <f t="shared" si="233"/>
        <v>0</v>
      </c>
      <c r="CC234" s="32">
        <f t="shared" si="200"/>
        <v>1360</v>
      </c>
      <c r="CD234" s="177">
        <f t="shared" si="6"/>
        <v>1213.3333333333333</v>
      </c>
      <c r="CE234" s="24">
        <f t="shared" si="201"/>
        <v>3</v>
      </c>
      <c r="CF234" s="177">
        <f t="shared" si="7"/>
        <v>1173.3333333333333</v>
      </c>
      <c r="CG234" s="24">
        <f t="shared" si="202"/>
        <v>4</v>
      </c>
      <c r="CH234" s="177">
        <f t="shared" si="8"/>
        <v>1120</v>
      </c>
      <c r="CI234" s="24">
        <f t="shared" si="203"/>
        <v>5</v>
      </c>
      <c r="CJ234" s="24">
        <f t="shared" si="204"/>
        <v>22</v>
      </c>
      <c r="CK234" s="175">
        <f t="shared" si="182"/>
        <v>0.6866432736727841</v>
      </c>
      <c r="CM234">
        <f t="shared" si="183"/>
        <v>1.478743068391867</v>
      </c>
      <c r="CN234">
        <f t="shared" si="184"/>
        <v>0.62305295950155759</v>
      </c>
      <c r="CO234">
        <f t="shared" si="185"/>
        <v>0.39920159680638723</v>
      </c>
      <c r="CP234">
        <f t="shared" si="186"/>
        <v>0</v>
      </c>
      <c r="CQ234">
        <f t="shared" si="187"/>
        <v>0</v>
      </c>
      <c r="CR234">
        <f t="shared" si="188"/>
        <v>0</v>
      </c>
      <c r="CS234">
        <f t="shared" si="189"/>
        <v>0</v>
      </c>
      <c r="CT234">
        <f t="shared" si="190"/>
        <v>0</v>
      </c>
      <c r="CU234">
        <f t="shared" si="191"/>
        <v>0</v>
      </c>
      <c r="CV234">
        <f t="shared" si="192"/>
        <v>0</v>
      </c>
      <c r="CW234">
        <f t="shared" si="193"/>
        <v>0</v>
      </c>
      <c r="CX234">
        <f t="shared" si="194"/>
        <v>0</v>
      </c>
      <c r="CY234">
        <f t="shared" si="195"/>
        <v>0</v>
      </c>
      <c r="CZ234">
        <f t="shared" si="196"/>
        <v>0</v>
      </c>
      <c r="DA234">
        <f t="shared" si="197"/>
        <v>0</v>
      </c>
      <c r="DB234">
        <f t="shared" si="198"/>
        <v>0</v>
      </c>
      <c r="DC234">
        <f t="shared" si="199"/>
        <v>0</v>
      </c>
      <c r="DE234" s="24">
        <f t="shared" si="205"/>
        <v>0</v>
      </c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</row>
    <row r="235" spans="1:123" ht="15.75" thickBot="1">
      <c r="A235" s="24" t="str">
        <f ca="1">USP!A34</f>
        <v>USP</v>
      </c>
      <c r="B235" s="24">
        <f ca="1">USP!B34</f>
        <v>32</v>
      </c>
      <c r="C235" s="24" t="str">
        <f ca="1">USP!C34</f>
        <v>Maria Tereza Silveira Böhme</v>
      </c>
      <c r="D235" s="85" t="str">
        <f ca="1">USP!D34</f>
        <v>P</v>
      </c>
      <c r="E235" s="24">
        <f ca="1">USP!E34</f>
        <v>0</v>
      </c>
      <c r="F235" s="24">
        <f ca="1">USP!F34</f>
        <v>3</v>
      </c>
      <c r="G235" s="24">
        <f ca="1">USP!G34</f>
        <v>2</v>
      </c>
      <c r="H235" s="24">
        <f ca="1">USP!H34</f>
        <v>0</v>
      </c>
      <c r="I235" s="24">
        <f ca="1">USP!I34</f>
        <v>0</v>
      </c>
      <c r="J235" s="24">
        <f ca="1">USP!J34</f>
        <v>0</v>
      </c>
      <c r="K235" s="24">
        <f ca="1">USP!K34</f>
        <v>0</v>
      </c>
      <c r="L235" s="24">
        <f ca="1">USP!L34</f>
        <v>0</v>
      </c>
      <c r="M235" s="24">
        <f ca="1">USP!M34</f>
        <v>0</v>
      </c>
      <c r="N235" s="24">
        <f ca="1">USP!N34</f>
        <v>0</v>
      </c>
      <c r="O235" s="24">
        <f ca="1">USP!O34</f>
        <v>0</v>
      </c>
      <c r="P235" s="24">
        <f ca="1">USP!P34</f>
        <v>0</v>
      </c>
      <c r="Q235" s="24">
        <f ca="1">USP!Q34</f>
        <v>0</v>
      </c>
      <c r="R235" s="24">
        <f ca="1">USP!R34</f>
        <v>0</v>
      </c>
      <c r="S235" s="24">
        <f ca="1">USP!S34</f>
        <v>0</v>
      </c>
      <c r="T235" s="85" t="str">
        <f ca="1">USP!T34</f>
        <v>P</v>
      </c>
      <c r="U235" s="24">
        <f ca="1">USP!U34</f>
        <v>0</v>
      </c>
      <c r="V235" s="24">
        <f ca="1">USP!V34</f>
        <v>0</v>
      </c>
      <c r="W235" s="24">
        <f ca="1">USP!W34</f>
        <v>1</v>
      </c>
      <c r="X235" s="24">
        <f ca="1">USP!X34</f>
        <v>0</v>
      </c>
      <c r="Y235" s="24">
        <f ca="1">USP!Y34</f>
        <v>0</v>
      </c>
      <c r="Z235" s="24">
        <f ca="1">USP!Z34</f>
        <v>0</v>
      </c>
      <c r="AA235" s="24">
        <f ca="1">USP!AA34</f>
        <v>0</v>
      </c>
      <c r="AB235" s="24">
        <f ca="1">USP!AB34</f>
        <v>0</v>
      </c>
      <c r="AC235" s="24">
        <f ca="1">USP!AC34</f>
        <v>0</v>
      </c>
      <c r="AD235" s="24">
        <f ca="1">USP!AD34</f>
        <v>0</v>
      </c>
      <c r="AE235" s="24">
        <f ca="1">USP!AE34</f>
        <v>1</v>
      </c>
      <c r="AF235" s="24">
        <f ca="1">USP!AF34</f>
        <v>0</v>
      </c>
      <c r="AG235" s="24">
        <f ca="1">USP!AG34</f>
        <v>0</v>
      </c>
      <c r="AH235" s="24">
        <f ca="1">USP!AH34</f>
        <v>1</v>
      </c>
      <c r="AI235" s="24">
        <f ca="1">USP!AI34</f>
        <v>0</v>
      </c>
      <c r="AJ235" s="50"/>
      <c r="AK235" s="93"/>
      <c r="AL235" s="33"/>
      <c r="AM235" s="33"/>
      <c r="AN235" s="36"/>
      <c r="AO235" s="36"/>
      <c r="AP235" s="36"/>
      <c r="AQ235" s="36"/>
      <c r="AR235" s="37"/>
      <c r="AS235" s="33"/>
      <c r="AT235" s="33"/>
      <c r="AU235" s="33"/>
      <c r="AV235" s="33"/>
      <c r="AW235" s="33"/>
      <c r="AX235" s="33"/>
      <c r="AY235" s="33"/>
      <c r="AZ235" s="38">
        <f t="shared" si="206"/>
        <v>2</v>
      </c>
      <c r="BA235" s="39">
        <f t="shared" si="207"/>
        <v>0</v>
      </c>
      <c r="BB235" s="40">
        <f t="shared" si="208"/>
        <v>3</v>
      </c>
      <c r="BC235" s="31">
        <f t="shared" si="209"/>
        <v>3</v>
      </c>
      <c r="BD235" s="40">
        <f t="shared" si="210"/>
        <v>3</v>
      </c>
      <c r="BE235" s="31">
        <f t="shared" si="211"/>
        <v>6</v>
      </c>
      <c r="BF235" s="40">
        <f t="shared" si="212"/>
        <v>0</v>
      </c>
      <c r="BG235" s="31">
        <f t="shared" si="213"/>
        <v>6</v>
      </c>
      <c r="BH235" s="40">
        <f t="shared" si="214"/>
        <v>0</v>
      </c>
      <c r="BI235" s="40">
        <f t="shared" si="215"/>
        <v>0</v>
      </c>
      <c r="BJ235" s="40">
        <f t="shared" si="216"/>
        <v>0</v>
      </c>
      <c r="BK235" s="40">
        <f t="shared" si="217"/>
        <v>0</v>
      </c>
      <c r="BL235" s="40">
        <f t="shared" si="218"/>
        <v>0</v>
      </c>
      <c r="BM235" s="31">
        <f t="shared" si="219"/>
        <v>0</v>
      </c>
      <c r="BN235" s="40">
        <f t="shared" si="220"/>
        <v>0</v>
      </c>
      <c r="BO235" s="40">
        <f t="shared" si="221"/>
        <v>1</v>
      </c>
      <c r="BP235" s="40">
        <f t="shared" si="222"/>
        <v>1</v>
      </c>
      <c r="BQ235" s="40">
        <f t="shared" si="223"/>
        <v>0</v>
      </c>
      <c r="BR235" s="40">
        <f t="shared" si="224"/>
        <v>0</v>
      </c>
      <c r="BS235" s="31">
        <f t="shared" si="225"/>
        <v>0</v>
      </c>
      <c r="BT235" s="40">
        <f t="shared" si="226"/>
        <v>1</v>
      </c>
      <c r="BU235" s="41">
        <f t="shared" si="227"/>
        <v>0</v>
      </c>
      <c r="BV235" s="41">
        <f t="shared" si="228"/>
        <v>0</v>
      </c>
      <c r="BW235" s="42"/>
      <c r="BX235" s="39">
        <f t="shared" si="229"/>
        <v>420</v>
      </c>
      <c r="BY235" s="40">
        <f t="shared" si="230"/>
        <v>0</v>
      </c>
      <c r="BZ235" s="40">
        <f t="shared" si="231"/>
        <v>0</v>
      </c>
      <c r="CA235" s="40">
        <f t="shared" si="232"/>
        <v>20</v>
      </c>
      <c r="CB235" s="40">
        <f t="shared" si="233"/>
        <v>25</v>
      </c>
      <c r="CC235" s="32">
        <f t="shared" si="200"/>
        <v>465</v>
      </c>
      <c r="CD235" s="177">
        <f t="shared" si="6"/>
        <v>318.33333333333337</v>
      </c>
      <c r="CE235" s="24">
        <f t="shared" si="201"/>
        <v>3</v>
      </c>
      <c r="CF235" s="177">
        <f t="shared" si="7"/>
        <v>278.33333333333337</v>
      </c>
      <c r="CG235" s="24">
        <f t="shared" si="202"/>
        <v>4</v>
      </c>
      <c r="CH235" s="177">
        <f t="shared" si="8"/>
        <v>225</v>
      </c>
      <c r="CI235" s="24">
        <f t="shared" si="203"/>
        <v>5</v>
      </c>
      <c r="CJ235" s="24">
        <f t="shared" si="204"/>
        <v>131</v>
      </c>
      <c r="CK235" s="175">
        <f t="shared" si="182"/>
        <v>0.23477141342488575</v>
      </c>
      <c r="CM235">
        <f t="shared" si="183"/>
        <v>0</v>
      </c>
      <c r="CN235">
        <f t="shared" si="184"/>
        <v>0.46728971962616822</v>
      </c>
      <c r="CO235">
        <f t="shared" si="185"/>
        <v>0.29940119760479045</v>
      </c>
      <c r="CP235">
        <f t="shared" si="186"/>
        <v>0</v>
      </c>
      <c r="CQ235">
        <f t="shared" si="187"/>
        <v>0</v>
      </c>
      <c r="CR235">
        <f t="shared" si="188"/>
        <v>0</v>
      </c>
      <c r="CS235">
        <f t="shared" si="189"/>
        <v>0</v>
      </c>
      <c r="CT235">
        <f t="shared" si="190"/>
        <v>0</v>
      </c>
      <c r="CU235">
        <f t="shared" si="191"/>
        <v>0</v>
      </c>
      <c r="CV235">
        <f t="shared" si="192"/>
        <v>0</v>
      </c>
      <c r="CW235">
        <f t="shared" si="193"/>
        <v>3.4482758620689657</v>
      </c>
      <c r="CX235">
        <f t="shared" si="194"/>
        <v>3.5714285714285712</v>
      </c>
      <c r="CY235">
        <f t="shared" si="195"/>
        <v>0</v>
      </c>
      <c r="CZ235">
        <f t="shared" si="196"/>
        <v>0</v>
      </c>
      <c r="DA235">
        <f t="shared" si="197"/>
        <v>1.3404825737265416</v>
      </c>
      <c r="DB235">
        <f t="shared" si="198"/>
        <v>0</v>
      </c>
      <c r="DC235">
        <f t="shared" si="199"/>
        <v>0</v>
      </c>
      <c r="DE235" s="24">
        <f t="shared" si="205"/>
        <v>0</v>
      </c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</row>
    <row r="236" spans="1:123" ht="15.75" thickBot="1">
      <c r="A236" s="24" t="str">
        <f ca="1">USP!A35</f>
        <v>USP</v>
      </c>
      <c r="B236" s="24">
        <f ca="1">USP!B35</f>
        <v>33</v>
      </c>
      <c r="C236" s="24" t="str">
        <f ca="1">USP!C35</f>
        <v>Monica Yuri Takito</v>
      </c>
      <c r="D236" s="85" t="str">
        <f ca="1">USP!D35</f>
        <v>P</v>
      </c>
      <c r="E236" s="24">
        <f ca="1">USP!E35</f>
        <v>0</v>
      </c>
      <c r="F236" s="24">
        <f ca="1">USP!F35</f>
        <v>1</v>
      </c>
      <c r="G236" s="24">
        <f ca="1">USP!G35</f>
        <v>1</v>
      </c>
      <c r="H236" s="24">
        <f ca="1">USP!H35</f>
        <v>0</v>
      </c>
      <c r="I236" s="24">
        <f ca="1">USP!I35</f>
        <v>0</v>
      </c>
      <c r="J236" s="24">
        <f ca="1">USP!J35</f>
        <v>0</v>
      </c>
      <c r="K236" s="24">
        <f ca="1">USP!K35</f>
        <v>0</v>
      </c>
      <c r="L236" s="24">
        <f ca="1">USP!L35</f>
        <v>0</v>
      </c>
      <c r="M236" s="24">
        <f ca="1">USP!M35</f>
        <v>0</v>
      </c>
      <c r="N236" s="24">
        <f ca="1">USP!N35</f>
        <v>0</v>
      </c>
      <c r="O236" s="24">
        <f ca="1">USP!O35</f>
        <v>0</v>
      </c>
      <c r="P236" s="24">
        <f ca="1">USP!P35</f>
        <v>0</v>
      </c>
      <c r="Q236" s="24">
        <f ca="1">USP!Q35</f>
        <v>0</v>
      </c>
      <c r="R236" s="24">
        <f ca="1">USP!R35</f>
        <v>0</v>
      </c>
      <c r="S236" s="24">
        <f ca="1">USP!S35</f>
        <v>0</v>
      </c>
      <c r="T236" s="85" t="str">
        <f ca="1">USP!T35</f>
        <v>P</v>
      </c>
      <c r="U236" s="24">
        <f ca="1">USP!U35</f>
        <v>0</v>
      </c>
      <c r="V236" s="24">
        <f ca="1">USP!V35</f>
        <v>1</v>
      </c>
      <c r="W236" s="24">
        <f ca="1">USP!W35</f>
        <v>0</v>
      </c>
      <c r="X236" s="24">
        <f ca="1">USP!X35</f>
        <v>0</v>
      </c>
      <c r="Y236" s="24">
        <f ca="1">USP!Y35</f>
        <v>0</v>
      </c>
      <c r="Z236" s="24">
        <f ca="1">USP!Z35</f>
        <v>1</v>
      </c>
      <c r="AA236" s="24">
        <f ca="1">USP!AA35</f>
        <v>0</v>
      </c>
      <c r="AB236" s="24">
        <f ca="1">USP!AB35</f>
        <v>0</v>
      </c>
      <c r="AC236" s="24">
        <f ca="1">USP!AC35</f>
        <v>0</v>
      </c>
      <c r="AD236" s="24">
        <f ca="1">USP!AD35</f>
        <v>0</v>
      </c>
      <c r="AE236" s="24">
        <f ca="1">USP!AE35</f>
        <v>0</v>
      </c>
      <c r="AF236" s="24">
        <f ca="1">USP!AF35</f>
        <v>0</v>
      </c>
      <c r="AG236" s="24">
        <f ca="1">USP!AG35</f>
        <v>0</v>
      </c>
      <c r="AH236" s="24">
        <f ca="1">USP!AH35</f>
        <v>0</v>
      </c>
      <c r="AI236" s="24">
        <f ca="1">USP!AI35</f>
        <v>0</v>
      </c>
      <c r="AJ236" s="50"/>
      <c r="AK236" s="93"/>
      <c r="AL236" s="33"/>
      <c r="AM236" s="33"/>
      <c r="AN236" s="36"/>
      <c r="AO236" s="36"/>
      <c r="AP236" s="36"/>
      <c r="AQ236" s="36"/>
      <c r="AR236" s="37"/>
      <c r="AS236" s="33"/>
      <c r="AT236" s="33"/>
      <c r="AU236" s="33"/>
      <c r="AV236" s="33"/>
      <c r="AW236" s="33"/>
      <c r="AX236" s="33"/>
      <c r="AY236" s="33"/>
      <c r="AZ236" s="38">
        <f t="shared" si="206"/>
        <v>2</v>
      </c>
      <c r="BA236" s="39">
        <f t="shared" si="207"/>
        <v>0</v>
      </c>
      <c r="BB236" s="40">
        <f t="shared" si="208"/>
        <v>2</v>
      </c>
      <c r="BC236" s="31">
        <f t="shared" si="209"/>
        <v>2</v>
      </c>
      <c r="BD236" s="40">
        <f t="shared" si="210"/>
        <v>1</v>
      </c>
      <c r="BE236" s="31">
        <f t="shared" si="211"/>
        <v>3</v>
      </c>
      <c r="BF236" s="40">
        <f t="shared" si="212"/>
        <v>0</v>
      </c>
      <c r="BG236" s="31">
        <f t="shared" si="213"/>
        <v>3</v>
      </c>
      <c r="BH236" s="40">
        <f t="shared" si="214"/>
        <v>0</v>
      </c>
      <c r="BI236" s="40">
        <f t="shared" si="215"/>
        <v>1</v>
      </c>
      <c r="BJ236" s="40">
        <f t="shared" si="216"/>
        <v>0</v>
      </c>
      <c r="BK236" s="40">
        <f t="shared" si="217"/>
        <v>0</v>
      </c>
      <c r="BL236" s="40">
        <f t="shared" si="218"/>
        <v>0</v>
      </c>
      <c r="BM236" s="31">
        <f t="shared" si="219"/>
        <v>0</v>
      </c>
      <c r="BN236" s="40">
        <f t="shared" si="220"/>
        <v>0</v>
      </c>
      <c r="BO236" s="40">
        <f t="shared" si="221"/>
        <v>0</v>
      </c>
      <c r="BP236" s="40">
        <f t="shared" si="222"/>
        <v>0</v>
      </c>
      <c r="BQ236" s="40">
        <f t="shared" si="223"/>
        <v>0</v>
      </c>
      <c r="BR236" s="40">
        <f t="shared" si="224"/>
        <v>0</v>
      </c>
      <c r="BS236" s="31">
        <f t="shared" si="225"/>
        <v>0</v>
      </c>
      <c r="BT236" s="40">
        <f t="shared" si="226"/>
        <v>0</v>
      </c>
      <c r="BU236" s="41">
        <f t="shared" si="227"/>
        <v>0</v>
      </c>
      <c r="BV236" s="41">
        <f t="shared" si="228"/>
        <v>0</v>
      </c>
      <c r="BW236" s="42"/>
      <c r="BX236" s="39">
        <f t="shared" si="229"/>
        <v>220</v>
      </c>
      <c r="BY236" s="40">
        <f t="shared" si="230"/>
        <v>10</v>
      </c>
      <c r="BZ236" s="40">
        <f t="shared" si="231"/>
        <v>0</v>
      </c>
      <c r="CA236" s="40">
        <f t="shared" si="232"/>
        <v>0</v>
      </c>
      <c r="CB236" s="40">
        <f t="shared" si="233"/>
        <v>0</v>
      </c>
      <c r="CC236" s="32">
        <f t="shared" si="200"/>
        <v>230</v>
      </c>
      <c r="CD236" s="177">
        <f t="shared" si="6"/>
        <v>83.333333333333343</v>
      </c>
      <c r="CE236" s="24">
        <f t="shared" si="201"/>
        <v>3</v>
      </c>
      <c r="CF236" s="177">
        <f t="shared" si="7"/>
        <v>43.333333333333343</v>
      </c>
      <c r="CG236" s="24">
        <f t="shared" si="202"/>
        <v>4</v>
      </c>
      <c r="CH236" s="177">
        <f t="shared" si="8"/>
        <v>-10</v>
      </c>
      <c r="CI236" s="24" t="str">
        <f t="shared" si="203"/>
        <v>NAO</v>
      </c>
      <c r="CJ236" s="24">
        <f t="shared" si="204"/>
        <v>263</v>
      </c>
      <c r="CK236" s="175">
        <f t="shared" si="182"/>
        <v>0.11612349481230907</v>
      </c>
      <c r="CM236">
        <f t="shared" si="183"/>
        <v>0</v>
      </c>
      <c r="CN236">
        <f t="shared" si="184"/>
        <v>0.3115264797507788</v>
      </c>
      <c r="CO236">
        <f t="shared" si="185"/>
        <v>9.9800399201596807E-2</v>
      </c>
      <c r="CP236">
        <f t="shared" si="186"/>
        <v>0</v>
      </c>
      <c r="CQ236">
        <f t="shared" si="187"/>
        <v>0</v>
      </c>
      <c r="CR236">
        <f t="shared" si="188"/>
        <v>0.29940119760479045</v>
      </c>
      <c r="CS236">
        <f t="shared" si="189"/>
        <v>0</v>
      </c>
      <c r="CT236">
        <f t="shared" si="190"/>
        <v>0</v>
      </c>
      <c r="CU236">
        <f t="shared" si="191"/>
        <v>0</v>
      </c>
      <c r="CV236">
        <f t="shared" si="192"/>
        <v>0</v>
      </c>
      <c r="CW236">
        <f t="shared" si="193"/>
        <v>0</v>
      </c>
      <c r="CX236">
        <f t="shared" si="194"/>
        <v>0</v>
      </c>
      <c r="CY236">
        <f t="shared" si="195"/>
        <v>0</v>
      </c>
      <c r="CZ236">
        <f t="shared" si="196"/>
        <v>0</v>
      </c>
      <c r="DA236">
        <f t="shared" si="197"/>
        <v>0</v>
      </c>
      <c r="DB236">
        <f t="shared" si="198"/>
        <v>0</v>
      </c>
      <c r="DC236">
        <f t="shared" si="199"/>
        <v>0</v>
      </c>
      <c r="DE236" s="24">
        <f t="shared" si="205"/>
        <v>0</v>
      </c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</row>
    <row r="237" spans="1:123" ht="15.75" thickBot="1">
      <c r="A237" s="24" t="str">
        <f ca="1">USP!A36</f>
        <v>USP</v>
      </c>
      <c r="B237" s="24">
        <f ca="1">USP!B36</f>
        <v>34</v>
      </c>
      <c r="C237" s="24" t="str">
        <f ca="1">USP!C36</f>
        <v>Myrian Nunomura</v>
      </c>
      <c r="D237" s="85" t="str">
        <f ca="1">USP!D36</f>
        <v>P</v>
      </c>
      <c r="E237" s="24">
        <f ca="1">USP!E36</f>
        <v>0</v>
      </c>
      <c r="F237" s="24">
        <f ca="1">USP!F36</f>
        <v>1</v>
      </c>
      <c r="G237" s="24">
        <f ca="1">USP!G36</f>
        <v>3</v>
      </c>
      <c r="H237" s="24">
        <f ca="1">USP!H36</f>
        <v>0</v>
      </c>
      <c r="I237" s="24">
        <f ca="1">USP!I36</f>
        <v>0</v>
      </c>
      <c r="J237" s="24">
        <f ca="1">USP!J36</f>
        <v>1</v>
      </c>
      <c r="K237" s="24">
        <f ca="1">USP!K36</f>
        <v>0</v>
      </c>
      <c r="L237" s="24">
        <f ca="1">USP!L36</f>
        <v>0</v>
      </c>
      <c r="M237" s="24">
        <f ca="1">USP!M36</f>
        <v>0</v>
      </c>
      <c r="N237" s="24">
        <f ca="1">USP!N36</f>
        <v>0</v>
      </c>
      <c r="O237" s="24">
        <f ca="1">USP!O36</f>
        <v>0</v>
      </c>
      <c r="P237" s="24">
        <f ca="1">USP!P36</f>
        <v>0</v>
      </c>
      <c r="Q237" s="24">
        <f ca="1">USP!Q36</f>
        <v>0</v>
      </c>
      <c r="R237" s="24">
        <f ca="1">USP!R36</f>
        <v>0</v>
      </c>
      <c r="S237" s="24">
        <f ca="1">USP!S36</f>
        <v>0</v>
      </c>
      <c r="T237" s="85" t="str">
        <f ca="1">USP!T36</f>
        <v>C</v>
      </c>
      <c r="U237" s="24">
        <f ca="1">USP!U36</f>
        <v>0</v>
      </c>
      <c r="V237" s="24">
        <f ca="1">USP!V36</f>
        <v>0</v>
      </c>
      <c r="W237" s="24">
        <f ca="1">USP!W36</f>
        <v>0</v>
      </c>
      <c r="X237" s="24">
        <f ca="1">USP!X36</f>
        <v>0</v>
      </c>
      <c r="Y237" s="24">
        <f ca="1">USP!Y36</f>
        <v>0</v>
      </c>
      <c r="Z237" s="24">
        <f ca="1">USP!Z36</f>
        <v>0</v>
      </c>
      <c r="AA237" s="24">
        <f ca="1">USP!AA36</f>
        <v>0</v>
      </c>
      <c r="AB237" s="24">
        <f ca="1">USP!AB36</f>
        <v>0</v>
      </c>
      <c r="AC237" s="24">
        <f ca="1">USP!AC36</f>
        <v>0</v>
      </c>
      <c r="AD237" s="24">
        <f ca="1">USP!AD36</f>
        <v>0</v>
      </c>
      <c r="AE237" s="24">
        <f ca="1">USP!AE36</f>
        <v>0</v>
      </c>
      <c r="AF237" s="24">
        <f ca="1">USP!AF36</f>
        <v>0</v>
      </c>
      <c r="AG237" s="24">
        <f ca="1">USP!AG36</f>
        <v>0</v>
      </c>
      <c r="AH237" s="24">
        <f ca="1">USP!AH36</f>
        <v>0</v>
      </c>
      <c r="AI237" s="24">
        <f ca="1">USP!AI36</f>
        <v>0</v>
      </c>
      <c r="AJ237" s="50"/>
      <c r="AK237" s="93"/>
      <c r="AL237" s="33"/>
      <c r="AM237" s="33"/>
      <c r="AN237" s="36"/>
      <c r="AO237" s="36"/>
      <c r="AP237" s="36"/>
      <c r="AQ237" s="36"/>
      <c r="AR237" s="37"/>
      <c r="AS237" s="33"/>
      <c r="AT237" s="33"/>
      <c r="AU237" s="33"/>
      <c r="AV237" s="33"/>
      <c r="AW237" s="33"/>
      <c r="AX237" s="33"/>
      <c r="AY237" s="33"/>
      <c r="AZ237" s="38">
        <f t="shared" si="206"/>
        <v>1</v>
      </c>
      <c r="BA237" s="39">
        <f t="shared" si="207"/>
        <v>0</v>
      </c>
      <c r="BB237" s="40">
        <f t="shared" si="208"/>
        <v>1</v>
      </c>
      <c r="BC237" s="31">
        <f t="shared" si="209"/>
        <v>1</v>
      </c>
      <c r="BD237" s="40">
        <f t="shared" si="210"/>
        <v>3</v>
      </c>
      <c r="BE237" s="31">
        <f t="shared" si="211"/>
        <v>4</v>
      </c>
      <c r="BF237" s="40">
        <f t="shared" si="212"/>
        <v>0</v>
      </c>
      <c r="BG237" s="31">
        <f t="shared" si="213"/>
        <v>4</v>
      </c>
      <c r="BH237" s="40">
        <f t="shared" si="214"/>
        <v>0</v>
      </c>
      <c r="BI237" s="40">
        <f t="shared" si="215"/>
        <v>1</v>
      </c>
      <c r="BJ237" s="40">
        <f t="shared" si="216"/>
        <v>0</v>
      </c>
      <c r="BK237" s="40">
        <f t="shared" si="217"/>
        <v>0</v>
      </c>
      <c r="BL237" s="40">
        <f t="shared" si="218"/>
        <v>0</v>
      </c>
      <c r="BM237" s="31">
        <f t="shared" si="219"/>
        <v>0</v>
      </c>
      <c r="BN237" s="40">
        <f t="shared" si="220"/>
        <v>0</v>
      </c>
      <c r="BO237" s="40">
        <f t="shared" si="221"/>
        <v>0</v>
      </c>
      <c r="BP237" s="40">
        <f t="shared" si="222"/>
        <v>0</v>
      </c>
      <c r="BQ237" s="40">
        <f t="shared" si="223"/>
        <v>0</v>
      </c>
      <c r="BR237" s="40">
        <f t="shared" si="224"/>
        <v>0</v>
      </c>
      <c r="BS237" s="31">
        <f t="shared" si="225"/>
        <v>0</v>
      </c>
      <c r="BT237" s="40">
        <f t="shared" si="226"/>
        <v>0</v>
      </c>
      <c r="BU237" s="41">
        <f t="shared" si="227"/>
        <v>0</v>
      </c>
      <c r="BV237" s="41">
        <f t="shared" si="228"/>
        <v>0</v>
      </c>
      <c r="BW237" s="42"/>
      <c r="BX237" s="39">
        <f t="shared" si="229"/>
        <v>260</v>
      </c>
      <c r="BY237" s="40">
        <f t="shared" si="230"/>
        <v>10</v>
      </c>
      <c r="BZ237" s="40">
        <f t="shared" si="231"/>
        <v>0</v>
      </c>
      <c r="CA237" s="40">
        <f t="shared" si="232"/>
        <v>0</v>
      </c>
      <c r="CB237" s="40">
        <f t="shared" si="233"/>
        <v>0</v>
      </c>
      <c r="CC237" s="32">
        <f t="shared" si="200"/>
        <v>270</v>
      </c>
      <c r="CD237" s="177">
        <f t="shared" si="6"/>
        <v>196.66666666666669</v>
      </c>
      <c r="CE237" s="24">
        <f t="shared" si="201"/>
        <v>3</v>
      </c>
      <c r="CF237" s="177">
        <f t="shared" si="7"/>
        <v>176.66666666666669</v>
      </c>
      <c r="CG237" s="24">
        <f t="shared" si="202"/>
        <v>4</v>
      </c>
      <c r="CH237" s="177">
        <f t="shared" si="8"/>
        <v>150</v>
      </c>
      <c r="CI237" s="24">
        <f t="shared" si="203"/>
        <v>5</v>
      </c>
      <c r="CJ237" s="24">
        <f t="shared" si="204"/>
        <v>240</v>
      </c>
      <c r="CK237" s="175">
        <f t="shared" si="182"/>
        <v>0.13631888521444979</v>
      </c>
      <c r="CM237">
        <f t="shared" si="183"/>
        <v>0</v>
      </c>
      <c r="CN237">
        <f t="shared" si="184"/>
        <v>0.1557632398753894</v>
      </c>
      <c r="CO237">
        <f t="shared" si="185"/>
        <v>0.29940119760479045</v>
      </c>
      <c r="CP237">
        <f t="shared" si="186"/>
        <v>0</v>
      </c>
      <c r="CQ237">
        <f t="shared" si="187"/>
        <v>0</v>
      </c>
      <c r="CR237">
        <f t="shared" si="188"/>
        <v>0.29940119760479045</v>
      </c>
      <c r="CS237">
        <f t="shared" si="189"/>
        <v>0</v>
      </c>
      <c r="CT237">
        <f t="shared" si="190"/>
        <v>0</v>
      </c>
      <c r="CU237">
        <f t="shared" si="191"/>
        <v>0</v>
      </c>
      <c r="CV237">
        <f t="shared" si="192"/>
        <v>0</v>
      </c>
      <c r="CW237">
        <f t="shared" si="193"/>
        <v>0</v>
      </c>
      <c r="CX237">
        <f t="shared" si="194"/>
        <v>0</v>
      </c>
      <c r="CY237">
        <f t="shared" si="195"/>
        <v>0</v>
      </c>
      <c r="CZ237">
        <f t="shared" si="196"/>
        <v>0</v>
      </c>
      <c r="DA237">
        <f t="shared" si="197"/>
        <v>0</v>
      </c>
      <c r="DB237">
        <f t="shared" si="198"/>
        <v>0</v>
      </c>
      <c r="DC237">
        <f t="shared" si="199"/>
        <v>0</v>
      </c>
      <c r="DE237" s="24">
        <f t="shared" si="205"/>
        <v>0</v>
      </c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</row>
    <row r="238" spans="1:123" ht="15.75" thickBot="1">
      <c r="A238" s="24" t="str">
        <f ca="1">USP!A37</f>
        <v>USP</v>
      </c>
      <c r="B238" s="24">
        <f ca="1">USP!B37</f>
        <v>35</v>
      </c>
      <c r="C238" s="24" t="str">
        <f ca="1">USP!C37</f>
        <v>Osvaldo Luiz Ferraz</v>
      </c>
      <c r="D238" s="85" t="str">
        <f ca="1">USP!D37</f>
        <v>P</v>
      </c>
      <c r="E238" s="24">
        <f ca="1">USP!E37</f>
        <v>0</v>
      </c>
      <c r="F238" s="24">
        <f ca="1">USP!F37</f>
        <v>1</v>
      </c>
      <c r="G238" s="24">
        <f ca="1">USP!G37</f>
        <v>0</v>
      </c>
      <c r="H238" s="24">
        <f ca="1">USP!H37</f>
        <v>1</v>
      </c>
      <c r="I238" s="24">
        <f ca="1">USP!I37</f>
        <v>0</v>
      </c>
      <c r="J238" s="24">
        <f ca="1">USP!J37</f>
        <v>0</v>
      </c>
      <c r="K238" s="24">
        <f ca="1">USP!K37</f>
        <v>0</v>
      </c>
      <c r="L238" s="24">
        <f ca="1">USP!L37</f>
        <v>0</v>
      </c>
      <c r="M238" s="24">
        <f ca="1">USP!M37</f>
        <v>0</v>
      </c>
      <c r="N238" s="24">
        <f ca="1">USP!N37</f>
        <v>0</v>
      </c>
      <c r="O238" s="24">
        <f ca="1">USP!O37</f>
        <v>0</v>
      </c>
      <c r="P238" s="24">
        <f ca="1">USP!P37</f>
        <v>0</v>
      </c>
      <c r="Q238" s="24">
        <f ca="1">USP!Q37</f>
        <v>0</v>
      </c>
      <c r="R238" s="24">
        <f ca="1">USP!R37</f>
        <v>0</v>
      </c>
      <c r="S238" s="24">
        <f ca="1">USP!S37</f>
        <v>1</v>
      </c>
      <c r="T238" s="85" t="str">
        <f ca="1">USP!T37</f>
        <v>P</v>
      </c>
      <c r="U238" s="24">
        <f ca="1">USP!U37</f>
        <v>0</v>
      </c>
      <c r="V238" s="24">
        <f ca="1">USP!V37</f>
        <v>0</v>
      </c>
      <c r="W238" s="24">
        <f ca="1">USP!W37</f>
        <v>0</v>
      </c>
      <c r="X238" s="24">
        <f ca="1">USP!X37</f>
        <v>0</v>
      </c>
      <c r="Y238" s="24">
        <f ca="1">USP!Y37</f>
        <v>0</v>
      </c>
      <c r="Z238" s="24">
        <f ca="1">USP!Z37</f>
        <v>0</v>
      </c>
      <c r="AA238" s="24">
        <f ca="1">USP!AA37</f>
        <v>0</v>
      </c>
      <c r="AB238" s="24">
        <f ca="1">USP!AB37</f>
        <v>0</v>
      </c>
      <c r="AC238" s="24">
        <f ca="1">USP!AC37</f>
        <v>0</v>
      </c>
      <c r="AD238" s="24">
        <f ca="1">USP!AD37</f>
        <v>0</v>
      </c>
      <c r="AE238" s="24">
        <f ca="1">USP!AE37</f>
        <v>0</v>
      </c>
      <c r="AF238" s="24">
        <f ca="1">USP!AF37</f>
        <v>0</v>
      </c>
      <c r="AG238" s="24">
        <f ca="1">USP!AG37</f>
        <v>0</v>
      </c>
      <c r="AH238" s="24">
        <f ca="1">USP!AH37</f>
        <v>0</v>
      </c>
      <c r="AI238" s="24">
        <f ca="1">USP!AI37</f>
        <v>0</v>
      </c>
      <c r="AJ238" s="50"/>
      <c r="AK238" s="93"/>
      <c r="AL238" s="33"/>
      <c r="AM238" s="33"/>
      <c r="AN238" s="36"/>
      <c r="AO238" s="36"/>
      <c r="AP238" s="36"/>
      <c r="AQ238" s="36"/>
      <c r="AR238" s="37"/>
      <c r="AS238" s="33"/>
      <c r="AT238" s="33"/>
      <c r="AU238" s="33"/>
      <c r="AV238" s="33"/>
      <c r="AW238" s="33"/>
      <c r="AX238" s="33"/>
      <c r="AY238" s="33"/>
      <c r="AZ238" s="38">
        <f t="shared" si="206"/>
        <v>2</v>
      </c>
      <c r="BA238" s="39">
        <f t="shared" si="207"/>
        <v>0</v>
      </c>
      <c r="BB238" s="40">
        <f t="shared" si="208"/>
        <v>1</v>
      </c>
      <c r="BC238" s="31">
        <f t="shared" si="209"/>
        <v>1</v>
      </c>
      <c r="BD238" s="40">
        <f t="shared" si="210"/>
        <v>0</v>
      </c>
      <c r="BE238" s="31">
        <f t="shared" si="211"/>
        <v>1</v>
      </c>
      <c r="BF238" s="40">
        <f t="shared" si="212"/>
        <v>1</v>
      </c>
      <c r="BG238" s="31">
        <f t="shared" si="213"/>
        <v>2</v>
      </c>
      <c r="BH238" s="40">
        <f t="shared" si="214"/>
        <v>0</v>
      </c>
      <c r="BI238" s="40">
        <f t="shared" si="215"/>
        <v>0</v>
      </c>
      <c r="BJ238" s="40">
        <f t="shared" si="216"/>
        <v>0</v>
      </c>
      <c r="BK238" s="40">
        <f t="shared" si="217"/>
        <v>0</v>
      </c>
      <c r="BL238" s="40">
        <f t="shared" si="218"/>
        <v>0</v>
      </c>
      <c r="BM238" s="31">
        <f t="shared" si="219"/>
        <v>0</v>
      </c>
      <c r="BN238" s="40">
        <f t="shared" si="220"/>
        <v>0</v>
      </c>
      <c r="BO238" s="40">
        <f t="shared" si="221"/>
        <v>0</v>
      </c>
      <c r="BP238" s="40">
        <f t="shared" si="222"/>
        <v>0</v>
      </c>
      <c r="BQ238" s="40">
        <f t="shared" si="223"/>
        <v>0</v>
      </c>
      <c r="BR238" s="40">
        <f t="shared" si="224"/>
        <v>0</v>
      </c>
      <c r="BS238" s="31">
        <f t="shared" si="225"/>
        <v>0</v>
      </c>
      <c r="BT238" s="40">
        <f t="shared" si="226"/>
        <v>0</v>
      </c>
      <c r="BU238" s="41">
        <f t="shared" si="227"/>
        <v>1</v>
      </c>
      <c r="BV238" s="41">
        <f t="shared" si="228"/>
        <v>1</v>
      </c>
      <c r="BW238" s="42"/>
      <c r="BX238" s="39">
        <f t="shared" si="229"/>
        <v>120</v>
      </c>
      <c r="BY238" s="40">
        <f t="shared" si="230"/>
        <v>0</v>
      </c>
      <c r="BZ238" s="40">
        <f t="shared" si="231"/>
        <v>0</v>
      </c>
      <c r="CA238" s="40">
        <f t="shared" si="232"/>
        <v>0</v>
      </c>
      <c r="CB238" s="40">
        <f t="shared" si="233"/>
        <v>10</v>
      </c>
      <c r="CC238" s="32">
        <f t="shared" si="200"/>
        <v>130</v>
      </c>
      <c r="CD238" s="177">
        <f t="shared" si="6"/>
        <v>-16.666666666666657</v>
      </c>
      <c r="CE238" s="24" t="str">
        <f t="shared" si="201"/>
        <v>NAO</v>
      </c>
      <c r="CF238" s="177">
        <f t="shared" si="7"/>
        <v>-56.666666666666657</v>
      </c>
      <c r="CG238" s="24" t="str">
        <f t="shared" si="202"/>
        <v>NAO</v>
      </c>
      <c r="CH238" s="177">
        <f t="shared" si="8"/>
        <v>-110</v>
      </c>
      <c r="CI238" s="24" t="str">
        <f t="shared" si="203"/>
        <v>NAO</v>
      </c>
      <c r="CJ238" s="24">
        <f t="shared" si="204"/>
        <v>327</v>
      </c>
      <c r="CK238" s="175">
        <f t="shared" si="182"/>
        <v>6.563501880695731E-2</v>
      </c>
      <c r="CM238">
        <f t="shared" si="183"/>
        <v>0</v>
      </c>
      <c r="CN238">
        <f t="shared" si="184"/>
        <v>0.1557632398753894</v>
      </c>
      <c r="CO238">
        <f t="shared" si="185"/>
        <v>0</v>
      </c>
      <c r="CP238">
        <f t="shared" si="186"/>
        <v>0.22779043280182235</v>
      </c>
      <c r="CQ238">
        <f t="shared" si="187"/>
        <v>0</v>
      </c>
      <c r="CR238">
        <f t="shared" si="188"/>
        <v>0</v>
      </c>
      <c r="CS238">
        <f t="shared" si="189"/>
        <v>0</v>
      </c>
      <c r="CT238">
        <f t="shared" si="190"/>
        <v>0</v>
      </c>
      <c r="CU238">
        <f t="shared" si="191"/>
        <v>0</v>
      </c>
      <c r="CV238">
        <f t="shared" si="192"/>
        <v>0</v>
      </c>
      <c r="CW238">
        <f t="shared" si="193"/>
        <v>0</v>
      </c>
      <c r="CX238">
        <f t="shared" si="194"/>
        <v>0</v>
      </c>
      <c r="CY238">
        <f t="shared" si="195"/>
        <v>0</v>
      </c>
      <c r="CZ238">
        <f t="shared" si="196"/>
        <v>0</v>
      </c>
      <c r="DA238">
        <f t="shared" si="197"/>
        <v>0</v>
      </c>
      <c r="DB238">
        <f t="shared" si="198"/>
        <v>1.5503875968992247</v>
      </c>
      <c r="DC238">
        <f t="shared" si="199"/>
        <v>1.5748031496062989</v>
      </c>
      <c r="DE238" s="24">
        <f t="shared" si="205"/>
        <v>0</v>
      </c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</row>
    <row r="239" spans="1:123" ht="15.75" thickBot="1">
      <c r="A239" s="24" t="str">
        <f ca="1">USP!A38</f>
        <v>USP</v>
      </c>
      <c r="B239" s="24">
        <f ca="1">USP!B38</f>
        <v>36</v>
      </c>
      <c r="C239" s="24" t="str">
        <f ca="1">USP!C38</f>
        <v>Patrícia Chakur Brum</v>
      </c>
      <c r="D239" s="85" t="str">
        <f ca="1">USP!D38</f>
        <v>P</v>
      </c>
      <c r="E239" s="24">
        <f ca="1">USP!E38</f>
        <v>6</v>
      </c>
      <c r="F239" s="24">
        <f ca="1">USP!F38</f>
        <v>3</v>
      </c>
      <c r="G239" s="24">
        <f ca="1">USP!G38</f>
        <v>3</v>
      </c>
      <c r="H239" s="24">
        <f ca="1">USP!H38</f>
        <v>1</v>
      </c>
      <c r="I239" s="24">
        <f ca="1">USP!I38</f>
        <v>0</v>
      </c>
      <c r="J239" s="24">
        <f ca="1">USP!J38</f>
        <v>0</v>
      </c>
      <c r="K239" s="24">
        <f ca="1">USP!K38</f>
        <v>0</v>
      </c>
      <c r="L239" s="24">
        <f ca="1">USP!L38</f>
        <v>0</v>
      </c>
      <c r="M239" s="24">
        <f ca="1">USP!M38</f>
        <v>0</v>
      </c>
      <c r="N239" s="24">
        <f ca="1">USP!N38</f>
        <v>0</v>
      </c>
      <c r="O239" s="24">
        <f ca="1">USP!O38</f>
        <v>0</v>
      </c>
      <c r="P239" s="24">
        <f ca="1">USP!P38</f>
        <v>0</v>
      </c>
      <c r="Q239" s="24">
        <f ca="1">USP!Q38</f>
        <v>0</v>
      </c>
      <c r="R239" s="24">
        <f ca="1">USP!R38</f>
        <v>0</v>
      </c>
      <c r="S239" s="24">
        <f ca="1">USP!S38</f>
        <v>0</v>
      </c>
      <c r="T239" s="85" t="str">
        <f ca="1">USP!T38</f>
        <v>P</v>
      </c>
      <c r="U239" s="24">
        <f ca="1">USP!U38</f>
        <v>4</v>
      </c>
      <c r="V239" s="24">
        <f ca="1">USP!V38</f>
        <v>3</v>
      </c>
      <c r="W239" s="24">
        <f ca="1">USP!W38</f>
        <v>4</v>
      </c>
      <c r="X239" s="24">
        <f ca="1">USP!X38</f>
        <v>0</v>
      </c>
      <c r="Y239" s="24">
        <f ca="1">USP!Y38</f>
        <v>0</v>
      </c>
      <c r="Z239" s="24">
        <f ca="1">USP!Z38</f>
        <v>0</v>
      </c>
      <c r="AA239" s="24">
        <f ca="1">USP!AA38</f>
        <v>0</v>
      </c>
      <c r="AB239" s="24">
        <f ca="1">USP!AB38</f>
        <v>0</v>
      </c>
      <c r="AC239" s="24">
        <f ca="1">USP!AC38</f>
        <v>0</v>
      </c>
      <c r="AD239" s="24">
        <f ca="1">USP!AD38</f>
        <v>0</v>
      </c>
      <c r="AE239" s="24">
        <f ca="1">USP!AE38</f>
        <v>0</v>
      </c>
      <c r="AF239" s="24">
        <f ca="1">USP!AF38</f>
        <v>0</v>
      </c>
      <c r="AG239" s="24">
        <f ca="1">USP!AG38</f>
        <v>0</v>
      </c>
      <c r="AH239" s="24">
        <f ca="1">USP!AH38</f>
        <v>0</v>
      </c>
      <c r="AI239" s="24">
        <f ca="1">USP!AI38</f>
        <v>0</v>
      </c>
      <c r="AJ239" s="50"/>
      <c r="AK239" s="93"/>
      <c r="AL239" s="33"/>
      <c r="AM239" s="33"/>
      <c r="AN239" s="36"/>
      <c r="AO239" s="36"/>
      <c r="AP239" s="36"/>
      <c r="AQ239" s="36"/>
      <c r="AR239" s="37"/>
      <c r="AS239" s="33"/>
      <c r="AT239" s="33"/>
      <c r="AU239" s="33"/>
      <c r="AV239" s="33"/>
      <c r="AW239" s="33"/>
      <c r="AX239" s="33"/>
      <c r="AY239" s="33"/>
      <c r="AZ239" s="38">
        <f t="shared" si="206"/>
        <v>2</v>
      </c>
      <c r="BA239" s="39">
        <f t="shared" si="207"/>
        <v>10</v>
      </c>
      <c r="BB239" s="40">
        <f t="shared" si="208"/>
        <v>6</v>
      </c>
      <c r="BC239" s="31">
        <f t="shared" si="209"/>
        <v>16</v>
      </c>
      <c r="BD239" s="40">
        <f t="shared" si="210"/>
        <v>7</v>
      </c>
      <c r="BE239" s="31">
        <f t="shared" si="211"/>
        <v>23</v>
      </c>
      <c r="BF239" s="40">
        <f t="shared" si="212"/>
        <v>1</v>
      </c>
      <c r="BG239" s="31">
        <f t="shared" si="213"/>
        <v>24</v>
      </c>
      <c r="BH239" s="40">
        <f t="shared" si="214"/>
        <v>0</v>
      </c>
      <c r="BI239" s="40">
        <f t="shared" si="215"/>
        <v>0</v>
      </c>
      <c r="BJ239" s="40">
        <f t="shared" si="216"/>
        <v>0</v>
      </c>
      <c r="BK239" s="40">
        <f t="shared" si="217"/>
        <v>0</v>
      </c>
      <c r="BL239" s="40">
        <f t="shared" si="218"/>
        <v>0</v>
      </c>
      <c r="BM239" s="31">
        <f t="shared" si="219"/>
        <v>0</v>
      </c>
      <c r="BN239" s="40">
        <f t="shared" si="220"/>
        <v>0</v>
      </c>
      <c r="BO239" s="40">
        <f t="shared" si="221"/>
        <v>0</v>
      </c>
      <c r="BP239" s="40">
        <f t="shared" si="222"/>
        <v>0</v>
      </c>
      <c r="BQ239" s="40">
        <f t="shared" si="223"/>
        <v>0</v>
      </c>
      <c r="BR239" s="40">
        <f t="shared" si="224"/>
        <v>0</v>
      </c>
      <c r="BS239" s="31">
        <f t="shared" si="225"/>
        <v>0</v>
      </c>
      <c r="BT239" s="40">
        <f t="shared" si="226"/>
        <v>0</v>
      </c>
      <c r="BU239" s="41">
        <f t="shared" si="227"/>
        <v>0</v>
      </c>
      <c r="BV239" s="41">
        <f t="shared" si="228"/>
        <v>0</v>
      </c>
      <c r="BW239" s="42"/>
      <c r="BX239" s="39">
        <f t="shared" si="229"/>
        <v>1940</v>
      </c>
      <c r="BY239" s="40">
        <f t="shared" si="230"/>
        <v>0</v>
      </c>
      <c r="BZ239" s="40">
        <f t="shared" si="231"/>
        <v>0</v>
      </c>
      <c r="CA239" s="40">
        <f t="shared" si="232"/>
        <v>0</v>
      </c>
      <c r="CB239" s="40">
        <f t="shared" si="233"/>
        <v>0</v>
      </c>
      <c r="CC239" s="32">
        <f t="shared" si="200"/>
        <v>1940</v>
      </c>
      <c r="CD239" s="177">
        <f t="shared" si="6"/>
        <v>1793.3333333333333</v>
      </c>
      <c r="CE239" s="24">
        <f t="shared" si="201"/>
        <v>3</v>
      </c>
      <c r="CF239" s="177">
        <f t="shared" si="7"/>
        <v>1753.3333333333333</v>
      </c>
      <c r="CG239" s="24">
        <f t="shared" si="202"/>
        <v>4</v>
      </c>
      <c r="CH239" s="177">
        <f t="shared" si="8"/>
        <v>1700</v>
      </c>
      <c r="CI239" s="24">
        <f t="shared" si="203"/>
        <v>5</v>
      </c>
      <c r="CJ239" s="24">
        <f t="shared" si="204"/>
        <v>12</v>
      </c>
      <c r="CK239" s="175">
        <f t="shared" si="182"/>
        <v>0.97947643450382449</v>
      </c>
      <c r="CM239">
        <f t="shared" si="183"/>
        <v>1.8484288354898335</v>
      </c>
      <c r="CN239">
        <f t="shared" si="184"/>
        <v>0.93457943925233644</v>
      </c>
      <c r="CO239">
        <f t="shared" si="185"/>
        <v>0.69860279441117767</v>
      </c>
      <c r="CP239">
        <f t="shared" si="186"/>
        <v>0.22779043280182235</v>
      </c>
      <c r="CQ239">
        <f t="shared" si="187"/>
        <v>0</v>
      </c>
      <c r="CR239">
        <f t="shared" si="188"/>
        <v>0</v>
      </c>
      <c r="CS239">
        <f t="shared" si="189"/>
        <v>0</v>
      </c>
      <c r="CT239">
        <f t="shared" si="190"/>
        <v>0</v>
      </c>
      <c r="CU239">
        <f t="shared" si="191"/>
        <v>0</v>
      </c>
      <c r="CV239">
        <f t="shared" si="192"/>
        <v>0</v>
      </c>
      <c r="CW239">
        <f t="shared" si="193"/>
        <v>0</v>
      </c>
      <c r="CX239">
        <f t="shared" si="194"/>
        <v>0</v>
      </c>
      <c r="CY239">
        <f t="shared" si="195"/>
        <v>0</v>
      </c>
      <c r="CZ239">
        <f t="shared" si="196"/>
        <v>0</v>
      </c>
      <c r="DA239">
        <f t="shared" si="197"/>
        <v>0</v>
      </c>
      <c r="DB239">
        <f t="shared" si="198"/>
        <v>0</v>
      </c>
      <c r="DC239">
        <f t="shared" si="199"/>
        <v>0</v>
      </c>
      <c r="DE239" s="24">
        <f t="shared" si="205"/>
        <v>0</v>
      </c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</row>
    <row r="240" spans="1:123" ht="15.75" thickBot="1">
      <c r="A240" s="24" t="str">
        <f ca="1">USP!A39</f>
        <v>USP</v>
      </c>
      <c r="B240" s="24">
        <f ca="1">USP!B39</f>
        <v>37</v>
      </c>
      <c r="C240" s="24" t="str">
        <f ca="1">USP!C39</f>
        <v>Paulo Rizzo Ramires</v>
      </c>
      <c r="D240" s="85" t="str">
        <f ca="1">USP!D39</f>
        <v>P</v>
      </c>
      <c r="E240" s="24">
        <f ca="1">USP!E39</f>
        <v>0</v>
      </c>
      <c r="F240" s="24">
        <f ca="1">USP!F39</f>
        <v>0</v>
      </c>
      <c r="G240" s="24">
        <f ca="1">USP!G39</f>
        <v>1</v>
      </c>
      <c r="H240" s="24">
        <f ca="1">USP!H39</f>
        <v>1</v>
      </c>
      <c r="I240" s="24">
        <f ca="1">USP!I39</f>
        <v>0</v>
      </c>
      <c r="J240" s="24">
        <f ca="1">USP!J39</f>
        <v>0</v>
      </c>
      <c r="K240" s="24">
        <f ca="1">USP!K39</f>
        <v>0</v>
      </c>
      <c r="L240" s="24">
        <f ca="1">USP!L39</f>
        <v>0</v>
      </c>
      <c r="M240" s="24">
        <f ca="1">USP!M39</f>
        <v>0</v>
      </c>
      <c r="N240" s="24">
        <f ca="1">USP!N39</f>
        <v>0</v>
      </c>
      <c r="O240" s="24">
        <f ca="1">USP!O39</f>
        <v>0</v>
      </c>
      <c r="P240" s="24">
        <f ca="1">USP!P39</f>
        <v>0</v>
      </c>
      <c r="Q240" s="24">
        <f ca="1">USP!Q39</f>
        <v>0</v>
      </c>
      <c r="R240" s="24">
        <f ca="1">USP!R39</f>
        <v>1</v>
      </c>
      <c r="S240" s="24">
        <f ca="1">USP!S39</f>
        <v>0</v>
      </c>
      <c r="T240" s="85" t="str">
        <f ca="1">USP!T39</f>
        <v>P</v>
      </c>
      <c r="U240" s="24">
        <f ca="1">USP!U39</f>
        <v>0</v>
      </c>
      <c r="V240" s="24">
        <f ca="1">USP!V39</f>
        <v>0</v>
      </c>
      <c r="W240" s="24">
        <f ca="1">USP!W39</f>
        <v>0</v>
      </c>
      <c r="X240" s="24">
        <f ca="1">USP!X39</f>
        <v>0</v>
      </c>
      <c r="Y240" s="24">
        <f ca="1">USP!Y39</f>
        <v>0</v>
      </c>
      <c r="Z240" s="24">
        <f ca="1">USP!Z39</f>
        <v>0</v>
      </c>
      <c r="AA240" s="24">
        <f ca="1">USP!AA39</f>
        <v>0</v>
      </c>
      <c r="AB240" s="24">
        <f ca="1">USP!AB39</f>
        <v>0</v>
      </c>
      <c r="AC240" s="24">
        <f ca="1">USP!AC39</f>
        <v>0</v>
      </c>
      <c r="AD240" s="24">
        <f ca="1">USP!AD39</f>
        <v>0</v>
      </c>
      <c r="AE240" s="24">
        <f ca="1">USP!AE39</f>
        <v>0</v>
      </c>
      <c r="AF240" s="24">
        <f ca="1">USP!AF39</f>
        <v>0</v>
      </c>
      <c r="AG240" s="24">
        <f ca="1">USP!AG39</f>
        <v>0</v>
      </c>
      <c r="AH240" s="24">
        <f ca="1">USP!AH39</f>
        <v>0</v>
      </c>
      <c r="AI240" s="24">
        <f ca="1">USP!AI39</f>
        <v>0</v>
      </c>
      <c r="AJ240" s="50"/>
      <c r="AK240" s="93"/>
      <c r="AL240" s="33"/>
      <c r="AM240" s="33"/>
      <c r="AN240" s="36"/>
      <c r="AO240" s="36"/>
      <c r="AP240" s="36"/>
      <c r="AQ240" s="36"/>
      <c r="AR240" s="37"/>
      <c r="AS240" s="33"/>
      <c r="AT240" s="33"/>
      <c r="AU240" s="33"/>
      <c r="AV240" s="33"/>
      <c r="AW240" s="33"/>
      <c r="AX240" s="33"/>
      <c r="AY240" s="33"/>
      <c r="AZ240" s="38">
        <f t="shared" si="206"/>
        <v>2</v>
      </c>
      <c r="BA240" s="39">
        <f t="shared" si="207"/>
        <v>0</v>
      </c>
      <c r="BB240" s="40">
        <f t="shared" si="208"/>
        <v>0</v>
      </c>
      <c r="BC240" s="31">
        <f t="shared" si="209"/>
        <v>0</v>
      </c>
      <c r="BD240" s="40">
        <f t="shared" si="210"/>
        <v>1</v>
      </c>
      <c r="BE240" s="31">
        <f t="shared" si="211"/>
        <v>1</v>
      </c>
      <c r="BF240" s="40">
        <f t="shared" si="212"/>
        <v>1</v>
      </c>
      <c r="BG240" s="31">
        <f t="shared" si="213"/>
        <v>2</v>
      </c>
      <c r="BH240" s="40">
        <f t="shared" si="214"/>
        <v>0</v>
      </c>
      <c r="BI240" s="40">
        <f t="shared" si="215"/>
        <v>0</v>
      </c>
      <c r="BJ240" s="40">
        <f t="shared" si="216"/>
        <v>0</v>
      </c>
      <c r="BK240" s="40">
        <f t="shared" si="217"/>
        <v>0</v>
      </c>
      <c r="BL240" s="40">
        <f t="shared" si="218"/>
        <v>0</v>
      </c>
      <c r="BM240" s="31">
        <f t="shared" si="219"/>
        <v>0</v>
      </c>
      <c r="BN240" s="40">
        <f t="shared" si="220"/>
        <v>0</v>
      </c>
      <c r="BO240" s="40">
        <f t="shared" si="221"/>
        <v>0</v>
      </c>
      <c r="BP240" s="40">
        <f t="shared" si="222"/>
        <v>0</v>
      </c>
      <c r="BQ240" s="40">
        <f t="shared" si="223"/>
        <v>0</v>
      </c>
      <c r="BR240" s="40">
        <f t="shared" si="224"/>
        <v>0</v>
      </c>
      <c r="BS240" s="31">
        <f t="shared" si="225"/>
        <v>0</v>
      </c>
      <c r="BT240" s="40">
        <f t="shared" si="226"/>
        <v>1</v>
      </c>
      <c r="BU240" s="41">
        <f t="shared" si="227"/>
        <v>0</v>
      </c>
      <c r="BV240" s="41">
        <f t="shared" si="228"/>
        <v>0</v>
      </c>
      <c r="BW240" s="42"/>
      <c r="BX240" s="39">
        <f t="shared" si="229"/>
        <v>100</v>
      </c>
      <c r="BY240" s="40">
        <f t="shared" si="230"/>
        <v>0</v>
      </c>
      <c r="BZ240" s="40">
        <f t="shared" si="231"/>
        <v>0</v>
      </c>
      <c r="CA240" s="40">
        <f t="shared" si="232"/>
        <v>0</v>
      </c>
      <c r="CB240" s="40">
        <f t="shared" si="233"/>
        <v>25</v>
      </c>
      <c r="CC240" s="32">
        <f t="shared" si="200"/>
        <v>125</v>
      </c>
      <c r="CD240" s="177">
        <f t="shared" si="6"/>
        <v>-21.666666666666657</v>
      </c>
      <c r="CE240" s="24" t="str">
        <f t="shared" si="201"/>
        <v>NAO</v>
      </c>
      <c r="CF240" s="177">
        <f t="shared" si="7"/>
        <v>-61.666666666666657</v>
      </c>
      <c r="CG240" s="24" t="str">
        <f t="shared" si="202"/>
        <v>NAO</v>
      </c>
      <c r="CH240" s="177">
        <f t="shared" si="8"/>
        <v>-115</v>
      </c>
      <c r="CI240" s="24" t="str">
        <f t="shared" si="203"/>
        <v>NAO</v>
      </c>
      <c r="CJ240" s="24">
        <f t="shared" si="204"/>
        <v>329</v>
      </c>
      <c r="CK240" s="175">
        <f t="shared" si="182"/>
        <v>6.3110595006689724E-2</v>
      </c>
      <c r="CM240">
        <f t="shared" si="183"/>
        <v>0</v>
      </c>
      <c r="CN240">
        <f t="shared" si="184"/>
        <v>0</v>
      </c>
      <c r="CO240">
        <f t="shared" si="185"/>
        <v>9.9800399201596807E-2</v>
      </c>
      <c r="CP240">
        <f t="shared" si="186"/>
        <v>0.22779043280182235</v>
      </c>
      <c r="CQ240">
        <f t="shared" si="187"/>
        <v>0</v>
      </c>
      <c r="CR240">
        <f t="shared" si="188"/>
        <v>0</v>
      </c>
      <c r="CS240">
        <f t="shared" si="189"/>
        <v>0</v>
      </c>
      <c r="CT240">
        <f t="shared" si="190"/>
        <v>0</v>
      </c>
      <c r="CU240">
        <f t="shared" si="191"/>
        <v>0</v>
      </c>
      <c r="CV240">
        <f t="shared" si="192"/>
        <v>0</v>
      </c>
      <c r="CW240">
        <f t="shared" si="193"/>
        <v>0</v>
      </c>
      <c r="CX240">
        <f t="shared" si="194"/>
        <v>0</v>
      </c>
      <c r="CY240">
        <f t="shared" si="195"/>
        <v>0</v>
      </c>
      <c r="CZ240">
        <f t="shared" si="196"/>
        <v>0</v>
      </c>
      <c r="DA240">
        <f t="shared" si="197"/>
        <v>1.3404825737265416</v>
      </c>
      <c r="DB240">
        <f t="shared" si="198"/>
        <v>0</v>
      </c>
      <c r="DC240">
        <f t="shared" si="199"/>
        <v>0</v>
      </c>
      <c r="DE240" s="24">
        <f t="shared" si="205"/>
        <v>0</v>
      </c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</row>
    <row r="241" spans="1:123" ht="15.75" thickBot="1">
      <c r="A241" s="24" t="str">
        <f ca="1">USP!A40</f>
        <v>USP</v>
      </c>
      <c r="B241" s="24">
        <f ca="1">USP!B40</f>
        <v>38</v>
      </c>
      <c r="C241" s="24" t="str">
        <f ca="1">USP!C40</f>
        <v>Rômulo Cassio de Moraes Bertuzzi</v>
      </c>
      <c r="D241" s="85" t="str">
        <f ca="1">USP!D40</f>
        <v>P</v>
      </c>
      <c r="E241" s="24">
        <f ca="1">USP!E40</f>
        <v>5</v>
      </c>
      <c r="F241" s="24">
        <f ca="1">USP!F40</f>
        <v>3</v>
      </c>
      <c r="G241" s="24">
        <f ca="1">USP!G40</f>
        <v>3</v>
      </c>
      <c r="H241" s="24">
        <f ca="1">USP!H40</f>
        <v>1</v>
      </c>
      <c r="I241" s="24">
        <f ca="1">USP!I40</f>
        <v>0</v>
      </c>
      <c r="J241" s="24">
        <f ca="1">USP!J40</f>
        <v>1</v>
      </c>
      <c r="K241" s="24">
        <f ca="1">USP!K40</f>
        <v>0</v>
      </c>
      <c r="L241" s="24">
        <f ca="1">USP!L40</f>
        <v>0</v>
      </c>
      <c r="M241" s="24">
        <f ca="1">USP!M40</f>
        <v>0</v>
      </c>
      <c r="N241" s="24">
        <f ca="1">USP!N40</f>
        <v>0</v>
      </c>
      <c r="O241" s="24">
        <f ca="1">USP!O40</f>
        <v>0</v>
      </c>
      <c r="P241" s="24">
        <f ca="1">USP!P40</f>
        <v>0</v>
      </c>
      <c r="Q241" s="24">
        <f ca="1">USP!Q40</f>
        <v>0</v>
      </c>
      <c r="R241" s="24">
        <f ca="1">USP!R40</f>
        <v>0</v>
      </c>
      <c r="S241" s="24">
        <f ca="1">USP!S40</f>
        <v>0</v>
      </c>
      <c r="T241" s="85" t="str">
        <f ca="1">USP!T40</f>
        <v>P</v>
      </c>
      <c r="U241" s="24">
        <f ca="1">USP!U40</f>
        <v>7</v>
      </c>
      <c r="V241" s="24">
        <f ca="1">USP!V40</f>
        <v>3</v>
      </c>
      <c r="W241" s="24">
        <f ca="1">USP!W40</f>
        <v>3</v>
      </c>
      <c r="X241" s="24">
        <f ca="1">USP!X40</f>
        <v>1</v>
      </c>
      <c r="Y241" s="24">
        <f ca="1">USP!Y40</f>
        <v>0</v>
      </c>
      <c r="Z241" s="24">
        <f ca="1">USP!Z40</f>
        <v>2</v>
      </c>
      <c r="AA241" s="24">
        <f ca="1">USP!AA40</f>
        <v>0</v>
      </c>
      <c r="AB241" s="24">
        <f ca="1">USP!AB40</f>
        <v>0</v>
      </c>
      <c r="AC241" s="24">
        <f ca="1">USP!AC40</f>
        <v>0</v>
      </c>
      <c r="AD241" s="24">
        <f ca="1">USP!AD40</f>
        <v>0</v>
      </c>
      <c r="AE241" s="24">
        <f ca="1">USP!AE40</f>
        <v>0</v>
      </c>
      <c r="AF241" s="24">
        <f ca="1">USP!AF40</f>
        <v>0</v>
      </c>
      <c r="AG241" s="24">
        <f ca="1">USP!AG40</f>
        <v>0</v>
      </c>
      <c r="AH241" s="24">
        <f ca="1">USP!AH40</f>
        <v>1</v>
      </c>
      <c r="AI241" s="24">
        <f ca="1">USP!AI40</f>
        <v>1</v>
      </c>
      <c r="AJ241" s="50"/>
      <c r="AK241" s="93"/>
      <c r="AL241" s="33"/>
      <c r="AM241" s="33"/>
      <c r="AN241" s="36"/>
      <c r="AO241" s="36"/>
      <c r="AP241" s="36"/>
      <c r="AQ241" s="36"/>
      <c r="AR241" s="37"/>
      <c r="AS241" s="33"/>
      <c r="AT241" s="33"/>
      <c r="AU241" s="33"/>
      <c r="AV241" s="33"/>
      <c r="AW241" s="33"/>
      <c r="AX241" s="33"/>
      <c r="AY241" s="33"/>
      <c r="AZ241" s="38">
        <f t="shared" si="206"/>
        <v>2</v>
      </c>
      <c r="BA241" s="39">
        <f t="shared" si="207"/>
        <v>12</v>
      </c>
      <c r="BB241" s="40">
        <f t="shared" si="208"/>
        <v>6</v>
      </c>
      <c r="BC241" s="31">
        <f t="shared" si="209"/>
        <v>18</v>
      </c>
      <c r="BD241" s="40">
        <f t="shared" si="210"/>
        <v>6</v>
      </c>
      <c r="BE241" s="31">
        <f t="shared" si="211"/>
        <v>24</v>
      </c>
      <c r="BF241" s="40">
        <f t="shared" si="212"/>
        <v>2</v>
      </c>
      <c r="BG241" s="31">
        <f t="shared" si="213"/>
        <v>26</v>
      </c>
      <c r="BH241" s="40">
        <f t="shared" si="214"/>
        <v>0</v>
      </c>
      <c r="BI241" s="40">
        <f t="shared" si="215"/>
        <v>3</v>
      </c>
      <c r="BJ241" s="40">
        <f t="shared" si="216"/>
        <v>0</v>
      </c>
      <c r="BK241" s="40">
        <f t="shared" si="217"/>
        <v>0</v>
      </c>
      <c r="BL241" s="40">
        <f t="shared" si="218"/>
        <v>0</v>
      </c>
      <c r="BM241" s="31">
        <f t="shared" si="219"/>
        <v>0</v>
      </c>
      <c r="BN241" s="40">
        <f t="shared" si="220"/>
        <v>0</v>
      </c>
      <c r="BO241" s="40">
        <f t="shared" si="221"/>
        <v>0</v>
      </c>
      <c r="BP241" s="40">
        <f t="shared" si="222"/>
        <v>0</v>
      </c>
      <c r="BQ241" s="40">
        <f t="shared" si="223"/>
        <v>0</v>
      </c>
      <c r="BR241" s="40">
        <f t="shared" si="224"/>
        <v>0</v>
      </c>
      <c r="BS241" s="31">
        <f t="shared" si="225"/>
        <v>0</v>
      </c>
      <c r="BT241" s="40">
        <f t="shared" si="226"/>
        <v>1</v>
      </c>
      <c r="BU241" s="41">
        <f t="shared" si="227"/>
        <v>1</v>
      </c>
      <c r="BV241" s="41">
        <f t="shared" si="228"/>
        <v>1</v>
      </c>
      <c r="BW241" s="42"/>
      <c r="BX241" s="39">
        <f t="shared" si="229"/>
        <v>2120</v>
      </c>
      <c r="BY241" s="40">
        <f t="shared" si="230"/>
        <v>30</v>
      </c>
      <c r="BZ241" s="40">
        <f t="shared" si="231"/>
        <v>0</v>
      </c>
      <c r="CA241" s="40">
        <f t="shared" si="232"/>
        <v>0</v>
      </c>
      <c r="CB241" s="40">
        <f t="shared" si="233"/>
        <v>35</v>
      </c>
      <c r="CC241" s="32">
        <f t="shared" si="200"/>
        <v>2185</v>
      </c>
      <c r="CD241" s="177">
        <f t="shared" si="6"/>
        <v>2038.3333333333333</v>
      </c>
      <c r="CE241" s="24">
        <f t="shared" si="201"/>
        <v>3</v>
      </c>
      <c r="CF241" s="177">
        <f t="shared" si="7"/>
        <v>1998.3333333333333</v>
      </c>
      <c r="CG241" s="24">
        <f t="shared" si="202"/>
        <v>4</v>
      </c>
      <c r="CH241" s="177">
        <f t="shared" si="8"/>
        <v>1945</v>
      </c>
      <c r="CI241" s="24">
        <f t="shared" si="203"/>
        <v>5</v>
      </c>
      <c r="CJ241" s="24">
        <f t="shared" si="204"/>
        <v>8</v>
      </c>
      <c r="CK241" s="175">
        <f t="shared" si="182"/>
        <v>1.1031732007169364</v>
      </c>
      <c r="CM241">
        <f t="shared" si="183"/>
        <v>2.2181146025878005</v>
      </c>
      <c r="CN241">
        <f t="shared" si="184"/>
        <v>0.93457943925233644</v>
      </c>
      <c r="CO241">
        <f t="shared" si="185"/>
        <v>0.5988023952095809</v>
      </c>
      <c r="CP241">
        <f t="shared" si="186"/>
        <v>0.45558086560364469</v>
      </c>
      <c r="CQ241">
        <f t="shared" si="187"/>
        <v>0</v>
      </c>
      <c r="CR241">
        <f t="shared" si="188"/>
        <v>0.89820359281437134</v>
      </c>
      <c r="CS241">
        <f t="shared" si="189"/>
        <v>0</v>
      </c>
      <c r="CT241">
        <f t="shared" si="190"/>
        <v>0</v>
      </c>
      <c r="CU241">
        <f t="shared" si="191"/>
        <v>0</v>
      </c>
      <c r="CV241">
        <f t="shared" si="192"/>
        <v>0</v>
      </c>
      <c r="CW241">
        <f t="shared" si="193"/>
        <v>0</v>
      </c>
      <c r="CX241">
        <f t="shared" si="194"/>
        <v>0</v>
      </c>
      <c r="CY241">
        <f t="shared" si="195"/>
        <v>0</v>
      </c>
      <c r="CZ241">
        <f t="shared" si="196"/>
        <v>0</v>
      </c>
      <c r="DA241">
        <f t="shared" si="197"/>
        <v>1.3404825737265416</v>
      </c>
      <c r="DB241">
        <f t="shared" si="198"/>
        <v>1.5503875968992247</v>
      </c>
      <c r="DC241">
        <f t="shared" si="199"/>
        <v>1.5748031496062989</v>
      </c>
      <c r="DE241" s="24">
        <f t="shared" si="205"/>
        <v>0</v>
      </c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</row>
    <row r="242" spans="1:123" ht="15.75" thickBot="1">
      <c r="A242" s="24" t="str">
        <f ca="1">USP!A41</f>
        <v>USP</v>
      </c>
      <c r="B242" s="24">
        <f ca="1">USP!B41</f>
        <v>39</v>
      </c>
      <c r="C242" s="24" t="str">
        <f ca="1">USP!C41</f>
        <v>Suely dos Santos</v>
      </c>
      <c r="D242" s="85" t="str">
        <f ca="1">USP!D41</f>
        <v>P</v>
      </c>
      <c r="E242" s="24">
        <f ca="1">USP!E41</f>
        <v>0</v>
      </c>
      <c r="F242" s="24">
        <f ca="1">USP!F41</f>
        <v>0</v>
      </c>
      <c r="G242" s="24">
        <f ca="1">USP!G41</f>
        <v>1</v>
      </c>
      <c r="H242" s="24">
        <f ca="1">USP!H41</f>
        <v>0</v>
      </c>
      <c r="I242" s="24">
        <f ca="1">USP!I41</f>
        <v>0</v>
      </c>
      <c r="J242" s="24">
        <f ca="1">USP!J41</f>
        <v>1</v>
      </c>
      <c r="K242" s="24">
        <f ca="1">USP!K41</f>
        <v>0</v>
      </c>
      <c r="L242" s="24">
        <f ca="1">USP!L41</f>
        <v>0</v>
      </c>
      <c r="M242" s="24">
        <f ca="1">USP!M41</f>
        <v>3</v>
      </c>
      <c r="N242" s="24">
        <f ca="1">USP!N41</f>
        <v>0</v>
      </c>
      <c r="O242" s="24">
        <f ca="1">USP!O41</f>
        <v>0</v>
      </c>
      <c r="P242" s="24">
        <f ca="1">USP!P41</f>
        <v>0</v>
      </c>
      <c r="Q242" s="24">
        <f ca="1">USP!Q41</f>
        <v>0</v>
      </c>
      <c r="R242" s="24">
        <f ca="1">USP!R41</f>
        <v>0</v>
      </c>
      <c r="S242" s="24">
        <f ca="1">USP!S41</f>
        <v>0</v>
      </c>
      <c r="T242" s="85" t="str">
        <f ca="1">USP!T41</f>
        <v>P</v>
      </c>
      <c r="U242" s="24">
        <f ca="1">USP!U41</f>
        <v>0</v>
      </c>
      <c r="V242" s="24">
        <f ca="1">USP!V41</f>
        <v>0</v>
      </c>
      <c r="W242" s="24">
        <f ca="1">USP!W41</f>
        <v>0</v>
      </c>
      <c r="X242" s="24">
        <f ca="1">USP!X41</f>
        <v>0</v>
      </c>
      <c r="Y242" s="24">
        <f ca="1">USP!Y41</f>
        <v>0</v>
      </c>
      <c r="Z242" s="24">
        <f ca="1">USP!Z41</f>
        <v>0</v>
      </c>
      <c r="AA242" s="24">
        <f ca="1">USP!AA41</f>
        <v>0</v>
      </c>
      <c r="AB242" s="24">
        <f ca="1">USP!AB41</f>
        <v>0</v>
      </c>
      <c r="AC242" s="24">
        <f ca="1">USP!AC41</f>
        <v>0</v>
      </c>
      <c r="AD242" s="24">
        <f ca="1">USP!AD41</f>
        <v>0</v>
      </c>
      <c r="AE242" s="24">
        <f ca="1">USP!AE41</f>
        <v>0</v>
      </c>
      <c r="AF242" s="24">
        <f ca="1">USP!AF41</f>
        <v>0</v>
      </c>
      <c r="AG242" s="24">
        <f ca="1">USP!AG41</f>
        <v>0</v>
      </c>
      <c r="AH242" s="24">
        <f ca="1">USP!AH41</f>
        <v>0</v>
      </c>
      <c r="AI242" s="24">
        <f ca="1">USP!AI41</f>
        <v>0</v>
      </c>
      <c r="AJ242" s="50"/>
      <c r="AK242" s="93"/>
      <c r="AL242" s="33"/>
      <c r="AM242" s="33"/>
      <c r="AN242" s="36"/>
      <c r="AO242" s="36"/>
      <c r="AP242" s="36"/>
      <c r="AQ242" s="36"/>
      <c r="AR242" s="37"/>
      <c r="AS242" s="33"/>
      <c r="AT242" s="33"/>
      <c r="AU242" s="33"/>
      <c r="AV242" s="33"/>
      <c r="AW242" s="33"/>
      <c r="AX242" s="33"/>
      <c r="AY242" s="33"/>
      <c r="AZ242" s="38">
        <f t="shared" si="206"/>
        <v>2</v>
      </c>
      <c r="BA242" s="39">
        <f t="shared" si="207"/>
        <v>0</v>
      </c>
      <c r="BB242" s="40">
        <f t="shared" si="208"/>
        <v>0</v>
      </c>
      <c r="BC242" s="31">
        <f t="shared" si="209"/>
        <v>0</v>
      </c>
      <c r="BD242" s="40">
        <f t="shared" si="210"/>
        <v>1</v>
      </c>
      <c r="BE242" s="31">
        <f t="shared" si="211"/>
        <v>1</v>
      </c>
      <c r="BF242" s="40">
        <f t="shared" si="212"/>
        <v>0</v>
      </c>
      <c r="BG242" s="31">
        <f t="shared" si="213"/>
        <v>1</v>
      </c>
      <c r="BH242" s="40">
        <f t="shared" si="214"/>
        <v>0</v>
      </c>
      <c r="BI242" s="40">
        <f t="shared" si="215"/>
        <v>1</v>
      </c>
      <c r="BJ242" s="40">
        <f t="shared" si="216"/>
        <v>0</v>
      </c>
      <c r="BK242" s="40">
        <f t="shared" si="217"/>
        <v>0</v>
      </c>
      <c r="BL242" s="40">
        <f t="shared" si="218"/>
        <v>3</v>
      </c>
      <c r="BM242" s="31">
        <f t="shared" si="219"/>
        <v>3</v>
      </c>
      <c r="BN242" s="40">
        <f t="shared" si="220"/>
        <v>0</v>
      </c>
      <c r="BO242" s="40">
        <f t="shared" si="221"/>
        <v>0</v>
      </c>
      <c r="BP242" s="40">
        <f t="shared" si="222"/>
        <v>0</v>
      </c>
      <c r="BQ242" s="40">
        <f t="shared" si="223"/>
        <v>0</v>
      </c>
      <c r="BR242" s="40">
        <f t="shared" si="224"/>
        <v>0</v>
      </c>
      <c r="BS242" s="31">
        <f t="shared" si="225"/>
        <v>0</v>
      </c>
      <c r="BT242" s="40">
        <f t="shared" si="226"/>
        <v>0</v>
      </c>
      <c r="BU242" s="41">
        <f t="shared" si="227"/>
        <v>0</v>
      </c>
      <c r="BV242" s="41">
        <f t="shared" si="228"/>
        <v>0</v>
      </c>
      <c r="BW242" s="42"/>
      <c r="BX242" s="39">
        <f t="shared" si="229"/>
        <v>60</v>
      </c>
      <c r="BY242" s="40">
        <f t="shared" si="230"/>
        <v>10</v>
      </c>
      <c r="BZ242" s="40">
        <f t="shared" si="231"/>
        <v>0</v>
      </c>
      <c r="CA242" s="40">
        <f t="shared" si="232"/>
        <v>300</v>
      </c>
      <c r="CB242" s="40">
        <f t="shared" si="233"/>
        <v>0</v>
      </c>
      <c r="CC242" s="32">
        <f t="shared" si="200"/>
        <v>370</v>
      </c>
      <c r="CD242" s="177">
        <f t="shared" si="6"/>
        <v>223.33333333333334</v>
      </c>
      <c r="CE242" s="24">
        <f t="shared" si="201"/>
        <v>3</v>
      </c>
      <c r="CF242" s="177">
        <f t="shared" si="7"/>
        <v>183.33333333333334</v>
      </c>
      <c r="CG242" s="24">
        <f t="shared" si="202"/>
        <v>4</v>
      </c>
      <c r="CH242" s="177">
        <f t="shared" si="8"/>
        <v>130</v>
      </c>
      <c r="CI242" s="24">
        <f t="shared" si="203"/>
        <v>5</v>
      </c>
      <c r="CJ242" s="24">
        <f t="shared" si="204"/>
        <v>163</v>
      </c>
      <c r="CK242" s="175">
        <f t="shared" si="182"/>
        <v>0.18680736121980157</v>
      </c>
      <c r="CM242">
        <f t="shared" si="183"/>
        <v>0</v>
      </c>
      <c r="CN242">
        <f t="shared" si="184"/>
        <v>0</v>
      </c>
      <c r="CO242">
        <f t="shared" si="185"/>
        <v>9.9800399201596807E-2</v>
      </c>
      <c r="CP242">
        <f t="shared" si="186"/>
        <v>0</v>
      </c>
      <c r="CQ242">
        <f t="shared" si="187"/>
        <v>0</v>
      </c>
      <c r="CR242">
        <f t="shared" si="188"/>
        <v>0.29940119760479045</v>
      </c>
      <c r="CS242">
        <f t="shared" si="189"/>
        <v>0</v>
      </c>
      <c r="CT242">
        <f t="shared" si="190"/>
        <v>0</v>
      </c>
      <c r="CU242">
        <f t="shared" si="191"/>
        <v>23.076923076923077</v>
      </c>
      <c r="CV242">
        <f t="shared" si="192"/>
        <v>0</v>
      </c>
      <c r="CW242">
        <f t="shared" si="193"/>
        <v>0</v>
      </c>
      <c r="CX242">
        <f t="shared" si="194"/>
        <v>0</v>
      </c>
      <c r="CY242">
        <f t="shared" si="195"/>
        <v>0</v>
      </c>
      <c r="CZ242">
        <f t="shared" si="196"/>
        <v>0</v>
      </c>
      <c r="DA242">
        <f t="shared" si="197"/>
        <v>0</v>
      </c>
      <c r="DB242">
        <f t="shared" si="198"/>
        <v>0</v>
      </c>
      <c r="DC242">
        <f t="shared" si="199"/>
        <v>0</v>
      </c>
      <c r="DE242" s="24">
        <f t="shared" si="205"/>
        <v>0</v>
      </c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</row>
    <row r="243" spans="1:123" ht="15.75" thickBot="1">
      <c r="A243" s="24" t="str">
        <f ca="1">USP!A42</f>
        <v>USP</v>
      </c>
      <c r="B243" s="24">
        <f ca="1">USP!B42</f>
        <v>40</v>
      </c>
      <c r="C243" s="24" t="str">
        <f ca="1">USP!C42</f>
        <v>Tais Tinucci</v>
      </c>
      <c r="D243" s="85" t="str">
        <f ca="1">USP!D42</f>
        <v>C</v>
      </c>
      <c r="E243" s="24">
        <f ca="1">USP!E42</f>
        <v>0</v>
      </c>
      <c r="F243" s="24">
        <f ca="1">USP!F42</f>
        <v>0</v>
      </c>
      <c r="G243" s="24">
        <f ca="1">USP!G42</f>
        <v>0</v>
      </c>
      <c r="H243" s="24">
        <f ca="1">USP!H42</f>
        <v>0</v>
      </c>
      <c r="I243" s="24">
        <f ca="1">USP!I42</f>
        <v>0</v>
      </c>
      <c r="J243" s="24">
        <f ca="1">USP!J42</f>
        <v>0</v>
      </c>
      <c r="K243" s="24">
        <f ca="1">USP!K42</f>
        <v>0</v>
      </c>
      <c r="L243" s="24">
        <f ca="1">USP!L42</f>
        <v>0</v>
      </c>
      <c r="M243" s="24">
        <f ca="1">USP!M42</f>
        <v>0</v>
      </c>
      <c r="N243" s="24">
        <f ca="1">USP!N42</f>
        <v>0</v>
      </c>
      <c r="O243" s="24">
        <f ca="1">USP!O42</f>
        <v>0</v>
      </c>
      <c r="P243" s="24">
        <f ca="1">USP!P42</f>
        <v>0</v>
      </c>
      <c r="Q243" s="24">
        <f ca="1">USP!Q42</f>
        <v>0</v>
      </c>
      <c r="R243" s="24">
        <f ca="1">USP!R42</f>
        <v>0</v>
      </c>
      <c r="S243" s="24">
        <f ca="1">USP!S42</f>
        <v>0</v>
      </c>
      <c r="T243" s="85" t="str">
        <f ca="1">USP!T42</f>
        <v>C</v>
      </c>
      <c r="U243" s="24">
        <f ca="1">USP!U42</f>
        <v>0</v>
      </c>
      <c r="V243" s="24">
        <f ca="1">USP!V42</f>
        <v>0</v>
      </c>
      <c r="W243" s="24">
        <f ca="1">USP!W42</f>
        <v>0</v>
      </c>
      <c r="X243" s="24">
        <f ca="1">USP!X42</f>
        <v>0</v>
      </c>
      <c r="Y243" s="24">
        <f ca="1">USP!Y42</f>
        <v>0</v>
      </c>
      <c r="Z243" s="24">
        <f ca="1">USP!Z42</f>
        <v>0</v>
      </c>
      <c r="AA243" s="24">
        <f ca="1">USP!AA42</f>
        <v>0</v>
      </c>
      <c r="AB243" s="24">
        <f ca="1">USP!AB42</f>
        <v>0</v>
      </c>
      <c r="AC243" s="24">
        <f ca="1">USP!AC42</f>
        <v>0</v>
      </c>
      <c r="AD243" s="24">
        <f ca="1">USP!AD42</f>
        <v>0</v>
      </c>
      <c r="AE243" s="24">
        <f ca="1">USP!AE42</f>
        <v>0</v>
      </c>
      <c r="AF243" s="24">
        <f ca="1">USP!AF42</f>
        <v>0</v>
      </c>
      <c r="AG243" s="24">
        <f ca="1">USP!AG42</f>
        <v>0</v>
      </c>
      <c r="AH243" s="24">
        <f ca="1">USP!AH42</f>
        <v>0</v>
      </c>
      <c r="AI243" s="24">
        <f ca="1">USP!AI42</f>
        <v>0</v>
      </c>
      <c r="AJ243" s="50"/>
      <c r="AK243" s="93"/>
      <c r="AL243" s="33"/>
      <c r="AM243" s="33"/>
      <c r="AN243" s="36"/>
      <c r="AO243" s="36"/>
      <c r="AP243" s="36"/>
      <c r="AQ243" s="36"/>
      <c r="AR243" s="37"/>
      <c r="AS243" s="33"/>
      <c r="AT243" s="33"/>
      <c r="AU243" s="33"/>
      <c r="AV243" s="33"/>
      <c r="AW243" s="33"/>
      <c r="AX243" s="33"/>
      <c r="AY243" s="33"/>
      <c r="AZ243" s="38">
        <f t="shared" si="206"/>
        <v>0</v>
      </c>
      <c r="BA243" s="39">
        <f t="shared" si="207"/>
        <v>0</v>
      </c>
      <c r="BB243" s="40">
        <f t="shared" si="208"/>
        <v>0</v>
      </c>
      <c r="BC243" s="31">
        <f t="shared" si="209"/>
        <v>0</v>
      </c>
      <c r="BD243" s="40">
        <f t="shared" si="210"/>
        <v>0</v>
      </c>
      <c r="BE243" s="31">
        <f t="shared" si="211"/>
        <v>0</v>
      </c>
      <c r="BF243" s="40">
        <f t="shared" si="212"/>
        <v>0</v>
      </c>
      <c r="BG243" s="31">
        <f t="shared" si="213"/>
        <v>0</v>
      </c>
      <c r="BH243" s="40">
        <f t="shared" si="214"/>
        <v>0</v>
      </c>
      <c r="BI243" s="40">
        <f t="shared" si="215"/>
        <v>0</v>
      </c>
      <c r="BJ243" s="40">
        <f t="shared" si="216"/>
        <v>0</v>
      </c>
      <c r="BK243" s="40">
        <f t="shared" si="217"/>
        <v>0</v>
      </c>
      <c r="BL243" s="40">
        <f t="shared" si="218"/>
        <v>0</v>
      </c>
      <c r="BM243" s="31">
        <f t="shared" si="219"/>
        <v>0</v>
      </c>
      <c r="BN243" s="40">
        <f t="shared" si="220"/>
        <v>0</v>
      </c>
      <c r="BO243" s="40">
        <f t="shared" si="221"/>
        <v>0</v>
      </c>
      <c r="BP243" s="40">
        <f t="shared" si="222"/>
        <v>0</v>
      </c>
      <c r="BQ243" s="40">
        <f t="shared" si="223"/>
        <v>0</v>
      </c>
      <c r="BR243" s="40">
        <f t="shared" si="224"/>
        <v>0</v>
      </c>
      <c r="BS243" s="31">
        <f t="shared" si="225"/>
        <v>0</v>
      </c>
      <c r="BT243" s="40">
        <f t="shared" si="226"/>
        <v>0</v>
      </c>
      <c r="BU243" s="41">
        <f t="shared" si="227"/>
        <v>0</v>
      </c>
      <c r="BV243" s="41">
        <f t="shared" si="228"/>
        <v>0</v>
      </c>
      <c r="BW243" s="42"/>
      <c r="BX243" s="39">
        <f t="shared" si="229"/>
        <v>0</v>
      </c>
      <c r="BY243" s="40">
        <f t="shared" si="230"/>
        <v>0</v>
      </c>
      <c r="BZ243" s="40">
        <f t="shared" si="231"/>
        <v>0</v>
      </c>
      <c r="CA243" s="40">
        <f t="shared" si="232"/>
        <v>0</v>
      </c>
      <c r="CB243" s="40">
        <f t="shared" si="233"/>
        <v>0</v>
      </c>
      <c r="CC243" s="32" t="str">
        <f t="shared" si="200"/>
        <v/>
      </c>
      <c r="CD243" s="177" t="e">
        <f t="shared" si="6"/>
        <v>#VALUE!</v>
      </c>
      <c r="CE243" s="24" t="str">
        <f t="shared" si="201"/>
        <v xml:space="preserve"> </v>
      </c>
      <c r="CF243" s="177" t="e">
        <f t="shared" si="7"/>
        <v>#VALUE!</v>
      </c>
      <c r="CG243" s="24" t="str">
        <f t="shared" si="202"/>
        <v xml:space="preserve"> </v>
      </c>
      <c r="CH243" s="177" t="e">
        <f t="shared" si="8"/>
        <v>#VALUE!</v>
      </c>
      <c r="CI243" s="24" t="str">
        <f t="shared" si="203"/>
        <v xml:space="preserve"> </v>
      </c>
      <c r="CJ243" s="24" t="e">
        <f t="shared" si="204"/>
        <v>#VALUE!</v>
      </c>
      <c r="CK243" s="175" t="e">
        <f t="shared" si="182"/>
        <v>#VALUE!</v>
      </c>
      <c r="CM243">
        <f t="shared" si="183"/>
        <v>0</v>
      </c>
      <c r="CN243">
        <f t="shared" si="184"/>
        <v>0</v>
      </c>
      <c r="CO243">
        <f t="shared" si="185"/>
        <v>0</v>
      </c>
      <c r="CP243">
        <f t="shared" si="186"/>
        <v>0</v>
      </c>
      <c r="CQ243">
        <f t="shared" si="187"/>
        <v>0</v>
      </c>
      <c r="CR243">
        <f t="shared" si="188"/>
        <v>0</v>
      </c>
      <c r="CS243">
        <f t="shared" si="189"/>
        <v>0</v>
      </c>
      <c r="CT243">
        <f t="shared" si="190"/>
        <v>0</v>
      </c>
      <c r="CU243">
        <f t="shared" si="191"/>
        <v>0</v>
      </c>
      <c r="CV243">
        <f t="shared" si="192"/>
        <v>0</v>
      </c>
      <c r="CW243">
        <f t="shared" si="193"/>
        <v>0</v>
      </c>
      <c r="CX243">
        <f t="shared" si="194"/>
        <v>0</v>
      </c>
      <c r="CY243">
        <f t="shared" si="195"/>
        <v>0</v>
      </c>
      <c r="CZ243">
        <f t="shared" si="196"/>
        <v>0</v>
      </c>
      <c r="DA243">
        <f t="shared" si="197"/>
        <v>0</v>
      </c>
      <c r="DB243">
        <f t="shared" si="198"/>
        <v>0</v>
      </c>
      <c r="DC243">
        <f t="shared" si="199"/>
        <v>0</v>
      </c>
      <c r="DE243" s="24">
        <f t="shared" si="205"/>
        <v>0</v>
      </c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</row>
    <row r="244" spans="1:123" ht="15.75" thickBot="1">
      <c r="A244" s="24" t="str">
        <f ca="1">USP!A43</f>
        <v>USP</v>
      </c>
      <c r="B244" s="24">
        <f ca="1">USP!B43</f>
        <v>41</v>
      </c>
      <c r="C244" s="24" t="str">
        <f ca="1">USP!C43</f>
        <v>Umberto Cesar Corrêa</v>
      </c>
      <c r="D244" s="85" t="str">
        <f ca="1">USP!D43</f>
        <v>P</v>
      </c>
      <c r="E244" s="24">
        <f ca="1">USP!E43</f>
        <v>0</v>
      </c>
      <c r="F244" s="24">
        <f ca="1">USP!F43</f>
        <v>3</v>
      </c>
      <c r="G244" s="24">
        <f ca="1">USP!G43</f>
        <v>2</v>
      </c>
      <c r="H244" s="24">
        <f ca="1">USP!H43</f>
        <v>1</v>
      </c>
      <c r="I244" s="24">
        <f ca="1">USP!I43</f>
        <v>0</v>
      </c>
      <c r="J244" s="24">
        <f ca="1">USP!J43</f>
        <v>2</v>
      </c>
      <c r="K244" s="24">
        <f ca="1">USP!K43</f>
        <v>0</v>
      </c>
      <c r="L244" s="24">
        <f ca="1">USP!L43</f>
        <v>0</v>
      </c>
      <c r="M244" s="24">
        <f ca="1">USP!M43</f>
        <v>0</v>
      </c>
      <c r="N244" s="24">
        <f ca="1">USP!N43</f>
        <v>0</v>
      </c>
      <c r="O244" s="24">
        <f ca="1">USP!O43</f>
        <v>0</v>
      </c>
      <c r="P244" s="24">
        <f ca="1">USP!P43</f>
        <v>0</v>
      </c>
      <c r="Q244" s="24">
        <f ca="1">USP!Q43</f>
        <v>0</v>
      </c>
      <c r="R244" s="24">
        <f ca="1">USP!R43</f>
        <v>0</v>
      </c>
      <c r="S244" s="24">
        <f ca="1">USP!S43</f>
        <v>1</v>
      </c>
      <c r="T244" s="85" t="str">
        <f ca="1">USP!T43</f>
        <v>P</v>
      </c>
      <c r="U244" s="24">
        <f ca="1">USP!U43</f>
        <v>0</v>
      </c>
      <c r="V244" s="24">
        <f ca="1">USP!V43</f>
        <v>0</v>
      </c>
      <c r="W244" s="24">
        <f ca="1">USP!W43</f>
        <v>1</v>
      </c>
      <c r="X244" s="24">
        <f ca="1">USP!X43</f>
        <v>0</v>
      </c>
      <c r="Y244" s="24">
        <f ca="1">USP!Y43</f>
        <v>0</v>
      </c>
      <c r="Z244" s="24">
        <f ca="1">USP!Z43</f>
        <v>3</v>
      </c>
      <c r="AA244" s="24">
        <f ca="1">USP!AA43</f>
        <v>0</v>
      </c>
      <c r="AB244" s="24">
        <f ca="1">USP!AB43</f>
        <v>0</v>
      </c>
      <c r="AC244" s="24">
        <f ca="1">USP!AC43</f>
        <v>0</v>
      </c>
      <c r="AD244" s="24">
        <f ca="1">USP!AD43</f>
        <v>0</v>
      </c>
      <c r="AE244" s="24">
        <f ca="1">USP!AE43</f>
        <v>0</v>
      </c>
      <c r="AF244" s="24">
        <f ca="1">USP!AF43</f>
        <v>0</v>
      </c>
      <c r="AG244" s="24">
        <f ca="1">USP!AG43</f>
        <v>0</v>
      </c>
      <c r="AH244" s="24">
        <f ca="1">USP!AH43</f>
        <v>0</v>
      </c>
      <c r="AI244" s="24">
        <f ca="1">USP!AI43</f>
        <v>0</v>
      </c>
      <c r="AJ244" s="50"/>
      <c r="AK244" s="93"/>
      <c r="AL244" s="33"/>
      <c r="AM244" s="33"/>
      <c r="AN244" s="36"/>
      <c r="AO244" s="36"/>
      <c r="AP244" s="36"/>
      <c r="AQ244" s="36"/>
      <c r="AR244" s="37"/>
      <c r="AS244" s="33"/>
      <c r="AT244" s="33"/>
      <c r="AU244" s="33"/>
      <c r="AV244" s="33"/>
      <c r="AW244" s="33"/>
      <c r="AX244" s="33"/>
      <c r="AY244" s="33"/>
      <c r="AZ244" s="38">
        <f t="shared" si="206"/>
        <v>2</v>
      </c>
      <c r="BA244" s="39">
        <f t="shared" si="207"/>
        <v>0</v>
      </c>
      <c r="BB244" s="40">
        <f t="shared" si="208"/>
        <v>3</v>
      </c>
      <c r="BC244" s="31">
        <f t="shared" si="209"/>
        <v>3</v>
      </c>
      <c r="BD244" s="40">
        <f t="shared" si="210"/>
        <v>3</v>
      </c>
      <c r="BE244" s="31">
        <f t="shared" si="211"/>
        <v>6</v>
      </c>
      <c r="BF244" s="40">
        <f t="shared" si="212"/>
        <v>1</v>
      </c>
      <c r="BG244" s="31">
        <f t="shared" si="213"/>
        <v>7</v>
      </c>
      <c r="BH244" s="40">
        <f t="shared" si="214"/>
        <v>0</v>
      </c>
      <c r="BI244" s="40">
        <f t="shared" si="215"/>
        <v>5</v>
      </c>
      <c r="BJ244" s="40">
        <f t="shared" si="216"/>
        <v>0</v>
      </c>
      <c r="BK244" s="40">
        <f t="shared" si="217"/>
        <v>0</v>
      </c>
      <c r="BL244" s="40">
        <f t="shared" si="218"/>
        <v>0</v>
      </c>
      <c r="BM244" s="31">
        <f t="shared" si="219"/>
        <v>0</v>
      </c>
      <c r="BN244" s="40">
        <f t="shared" si="220"/>
        <v>0</v>
      </c>
      <c r="BO244" s="40">
        <f t="shared" si="221"/>
        <v>0</v>
      </c>
      <c r="BP244" s="40">
        <f t="shared" si="222"/>
        <v>0</v>
      </c>
      <c r="BQ244" s="40">
        <f t="shared" si="223"/>
        <v>0</v>
      </c>
      <c r="BR244" s="40">
        <f t="shared" si="224"/>
        <v>0</v>
      </c>
      <c r="BS244" s="31">
        <f t="shared" si="225"/>
        <v>0</v>
      </c>
      <c r="BT244" s="40">
        <f t="shared" si="226"/>
        <v>0</v>
      </c>
      <c r="BU244" s="41">
        <f t="shared" si="227"/>
        <v>1</v>
      </c>
      <c r="BV244" s="41">
        <f t="shared" si="228"/>
        <v>1</v>
      </c>
      <c r="BW244" s="42"/>
      <c r="BX244" s="39">
        <f t="shared" si="229"/>
        <v>460</v>
      </c>
      <c r="BY244" s="40">
        <f t="shared" si="230"/>
        <v>30</v>
      </c>
      <c r="BZ244" s="40">
        <f t="shared" si="231"/>
        <v>0</v>
      </c>
      <c r="CA244" s="40">
        <f t="shared" si="232"/>
        <v>0</v>
      </c>
      <c r="CB244" s="40">
        <f t="shared" si="233"/>
        <v>10</v>
      </c>
      <c r="CC244" s="32">
        <f t="shared" si="200"/>
        <v>500</v>
      </c>
      <c r="CD244" s="177">
        <f t="shared" si="6"/>
        <v>353.33333333333337</v>
      </c>
      <c r="CE244" s="24">
        <f t="shared" si="201"/>
        <v>3</v>
      </c>
      <c r="CF244" s="177">
        <f t="shared" si="7"/>
        <v>313.33333333333337</v>
      </c>
      <c r="CG244" s="24">
        <f t="shared" si="202"/>
        <v>4</v>
      </c>
      <c r="CH244" s="177">
        <f t="shared" si="8"/>
        <v>260</v>
      </c>
      <c r="CI244" s="24">
        <f t="shared" si="203"/>
        <v>5</v>
      </c>
      <c r="CJ244" s="24">
        <f t="shared" si="204"/>
        <v>125</v>
      </c>
      <c r="CK244" s="175">
        <f t="shared" si="182"/>
        <v>0.25244238002675889</v>
      </c>
      <c r="CM244">
        <f t="shared" si="183"/>
        <v>0</v>
      </c>
      <c r="CN244">
        <f t="shared" si="184"/>
        <v>0.46728971962616822</v>
      </c>
      <c r="CO244">
        <f t="shared" si="185"/>
        <v>0.29940119760479045</v>
      </c>
      <c r="CP244">
        <f t="shared" si="186"/>
        <v>0.22779043280182235</v>
      </c>
      <c r="CQ244">
        <f t="shared" si="187"/>
        <v>0</v>
      </c>
      <c r="CR244">
        <f t="shared" si="188"/>
        <v>1.4970059880239521</v>
      </c>
      <c r="CS244">
        <f t="shared" si="189"/>
        <v>0</v>
      </c>
      <c r="CT244">
        <f t="shared" si="190"/>
        <v>0</v>
      </c>
      <c r="CU244">
        <f t="shared" si="191"/>
        <v>0</v>
      </c>
      <c r="CV244">
        <f t="shared" si="192"/>
        <v>0</v>
      </c>
      <c r="CW244">
        <f t="shared" si="193"/>
        <v>0</v>
      </c>
      <c r="CX244">
        <f t="shared" si="194"/>
        <v>0</v>
      </c>
      <c r="CY244">
        <f t="shared" si="195"/>
        <v>0</v>
      </c>
      <c r="CZ244">
        <f t="shared" si="196"/>
        <v>0</v>
      </c>
      <c r="DA244">
        <f t="shared" si="197"/>
        <v>0</v>
      </c>
      <c r="DB244">
        <f t="shared" si="198"/>
        <v>1.5503875968992247</v>
      </c>
      <c r="DC244">
        <f t="shared" si="199"/>
        <v>1.5748031496062989</v>
      </c>
      <c r="DE244" s="24">
        <f t="shared" si="205"/>
        <v>0</v>
      </c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</row>
    <row r="245" spans="1:123" ht="15.75" thickBot="1">
      <c r="A245" s="24" t="str">
        <f ca="1">USP!A44</f>
        <v>USP</v>
      </c>
      <c r="B245" s="24">
        <f ca="1">USP!B44</f>
        <v>42</v>
      </c>
      <c r="C245" s="24" t="str">
        <f ca="1">USP!C44</f>
        <v>Valdir José Barbanti</v>
      </c>
      <c r="D245" s="85" t="str">
        <f ca="1">USP!D44</f>
        <v>C</v>
      </c>
      <c r="E245" s="24">
        <f ca="1">USP!E44</f>
        <v>0</v>
      </c>
      <c r="F245" s="24">
        <f ca="1">USP!F44</f>
        <v>0</v>
      </c>
      <c r="G245" s="24">
        <f ca="1">USP!G44</f>
        <v>0</v>
      </c>
      <c r="H245" s="24">
        <f ca="1">USP!H44</f>
        <v>0</v>
      </c>
      <c r="I245" s="24">
        <f ca="1">USP!I44</f>
        <v>0</v>
      </c>
      <c r="J245" s="24">
        <f ca="1">USP!J44</f>
        <v>0</v>
      </c>
      <c r="K245" s="24">
        <f ca="1">USP!K44</f>
        <v>0</v>
      </c>
      <c r="L245" s="24">
        <f ca="1">USP!L44</f>
        <v>0</v>
      </c>
      <c r="M245" s="24">
        <f ca="1">USP!M44</f>
        <v>0</v>
      </c>
      <c r="N245" s="24">
        <f ca="1">USP!N44</f>
        <v>0</v>
      </c>
      <c r="O245" s="24">
        <f ca="1">USP!O44</f>
        <v>0</v>
      </c>
      <c r="P245" s="24">
        <f ca="1">USP!P44</f>
        <v>0</v>
      </c>
      <c r="Q245" s="24">
        <f ca="1">USP!Q44</f>
        <v>0</v>
      </c>
      <c r="R245" s="24">
        <f ca="1">USP!R44</f>
        <v>0</v>
      </c>
      <c r="S245" s="24">
        <f ca="1">USP!S44</f>
        <v>0</v>
      </c>
      <c r="T245" s="85" t="str">
        <f ca="1">USP!T44</f>
        <v>C</v>
      </c>
      <c r="U245" s="24">
        <f ca="1">USP!U44</f>
        <v>0</v>
      </c>
      <c r="V245" s="24">
        <f ca="1">USP!V44</f>
        <v>0</v>
      </c>
      <c r="W245" s="24">
        <f ca="1">USP!W44</f>
        <v>0</v>
      </c>
      <c r="X245" s="24">
        <f ca="1">USP!X44</f>
        <v>0</v>
      </c>
      <c r="Y245" s="24">
        <f ca="1">USP!Y44</f>
        <v>0</v>
      </c>
      <c r="Z245" s="24">
        <f ca="1">USP!Z44</f>
        <v>0</v>
      </c>
      <c r="AA245" s="24">
        <f ca="1">USP!AA44</f>
        <v>0</v>
      </c>
      <c r="AB245" s="24">
        <f ca="1">USP!AB44</f>
        <v>0</v>
      </c>
      <c r="AC245" s="24">
        <f ca="1">USP!AC44</f>
        <v>0</v>
      </c>
      <c r="AD245" s="24">
        <f ca="1">USP!AD44</f>
        <v>0</v>
      </c>
      <c r="AE245" s="24">
        <f ca="1">USP!AE44</f>
        <v>0</v>
      </c>
      <c r="AF245" s="24">
        <f ca="1">USP!AF44</f>
        <v>0</v>
      </c>
      <c r="AG245" s="24">
        <f ca="1">USP!AG44</f>
        <v>0</v>
      </c>
      <c r="AH245" s="24">
        <f ca="1">USP!AH44</f>
        <v>0</v>
      </c>
      <c r="AI245" s="24">
        <f ca="1">USP!AI44</f>
        <v>0</v>
      </c>
      <c r="AJ245" s="50"/>
      <c r="AK245" s="93"/>
      <c r="AL245" s="33"/>
      <c r="AM245" s="33"/>
      <c r="AN245" s="36"/>
      <c r="AO245" s="36"/>
      <c r="AP245" s="36"/>
      <c r="AQ245" s="36"/>
      <c r="AR245" s="37"/>
      <c r="AS245" s="33"/>
      <c r="AT245" s="33"/>
      <c r="AU245" s="33"/>
      <c r="AV245" s="33"/>
      <c r="AW245" s="33"/>
      <c r="AX245" s="33"/>
      <c r="AY245" s="33"/>
      <c r="AZ245" s="38">
        <f t="shared" si="206"/>
        <v>0</v>
      </c>
      <c r="BA245" s="39">
        <f t="shared" si="207"/>
        <v>0</v>
      </c>
      <c r="BB245" s="40">
        <f t="shared" si="208"/>
        <v>0</v>
      </c>
      <c r="BC245" s="31">
        <f t="shared" si="209"/>
        <v>0</v>
      </c>
      <c r="BD245" s="40">
        <f t="shared" si="210"/>
        <v>0</v>
      </c>
      <c r="BE245" s="31">
        <f t="shared" si="211"/>
        <v>0</v>
      </c>
      <c r="BF245" s="40">
        <f t="shared" si="212"/>
        <v>0</v>
      </c>
      <c r="BG245" s="31">
        <f t="shared" si="213"/>
        <v>0</v>
      </c>
      <c r="BH245" s="40">
        <f t="shared" si="214"/>
        <v>0</v>
      </c>
      <c r="BI245" s="40">
        <f t="shared" si="215"/>
        <v>0</v>
      </c>
      <c r="BJ245" s="40">
        <f t="shared" si="216"/>
        <v>0</v>
      </c>
      <c r="BK245" s="40">
        <f t="shared" si="217"/>
        <v>0</v>
      </c>
      <c r="BL245" s="40">
        <f t="shared" si="218"/>
        <v>0</v>
      </c>
      <c r="BM245" s="31">
        <f t="shared" si="219"/>
        <v>0</v>
      </c>
      <c r="BN245" s="40">
        <f t="shared" si="220"/>
        <v>0</v>
      </c>
      <c r="BO245" s="40">
        <f t="shared" si="221"/>
        <v>0</v>
      </c>
      <c r="BP245" s="40">
        <f t="shared" si="222"/>
        <v>0</v>
      </c>
      <c r="BQ245" s="40">
        <f t="shared" si="223"/>
        <v>0</v>
      </c>
      <c r="BR245" s="40">
        <f t="shared" si="224"/>
        <v>0</v>
      </c>
      <c r="BS245" s="31">
        <f t="shared" si="225"/>
        <v>0</v>
      </c>
      <c r="BT245" s="40">
        <f t="shared" si="226"/>
        <v>0</v>
      </c>
      <c r="BU245" s="41">
        <f t="shared" si="227"/>
        <v>0</v>
      </c>
      <c r="BV245" s="41">
        <f t="shared" si="228"/>
        <v>0</v>
      </c>
      <c r="BW245" s="42"/>
      <c r="BX245" s="39">
        <f t="shared" si="229"/>
        <v>0</v>
      </c>
      <c r="BY245" s="40">
        <f t="shared" si="230"/>
        <v>0</v>
      </c>
      <c r="BZ245" s="40">
        <f t="shared" si="231"/>
        <v>0</v>
      </c>
      <c r="CA245" s="40">
        <f t="shared" si="232"/>
        <v>0</v>
      </c>
      <c r="CB245" s="40">
        <f t="shared" si="233"/>
        <v>0</v>
      </c>
      <c r="CC245" s="32" t="str">
        <f t="shared" si="200"/>
        <v/>
      </c>
      <c r="CD245" s="177" t="e">
        <f t="shared" si="6"/>
        <v>#VALUE!</v>
      </c>
      <c r="CE245" s="24" t="str">
        <f t="shared" si="201"/>
        <v xml:space="preserve"> </v>
      </c>
      <c r="CF245" s="177" t="e">
        <f t="shared" si="7"/>
        <v>#VALUE!</v>
      </c>
      <c r="CG245" s="24" t="str">
        <f t="shared" si="202"/>
        <v xml:space="preserve"> </v>
      </c>
      <c r="CH245" s="177" t="e">
        <f t="shared" si="8"/>
        <v>#VALUE!</v>
      </c>
      <c r="CI245" s="24" t="str">
        <f t="shared" si="203"/>
        <v xml:space="preserve"> </v>
      </c>
      <c r="CJ245" s="24" t="e">
        <f t="shared" si="204"/>
        <v>#VALUE!</v>
      </c>
      <c r="CK245" s="175" t="e">
        <f t="shared" si="182"/>
        <v>#VALUE!</v>
      </c>
      <c r="CM245">
        <f t="shared" si="183"/>
        <v>0</v>
      </c>
      <c r="CN245">
        <f t="shared" si="184"/>
        <v>0</v>
      </c>
      <c r="CO245">
        <f t="shared" si="185"/>
        <v>0</v>
      </c>
      <c r="CP245">
        <f t="shared" si="186"/>
        <v>0</v>
      </c>
      <c r="CQ245">
        <f t="shared" si="187"/>
        <v>0</v>
      </c>
      <c r="CR245">
        <f t="shared" si="188"/>
        <v>0</v>
      </c>
      <c r="CS245">
        <f t="shared" si="189"/>
        <v>0</v>
      </c>
      <c r="CT245">
        <f t="shared" si="190"/>
        <v>0</v>
      </c>
      <c r="CU245">
        <f t="shared" si="191"/>
        <v>0</v>
      </c>
      <c r="CV245">
        <f t="shared" si="192"/>
        <v>0</v>
      </c>
      <c r="CW245">
        <f t="shared" si="193"/>
        <v>0</v>
      </c>
      <c r="CX245">
        <f t="shared" si="194"/>
        <v>0</v>
      </c>
      <c r="CY245">
        <f t="shared" si="195"/>
        <v>0</v>
      </c>
      <c r="CZ245">
        <f t="shared" si="196"/>
        <v>0</v>
      </c>
      <c r="DA245">
        <f t="shared" si="197"/>
        <v>0</v>
      </c>
      <c r="DB245">
        <f t="shared" si="198"/>
        <v>0</v>
      </c>
      <c r="DC245">
        <f t="shared" si="199"/>
        <v>0</v>
      </c>
      <c r="DE245" s="24">
        <f t="shared" si="205"/>
        <v>0</v>
      </c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</row>
    <row r="246" spans="1:123" ht="15.75" thickBot="1">
      <c r="A246" s="24" t="str">
        <f ca="1">USP!A45</f>
        <v>USP</v>
      </c>
      <c r="B246" s="24">
        <f ca="1">USP!B45</f>
        <v>43</v>
      </c>
      <c r="C246" s="24" t="str">
        <f ca="1">USP!C45</f>
        <v>Valmor Alberto Augusto Trícoli</v>
      </c>
      <c r="D246" s="85" t="str">
        <f ca="1">USP!D45</f>
        <v>P</v>
      </c>
      <c r="E246" s="24">
        <f ca="1">USP!E45</f>
        <v>3</v>
      </c>
      <c r="F246" s="24">
        <f ca="1">USP!F45</f>
        <v>4</v>
      </c>
      <c r="G246" s="24">
        <f ca="1">USP!G45</f>
        <v>2</v>
      </c>
      <c r="H246" s="24">
        <f ca="1">USP!H45</f>
        <v>2</v>
      </c>
      <c r="I246" s="24">
        <f ca="1">USP!I45</f>
        <v>1</v>
      </c>
      <c r="J246" s="24">
        <f ca="1">USP!J45</f>
        <v>0</v>
      </c>
      <c r="K246" s="24">
        <f ca="1">USP!K45</f>
        <v>0</v>
      </c>
      <c r="L246" s="24">
        <f ca="1">USP!L45</f>
        <v>0</v>
      </c>
      <c r="M246" s="24">
        <f ca="1">USP!M45</f>
        <v>0</v>
      </c>
      <c r="N246" s="24">
        <f ca="1">USP!N45</f>
        <v>0</v>
      </c>
      <c r="O246" s="24">
        <f ca="1">USP!O45</f>
        <v>0</v>
      </c>
      <c r="P246" s="24">
        <f ca="1">USP!P45</f>
        <v>0</v>
      </c>
      <c r="Q246" s="24">
        <f ca="1">USP!Q45</f>
        <v>0</v>
      </c>
      <c r="R246" s="24">
        <f ca="1">USP!R45</f>
        <v>0</v>
      </c>
      <c r="S246" s="24">
        <f ca="1">USP!S45</f>
        <v>0</v>
      </c>
      <c r="T246" s="85" t="str">
        <f ca="1">USP!T45</f>
        <v>P</v>
      </c>
      <c r="U246" s="24">
        <f ca="1">USP!U45</f>
        <v>9</v>
      </c>
      <c r="V246" s="24">
        <f ca="1">USP!V45</f>
        <v>3</v>
      </c>
      <c r="W246" s="24">
        <f ca="1">USP!W45</f>
        <v>2</v>
      </c>
      <c r="X246" s="24">
        <f ca="1">USP!X45</f>
        <v>1</v>
      </c>
      <c r="Y246" s="24">
        <f ca="1">USP!Y45</f>
        <v>0</v>
      </c>
      <c r="Z246" s="24">
        <f ca="1">USP!Z45</f>
        <v>0</v>
      </c>
      <c r="AA246" s="24">
        <f ca="1">USP!AA45</f>
        <v>0</v>
      </c>
      <c r="AB246" s="24">
        <f ca="1">USP!AB45</f>
        <v>0</v>
      </c>
      <c r="AC246" s="24">
        <f ca="1">USP!AC45</f>
        <v>0</v>
      </c>
      <c r="AD246" s="24">
        <f ca="1">USP!AD45</f>
        <v>0</v>
      </c>
      <c r="AE246" s="24">
        <f ca="1">USP!AE45</f>
        <v>0</v>
      </c>
      <c r="AF246" s="24">
        <f ca="1">USP!AF45</f>
        <v>0</v>
      </c>
      <c r="AG246" s="24">
        <f ca="1">USP!AG45</f>
        <v>0</v>
      </c>
      <c r="AH246" s="24">
        <f ca="1">USP!AH45</f>
        <v>0</v>
      </c>
      <c r="AI246" s="24">
        <f ca="1">USP!AI45</f>
        <v>0</v>
      </c>
      <c r="AJ246" s="50"/>
      <c r="AK246" s="93"/>
      <c r="AL246" s="33"/>
      <c r="AM246" s="33"/>
      <c r="AN246" s="36"/>
      <c r="AO246" s="36"/>
      <c r="AP246" s="36"/>
      <c r="AQ246" s="36"/>
      <c r="AR246" s="37"/>
      <c r="AS246" s="33"/>
      <c r="AT246" s="33"/>
      <c r="AU246" s="33"/>
      <c r="AV246" s="33"/>
      <c r="AW246" s="33"/>
      <c r="AX246" s="33"/>
      <c r="AY246" s="33"/>
      <c r="AZ246" s="38">
        <f t="shared" si="206"/>
        <v>2</v>
      </c>
      <c r="BA246" s="39">
        <f t="shared" si="207"/>
        <v>12</v>
      </c>
      <c r="BB246" s="40">
        <f t="shared" si="208"/>
        <v>7</v>
      </c>
      <c r="BC246" s="31">
        <f t="shared" si="209"/>
        <v>19</v>
      </c>
      <c r="BD246" s="40">
        <f t="shared" si="210"/>
        <v>4</v>
      </c>
      <c r="BE246" s="31">
        <f t="shared" si="211"/>
        <v>23</v>
      </c>
      <c r="BF246" s="40">
        <f t="shared" si="212"/>
        <v>3</v>
      </c>
      <c r="BG246" s="31">
        <f t="shared" si="213"/>
        <v>26</v>
      </c>
      <c r="BH246" s="40">
        <f t="shared" si="214"/>
        <v>1</v>
      </c>
      <c r="BI246" s="40">
        <f t="shared" si="215"/>
        <v>0</v>
      </c>
      <c r="BJ246" s="40">
        <f t="shared" si="216"/>
        <v>0</v>
      </c>
      <c r="BK246" s="40">
        <f t="shared" si="217"/>
        <v>0</v>
      </c>
      <c r="BL246" s="40">
        <f t="shared" si="218"/>
        <v>0</v>
      </c>
      <c r="BM246" s="31">
        <f t="shared" si="219"/>
        <v>0</v>
      </c>
      <c r="BN246" s="40">
        <f t="shared" si="220"/>
        <v>0</v>
      </c>
      <c r="BO246" s="40">
        <f t="shared" si="221"/>
        <v>0</v>
      </c>
      <c r="BP246" s="40">
        <f t="shared" si="222"/>
        <v>0</v>
      </c>
      <c r="BQ246" s="40">
        <f t="shared" si="223"/>
        <v>0</v>
      </c>
      <c r="BR246" s="40">
        <f t="shared" si="224"/>
        <v>0</v>
      </c>
      <c r="BS246" s="31">
        <f t="shared" si="225"/>
        <v>0</v>
      </c>
      <c r="BT246" s="40">
        <f t="shared" si="226"/>
        <v>0</v>
      </c>
      <c r="BU246" s="41">
        <f t="shared" si="227"/>
        <v>0</v>
      </c>
      <c r="BV246" s="41">
        <f t="shared" si="228"/>
        <v>0</v>
      </c>
      <c r="BW246" s="42"/>
      <c r="BX246" s="39">
        <f t="shared" si="229"/>
        <v>2140</v>
      </c>
      <c r="BY246" s="40">
        <f t="shared" si="230"/>
        <v>0</v>
      </c>
      <c r="BZ246" s="40">
        <f t="shared" si="231"/>
        <v>0</v>
      </c>
      <c r="CA246" s="40">
        <f t="shared" si="232"/>
        <v>0</v>
      </c>
      <c r="CB246" s="40">
        <f t="shared" si="233"/>
        <v>0</v>
      </c>
      <c r="CC246" s="32">
        <f t="shared" si="200"/>
        <v>2140</v>
      </c>
      <c r="CD246" s="177">
        <f t="shared" si="6"/>
        <v>1993.3333333333333</v>
      </c>
      <c r="CE246" s="24">
        <f t="shared" si="201"/>
        <v>3</v>
      </c>
      <c r="CF246" s="177">
        <f t="shared" si="7"/>
        <v>1953.3333333333333</v>
      </c>
      <c r="CG246" s="24">
        <f t="shared" si="202"/>
        <v>4</v>
      </c>
      <c r="CH246" s="177">
        <f t="shared" si="8"/>
        <v>1900</v>
      </c>
      <c r="CI246" s="24">
        <f t="shared" si="203"/>
        <v>5</v>
      </c>
      <c r="CJ246" s="24">
        <f t="shared" si="204"/>
        <v>9</v>
      </c>
      <c r="CK246" s="175">
        <f t="shared" si="182"/>
        <v>1.080453386514528</v>
      </c>
      <c r="CM246">
        <f t="shared" si="183"/>
        <v>2.2181146025878005</v>
      </c>
      <c r="CN246">
        <f t="shared" si="184"/>
        <v>1.090342679127726</v>
      </c>
      <c r="CO246">
        <f t="shared" si="185"/>
        <v>0.39920159680638723</v>
      </c>
      <c r="CP246">
        <f t="shared" si="186"/>
        <v>0.68337129840546706</v>
      </c>
      <c r="CQ246">
        <f t="shared" si="187"/>
        <v>0.84033613445378152</v>
      </c>
      <c r="CR246">
        <f t="shared" si="188"/>
        <v>0</v>
      </c>
      <c r="CS246">
        <f t="shared" si="189"/>
        <v>0</v>
      </c>
      <c r="CT246">
        <f t="shared" si="190"/>
        <v>0</v>
      </c>
      <c r="CU246">
        <f t="shared" si="191"/>
        <v>0</v>
      </c>
      <c r="CV246">
        <f t="shared" si="192"/>
        <v>0</v>
      </c>
      <c r="CW246">
        <f t="shared" si="193"/>
        <v>0</v>
      </c>
      <c r="CX246">
        <f t="shared" si="194"/>
        <v>0</v>
      </c>
      <c r="CY246">
        <f t="shared" si="195"/>
        <v>0</v>
      </c>
      <c r="CZ246">
        <f t="shared" si="196"/>
        <v>0</v>
      </c>
      <c r="DA246">
        <f t="shared" si="197"/>
        <v>0</v>
      </c>
      <c r="DB246">
        <f t="shared" si="198"/>
        <v>0</v>
      </c>
      <c r="DC246">
        <f t="shared" si="199"/>
        <v>0</v>
      </c>
      <c r="DE246" s="24">
        <f t="shared" si="205"/>
        <v>0</v>
      </c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</row>
    <row r="247" spans="1:123" ht="15.75" thickBot="1">
      <c r="A247" s="24" t="str">
        <f ca="1">USP!A46</f>
        <v>USP</v>
      </c>
      <c r="B247" s="24">
        <f ca="1">USP!B46</f>
        <v>44</v>
      </c>
      <c r="C247" s="24" t="str">
        <f ca="1">USP!C46</f>
        <v>Walter Roberto Correia</v>
      </c>
      <c r="D247" s="85" t="str">
        <f ca="1">USP!D46</f>
        <v>C</v>
      </c>
      <c r="E247" s="24">
        <f ca="1">USP!E46</f>
        <v>0</v>
      </c>
      <c r="F247" s="24">
        <f ca="1">USP!F46</f>
        <v>0</v>
      </c>
      <c r="G247" s="24">
        <f ca="1">USP!G46</f>
        <v>0</v>
      </c>
      <c r="H247" s="24">
        <f ca="1">USP!H46</f>
        <v>0</v>
      </c>
      <c r="I247" s="24">
        <f ca="1">USP!I46</f>
        <v>0</v>
      </c>
      <c r="J247" s="24">
        <f ca="1">USP!J46</f>
        <v>0</v>
      </c>
      <c r="K247" s="24">
        <f ca="1">USP!K46</f>
        <v>0</v>
      </c>
      <c r="L247" s="24">
        <f ca="1">USP!L46</f>
        <v>0</v>
      </c>
      <c r="M247" s="24">
        <f ca="1">USP!M46</f>
        <v>0</v>
      </c>
      <c r="N247" s="24">
        <f ca="1">USP!N46</f>
        <v>0</v>
      </c>
      <c r="O247" s="24">
        <f ca="1">USP!O46</f>
        <v>0</v>
      </c>
      <c r="P247" s="24">
        <f ca="1">USP!P46</f>
        <v>0</v>
      </c>
      <c r="Q247" s="24">
        <f ca="1">USP!Q46</f>
        <v>0</v>
      </c>
      <c r="R247" s="24">
        <f ca="1">USP!R46</f>
        <v>0</v>
      </c>
      <c r="S247" s="24">
        <f ca="1">USP!S46</f>
        <v>0</v>
      </c>
      <c r="T247" s="85" t="str">
        <f ca="1">USP!T46</f>
        <v>P</v>
      </c>
      <c r="U247" s="24">
        <f ca="1">USP!U46</f>
        <v>0</v>
      </c>
      <c r="V247" s="24">
        <f ca="1">USP!V46</f>
        <v>0</v>
      </c>
      <c r="W247" s="24">
        <f ca="1">USP!W46</f>
        <v>0</v>
      </c>
      <c r="X247" s="24">
        <f ca="1">USP!X46</f>
        <v>0</v>
      </c>
      <c r="Y247" s="24">
        <f ca="1">USP!Y46</f>
        <v>0</v>
      </c>
      <c r="Z247" s="24">
        <f ca="1">USP!Z46</f>
        <v>0</v>
      </c>
      <c r="AA247" s="24">
        <f ca="1">USP!AA46</f>
        <v>0</v>
      </c>
      <c r="AB247" s="24">
        <f ca="1">USP!AB46</f>
        <v>0</v>
      </c>
      <c r="AC247" s="24">
        <f ca="1">USP!AC46</f>
        <v>0</v>
      </c>
      <c r="AD247" s="24">
        <f ca="1">USP!AD46</f>
        <v>0</v>
      </c>
      <c r="AE247" s="24">
        <f ca="1">USP!AE46</f>
        <v>0</v>
      </c>
      <c r="AF247" s="24">
        <f ca="1">USP!AF46</f>
        <v>0</v>
      </c>
      <c r="AG247" s="24">
        <f ca="1">USP!AG46</f>
        <v>0</v>
      </c>
      <c r="AH247" s="24">
        <f ca="1">USP!AH46</f>
        <v>0</v>
      </c>
      <c r="AI247" s="24">
        <f ca="1">USP!AI46</f>
        <v>0</v>
      </c>
      <c r="AJ247" s="50"/>
      <c r="AK247" s="93"/>
      <c r="AL247" s="33"/>
      <c r="AM247" s="33"/>
      <c r="AN247" s="36"/>
      <c r="AO247" s="36"/>
      <c r="AP247" s="36"/>
      <c r="AQ247" s="36"/>
      <c r="AR247" s="37"/>
      <c r="AS247" s="33"/>
      <c r="AT247" s="33"/>
      <c r="AU247" s="33"/>
      <c r="AV247" s="33"/>
      <c r="AW247" s="33"/>
      <c r="AX247" s="33"/>
      <c r="AY247" s="33"/>
      <c r="AZ247" s="38">
        <f t="shared" si="206"/>
        <v>1</v>
      </c>
      <c r="BA247" s="39">
        <f t="shared" si="207"/>
        <v>0</v>
      </c>
      <c r="BB247" s="40">
        <f t="shared" si="208"/>
        <v>0</v>
      </c>
      <c r="BC247" s="31">
        <f t="shared" si="209"/>
        <v>0</v>
      </c>
      <c r="BD247" s="40">
        <f t="shared" si="210"/>
        <v>0</v>
      </c>
      <c r="BE247" s="31">
        <f t="shared" si="211"/>
        <v>0</v>
      </c>
      <c r="BF247" s="40">
        <f t="shared" si="212"/>
        <v>0</v>
      </c>
      <c r="BG247" s="31">
        <f t="shared" si="213"/>
        <v>0</v>
      </c>
      <c r="BH247" s="40">
        <f t="shared" si="214"/>
        <v>0</v>
      </c>
      <c r="BI247" s="40">
        <f t="shared" si="215"/>
        <v>0</v>
      </c>
      <c r="BJ247" s="40">
        <f t="shared" si="216"/>
        <v>0</v>
      </c>
      <c r="BK247" s="40">
        <f t="shared" si="217"/>
        <v>0</v>
      </c>
      <c r="BL247" s="40">
        <f t="shared" si="218"/>
        <v>0</v>
      </c>
      <c r="BM247" s="31">
        <f t="shared" si="219"/>
        <v>0</v>
      </c>
      <c r="BN247" s="40">
        <f t="shared" si="220"/>
        <v>0</v>
      </c>
      <c r="BO247" s="40">
        <f t="shared" si="221"/>
        <v>0</v>
      </c>
      <c r="BP247" s="40">
        <f t="shared" si="222"/>
        <v>0</v>
      </c>
      <c r="BQ247" s="40">
        <f t="shared" si="223"/>
        <v>0</v>
      </c>
      <c r="BR247" s="40">
        <f t="shared" si="224"/>
        <v>0</v>
      </c>
      <c r="BS247" s="31">
        <f t="shared" si="225"/>
        <v>0</v>
      </c>
      <c r="BT247" s="40">
        <f t="shared" si="226"/>
        <v>0</v>
      </c>
      <c r="BU247" s="41">
        <f t="shared" si="227"/>
        <v>0</v>
      </c>
      <c r="BV247" s="41">
        <f t="shared" si="228"/>
        <v>0</v>
      </c>
      <c r="BW247" s="42"/>
      <c r="BX247" s="39">
        <f t="shared" si="229"/>
        <v>0</v>
      </c>
      <c r="BY247" s="40">
        <f t="shared" si="230"/>
        <v>0</v>
      </c>
      <c r="BZ247" s="40">
        <f t="shared" si="231"/>
        <v>0</v>
      </c>
      <c r="CA247" s="40">
        <f t="shared" si="232"/>
        <v>0</v>
      </c>
      <c r="CB247" s="40">
        <f t="shared" si="233"/>
        <v>0</v>
      </c>
      <c r="CC247" s="32">
        <f t="shared" si="200"/>
        <v>0</v>
      </c>
      <c r="CD247" s="177">
        <f t="shared" si="6"/>
        <v>-73.333333333333329</v>
      </c>
      <c r="CE247" s="24" t="str">
        <f t="shared" si="201"/>
        <v>NAO</v>
      </c>
      <c r="CF247" s="177">
        <f t="shared" si="7"/>
        <v>-93.333333333333329</v>
      </c>
      <c r="CG247" s="24" t="str">
        <f t="shared" si="202"/>
        <v>NAO</v>
      </c>
      <c r="CH247" s="177">
        <f t="shared" si="8"/>
        <v>-120</v>
      </c>
      <c r="CI247" s="24" t="str">
        <f t="shared" si="203"/>
        <v>NAO</v>
      </c>
      <c r="CJ247" s="24">
        <f t="shared" si="204"/>
        <v>388</v>
      </c>
      <c r="CK247" s="175">
        <f t="shared" si="182"/>
        <v>0</v>
      </c>
      <c r="CM247">
        <f t="shared" si="183"/>
        <v>0</v>
      </c>
      <c r="CN247">
        <f t="shared" si="184"/>
        <v>0</v>
      </c>
      <c r="CO247">
        <f t="shared" si="185"/>
        <v>0</v>
      </c>
      <c r="CP247">
        <f t="shared" si="186"/>
        <v>0</v>
      </c>
      <c r="CQ247">
        <f t="shared" si="187"/>
        <v>0</v>
      </c>
      <c r="CR247">
        <f t="shared" si="188"/>
        <v>0</v>
      </c>
      <c r="CS247">
        <f t="shared" si="189"/>
        <v>0</v>
      </c>
      <c r="CT247">
        <f t="shared" si="190"/>
        <v>0</v>
      </c>
      <c r="CU247">
        <f t="shared" si="191"/>
        <v>0</v>
      </c>
      <c r="CV247">
        <f t="shared" si="192"/>
        <v>0</v>
      </c>
      <c r="CW247">
        <f t="shared" si="193"/>
        <v>0</v>
      </c>
      <c r="CX247">
        <f t="shared" si="194"/>
        <v>0</v>
      </c>
      <c r="CY247">
        <f t="shared" si="195"/>
        <v>0</v>
      </c>
      <c r="CZ247">
        <f t="shared" si="196"/>
        <v>0</v>
      </c>
      <c r="DA247">
        <f t="shared" si="197"/>
        <v>0</v>
      </c>
      <c r="DB247">
        <f t="shared" si="198"/>
        <v>0</v>
      </c>
      <c r="DC247">
        <f t="shared" si="199"/>
        <v>0</v>
      </c>
      <c r="DE247" s="24">
        <f t="shared" si="205"/>
        <v>1</v>
      </c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</row>
    <row r="248" spans="1:123" ht="15.75" thickBot="1">
      <c r="A248" s="24" t="str">
        <f ca="1">USP!A47</f>
        <v>USP</v>
      </c>
      <c r="B248" s="24">
        <f ca="1">USP!B47</f>
        <v>45</v>
      </c>
      <c r="C248" s="24" t="str">
        <f ca="1">USP!C47</f>
        <v>Yara Maria de Carvalho</v>
      </c>
      <c r="D248" s="85" t="str">
        <f ca="1">USP!D47</f>
        <v>P</v>
      </c>
      <c r="E248" s="24">
        <f ca="1">USP!E47</f>
        <v>0</v>
      </c>
      <c r="F248" s="24">
        <f ca="1">USP!F47</f>
        <v>1</v>
      </c>
      <c r="G248" s="24">
        <f ca="1">USP!G47</f>
        <v>0</v>
      </c>
      <c r="H248" s="24">
        <f ca="1">USP!H47</f>
        <v>0</v>
      </c>
      <c r="I248" s="24">
        <f ca="1">USP!I47</f>
        <v>0</v>
      </c>
      <c r="J248" s="24">
        <f ca="1">USP!J47</f>
        <v>0</v>
      </c>
      <c r="K248" s="24">
        <f ca="1">USP!K47</f>
        <v>0</v>
      </c>
      <c r="L248" s="24">
        <f ca="1">USP!L47</f>
        <v>0</v>
      </c>
      <c r="M248" s="24">
        <f ca="1">USP!M47</f>
        <v>0</v>
      </c>
      <c r="N248" s="24">
        <f ca="1">USP!N47</f>
        <v>0</v>
      </c>
      <c r="O248" s="24">
        <f ca="1">USP!O47</f>
        <v>0</v>
      </c>
      <c r="P248" s="24">
        <f ca="1">USP!P47</f>
        <v>0</v>
      </c>
      <c r="Q248" s="24">
        <f ca="1">USP!Q47</f>
        <v>0</v>
      </c>
      <c r="R248" s="24">
        <f ca="1">USP!R47</f>
        <v>0</v>
      </c>
      <c r="S248" s="24">
        <f ca="1">USP!S47</f>
        <v>0</v>
      </c>
      <c r="T248" s="85" t="str">
        <f ca="1">USP!T47</f>
        <v>P</v>
      </c>
      <c r="U248" s="24">
        <f ca="1">USP!U47</f>
        <v>0</v>
      </c>
      <c r="V248" s="24">
        <f ca="1">USP!V47</f>
        <v>1</v>
      </c>
      <c r="W248" s="24">
        <f ca="1">USP!W47</f>
        <v>1</v>
      </c>
      <c r="X248" s="24">
        <f ca="1">USP!X47</f>
        <v>0</v>
      </c>
      <c r="Y248" s="24">
        <f ca="1">USP!Y47</f>
        <v>0</v>
      </c>
      <c r="Z248" s="24">
        <f ca="1">USP!Z47</f>
        <v>0</v>
      </c>
      <c r="AA248" s="24">
        <f ca="1">USP!AA47</f>
        <v>0</v>
      </c>
      <c r="AB248" s="24">
        <f ca="1">USP!AB47</f>
        <v>0</v>
      </c>
      <c r="AC248" s="24">
        <f ca="1">USP!AC47</f>
        <v>0</v>
      </c>
      <c r="AD248" s="24">
        <f ca="1">USP!AD47</f>
        <v>0</v>
      </c>
      <c r="AE248" s="24">
        <f ca="1">USP!AE47</f>
        <v>0</v>
      </c>
      <c r="AF248" s="24">
        <f ca="1">USP!AF47</f>
        <v>0</v>
      </c>
      <c r="AG248" s="24">
        <f ca="1">USP!AG47</f>
        <v>0</v>
      </c>
      <c r="AH248" s="24">
        <f ca="1">USP!AH47</f>
        <v>0</v>
      </c>
      <c r="AI248" s="24">
        <f ca="1">USP!AI47</f>
        <v>0</v>
      </c>
      <c r="AJ248" s="50"/>
      <c r="AK248" s="93"/>
      <c r="AL248" s="33"/>
      <c r="AM248" s="33"/>
      <c r="AN248" s="36"/>
      <c r="AO248" s="36"/>
      <c r="AP248" s="36"/>
      <c r="AQ248" s="36"/>
      <c r="AR248" s="37"/>
      <c r="AS248" s="33"/>
      <c r="AT248" s="33"/>
      <c r="AU248" s="33"/>
      <c r="AV248" s="33"/>
      <c r="AW248" s="33"/>
      <c r="AX248" s="33"/>
      <c r="AY248" s="33"/>
      <c r="AZ248" s="38">
        <f t="shared" si="206"/>
        <v>2</v>
      </c>
      <c r="BA248" s="39">
        <f t="shared" si="207"/>
        <v>0</v>
      </c>
      <c r="BB248" s="40">
        <f t="shared" si="208"/>
        <v>2</v>
      </c>
      <c r="BC248" s="31">
        <f t="shared" si="209"/>
        <v>2</v>
      </c>
      <c r="BD248" s="40">
        <f t="shared" si="210"/>
        <v>1</v>
      </c>
      <c r="BE248" s="31">
        <f t="shared" si="211"/>
        <v>3</v>
      </c>
      <c r="BF248" s="40">
        <f t="shared" si="212"/>
        <v>0</v>
      </c>
      <c r="BG248" s="31">
        <f t="shared" si="213"/>
        <v>3</v>
      </c>
      <c r="BH248" s="40">
        <f t="shared" si="214"/>
        <v>0</v>
      </c>
      <c r="BI248" s="40">
        <f t="shared" si="215"/>
        <v>0</v>
      </c>
      <c r="BJ248" s="40">
        <f t="shared" si="216"/>
        <v>0</v>
      </c>
      <c r="BK248" s="40">
        <f t="shared" si="217"/>
        <v>0</v>
      </c>
      <c r="BL248" s="40">
        <f t="shared" si="218"/>
        <v>0</v>
      </c>
      <c r="BM248" s="31">
        <f t="shared" si="219"/>
        <v>0</v>
      </c>
      <c r="BN248" s="40">
        <f t="shared" si="220"/>
        <v>0</v>
      </c>
      <c r="BO248" s="40">
        <f t="shared" si="221"/>
        <v>0</v>
      </c>
      <c r="BP248" s="40">
        <f t="shared" si="222"/>
        <v>0</v>
      </c>
      <c r="BQ248" s="40">
        <f t="shared" si="223"/>
        <v>0</v>
      </c>
      <c r="BR248" s="40">
        <f t="shared" si="224"/>
        <v>0</v>
      </c>
      <c r="BS248" s="31">
        <f t="shared" si="225"/>
        <v>0</v>
      </c>
      <c r="BT248" s="40">
        <f t="shared" si="226"/>
        <v>0</v>
      </c>
      <c r="BU248" s="41">
        <f t="shared" si="227"/>
        <v>0</v>
      </c>
      <c r="BV248" s="41">
        <f t="shared" si="228"/>
        <v>0</v>
      </c>
      <c r="BW248" s="42"/>
      <c r="BX248" s="39">
        <f t="shared" si="229"/>
        <v>220</v>
      </c>
      <c r="BY248" s="40">
        <f t="shared" si="230"/>
        <v>0</v>
      </c>
      <c r="BZ248" s="40">
        <f t="shared" si="231"/>
        <v>0</v>
      </c>
      <c r="CA248" s="40">
        <f t="shared" si="232"/>
        <v>0</v>
      </c>
      <c r="CB248" s="40">
        <f t="shared" si="233"/>
        <v>0</v>
      </c>
      <c r="CC248" s="32">
        <f t="shared" si="200"/>
        <v>220</v>
      </c>
      <c r="CD248" s="177">
        <f t="shared" si="6"/>
        <v>73.333333333333343</v>
      </c>
      <c r="CE248" s="24">
        <f t="shared" si="201"/>
        <v>3</v>
      </c>
      <c r="CF248" s="177">
        <f t="shared" si="7"/>
        <v>33.333333333333343</v>
      </c>
      <c r="CG248" s="24">
        <f t="shared" si="202"/>
        <v>4</v>
      </c>
      <c r="CH248" s="177">
        <f t="shared" si="8"/>
        <v>-20</v>
      </c>
      <c r="CI248" s="24" t="str">
        <f t="shared" si="203"/>
        <v>NAO</v>
      </c>
      <c r="CJ248" s="24">
        <f t="shared" si="204"/>
        <v>271</v>
      </c>
      <c r="CK248" s="175">
        <f t="shared" si="182"/>
        <v>0.11107464721177392</v>
      </c>
      <c r="CM248">
        <f t="shared" si="183"/>
        <v>0</v>
      </c>
      <c r="CN248">
        <f t="shared" si="184"/>
        <v>0.3115264797507788</v>
      </c>
      <c r="CO248">
        <f t="shared" si="185"/>
        <v>9.9800399201596807E-2</v>
      </c>
      <c r="CP248">
        <f t="shared" si="186"/>
        <v>0</v>
      </c>
      <c r="CQ248">
        <f t="shared" si="187"/>
        <v>0</v>
      </c>
      <c r="CR248">
        <f t="shared" si="188"/>
        <v>0</v>
      </c>
      <c r="CS248">
        <f t="shared" si="189"/>
        <v>0</v>
      </c>
      <c r="CT248">
        <f t="shared" si="190"/>
        <v>0</v>
      </c>
      <c r="CU248">
        <f t="shared" si="191"/>
        <v>0</v>
      </c>
      <c r="CV248">
        <f t="shared" si="192"/>
        <v>0</v>
      </c>
      <c r="CW248">
        <f t="shared" si="193"/>
        <v>0</v>
      </c>
      <c r="CX248">
        <f t="shared" si="194"/>
        <v>0</v>
      </c>
      <c r="CY248">
        <f t="shared" si="195"/>
        <v>0</v>
      </c>
      <c r="CZ248">
        <f t="shared" si="196"/>
        <v>0</v>
      </c>
      <c r="DA248">
        <f t="shared" si="197"/>
        <v>0</v>
      </c>
      <c r="DB248">
        <f t="shared" si="198"/>
        <v>0</v>
      </c>
      <c r="DC248">
        <f t="shared" si="199"/>
        <v>0</v>
      </c>
      <c r="DE248" s="24">
        <f t="shared" si="205"/>
        <v>0</v>
      </c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</row>
    <row r="249" spans="1:123" ht="15.75" thickBot="1">
      <c r="A249" s="172" t="str">
        <f ca="1">UFES!A3</f>
        <v>UFES</v>
      </c>
      <c r="B249" s="172">
        <f ca="1">UFES!B3</f>
        <v>1</v>
      </c>
      <c r="C249" s="172" t="str">
        <f ca="1">UFES!C3</f>
        <v>Adriana Estevão</v>
      </c>
      <c r="D249" s="85" t="str">
        <f ca="1">UFES!D3</f>
        <v>p</v>
      </c>
      <c r="E249" s="172">
        <f ca="1">UFES!E3</f>
        <v>0</v>
      </c>
      <c r="F249" s="172">
        <f ca="1">UFES!F3</f>
        <v>0</v>
      </c>
      <c r="G249" s="172">
        <f ca="1">UFES!G3</f>
        <v>1</v>
      </c>
      <c r="H249" s="172">
        <f ca="1">UFES!H3</f>
        <v>0</v>
      </c>
      <c r="I249" s="172">
        <f ca="1">UFES!I3</f>
        <v>0</v>
      </c>
      <c r="J249" s="172">
        <f ca="1">UFES!J3</f>
        <v>0</v>
      </c>
      <c r="K249" s="172">
        <f ca="1">UFES!K3</f>
        <v>0</v>
      </c>
      <c r="L249" s="172">
        <f ca="1">UFES!L3</f>
        <v>0</v>
      </c>
      <c r="M249" s="172">
        <f ca="1">UFES!M3</f>
        <v>0</v>
      </c>
      <c r="N249" s="172">
        <f ca="1">UFES!N3</f>
        <v>0</v>
      </c>
      <c r="O249" s="172">
        <f ca="1">UFES!O3</f>
        <v>0</v>
      </c>
      <c r="P249" s="172">
        <f ca="1">UFES!P3</f>
        <v>0</v>
      </c>
      <c r="Q249" s="172">
        <f ca="1">UFES!Q3</f>
        <v>0</v>
      </c>
      <c r="R249" s="172">
        <f ca="1">UFES!R3</f>
        <v>0</v>
      </c>
      <c r="S249" s="172">
        <f ca="1">UFES!S3</f>
        <v>0</v>
      </c>
      <c r="T249" s="85" t="str">
        <f ca="1">UFES!T3</f>
        <v>P</v>
      </c>
      <c r="U249" s="172">
        <f ca="1">UFES!U3</f>
        <v>0</v>
      </c>
      <c r="V249" s="172">
        <f ca="1">UFES!V3</f>
        <v>0</v>
      </c>
      <c r="W249" s="172">
        <f ca="1">UFES!W3</f>
        <v>0</v>
      </c>
      <c r="X249" s="172">
        <f ca="1">UFES!X3</f>
        <v>0</v>
      </c>
      <c r="Y249" s="172">
        <f ca="1">UFES!Y3</f>
        <v>0</v>
      </c>
      <c r="Z249" s="172">
        <f ca="1">UFES!Z3</f>
        <v>0</v>
      </c>
      <c r="AA249" s="172">
        <f ca="1">UFES!AA3</f>
        <v>0</v>
      </c>
      <c r="AB249" s="172">
        <f ca="1">UFES!AB3</f>
        <v>0</v>
      </c>
      <c r="AC249" s="172">
        <f ca="1">UFES!AC3</f>
        <v>0</v>
      </c>
      <c r="AD249" s="172">
        <f ca="1">UFES!AD3</f>
        <v>0</v>
      </c>
      <c r="AE249" s="172">
        <f ca="1">UFES!AE3</f>
        <v>0</v>
      </c>
      <c r="AF249" s="172">
        <f ca="1">UFES!AF3</f>
        <v>0</v>
      </c>
      <c r="AG249" s="172">
        <f ca="1">UFES!AG3</f>
        <v>0</v>
      </c>
      <c r="AH249" s="172">
        <f ca="1">UFES!AH3</f>
        <v>0</v>
      </c>
      <c r="AI249" s="172">
        <f ca="1">UFES!AI3</f>
        <v>0</v>
      </c>
      <c r="AJ249" s="85"/>
      <c r="AK249" s="93"/>
      <c r="AL249" s="33"/>
      <c r="AM249" s="33"/>
      <c r="AN249" s="36"/>
      <c r="AO249" s="36"/>
      <c r="AP249" s="36"/>
      <c r="AQ249" s="36"/>
      <c r="AR249" s="37"/>
      <c r="AS249" s="33"/>
      <c r="AT249" s="33"/>
      <c r="AU249" s="33"/>
      <c r="AV249" s="33"/>
      <c r="AW249" s="33"/>
      <c r="AX249" s="33"/>
      <c r="AY249" s="33"/>
      <c r="AZ249" s="38">
        <f t="shared" ref="AZ249:AZ273" si="234">COUNTIF(D249:AY249,"P")</f>
        <v>2</v>
      </c>
      <c r="BA249" s="39">
        <f t="shared" ref="BA249:BA273" si="235">SUM(E249,U249,AK249)</f>
        <v>0</v>
      </c>
      <c r="BB249" s="40">
        <f t="shared" ref="BB249:BB273" si="236">SUM(F249,V249,AL249)</f>
        <v>0</v>
      </c>
      <c r="BC249" s="31">
        <f t="shared" ref="BC249:BC273" si="237">SUM(BA249:BB249)</f>
        <v>0</v>
      </c>
      <c r="BD249" s="40">
        <f t="shared" ref="BD249:BD273" si="238">SUM(G249,W249,AM249)</f>
        <v>1</v>
      </c>
      <c r="BE249" s="31">
        <f t="shared" ref="BE249:BE273" si="239">SUM(BC249:BD249)</f>
        <v>1</v>
      </c>
      <c r="BF249" s="40">
        <f t="shared" ref="BF249:BF273" si="240">SUM(H249,X249,AN249)</f>
        <v>0</v>
      </c>
      <c r="BG249" s="31">
        <f t="shared" ref="BG249:BG273" si="241">BA249+BB249+BD249+BF249</f>
        <v>1</v>
      </c>
      <c r="BH249" s="40">
        <f t="shared" ref="BH249:BH273" si="242">SUM(I249,Y249,AO249)</f>
        <v>0</v>
      </c>
      <c r="BI249" s="40">
        <f t="shared" ref="BI249:BI273" si="243">SUM(J249,Z249,AP249)</f>
        <v>0</v>
      </c>
      <c r="BJ249" s="40">
        <f t="shared" ref="BJ249:BJ273" si="244">SUM(K249,AA249,AQ249)</f>
        <v>0</v>
      </c>
      <c r="BK249" s="40">
        <f t="shared" ref="BK249:BK273" si="245">SUM(AR249,AB249,L249)</f>
        <v>0</v>
      </c>
      <c r="BL249" s="40">
        <f t="shared" ref="BL249:BL273" si="246">SUM(AS249,AC249,M249)</f>
        <v>0</v>
      </c>
      <c r="BM249" s="31">
        <f t="shared" ref="BM249:BM273" si="247">SUM(BK249:BL249)</f>
        <v>0</v>
      </c>
      <c r="BN249" s="40">
        <f t="shared" ref="BN249:BN273" si="248">SUM(AT249,AD249,N249)</f>
        <v>0</v>
      </c>
      <c r="BO249" s="40">
        <f t="shared" ref="BO249:BO273" si="249">SUM(AU249,AE249,O249)</f>
        <v>0</v>
      </c>
      <c r="BP249" s="40">
        <f t="shared" ref="BP249:BP273" si="250">IF(BO249&gt;=3,3,BO249)</f>
        <v>0</v>
      </c>
      <c r="BQ249" s="40">
        <f t="shared" ref="BQ249:BQ273" si="251">SUM(AV249,AF249,P249)</f>
        <v>0</v>
      </c>
      <c r="BR249" s="40">
        <f t="shared" ref="BR249:BR273" si="252">SUM(AW249,AG249,Q249)</f>
        <v>0</v>
      </c>
      <c r="BS249" s="31">
        <f t="shared" ref="BS249:BS273" si="253">SUM(BQ249:BR249)</f>
        <v>0</v>
      </c>
      <c r="BT249" s="40">
        <f t="shared" ref="BT249:BT273" si="254">SUM(AX249,AH249,R249)</f>
        <v>0</v>
      </c>
      <c r="BU249" s="41">
        <f t="shared" ref="BU249:BU273" si="255">SUM(AY249,AI249,S249)</f>
        <v>0</v>
      </c>
      <c r="BV249" s="41">
        <f t="shared" ref="BV249:BV273" si="256">IF(BU249&gt;=3,3,BU249)</f>
        <v>0</v>
      </c>
      <c r="BW249" s="42"/>
      <c r="BX249" s="39">
        <f t="shared" ref="BX249:BX273" si="257">(BA249*100)+(BB249*80)+(BD249*60)+(BF249*40)+(BH249*20)</f>
        <v>60</v>
      </c>
      <c r="BY249" s="40">
        <f t="shared" ref="BY249:BY273" si="258">IF(BI249&gt;3,30,BI249*10)</f>
        <v>0</v>
      </c>
      <c r="BZ249" s="40">
        <f t="shared" ref="BZ249:BZ273" si="259">IF(BJ249&gt;3,15,BJ249*5)</f>
        <v>0</v>
      </c>
      <c r="CA249" s="40">
        <f t="shared" ref="CA249:CA273" si="260">(BK249*200)+(BL249*100)+(BN249*50)+(BP249*20)</f>
        <v>0</v>
      </c>
      <c r="CB249" s="40">
        <f t="shared" ref="CB249:CB273" si="261">(BQ249*100)+(BR249*50)+(BT249*25)+(BV249*10)</f>
        <v>0</v>
      </c>
      <c r="CC249" s="32">
        <f t="shared" si="200"/>
        <v>60</v>
      </c>
      <c r="CD249" s="177">
        <f t="shared" si="6"/>
        <v>-86.666666666666657</v>
      </c>
      <c r="CE249" s="24" t="str">
        <f t="shared" si="201"/>
        <v>NAO</v>
      </c>
      <c r="CF249" s="177">
        <f t="shared" si="7"/>
        <v>-126.66666666666666</v>
      </c>
      <c r="CG249" s="24" t="str">
        <f t="shared" si="202"/>
        <v>NAO</v>
      </c>
      <c r="CH249" s="177">
        <f t="shared" si="8"/>
        <v>-180</v>
      </c>
      <c r="CI249" s="24" t="str">
        <f t="shared" si="203"/>
        <v>NAO</v>
      </c>
      <c r="CJ249" s="24">
        <f t="shared" si="204"/>
        <v>369</v>
      </c>
      <c r="CK249" s="175">
        <f t="shared" si="182"/>
        <v>3.0293085603211069E-2</v>
      </c>
      <c r="CM249">
        <f t="shared" si="183"/>
        <v>0</v>
      </c>
      <c r="CN249">
        <f t="shared" si="184"/>
        <v>0</v>
      </c>
      <c r="CO249">
        <f t="shared" si="185"/>
        <v>9.9800399201596807E-2</v>
      </c>
      <c r="CP249">
        <f t="shared" si="186"/>
        <v>0</v>
      </c>
      <c r="CQ249">
        <f t="shared" si="187"/>
        <v>0</v>
      </c>
      <c r="CR249">
        <f t="shared" si="188"/>
        <v>0</v>
      </c>
      <c r="CS249">
        <f t="shared" si="189"/>
        <v>0</v>
      </c>
      <c r="CT249">
        <f t="shared" si="190"/>
        <v>0</v>
      </c>
      <c r="CU249">
        <f t="shared" si="191"/>
        <v>0</v>
      </c>
      <c r="CV249">
        <f t="shared" si="192"/>
        <v>0</v>
      </c>
      <c r="CW249">
        <f t="shared" si="193"/>
        <v>0</v>
      </c>
      <c r="CX249">
        <f t="shared" si="194"/>
        <v>0</v>
      </c>
      <c r="CY249">
        <f t="shared" si="195"/>
        <v>0</v>
      </c>
      <c r="CZ249">
        <f t="shared" si="196"/>
        <v>0</v>
      </c>
      <c r="DA249">
        <f t="shared" si="197"/>
        <v>0</v>
      </c>
      <c r="DB249">
        <f t="shared" si="198"/>
        <v>0</v>
      </c>
      <c r="DC249">
        <f t="shared" si="199"/>
        <v>0</v>
      </c>
      <c r="DE249" s="24">
        <f t="shared" si="205"/>
        <v>0</v>
      </c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</row>
    <row r="250" spans="1:123" ht="15.75" thickBot="1">
      <c r="A250" s="172" t="str">
        <f ca="1">UFES!A4</f>
        <v>UFES</v>
      </c>
      <c r="B250" s="172">
        <f ca="1">UFES!B4</f>
        <v>2</v>
      </c>
      <c r="C250" s="172" t="str">
        <f ca="1">UFES!C4</f>
        <v>Amarílio Ferreira Neto</v>
      </c>
      <c r="D250" s="85" t="str">
        <f ca="1">UFES!D4</f>
        <v>p</v>
      </c>
      <c r="E250" s="172">
        <f ca="1">UFES!E4</f>
        <v>0</v>
      </c>
      <c r="F250" s="172">
        <f ca="1">UFES!F4</f>
        <v>0</v>
      </c>
      <c r="G250" s="172">
        <f ca="1">UFES!G4</f>
        <v>0</v>
      </c>
      <c r="H250" s="172">
        <f ca="1">UFES!H4</f>
        <v>1</v>
      </c>
      <c r="I250" s="172">
        <f ca="1">UFES!I4</f>
        <v>0</v>
      </c>
      <c r="J250" s="172">
        <f ca="1">UFES!J4</f>
        <v>0</v>
      </c>
      <c r="K250" s="172">
        <f ca="1">UFES!K4</f>
        <v>0</v>
      </c>
      <c r="L250" s="172">
        <f ca="1">UFES!L4</f>
        <v>0</v>
      </c>
      <c r="M250" s="172">
        <f ca="1">UFES!M4</f>
        <v>0</v>
      </c>
      <c r="N250" s="172">
        <f ca="1">UFES!N4</f>
        <v>0</v>
      </c>
      <c r="O250" s="172">
        <f ca="1">UFES!O4</f>
        <v>0</v>
      </c>
      <c r="P250" s="172">
        <f ca="1">UFES!P4</f>
        <v>0</v>
      </c>
      <c r="Q250" s="172">
        <f ca="1">UFES!Q4</f>
        <v>0</v>
      </c>
      <c r="R250" s="172">
        <f ca="1">UFES!R4</f>
        <v>0</v>
      </c>
      <c r="S250" s="172">
        <f ca="1">UFES!S4</f>
        <v>0</v>
      </c>
      <c r="T250" s="85" t="str">
        <f ca="1">UFES!T4</f>
        <v>P</v>
      </c>
      <c r="U250" s="172">
        <f ca="1">UFES!U4</f>
        <v>0</v>
      </c>
      <c r="V250" s="172">
        <f ca="1">UFES!V4</f>
        <v>1</v>
      </c>
      <c r="W250" s="172">
        <f ca="1">UFES!W4</f>
        <v>0</v>
      </c>
      <c r="X250" s="172">
        <f ca="1">UFES!X4</f>
        <v>0</v>
      </c>
      <c r="Y250" s="172">
        <f ca="1">UFES!Y4</f>
        <v>0</v>
      </c>
      <c r="Z250" s="172">
        <f ca="1">UFES!Z4</f>
        <v>0</v>
      </c>
      <c r="AA250" s="172">
        <f ca="1">UFES!AA4</f>
        <v>0</v>
      </c>
      <c r="AB250" s="172">
        <f ca="1">UFES!AB4</f>
        <v>0</v>
      </c>
      <c r="AC250" s="172">
        <f ca="1">UFES!AC4</f>
        <v>0</v>
      </c>
      <c r="AD250" s="172">
        <f ca="1">UFES!AD4</f>
        <v>0</v>
      </c>
      <c r="AE250" s="172">
        <f ca="1">UFES!AE4</f>
        <v>0</v>
      </c>
      <c r="AF250" s="172">
        <f ca="1">UFES!AF4</f>
        <v>0</v>
      </c>
      <c r="AG250" s="172">
        <f ca="1">UFES!AG4</f>
        <v>1</v>
      </c>
      <c r="AH250" s="172">
        <f ca="1">UFES!AH4</f>
        <v>0</v>
      </c>
      <c r="AI250" s="172">
        <f ca="1">UFES!AI4</f>
        <v>0</v>
      </c>
      <c r="AJ250" s="85"/>
      <c r="AK250" s="93"/>
      <c r="AL250" s="33"/>
      <c r="AM250" s="33"/>
      <c r="AN250" s="36"/>
      <c r="AO250" s="36"/>
      <c r="AP250" s="36"/>
      <c r="AQ250" s="36"/>
      <c r="AR250" s="37"/>
      <c r="AS250" s="33"/>
      <c r="AT250" s="33"/>
      <c r="AU250" s="33"/>
      <c r="AV250" s="33"/>
      <c r="AW250" s="33"/>
      <c r="AX250" s="33"/>
      <c r="AY250" s="33"/>
      <c r="AZ250" s="38">
        <f t="shared" si="234"/>
        <v>2</v>
      </c>
      <c r="BA250" s="39">
        <f t="shared" si="235"/>
        <v>0</v>
      </c>
      <c r="BB250" s="40">
        <f t="shared" si="236"/>
        <v>1</v>
      </c>
      <c r="BC250" s="31">
        <f t="shared" si="237"/>
        <v>1</v>
      </c>
      <c r="BD250" s="40">
        <f t="shared" si="238"/>
        <v>0</v>
      </c>
      <c r="BE250" s="31">
        <f t="shared" si="239"/>
        <v>1</v>
      </c>
      <c r="BF250" s="40">
        <f t="shared" si="240"/>
        <v>1</v>
      </c>
      <c r="BG250" s="31">
        <f t="shared" si="241"/>
        <v>2</v>
      </c>
      <c r="BH250" s="40">
        <f t="shared" si="242"/>
        <v>0</v>
      </c>
      <c r="BI250" s="40">
        <f t="shared" si="243"/>
        <v>0</v>
      </c>
      <c r="BJ250" s="40">
        <f t="shared" si="244"/>
        <v>0</v>
      </c>
      <c r="BK250" s="40">
        <f t="shared" si="245"/>
        <v>0</v>
      </c>
      <c r="BL250" s="40">
        <f t="shared" si="246"/>
        <v>0</v>
      </c>
      <c r="BM250" s="31">
        <f t="shared" si="247"/>
        <v>0</v>
      </c>
      <c r="BN250" s="40">
        <f t="shared" si="248"/>
        <v>0</v>
      </c>
      <c r="BO250" s="40">
        <f t="shared" si="249"/>
        <v>0</v>
      </c>
      <c r="BP250" s="40">
        <f t="shared" si="250"/>
        <v>0</v>
      </c>
      <c r="BQ250" s="40">
        <f t="shared" si="251"/>
        <v>0</v>
      </c>
      <c r="BR250" s="40">
        <f t="shared" si="252"/>
        <v>1</v>
      </c>
      <c r="BS250" s="31">
        <f t="shared" si="253"/>
        <v>1</v>
      </c>
      <c r="BT250" s="40">
        <f t="shared" si="254"/>
        <v>0</v>
      </c>
      <c r="BU250" s="41">
        <f t="shared" si="255"/>
        <v>0</v>
      </c>
      <c r="BV250" s="41">
        <f t="shared" si="256"/>
        <v>0</v>
      </c>
      <c r="BW250" s="42"/>
      <c r="BX250" s="39">
        <f t="shared" si="257"/>
        <v>120</v>
      </c>
      <c r="BY250" s="40">
        <f t="shared" si="258"/>
        <v>0</v>
      </c>
      <c r="BZ250" s="40">
        <f t="shared" si="259"/>
        <v>0</v>
      </c>
      <c r="CA250" s="40">
        <f t="shared" si="260"/>
        <v>0</v>
      </c>
      <c r="CB250" s="40">
        <f t="shared" si="261"/>
        <v>50</v>
      </c>
      <c r="CC250" s="32">
        <f t="shared" si="200"/>
        <v>170</v>
      </c>
      <c r="CD250" s="177">
        <f t="shared" si="6"/>
        <v>23.333333333333343</v>
      </c>
      <c r="CE250" s="24">
        <f t="shared" si="201"/>
        <v>3</v>
      </c>
      <c r="CF250" s="177">
        <f t="shared" si="7"/>
        <v>-16.666666666666657</v>
      </c>
      <c r="CG250" s="24" t="str">
        <f t="shared" si="202"/>
        <v>NAO</v>
      </c>
      <c r="CH250" s="177">
        <f t="shared" si="8"/>
        <v>-70</v>
      </c>
      <c r="CI250" s="24" t="str">
        <f t="shared" si="203"/>
        <v>NAO</v>
      </c>
      <c r="CJ250" s="24">
        <f t="shared" si="204"/>
        <v>297</v>
      </c>
      <c r="CK250" s="175">
        <f t="shared" si="182"/>
        <v>8.5830409209098013E-2</v>
      </c>
      <c r="CM250">
        <f t="shared" si="183"/>
        <v>0</v>
      </c>
      <c r="CN250">
        <f t="shared" si="184"/>
        <v>0.1557632398753894</v>
      </c>
      <c r="CO250">
        <f t="shared" si="185"/>
        <v>0</v>
      </c>
      <c r="CP250">
        <f t="shared" si="186"/>
        <v>0.22779043280182235</v>
      </c>
      <c r="CQ250">
        <f t="shared" si="187"/>
        <v>0</v>
      </c>
      <c r="CR250">
        <f t="shared" si="188"/>
        <v>0</v>
      </c>
      <c r="CS250">
        <f t="shared" si="189"/>
        <v>0</v>
      </c>
      <c r="CT250">
        <f t="shared" si="190"/>
        <v>0</v>
      </c>
      <c r="CU250">
        <f t="shared" si="191"/>
        <v>0</v>
      </c>
      <c r="CV250">
        <f t="shared" si="192"/>
        <v>0</v>
      </c>
      <c r="CW250">
        <f t="shared" si="193"/>
        <v>0</v>
      </c>
      <c r="CX250">
        <f t="shared" si="194"/>
        <v>0</v>
      </c>
      <c r="CY250">
        <f t="shared" si="195"/>
        <v>0</v>
      </c>
      <c r="CZ250">
        <f t="shared" si="196"/>
        <v>5</v>
      </c>
      <c r="DA250">
        <f t="shared" si="197"/>
        <v>0</v>
      </c>
      <c r="DB250">
        <f t="shared" si="198"/>
        <v>0</v>
      </c>
      <c r="DC250">
        <f t="shared" si="199"/>
        <v>0</v>
      </c>
      <c r="DE250" s="24">
        <f t="shared" si="205"/>
        <v>0</v>
      </c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</row>
    <row r="251" spans="1:123" ht="15.75" thickBot="1">
      <c r="A251" s="172" t="str">
        <f ca="1">UFES!A5</f>
        <v>UFES</v>
      </c>
      <c r="B251" s="172">
        <f ca="1">UFES!B5</f>
        <v>3</v>
      </c>
      <c r="C251" s="172" t="str">
        <f ca="1">UFES!C5</f>
        <v>Ana Paula Lima Leopoldo</v>
      </c>
      <c r="D251" s="85" t="str">
        <f ca="1">UFES!D5</f>
        <v>C</v>
      </c>
      <c r="E251" s="172">
        <f ca="1">UFES!E5</f>
        <v>0</v>
      </c>
      <c r="F251" s="172">
        <f ca="1">UFES!F5</f>
        <v>0</v>
      </c>
      <c r="G251" s="172">
        <f ca="1">UFES!G5</f>
        <v>0</v>
      </c>
      <c r="H251" s="172">
        <f ca="1">UFES!H5</f>
        <v>0</v>
      </c>
      <c r="I251" s="172">
        <f ca="1">UFES!I5</f>
        <v>0</v>
      </c>
      <c r="J251" s="172">
        <f ca="1">UFES!J5</f>
        <v>0</v>
      </c>
      <c r="K251" s="172">
        <f ca="1">UFES!K5</f>
        <v>0</v>
      </c>
      <c r="L251" s="172">
        <f ca="1">UFES!L5</f>
        <v>0</v>
      </c>
      <c r="M251" s="172">
        <f ca="1">UFES!M5</f>
        <v>0</v>
      </c>
      <c r="N251" s="172">
        <f ca="1">UFES!N5</f>
        <v>0</v>
      </c>
      <c r="O251" s="172">
        <f ca="1">UFES!O5</f>
        <v>0</v>
      </c>
      <c r="P251" s="172">
        <f ca="1">UFES!P5</f>
        <v>0</v>
      </c>
      <c r="Q251" s="172">
        <f ca="1">UFES!Q5</f>
        <v>0</v>
      </c>
      <c r="R251" s="172">
        <f ca="1">UFES!R5</f>
        <v>0</v>
      </c>
      <c r="S251" s="172">
        <f ca="1">UFES!S5</f>
        <v>0</v>
      </c>
      <c r="T251" s="85" t="str">
        <f ca="1">UFES!T5</f>
        <v>P</v>
      </c>
      <c r="U251" s="172">
        <f ca="1">UFES!U5</f>
        <v>1</v>
      </c>
      <c r="V251" s="172">
        <f ca="1">UFES!V5</f>
        <v>1</v>
      </c>
      <c r="W251" s="172">
        <f ca="1">UFES!W5</f>
        <v>3</v>
      </c>
      <c r="X251" s="172">
        <f ca="1">UFES!X5</f>
        <v>0</v>
      </c>
      <c r="Y251" s="172">
        <f ca="1">UFES!Y5</f>
        <v>0</v>
      </c>
      <c r="Z251" s="172">
        <f ca="1">UFES!Z5</f>
        <v>0</v>
      </c>
      <c r="AA251" s="172">
        <f ca="1">UFES!AA5</f>
        <v>0</v>
      </c>
      <c r="AB251" s="172">
        <f ca="1">UFES!AB5</f>
        <v>0</v>
      </c>
      <c r="AC251" s="172">
        <f ca="1">UFES!AC5</f>
        <v>0</v>
      </c>
      <c r="AD251" s="172">
        <f ca="1">UFES!AD5</f>
        <v>0</v>
      </c>
      <c r="AE251" s="172">
        <f ca="1">UFES!AE5</f>
        <v>0</v>
      </c>
      <c r="AF251" s="172">
        <f ca="1">UFES!AF5</f>
        <v>0</v>
      </c>
      <c r="AG251" s="172">
        <f ca="1">UFES!AG5</f>
        <v>0</v>
      </c>
      <c r="AH251" s="172">
        <f ca="1">UFES!AH5</f>
        <v>0</v>
      </c>
      <c r="AI251" s="172">
        <f ca="1">UFES!AI5</f>
        <v>0</v>
      </c>
      <c r="AJ251" s="85"/>
      <c r="AK251" s="93"/>
      <c r="AL251" s="33"/>
      <c r="AM251" s="33"/>
      <c r="AN251" s="36"/>
      <c r="AO251" s="36"/>
      <c r="AP251" s="36"/>
      <c r="AQ251" s="36"/>
      <c r="AR251" s="37"/>
      <c r="AS251" s="33"/>
      <c r="AT251" s="33"/>
      <c r="AU251" s="33"/>
      <c r="AV251" s="33"/>
      <c r="AW251" s="33"/>
      <c r="AX251" s="33"/>
      <c r="AY251" s="33"/>
      <c r="AZ251" s="38">
        <f t="shared" si="234"/>
        <v>1</v>
      </c>
      <c r="BA251" s="39">
        <f t="shared" si="235"/>
        <v>1</v>
      </c>
      <c r="BB251" s="40">
        <f t="shared" si="236"/>
        <v>1</v>
      </c>
      <c r="BC251" s="31">
        <f t="shared" si="237"/>
        <v>2</v>
      </c>
      <c r="BD251" s="40">
        <f t="shared" si="238"/>
        <v>3</v>
      </c>
      <c r="BE251" s="31">
        <f t="shared" si="239"/>
        <v>5</v>
      </c>
      <c r="BF251" s="40">
        <f t="shared" si="240"/>
        <v>0</v>
      </c>
      <c r="BG251" s="31">
        <f t="shared" si="241"/>
        <v>5</v>
      </c>
      <c r="BH251" s="40">
        <f t="shared" si="242"/>
        <v>0</v>
      </c>
      <c r="BI251" s="40">
        <f t="shared" si="243"/>
        <v>0</v>
      </c>
      <c r="BJ251" s="40">
        <f t="shared" si="244"/>
        <v>0</v>
      </c>
      <c r="BK251" s="40">
        <f t="shared" si="245"/>
        <v>0</v>
      </c>
      <c r="BL251" s="40">
        <f t="shared" si="246"/>
        <v>0</v>
      </c>
      <c r="BM251" s="31">
        <f t="shared" si="247"/>
        <v>0</v>
      </c>
      <c r="BN251" s="40">
        <f t="shared" si="248"/>
        <v>0</v>
      </c>
      <c r="BO251" s="40">
        <f t="shared" si="249"/>
        <v>0</v>
      </c>
      <c r="BP251" s="40">
        <f t="shared" si="250"/>
        <v>0</v>
      </c>
      <c r="BQ251" s="40">
        <f t="shared" si="251"/>
        <v>0</v>
      </c>
      <c r="BR251" s="40">
        <f t="shared" si="252"/>
        <v>0</v>
      </c>
      <c r="BS251" s="31">
        <f t="shared" si="253"/>
        <v>0</v>
      </c>
      <c r="BT251" s="40">
        <f t="shared" si="254"/>
        <v>0</v>
      </c>
      <c r="BU251" s="41">
        <f t="shared" si="255"/>
        <v>0</v>
      </c>
      <c r="BV251" s="41">
        <f t="shared" si="256"/>
        <v>0</v>
      </c>
      <c r="BW251" s="42"/>
      <c r="BX251" s="39">
        <f t="shared" si="257"/>
        <v>360</v>
      </c>
      <c r="BY251" s="40">
        <f t="shared" si="258"/>
        <v>0</v>
      </c>
      <c r="BZ251" s="40">
        <f t="shared" si="259"/>
        <v>0</v>
      </c>
      <c r="CA251" s="40">
        <f t="shared" si="260"/>
        <v>0</v>
      </c>
      <c r="CB251" s="40">
        <f t="shared" si="261"/>
        <v>0</v>
      </c>
      <c r="CC251" s="32">
        <f t="shared" si="200"/>
        <v>360</v>
      </c>
      <c r="CD251" s="177">
        <f t="shared" si="6"/>
        <v>286.66666666666669</v>
      </c>
      <c r="CE251" s="24">
        <f t="shared" si="201"/>
        <v>3</v>
      </c>
      <c r="CF251" s="177">
        <f t="shared" si="7"/>
        <v>266.66666666666669</v>
      </c>
      <c r="CG251" s="24">
        <f t="shared" si="202"/>
        <v>4</v>
      </c>
      <c r="CH251" s="177">
        <f t="shared" si="8"/>
        <v>240</v>
      </c>
      <c r="CI251" s="24">
        <f t="shared" si="203"/>
        <v>5</v>
      </c>
      <c r="CJ251" s="24">
        <f t="shared" si="204"/>
        <v>168</v>
      </c>
      <c r="CK251" s="175">
        <f t="shared" si="182"/>
        <v>0.1817585136192664</v>
      </c>
      <c r="CM251">
        <f t="shared" si="183"/>
        <v>0.18484288354898337</v>
      </c>
      <c r="CN251">
        <f t="shared" si="184"/>
        <v>0.1557632398753894</v>
      </c>
      <c r="CO251">
        <f t="shared" si="185"/>
        <v>0.29940119760479045</v>
      </c>
      <c r="CP251">
        <f t="shared" si="186"/>
        <v>0</v>
      </c>
      <c r="CQ251">
        <f t="shared" si="187"/>
        <v>0</v>
      </c>
      <c r="CR251">
        <f t="shared" si="188"/>
        <v>0</v>
      </c>
      <c r="CS251">
        <f t="shared" si="189"/>
        <v>0</v>
      </c>
      <c r="CT251">
        <f t="shared" si="190"/>
        <v>0</v>
      </c>
      <c r="CU251">
        <f t="shared" si="191"/>
        <v>0</v>
      </c>
      <c r="CV251">
        <f t="shared" si="192"/>
        <v>0</v>
      </c>
      <c r="CW251">
        <f t="shared" si="193"/>
        <v>0</v>
      </c>
      <c r="CX251">
        <f t="shared" si="194"/>
        <v>0</v>
      </c>
      <c r="CY251">
        <f t="shared" si="195"/>
        <v>0</v>
      </c>
      <c r="CZ251">
        <f t="shared" si="196"/>
        <v>0</v>
      </c>
      <c r="DA251">
        <f t="shared" si="197"/>
        <v>0</v>
      </c>
      <c r="DB251">
        <f t="shared" si="198"/>
        <v>0</v>
      </c>
      <c r="DC251">
        <f t="shared" si="199"/>
        <v>0</v>
      </c>
      <c r="DE251" s="24">
        <f t="shared" si="205"/>
        <v>0</v>
      </c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</row>
    <row r="252" spans="1:123" ht="15.75" thickBot="1">
      <c r="A252" s="172" t="str">
        <f ca="1">UFES!A6</f>
        <v>UFES</v>
      </c>
      <c r="B252" s="172">
        <f ca="1">UFES!B6</f>
        <v>4</v>
      </c>
      <c r="C252" s="172" t="str">
        <f ca="1">UFES!C6</f>
        <v>André da Silva Mello</v>
      </c>
      <c r="D252" s="85" t="str">
        <f ca="1">UFES!D6</f>
        <v>p</v>
      </c>
      <c r="E252" s="172">
        <f ca="1">UFES!E6</f>
        <v>0</v>
      </c>
      <c r="F252" s="172">
        <f ca="1">UFES!F6</f>
        <v>0</v>
      </c>
      <c r="G252" s="172">
        <f ca="1">UFES!G6</f>
        <v>0</v>
      </c>
      <c r="H252" s="172">
        <f ca="1">UFES!H6</f>
        <v>1</v>
      </c>
      <c r="I252" s="172">
        <f ca="1">UFES!I6</f>
        <v>0</v>
      </c>
      <c r="J252" s="172">
        <f ca="1">UFES!J6</f>
        <v>4</v>
      </c>
      <c r="K252" s="172">
        <f ca="1">UFES!K6</f>
        <v>0</v>
      </c>
      <c r="L252" s="172">
        <f ca="1">UFES!L6</f>
        <v>0</v>
      </c>
      <c r="M252" s="172">
        <f ca="1">UFES!M6</f>
        <v>0</v>
      </c>
      <c r="N252" s="172">
        <f ca="1">UFES!N6</f>
        <v>0</v>
      </c>
      <c r="O252" s="172">
        <f ca="1">UFES!O6</f>
        <v>0</v>
      </c>
      <c r="P252" s="172">
        <f ca="1">UFES!P6</f>
        <v>0</v>
      </c>
      <c r="Q252" s="172">
        <f ca="1">UFES!Q6</f>
        <v>0</v>
      </c>
      <c r="R252" s="172">
        <f ca="1">UFES!R6</f>
        <v>0</v>
      </c>
      <c r="S252" s="172">
        <f ca="1">UFES!S6</f>
        <v>0</v>
      </c>
      <c r="T252" s="85" t="str">
        <f ca="1">UFES!T6</f>
        <v>P</v>
      </c>
      <c r="U252" s="172">
        <f ca="1">UFES!U6</f>
        <v>0</v>
      </c>
      <c r="V252" s="172">
        <f ca="1">UFES!V6</f>
        <v>1</v>
      </c>
      <c r="W252" s="172">
        <f ca="1">UFES!W6</f>
        <v>0</v>
      </c>
      <c r="X252" s="172">
        <f ca="1">UFES!X6</f>
        <v>1</v>
      </c>
      <c r="Y252" s="172">
        <f ca="1">UFES!Y6</f>
        <v>0</v>
      </c>
      <c r="Z252" s="172">
        <f ca="1">UFES!Z6</f>
        <v>0</v>
      </c>
      <c r="AA252" s="172">
        <f ca="1">UFES!AA6</f>
        <v>0</v>
      </c>
      <c r="AB252" s="172">
        <f ca="1">UFES!AB6</f>
        <v>0</v>
      </c>
      <c r="AC252" s="172">
        <f ca="1">UFES!AC6</f>
        <v>0</v>
      </c>
      <c r="AD252" s="172">
        <f ca="1">UFES!AD6</f>
        <v>0</v>
      </c>
      <c r="AE252" s="172">
        <f ca="1">UFES!AE6</f>
        <v>1</v>
      </c>
      <c r="AF252" s="172">
        <f ca="1">UFES!AF6</f>
        <v>0</v>
      </c>
      <c r="AG252" s="172">
        <f ca="1">UFES!AG6</f>
        <v>1</v>
      </c>
      <c r="AH252" s="172">
        <f ca="1">UFES!AH6</f>
        <v>0</v>
      </c>
      <c r="AI252" s="172">
        <f ca="1">UFES!AI6</f>
        <v>0</v>
      </c>
      <c r="AJ252" s="85"/>
      <c r="AK252" s="93"/>
      <c r="AL252" s="33"/>
      <c r="AM252" s="33"/>
      <c r="AN252" s="36"/>
      <c r="AO252" s="36"/>
      <c r="AP252" s="36"/>
      <c r="AQ252" s="36"/>
      <c r="AR252" s="37"/>
      <c r="AS252" s="33"/>
      <c r="AT252" s="33"/>
      <c r="AU252" s="33"/>
      <c r="AV252" s="33"/>
      <c r="AW252" s="33"/>
      <c r="AX252" s="33"/>
      <c r="AY252" s="33"/>
      <c r="AZ252" s="38">
        <f t="shared" si="234"/>
        <v>2</v>
      </c>
      <c r="BA252" s="39">
        <f t="shared" si="235"/>
        <v>0</v>
      </c>
      <c r="BB252" s="40">
        <f t="shared" si="236"/>
        <v>1</v>
      </c>
      <c r="BC252" s="31">
        <f t="shared" si="237"/>
        <v>1</v>
      </c>
      <c r="BD252" s="40">
        <f t="shared" si="238"/>
        <v>0</v>
      </c>
      <c r="BE252" s="31">
        <f t="shared" si="239"/>
        <v>1</v>
      </c>
      <c r="BF252" s="40">
        <f t="shared" si="240"/>
        <v>2</v>
      </c>
      <c r="BG252" s="31">
        <f t="shared" si="241"/>
        <v>3</v>
      </c>
      <c r="BH252" s="40">
        <f t="shared" si="242"/>
        <v>0</v>
      </c>
      <c r="BI252" s="40">
        <f t="shared" si="243"/>
        <v>4</v>
      </c>
      <c r="BJ252" s="40">
        <f t="shared" si="244"/>
        <v>0</v>
      </c>
      <c r="BK252" s="40">
        <f t="shared" si="245"/>
        <v>0</v>
      </c>
      <c r="BL252" s="40">
        <f t="shared" si="246"/>
        <v>0</v>
      </c>
      <c r="BM252" s="31">
        <f t="shared" si="247"/>
        <v>0</v>
      </c>
      <c r="BN252" s="40">
        <f t="shared" si="248"/>
        <v>0</v>
      </c>
      <c r="BO252" s="40">
        <f t="shared" si="249"/>
        <v>1</v>
      </c>
      <c r="BP252" s="40">
        <f t="shared" si="250"/>
        <v>1</v>
      </c>
      <c r="BQ252" s="40">
        <f t="shared" si="251"/>
        <v>0</v>
      </c>
      <c r="BR252" s="40">
        <f t="shared" si="252"/>
        <v>1</v>
      </c>
      <c r="BS252" s="31">
        <f t="shared" si="253"/>
        <v>1</v>
      </c>
      <c r="BT252" s="40">
        <f t="shared" si="254"/>
        <v>0</v>
      </c>
      <c r="BU252" s="41">
        <f t="shared" si="255"/>
        <v>0</v>
      </c>
      <c r="BV252" s="41">
        <f t="shared" si="256"/>
        <v>0</v>
      </c>
      <c r="BW252" s="42"/>
      <c r="BX252" s="39">
        <f t="shared" si="257"/>
        <v>160</v>
      </c>
      <c r="BY252" s="40">
        <f t="shared" si="258"/>
        <v>30</v>
      </c>
      <c r="BZ252" s="40">
        <f t="shared" si="259"/>
        <v>0</v>
      </c>
      <c r="CA252" s="40">
        <f t="shared" si="260"/>
        <v>20</v>
      </c>
      <c r="CB252" s="40">
        <f t="shared" si="261"/>
        <v>50</v>
      </c>
      <c r="CC252" s="32">
        <f t="shared" si="200"/>
        <v>260</v>
      </c>
      <c r="CD252" s="177">
        <f t="shared" si="6"/>
        <v>113.33333333333334</v>
      </c>
      <c r="CE252" s="24">
        <f t="shared" si="201"/>
        <v>3</v>
      </c>
      <c r="CF252" s="177">
        <f t="shared" si="7"/>
        <v>73.333333333333343</v>
      </c>
      <c r="CG252" s="24">
        <f t="shared" si="202"/>
        <v>4</v>
      </c>
      <c r="CH252" s="177">
        <f t="shared" si="8"/>
        <v>20</v>
      </c>
      <c r="CI252" s="24">
        <f t="shared" si="203"/>
        <v>5</v>
      </c>
      <c r="CJ252" s="24">
        <f t="shared" si="204"/>
        <v>244</v>
      </c>
      <c r="CK252" s="175">
        <f t="shared" si="182"/>
        <v>0.13127003761391462</v>
      </c>
      <c r="CM252">
        <f t="shared" si="183"/>
        <v>0</v>
      </c>
      <c r="CN252">
        <f t="shared" si="184"/>
        <v>0.1557632398753894</v>
      </c>
      <c r="CO252">
        <f t="shared" si="185"/>
        <v>0</v>
      </c>
      <c r="CP252">
        <f t="shared" si="186"/>
        <v>0.45558086560364469</v>
      </c>
      <c r="CQ252">
        <f t="shared" si="187"/>
        <v>0</v>
      </c>
      <c r="CR252">
        <f t="shared" si="188"/>
        <v>1.1976047904191618</v>
      </c>
      <c r="CS252">
        <f t="shared" si="189"/>
        <v>0</v>
      </c>
      <c r="CT252">
        <f t="shared" si="190"/>
        <v>0</v>
      </c>
      <c r="CU252">
        <f t="shared" si="191"/>
        <v>0</v>
      </c>
      <c r="CV252">
        <f t="shared" si="192"/>
        <v>0</v>
      </c>
      <c r="CW252">
        <f t="shared" si="193"/>
        <v>3.4482758620689657</v>
      </c>
      <c r="CX252">
        <f t="shared" si="194"/>
        <v>3.5714285714285712</v>
      </c>
      <c r="CY252">
        <f t="shared" si="195"/>
        <v>0</v>
      </c>
      <c r="CZ252">
        <f t="shared" si="196"/>
        <v>5</v>
      </c>
      <c r="DA252">
        <f t="shared" si="197"/>
        <v>0</v>
      </c>
      <c r="DB252">
        <f t="shared" si="198"/>
        <v>0</v>
      </c>
      <c r="DC252">
        <f t="shared" si="199"/>
        <v>0</v>
      </c>
      <c r="DE252" s="24">
        <f t="shared" si="205"/>
        <v>0</v>
      </c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</row>
    <row r="253" spans="1:123" ht="15.75" thickBot="1">
      <c r="A253" s="172" t="str">
        <f ca="1">UFES!A7</f>
        <v>UFES</v>
      </c>
      <c r="B253" s="172">
        <f ca="1">UFES!B7</f>
        <v>5</v>
      </c>
      <c r="C253" s="172" t="str">
        <f ca="1">UFES!C7</f>
        <v>Anselmo Jose Perez</v>
      </c>
      <c r="D253" s="85" t="str">
        <f ca="1">UFES!D7</f>
        <v>p</v>
      </c>
      <c r="E253" s="172">
        <f ca="1">UFES!E7</f>
        <v>0</v>
      </c>
      <c r="F253" s="172">
        <f ca="1">UFES!F7</f>
        <v>1</v>
      </c>
      <c r="G253" s="172">
        <f ca="1">UFES!G7</f>
        <v>1</v>
      </c>
      <c r="H253" s="172">
        <f ca="1">UFES!H7</f>
        <v>0</v>
      </c>
      <c r="I253" s="172">
        <f ca="1">UFES!I7</f>
        <v>0</v>
      </c>
      <c r="J253" s="172">
        <f ca="1">UFES!J7</f>
        <v>0</v>
      </c>
      <c r="K253" s="172">
        <f ca="1">UFES!K7</f>
        <v>0</v>
      </c>
      <c r="L253" s="172">
        <f ca="1">UFES!L7</f>
        <v>0</v>
      </c>
      <c r="M253" s="172">
        <f ca="1">UFES!M7</f>
        <v>0</v>
      </c>
      <c r="N253" s="172">
        <f ca="1">UFES!N7</f>
        <v>0</v>
      </c>
      <c r="O253" s="172">
        <f ca="1">UFES!O7</f>
        <v>0</v>
      </c>
      <c r="P253" s="172">
        <f ca="1">UFES!P7</f>
        <v>0</v>
      </c>
      <c r="Q253" s="172">
        <f ca="1">UFES!Q7</f>
        <v>0</v>
      </c>
      <c r="R253" s="172">
        <f ca="1">UFES!R7</f>
        <v>0</v>
      </c>
      <c r="S253" s="172">
        <f ca="1">UFES!S7</f>
        <v>0</v>
      </c>
      <c r="T253" s="85" t="str">
        <f ca="1">UFES!T7</f>
        <v>P</v>
      </c>
      <c r="U253" s="172">
        <f ca="1">UFES!U7</f>
        <v>0</v>
      </c>
      <c r="V253" s="172">
        <f ca="1">UFES!V7</f>
        <v>0</v>
      </c>
      <c r="W253" s="172">
        <f ca="1">UFES!W7</f>
        <v>0</v>
      </c>
      <c r="X253" s="172">
        <f ca="1">UFES!X7</f>
        <v>0</v>
      </c>
      <c r="Y253" s="172">
        <f ca="1">UFES!Y7</f>
        <v>0</v>
      </c>
      <c r="Z253" s="172">
        <f ca="1">UFES!Z7</f>
        <v>2</v>
      </c>
      <c r="AA253" s="172">
        <f ca="1">UFES!AA7</f>
        <v>0</v>
      </c>
      <c r="AB253" s="172">
        <f ca="1">UFES!AB7</f>
        <v>0</v>
      </c>
      <c r="AC253" s="172">
        <f ca="1">UFES!AC7</f>
        <v>0</v>
      </c>
      <c r="AD253" s="172">
        <f ca="1">UFES!AD7</f>
        <v>0</v>
      </c>
      <c r="AE253" s="172">
        <f ca="1">UFES!AE7</f>
        <v>0</v>
      </c>
      <c r="AF253" s="172">
        <f ca="1">UFES!AF7</f>
        <v>0</v>
      </c>
      <c r="AG253" s="172">
        <f ca="1">UFES!AG7</f>
        <v>0</v>
      </c>
      <c r="AH253" s="172">
        <f ca="1">UFES!AH7</f>
        <v>0</v>
      </c>
      <c r="AI253" s="172">
        <f ca="1">UFES!AI7</f>
        <v>0</v>
      </c>
      <c r="AJ253" s="85"/>
      <c r="AK253" s="93"/>
      <c r="AL253" s="33"/>
      <c r="AM253" s="33"/>
      <c r="AN253" s="36"/>
      <c r="AO253" s="36"/>
      <c r="AP253" s="36"/>
      <c r="AQ253" s="36"/>
      <c r="AR253" s="37"/>
      <c r="AS253" s="33"/>
      <c r="AT253" s="33"/>
      <c r="AU253" s="33"/>
      <c r="AV253" s="33"/>
      <c r="AW253" s="33"/>
      <c r="AX253" s="33"/>
      <c r="AY253" s="33"/>
      <c r="AZ253" s="38">
        <f t="shared" si="234"/>
        <v>2</v>
      </c>
      <c r="BA253" s="39">
        <f t="shared" si="235"/>
        <v>0</v>
      </c>
      <c r="BB253" s="40">
        <f t="shared" si="236"/>
        <v>1</v>
      </c>
      <c r="BC253" s="31">
        <f t="shared" si="237"/>
        <v>1</v>
      </c>
      <c r="BD253" s="40">
        <f t="shared" si="238"/>
        <v>1</v>
      </c>
      <c r="BE253" s="31">
        <f t="shared" si="239"/>
        <v>2</v>
      </c>
      <c r="BF253" s="40">
        <f t="shared" si="240"/>
        <v>0</v>
      </c>
      <c r="BG253" s="31">
        <f t="shared" si="241"/>
        <v>2</v>
      </c>
      <c r="BH253" s="40">
        <f t="shared" si="242"/>
        <v>0</v>
      </c>
      <c r="BI253" s="40">
        <f t="shared" si="243"/>
        <v>2</v>
      </c>
      <c r="BJ253" s="40">
        <f t="shared" si="244"/>
        <v>0</v>
      </c>
      <c r="BK253" s="40">
        <f t="shared" si="245"/>
        <v>0</v>
      </c>
      <c r="BL253" s="40">
        <f t="shared" si="246"/>
        <v>0</v>
      </c>
      <c r="BM253" s="31">
        <f t="shared" si="247"/>
        <v>0</v>
      </c>
      <c r="BN253" s="40">
        <f t="shared" si="248"/>
        <v>0</v>
      </c>
      <c r="BO253" s="40">
        <f t="shared" si="249"/>
        <v>0</v>
      </c>
      <c r="BP253" s="40">
        <f t="shared" si="250"/>
        <v>0</v>
      </c>
      <c r="BQ253" s="40">
        <f t="shared" si="251"/>
        <v>0</v>
      </c>
      <c r="BR253" s="40">
        <f t="shared" si="252"/>
        <v>0</v>
      </c>
      <c r="BS253" s="31">
        <f t="shared" si="253"/>
        <v>0</v>
      </c>
      <c r="BT253" s="40">
        <f t="shared" si="254"/>
        <v>0</v>
      </c>
      <c r="BU253" s="41">
        <f t="shared" si="255"/>
        <v>0</v>
      </c>
      <c r="BV253" s="41">
        <f t="shared" si="256"/>
        <v>0</v>
      </c>
      <c r="BW253" s="42"/>
      <c r="BX253" s="39">
        <f t="shared" si="257"/>
        <v>140</v>
      </c>
      <c r="BY253" s="40">
        <f t="shared" si="258"/>
        <v>20</v>
      </c>
      <c r="BZ253" s="40">
        <f t="shared" si="259"/>
        <v>0</v>
      </c>
      <c r="CA253" s="40">
        <f t="shared" si="260"/>
        <v>0</v>
      </c>
      <c r="CB253" s="40">
        <f t="shared" si="261"/>
        <v>0</v>
      </c>
      <c r="CC253" s="32">
        <f t="shared" si="200"/>
        <v>160</v>
      </c>
      <c r="CD253" s="177">
        <f t="shared" si="6"/>
        <v>13.333333333333343</v>
      </c>
      <c r="CE253" s="24">
        <f t="shared" si="201"/>
        <v>3</v>
      </c>
      <c r="CF253" s="177">
        <f t="shared" si="7"/>
        <v>-26.666666666666657</v>
      </c>
      <c r="CG253" s="24" t="str">
        <f t="shared" si="202"/>
        <v>NAO</v>
      </c>
      <c r="CH253" s="177">
        <f t="shared" si="8"/>
        <v>-80</v>
      </c>
      <c r="CI253" s="24" t="str">
        <f t="shared" si="203"/>
        <v>NAO</v>
      </c>
      <c r="CJ253" s="24">
        <f t="shared" si="204"/>
        <v>305</v>
      </c>
      <c r="CK253" s="175">
        <f t="shared" si="182"/>
        <v>8.0781561608562855E-2</v>
      </c>
      <c r="CM253">
        <f t="shared" si="183"/>
        <v>0</v>
      </c>
      <c r="CN253">
        <f t="shared" si="184"/>
        <v>0.1557632398753894</v>
      </c>
      <c r="CO253">
        <f t="shared" si="185"/>
        <v>9.9800399201596807E-2</v>
      </c>
      <c r="CP253">
        <f t="shared" si="186"/>
        <v>0</v>
      </c>
      <c r="CQ253">
        <f t="shared" si="187"/>
        <v>0</v>
      </c>
      <c r="CR253">
        <f t="shared" si="188"/>
        <v>0.5988023952095809</v>
      </c>
      <c r="CS253">
        <f t="shared" si="189"/>
        <v>0</v>
      </c>
      <c r="CT253">
        <f t="shared" si="190"/>
        <v>0</v>
      </c>
      <c r="CU253">
        <f t="shared" si="191"/>
        <v>0</v>
      </c>
      <c r="CV253">
        <f t="shared" si="192"/>
        <v>0</v>
      </c>
      <c r="CW253">
        <f t="shared" si="193"/>
        <v>0</v>
      </c>
      <c r="CX253">
        <f t="shared" si="194"/>
        <v>0</v>
      </c>
      <c r="CY253">
        <f t="shared" si="195"/>
        <v>0</v>
      </c>
      <c r="CZ253">
        <f t="shared" si="196"/>
        <v>0</v>
      </c>
      <c r="DA253">
        <f t="shared" si="197"/>
        <v>0</v>
      </c>
      <c r="DB253">
        <f t="shared" si="198"/>
        <v>0</v>
      </c>
      <c r="DC253">
        <f t="shared" si="199"/>
        <v>0</v>
      </c>
      <c r="DE253" s="24">
        <f t="shared" si="205"/>
        <v>0</v>
      </c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</row>
    <row r="254" spans="1:123" ht="15.75" thickBot="1">
      <c r="A254" s="172" t="str">
        <f ca="1">UFES!A8</f>
        <v>UFES</v>
      </c>
      <c r="B254" s="172">
        <f ca="1">UFES!B8</f>
        <v>6</v>
      </c>
      <c r="C254" s="172" t="str">
        <f ca="1">UFES!C8</f>
        <v>Carlos Nazareno Borges</v>
      </c>
      <c r="D254" s="85" t="str">
        <f ca="1">UFES!D8</f>
        <v>p</v>
      </c>
      <c r="E254" s="172">
        <f ca="1">UFES!E8</f>
        <v>0</v>
      </c>
      <c r="F254" s="172">
        <f ca="1">UFES!F8</f>
        <v>0</v>
      </c>
      <c r="G254" s="172">
        <f ca="1">UFES!G8</f>
        <v>0</v>
      </c>
      <c r="H254" s="172">
        <f ca="1">UFES!H8</f>
        <v>0</v>
      </c>
      <c r="I254" s="172">
        <f ca="1">UFES!I8</f>
        <v>0</v>
      </c>
      <c r="J254" s="172">
        <f ca="1">UFES!J8</f>
        <v>0</v>
      </c>
      <c r="K254" s="172">
        <f ca="1">UFES!K8</f>
        <v>0</v>
      </c>
      <c r="L254" s="172">
        <f ca="1">UFES!L8</f>
        <v>0</v>
      </c>
      <c r="M254" s="172">
        <f ca="1">UFES!M8</f>
        <v>0</v>
      </c>
      <c r="N254" s="172">
        <f ca="1">UFES!N8</f>
        <v>0</v>
      </c>
      <c r="O254" s="172">
        <f ca="1">UFES!O8</f>
        <v>0</v>
      </c>
      <c r="P254" s="172">
        <f ca="1">UFES!P8</f>
        <v>0</v>
      </c>
      <c r="Q254" s="172">
        <f ca="1">UFES!Q8</f>
        <v>0</v>
      </c>
      <c r="R254" s="172">
        <f ca="1">UFES!R8</f>
        <v>0</v>
      </c>
      <c r="S254" s="172">
        <f ca="1">UFES!S8</f>
        <v>0</v>
      </c>
      <c r="T254" s="85" t="str">
        <f ca="1">UFES!T8</f>
        <v>P</v>
      </c>
      <c r="U254" s="172">
        <f ca="1">UFES!U8</f>
        <v>0</v>
      </c>
      <c r="V254" s="172">
        <f ca="1">UFES!V8</f>
        <v>0</v>
      </c>
      <c r="W254" s="172">
        <f ca="1">UFES!W8</f>
        <v>3</v>
      </c>
      <c r="X254" s="172">
        <f ca="1">UFES!X8</f>
        <v>1</v>
      </c>
      <c r="Y254" s="172">
        <f ca="1">UFES!Y8</f>
        <v>0</v>
      </c>
      <c r="Z254" s="172">
        <f ca="1">UFES!Z8</f>
        <v>0</v>
      </c>
      <c r="AA254" s="172">
        <f ca="1">UFES!AA8</f>
        <v>0</v>
      </c>
      <c r="AB254" s="172">
        <f ca="1">UFES!AB8</f>
        <v>0</v>
      </c>
      <c r="AC254" s="172">
        <f ca="1">UFES!AC8</f>
        <v>0</v>
      </c>
      <c r="AD254" s="172">
        <f ca="1">UFES!AD8</f>
        <v>0</v>
      </c>
      <c r="AE254" s="172">
        <f ca="1">UFES!AE8</f>
        <v>0</v>
      </c>
      <c r="AF254" s="172">
        <f ca="1">UFES!AF8</f>
        <v>0</v>
      </c>
      <c r="AG254" s="172">
        <f ca="1">UFES!AG8</f>
        <v>0</v>
      </c>
      <c r="AH254" s="172">
        <f ca="1">UFES!AH8</f>
        <v>0</v>
      </c>
      <c r="AI254" s="172">
        <f ca="1">UFES!AI8</f>
        <v>0</v>
      </c>
      <c r="AJ254" s="85"/>
      <c r="AK254" s="93"/>
      <c r="AL254" s="33"/>
      <c r="AM254" s="33"/>
      <c r="AN254" s="36"/>
      <c r="AO254" s="36"/>
      <c r="AP254" s="36"/>
      <c r="AQ254" s="36"/>
      <c r="AR254" s="37"/>
      <c r="AS254" s="33"/>
      <c r="AT254" s="33"/>
      <c r="AU254" s="33"/>
      <c r="AV254" s="33"/>
      <c r="AW254" s="33"/>
      <c r="AX254" s="33"/>
      <c r="AY254" s="33"/>
      <c r="AZ254" s="38">
        <f t="shared" si="234"/>
        <v>2</v>
      </c>
      <c r="BA254" s="39">
        <f t="shared" si="235"/>
        <v>0</v>
      </c>
      <c r="BB254" s="40">
        <f t="shared" si="236"/>
        <v>0</v>
      </c>
      <c r="BC254" s="31">
        <f t="shared" si="237"/>
        <v>0</v>
      </c>
      <c r="BD254" s="40">
        <f t="shared" si="238"/>
        <v>3</v>
      </c>
      <c r="BE254" s="31">
        <f t="shared" si="239"/>
        <v>3</v>
      </c>
      <c r="BF254" s="40">
        <f t="shared" si="240"/>
        <v>1</v>
      </c>
      <c r="BG254" s="31">
        <f t="shared" si="241"/>
        <v>4</v>
      </c>
      <c r="BH254" s="40">
        <f t="shared" si="242"/>
        <v>0</v>
      </c>
      <c r="BI254" s="40">
        <f t="shared" si="243"/>
        <v>0</v>
      </c>
      <c r="BJ254" s="40">
        <f t="shared" si="244"/>
        <v>0</v>
      </c>
      <c r="BK254" s="40">
        <f t="shared" si="245"/>
        <v>0</v>
      </c>
      <c r="BL254" s="40">
        <f t="shared" si="246"/>
        <v>0</v>
      </c>
      <c r="BM254" s="31">
        <f t="shared" si="247"/>
        <v>0</v>
      </c>
      <c r="BN254" s="40">
        <f t="shared" si="248"/>
        <v>0</v>
      </c>
      <c r="BO254" s="40">
        <f t="shared" si="249"/>
        <v>0</v>
      </c>
      <c r="BP254" s="40">
        <f t="shared" si="250"/>
        <v>0</v>
      </c>
      <c r="BQ254" s="40">
        <f t="shared" si="251"/>
        <v>0</v>
      </c>
      <c r="BR254" s="40">
        <f t="shared" si="252"/>
        <v>0</v>
      </c>
      <c r="BS254" s="31">
        <f t="shared" si="253"/>
        <v>0</v>
      </c>
      <c r="BT254" s="40">
        <f t="shared" si="254"/>
        <v>0</v>
      </c>
      <c r="BU254" s="41">
        <f t="shared" si="255"/>
        <v>0</v>
      </c>
      <c r="BV254" s="41">
        <f t="shared" si="256"/>
        <v>0</v>
      </c>
      <c r="BW254" s="42"/>
      <c r="BX254" s="39">
        <f t="shared" si="257"/>
        <v>220</v>
      </c>
      <c r="BY254" s="40">
        <f t="shared" si="258"/>
        <v>0</v>
      </c>
      <c r="BZ254" s="40">
        <f t="shared" si="259"/>
        <v>0</v>
      </c>
      <c r="CA254" s="40">
        <f t="shared" si="260"/>
        <v>0</v>
      </c>
      <c r="CB254" s="40">
        <f t="shared" si="261"/>
        <v>0</v>
      </c>
      <c r="CC254" s="32">
        <f t="shared" si="200"/>
        <v>220</v>
      </c>
      <c r="CD254" s="177">
        <f t="shared" si="6"/>
        <v>73.333333333333343</v>
      </c>
      <c r="CE254" s="24">
        <f t="shared" si="201"/>
        <v>3</v>
      </c>
      <c r="CF254" s="177">
        <f t="shared" si="7"/>
        <v>33.333333333333343</v>
      </c>
      <c r="CG254" s="24">
        <f t="shared" si="202"/>
        <v>4</v>
      </c>
      <c r="CH254" s="177">
        <f t="shared" si="8"/>
        <v>-20</v>
      </c>
      <c r="CI254" s="24" t="str">
        <f t="shared" si="203"/>
        <v>NAO</v>
      </c>
      <c r="CJ254" s="24">
        <f t="shared" si="204"/>
        <v>271</v>
      </c>
      <c r="CK254" s="175">
        <f t="shared" si="182"/>
        <v>0.11107464721177392</v>
      </c>
      <c r="CM254">
        <f t="shared" si="183"/>
        <v>0</v>
      </c>
      <c r="CN254">
        <f t="shared" si="184"/>
        <v>0</v>
      </c>
      <c r="CO254">
        <f t="shared" si="185"/>
        <v>0.29940119760479045</v>
      </c>
      <c r="CP254">
        <f t="shared" si="186"/>
        <v>0.22779043280182235</v>
      </c>
      <c r="CQ254">
        <f t="shared" si="187"/>
        <v>0</v>
      </c>
      <c r="CR254">
        <f t="shared" si="188"/>
        <v>0</v>
      </c>
      <c r="CS254">
        <f t="shared" si="189"/>
        <v>0</v>
      </c>
      <c r="CT254">
        <f t="shared" si="190"/>
        <v>0</v>
      </c>
      <c r="CU254">
        <f t="shared" si="191"/>
        <v>0</v>
      </c>
      <c r="CV254">
        <f t="shared" si="192"/>
        <v>0</v>
      </c>
      <c r="CW254">
        <f t="shared" si="193"/>
        <v>0</v>
      </c>
      <c r="CX254">
        <f t="shared" si="194"/>
        <v>0</v>
      </c>
      <c r="CY254">
        <f t="shared" si="195"/>
        <v>0</v>
      </c>
      <c r="CZ254">
        <f t="shared" si="196"/>
        <v>0</v>
      </c>
      <c r="DA254">
        <f t="shared" si="197"/>
        <v>0</v>
      </c>
      <c r="DB254">
        <f t="shared" si="198"/>
        <v>0</v>
      </c>
      <c r="DC254">
        <f t="shared" si="199"/>
        <v>0</v>
      </c>
      <c r="DE254" s="24">
        <f t="shared" si="205"/>
        <v>0</v>
      </c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</row>
    <row r="255" spans="1:123" ht="15.75" thickBot="1">
      <c r="A255" s="172" t="str">
        <f ca="1">UFES!A9</f>
        <v>UFES</v>
      </c>
      <c r="B255" s="172">
        <f ca="1">UFES!B9</f>
        <v>7</v>
      </c>
      <c r="C255" s="172" t="str">
        <f ca="1">UFES!C9</f>
        <v>Edson Castardeli</v>
      </c>
      <c r="D255" s="85" t="str">
        <f ca="1">UFES!D9</f>
        <v>p</v>
      </c>
      <c r="E255" s="172">
        <f ca="1">UFES!E9</f>
        <v>0</v>
      </c>
      <c r="F255" s="172">
        <f ca="1">UFES!F9</f>
        <v>0</v>
      </c>
      <c r="G255" s="172">
        <f ca="1">UFES!G9</f>
        <v>0</v>
      </c>
      <c r="H255" s="172">
        <f ca="1">UFES!H9</f>
        <v>0</v>
      </c>
      <c r="I255" s="172">
        <f ca="1">UFES!I9</f>
        <v>0</v>
      </c>
      <c r="J255" s="172">
        <f ca="1">UFES!J9</f>
        <v>0</v>
      </c>
      <c r="K255" s="172">
        <f ca="1">UFES!K9</f>
        <v>1</v>
      </c>
      <c r="L255" s="172">
        <f ca="1">UFES!L9</f>
        <v>0</v>
      </c>
      <c r="M255" s="172">
        <f ca="1">UFES!M9</f>
        <v>0</v>
      </c>
      <c r="N255" s="172">
        <f ca="1">UFES!N9</f>
        <v>0</v>
      </c>
      <c r="O255" s="172">
        <f ca="1">UFES!O9</f>
        <v>0</v>
      </c>
      <c r="P255" s="172">
        <f ca="1">UFES!P9</f>
        <v>0</v>
      </c>
      <c r="Q255" s="172">
        <f ca="1">UFES!Q9</f>
        <v>0</v>
      </c>
      <c r="R255" s="172">
        <f ca="1">UFES!R9</f>
        <v>0</v>
      </c>
      <c r="S255" s="172">
        <f ca="1">UFES!S9</f>
        <v>0</v>
      </c>
      <c r="T255" s="85" t="str">
        <f ca="1">UFES!T9</f>
        <v>P</v>
      </c>
      <c r="U255" s="172">
        <f ca="1">UFES!U9</f>
        <v>1</v>
      </c>
      <c r="V255" s="172">
        <f ca="1">UFES!V9</f>
        <v>0</v>
      </c>
      <c r="W255" s="172">
        <f ca="1">UFES!W9</f>
        <v>2</v>
      </c>
      <c r="X255" s="172">
        <f ca="1">UFES!X9</f>
        <v>0</v>
      </c>
      <c r="Y255" s="172">
        <f ca="1">UFES!Y9</f>
        <v>0</v>
      </c>
      <c r="Z255" s="172">
        <f ca="1">UFES!Z9</f>
        <v>0</v>
      </c>
      <c r="AA255" s="172">
        <f ca="1">UFES!AA9</f>
        <v>0</v>
      </c>
      <c r="AB255" s="172">
        <f ca="1">UFES!AB9</f>
        <v>0</v>
      </c>
      <c r="AC255" s="172">
        <f ca="1">UFES!AC9</f>
        <v>0</v>
      </c>
      <c r="AD255" s="172">
        <f ca="1">UFES!AD9</f>
        <v>0</v>
      </c>
      <c r="AE255" s="172">
        <f ca="1">UFES!AE9</f>
        <v>0</v>
      </c>
      <c r="AF255" s="172">
        <f ca="1">UFES!AF9</f>
        <v>0</v>
      </c>
      <c r="AG255" s="172">
        <f ca="1">UFES!AG9</f>
        <v>0</v>
      </c>
      <c r="AH255" s="172">
        <f ca="1">UFES!AH9</f>
        <v>0</v>
      </c>
      <c r="AI255" s="172">
        <f ca="1">UFES!AI9</f>
        <v>0</v>
      </c>
      <c r="AJ255" s="85"/>
      <c r="AK255" s="93"/>
      <c r="AL255" s="33"/>
      <c r="AM255" s="33"/>
      <c r="AN255" s="36"/>
      <c r="AO255" s="36"/>
      <c r="AP255" s="36"/>
      <c r="AQ255" s="36"/>
      <c r="AR255" s="37"/>
      <c r="AS255" s="33"/>
      <c r="AT255" s="33"/>
      <c r="AU255" s="33"/>
      <c r="AV255" s="33"/>
      <c r="AW255" s="33"/>
      <c r="AX255" s="33"/>
      <c r="AY255" s="33"/>
      <c r="AZ255" s="38">
        <f t="shared" si="234"/>
        <v>2</v>
      </c>
      <c r="BA255" s="39">
        <f t="shared" si="235"/>
        <v>1</v>
      </c>
      <c r="BB255" s="40">
        <f t="shared" si="236"/>
        <v>0</v>
      </c>
      <c r="BC255" s="31">
        <f t="shared" si="237"/>
        <v>1</v>
      </c>
      <c r="BD255" s="40">
        <f t="shared" si="238"/>
        <v>2</v>
      </c>
      <c r="BE255" s="31">
        <f t="shared" si="239"/>
        <v>3</v>
      </c>
      <c r="BF255" s="40">
        <f t="shared" si="240"/>
        <v>0</v>
      </c>
      <c r="BG255" s="31">
        <f t="shared" si="241"/>
        <v>3</v>
      </c>
      <c r="BH255" s="40">
        <f t="shared" si="242"/>
        <v>0</v>
      </c>
      <c r="BI255" s="40">
        <f t="shared" si="243"/>
        <v>0</v>
      </c>
      <c r="BJ255" s="40">
        <f t="shared" si="244"/>
        <v>1</v>
      </c>
      <c r="BK255" s="40">
        <f t="shared" si="245"/>
        <v>0</v>
      </c>
      <c r="BL255" s="40">
        <f t="shared" si="246"/>
        <v>0</v>
      </c>
      <c r="BM255" s="31">
        <f t="shared" si="247"/>
        <v>0</v>
      </c>
      <c r="BN255" s="40">
        <f t="shared" si="248"/>
        <v>0</v>
      </c>
      <c r="BO255" s="40">
        <f t="shared" si="249"/>
        <v>0</v>
      </c>
      <c r="BP255" s="40">
        <f t="shared" si="250"/>
        <v>0</v>
      </c>
      <c r="BQ255" s="40">
        <f t="shared" si="251"/>
        <v>0</v>
      </c>
      <c r="BR255" s="40">
        <f t="shared" si="252"/>
        <v>0</v>
      </c>
      <c r="BS255" s="31">
        <f t="shared" si="253"/>
        <v>0</v>
      </c>
      <c r="BT255" s="40">
        <f t="shared" si="254"/>
        <v>0</v>
      </c>
      <c r="BU255" s="41">
        <f t="shared" si="255"/>
        <v>0</v>
      </c>
      <c r="BV255" s="41">
        <f t="shared" si="256"/>
        <v>0</v>
      </c>
      <c r="BW255" s="42"/>
      <c r="BX255" s="39">
        <f t="shared" si="257"/>
        <v>220</v>
      </c>
      <c r="BY255" s="40">
        <f t="shared" si="258"/>
        <v>0</v>
      </c>
      <c r="BZ255" s="40">
        <f t="shared" si="259"/>
        <v>5</v>
      </c>
      <c r="CA255" s="40">
        <f t="shared" si="260"/>
        <v>0</v>
      </c>
      <c r="CB255" s="40">
        <f t="shared" si="261"/>
        <v>0</v>
      </c>
      <c r="CC255" s="32">
        <f t="shared" si="200"/>
        <v>225</v>
      </c>
      <c r="CD255" s="177">
        <f t="shared" si="6"/>
        <v>78.333333333333343</v>
      </c>
      <c r="CE255" s="24">
        <f t="shared" si="201"/>
        <v>3</v>
      </c>
      <c r="CF255" s="177">
        <f t="shared" si="7"/>
        <v>38.333333333333343</v>
      </c>
      <c r="CG255" s="24">
        <f t="shared" si="202"/>
        <v>4</v>
      </c>
      <c r="CH255" s="177">
        <f t="shared" si="8"/>
        <v>-15</v>
      </c>
      <c r="CI255" s="24" t="str">
        <f t="shared" si="203"/>
        <v>NAO</v>
      </c>
      <c r="CJ255" s="24">
        <f t="shared" si="204"/>
        <v>267</v>
      </c>
      <c r="CK255" s="175">
        <f t="shared" si="182"/>
        <v>0.1135990710120415</v>
      </c>
      <c r="CM255">
        <f t="shared" si="183"/>
        <v>0.18484288354898337</v>
      </c>
      <c r="CN255">
        <f t="shared" si="184"/>
        <v>0</v>
      </c>
      <c r="CO255">
        <f t="shared" si="185"/>
        <v>0.19960079840319361</v>
      </c>
      <c r="CP255">
        <f t="shared" si="186"/>
        <v>0</v>
      </c>
      <c r="CQ255">
        <f t="shared" si="187"/>
        <v>0</v>
      </c>
      <c r="CR255">
        <f t="shared" si="188"/>
        <v>0</v>
      </c>
      <c r="CS255">
        <f t="shared" si="189"/>
        <v>1.0204081632653061</v>
      </c>
      <c r="CT255">
        <f t="shared" si="190"/>
        <v>0</v>
      </c>
      <c r="CU255">
        <f t="shared" si="191"/>
        <v>0</v>
      </c>
      <c r="CV255">
        <f t="shared" si="192"/>
        <v>0</v>
      </c>
      <c r="CW255">
        <f t="shared" si="193"/>
        <v>0</v>
      </c>
      <c r="CX255">
        <f t="shared" si="194"/>
        <v>0</v>
      </c>
      <c r="CY255">
        <f t="shared" si="195"/>
        <v>0</v>
      </c>
      <c r="CZ255">
        <f t="shared" si="196"/>
        <v>0</v>
      </c>
      <c r="DA255">
        <f t="shared" si="197"/>
        <v>0</v>
      </c>
      <c r="DB255">
        <f t="shared" si="198"/>
        <v>0</v>
      </c>
      <c r="DC255">
        <f t="shared" si="199"/>
        <v>0</v>
      </c>
      <c r="DE255" s="24">
        <f t="shared" si="205"/>
        <v>0</v>
      </c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</row>
    <row r="256" spans="1:123" ht="15.75" thickBot="1">
      <c r="A256" s="172" t="str">
        <f ca="1">UFES!A10</f>
        <v>UFES</v>
      </c>
      <c r="B256" s="172">
        <f ca="1">UFES!B10</f>
        <v>8</v>
      </c>
      <c r="C256" s="172" t="str">
        <f ca="1">UFES!C10</f>
        <v>Felipe Quintão de Almeida</v>
      </c>
      <c r="D256" s="85" t="str">
        <f ca="1">UFES!D10</f>
        <v>p</v>
      </c>
      <c r="E256" s="172">
        <f ca="1">UFES!E10</f>
        <v>0</v>
      </c>
      <c r="F256" s="172">
        <f ca="1">UFES!F10</f>
        <v>2</v>
      </c>
      <c r="G256" s="172">
        <f ca="1">UFES!G10</f>
        <v>0</v>
      </c>
      <c r="H256" s="172">
        <f ca="1">UFES!H10</f>
        <v>0</v>
      </c>
      <c r="I256" s="172">
        <f ca="1">UFES!I10</f>
        <v>0</v>
      </c>
      <c r="J256" s="172">
        <f ca="1">UFES!J10</f>
        <v>0</v>
      </c>
      <c r="K256" s="172">
        <f ca="1">UFES!K10</f>
        <v>0</v>
      </c>
      <c r="L256" s="172">
        <f ca="1">UFES!L10</f>
        <v>0</v>
      </c>
      <c r="M256" s="172">
        <f ca="1">UFES!M10</f>
        <v>0</v>
      </c>
      <c r="N256" s="172">
        <f ca="1">UFES!N10</f>
        <v>0</v>
      </c>
      <c r="O256" s="172">
        <f ca="1">UFES!O10</f>
        <v>0</v>
      </c>
      <c r="P256" s="172">
        <f ca="1">UFES!P10</f>
        <v>0</v>
      </c>
      <c r="Q256" s="172">
        <f ca="1">UFES!Q10</f>
        <v>0</v>
      </c>
      <c r="R256" s="172">
        <f ca="1">UFES!R10</f>
        <v>0</v>
      </c>
      <c r="S256" s="172">
        <f ca="1">UFES!S10</f>
        <v>0</v>
      </c>
      <c r="T256" s="85" t="str">
        <f ca="1">UFES!T10</f>
        <v>P</v>
      </c>
      <c r="U256" s="172">
        <f ca="1">UFES!U10</f>
        <v>0</v>
      </c>
      <c r="V256" s="172">
        <f ca="1">UFES!V10</f>
        <v>1</v>
      </c>
      <c r="W256" s="172">
        <f ca="1">UFES!W10</f>
        <v>1</v>
      </c>
      <c r="X256" s="172">
        <f ca="1">UFES!X10</f>
        <v>0</v>
      </c>
      <c r="Y256" s="172">
        <f ca="1">UFES!Y10</f>
        <v>0</v>
      </c>
      <c r="Z256" s="172">
        <f ca="1">UFES!Z10</f>
        <v>0</v>
      </c>
      <c r="AA256" s="172">
        <f ca="1">UFES!AA10</f>
        <v>0</v>
      </c>
      <c r="AB256" s="172">
        <f ca="1">UFES!AB10</f>
        <v>0</v>
      </c>
      <c r="AC256" s="172">
        <f ca="1">UFES!AC10</f>
        <v>0</v>
      </c>
      <c r="AD256" s="172">
        <f ca="1">UFES!AD10</f>
        <v>0</v>
      </c>
      <c r="AE256" s="172">
        <f ca="1">UFES!AE10</f>
        <v>0</v>
      </c>
      <c r="AF256" s="172">
        <f ca="1">UFES!AF10</f>
        <v>0</v>
      </c>
      <c r="AG256" s="172">
        <f ca="1">UFES!AG10</f>
        <v>1</v>
      </c>
      <c r="AH256" s="172">
        <f ca="1">UFES!AH10</f>
        <v>0</v>
      </c>
      <c r="AI256" s="172">
        <f ca="1">UFES!AI10</f>
        <v>0</v>
      </c>
      <c r="AJ256" s="85"/>
      <c r="AK256" s="93"/>
      <c r="AL256" s="33"/>
      <c r="AM256" s="33"/>
      <c r="AN256" s="36"/>
      <c r="AO256" s="36"/>
      <c r="AP256" s="36"/>
      <c r="AQ256" s="36"/>
      <c r="AR256" s="37"/>
      <c r="AS256" s="33"/>
      <c r="AT256" s="33"/>
      <c r="AU256" s="33"/>
      <c r="AV256" s="33"/>
      <c r="AW256" s="33"/>
      <c r="AX256" s="33"/>
      <c r="AY256" s="33"/>
      <c r="AZ256" s="38">
        <f t="shared" si="234"/>
        <v>2</v>
      </c>
      <c r="BA256" s="39">
        <f t="shared" si="235"/>
        <v>0</v>
      </c>
      <c r="BB256" s="40">
        <f t="shared" si="236"/>
        <v>3</v>
      </c>
      <c r="BC256" s="31">
        <f t="shared" si="237"/>
        <v>3</v>
      </c>
      <c r="BD256" s="40">
        <f t="shared" si="238"/>
        <v>1</v>
      </c>
      <c r="BE256" s="31">
        <f t="shared" si="239"/>
        <v>4</v>
      </c>
      <c r="BF256" s="40">
        <f t="shared" si="240"/>
        <v>0</v>
      </c>
      <c r="BG256" s="31">
        <f t="shared" si="241"/>
        <v>4</v>
      </c>
      <c r="BH256" s="40">
        <f t="shared" si="242"/>
        <v>0</v>
      </c>
      <c r="BI256" s="40">
        <f t="shared" si="243"/>
        <v>0</v>
      </c>
      <c r="BJ256" s="40">
        <f t="shared" si="244"/>
        <v>0</v>
      </c>
      <c r="BK256" s="40">
        <f t="shared" si="245"/>
        <v>0</v>
      </c>
      <c r="BL256" s="40">
        <f t="shared" si="246"/>
        <v>0</v>
      </c>
      <c r="BM256" s="31">
        <f t="shared" si="247"/>
        <v>0</v>
      </c>
      <c r="BN256" s="40">
        <f t="shared" si="248"/>
        <v>0</v>
      </c>
      <c r="BO256" s="40">
        <f t="shared" si="249"/>
        <v>0</v>
      </c>
      <c r="BP256" s="40">
        <f t="shared" si="250"/>
        <v>0</v>
      </c>
      <c r="BQ256" s="40">
        <f t="shared" si="251"/>
        <v>0</v>
      </c>
      <c r="BR256" s="40">
        <f t="shared" si="252"/>
        <v>1</v>
      </c>
      <c r="BS256" s="31">
        <f t="shared" si="253"/>
        <v>1</v>
      </c>
      <c r="BT256" s="40">
        <f t="shared" si="254"/>
        <v>0</v>
      </c>
      <c r="BU256" s="41">
        <f t="shared" si="255"/>
        <v>0</v>
      </c>
      <c r="BV256" s="41">
        <f t="shared" si="256"/>
        <v>0</v>
      </c>
      <c r="BW256" s="42"/>
      <c r="BX256" s="39">
        <f t="shared" si="257"/>
        <v>300</v>
      </c>
      <c r="BY256" s="40">
        <f t="shared" si="258"/>
        <v>0</v>
      </c>
      <c r="BZ256" s="40">
        <f t="shared" si="259"/>
        <v>0</v>
      </c>
      <c r="CA256" s="40">
        <f t="shared" si="260"/>
        <v>0</v>
      </c>
      <c r="CB256" s="40">
        <f t="shared" si="261"/>
        <v>50</v>
      </c>
      <c r="CC256" s="32">
        <f t="shared" si="200"/>
        <v>350</v>
      </c>
      <c r="CD256" s="177">
        <f t="shared" si="6"/>
        <v>203.33333333333334</v>
      </c>
      <c r="CE256" s="24">
        <f t="shared" si="201"/>
        <v>3</v>
      </c>
      <c r="CF256" s="177">
        <f t="shared" si="7"/>
        <v>163.33333333333334</v>
      </c>
      <c r="CG256" s="24">
        <f t="shared" si="202"/>
        <v>4</v>
      </c>
      <c r="CH256" s="177">
        <f t="shared" si="8"/>
        <v>110</v>
      </c>
      <c r="CI256" s="24">
        <f t="shared" si="203"/>
        <v>5</v>
      </c>
      <c r="CJ256" s="24">
        <f t="shared" si="204"/>
        <v>181</v>
      </c>
      <c r="CK256" s="175">
        <f t="shared" si="182"/>
        <v>0.17670966601873123</v>
      </c>
      <c r="CM256">
        <f t="shared" si="183"/>
        <v>0</v>
      </c>
      <c r="CN256">
        <f t="shared" si="184"/>
        <v>0.46728971962616822</v>
      </c>
      <c r="CO256">
        <f t="shared" si="185"/>
        <v>9.9800399201596807E-2</v>
      </c>
      <c r="CP256">
        <f t="shared" si="186"/>
        <v>0</v>
      </c>
      <c r="CQ256">
        <f t="shared" si="187"/>
        <v>0</v>
      </c>
      <c r="CR256">
        <f t="shared" si="188"/>
        <v>0</v>
      </c>
      <c r="CS256">
        <f t="shared" si="189"/>
        <v>0</v>
      </c>
      <c r="CT256">
        <f t="shared" si="190"/>
        <v>0</v>
      </c>
      <c r="CU256">
        <f t="shared" si="191"/>
        <v>0</v>
      </c>
      <c r="CV256">
        <f t="shared" si="192"/>
        <v>0</v>
      </c>
      <c r="CW256">
        <f t="shared" si="193"/>
        <v>0</v>
      </c>
      <c r="CX256">
        <f t="shared" si="194"/>
        <v>0</v>
      </c>
      <c r="CY256">
        <f t="shared" si="195"/>
        <v>0</v>
      </c>
      <c r="CZ256">
        <f t="shared" si="196"/>
        <v>5</v>
      </c>
      <c r="DA256">
        <f t="shared" si="197"/>
        <v>0</v>
      </c>
      <c r="DB256">
        <f t="shared" si="198"/>
        <v>0</v>
      </c>
      <c r="DC256">
        <f t="shared" si="199"/>
        <v>0</v>
      </c>
      <c r="DE256" s="24">
        <f t="shared" si="205"/>
        <v>0</v>
      </c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</row>
    <row r="257" spans="1:123" ht="15.75" thickBot="1">
      <c r="A257" s="172" t="str">
        <f ca="1">UFES!A11</f>
        <v>UFES</v>
      </c>
      <c r="B257" s="172">
        <f ca="1">UFES!B11</f>
        <v>9</v>
      </c>
      <c r="C257" s="172" t="str">
        <f ca="1">UFES!C11</f>
        <v>Ivan Marcelo Gomes</v>
      </c>
      <c r="D257" s="85" t="str">
        <f ca="1">UFES!D11</f>
        <v>p</v>
      </c>
      <c r="E257" s="172">
        <f ca="1">UFES!E11</f>
        <v>0</v>
      </c>
      <c r="F257" s="172">
        <f ca="1">UFES!F11</f>
        <v>1</v>
      </c>
      <c r="G257" s="172">
        <f ca="1">UFES!G11</f>
        <v>1</v>
      </c>
      <c r="H257" s="172">
        <f ca="1">UFES!H11</f>
        <v>0</v>
      </c>
      <c r="I257" s="172">
        <f ca="1">UFES!I11</f>
        <v>0</v>
      </c>
      <c r="J257" s="172">
        <f ca="1">UFES!J11</f>
        <v>0</v>
      </c>
      <c r="K257" s="172">
        <f ca="1">UFES!K11</f>
        <v>0</v>
      </c>
      <c r="L257" s="172">
        <f ca="1">UFES!L11</f>
        <v>0</v>
      </c>
      <c r="M257" s="172">
        <f ca="1">UFES!M11</f>
        <v>0</v>
      </c>
      <c r="N257" s="172">
        <f ca="1">UFES!N11</f>
        <v>0</v>
      </c>
      <c r="O257" s="172">
        <f ca="1">UFES!O11</f>
        <v>0</v>
      </c>
      <c r="P257" s="172">
        <f ca="1">UFES!P11</f>
        <v>0</v>
      </c>
      <c r="Q257" s="172">
        <f ca="1">UFES!Q11</f>
        <v>0</v>
      </c>
      <c r="R257" s="172">
        <f ca="1">UFES!R11</f>
        <v>0</v>
      </c>
      <c r="S257" s="172">
        <f ca="1">UFES!S11</f>
        <v>0</v>
      </c>
      <c r="T257" s="85" t="str">
        <f ca="1">UFES!T11</f>
        <v>P</v>
      </c>
      <c r="U257" s="172">
        <f ca="1">UFES!U11</f>
        <v>0</v>
      </c>
      <c r="V257" s="172">
        <f ca="1">UFES!V11</f>
        <v>1</v>
      </c>
      <c r="W257" s="172">
        <f ca="1">UFES!W11</f>
        <v>0</v>
      </c>
      <c r="X257" s="172">
        <f ca="1">UFES!X11</f>
        <v>0</v>
      </c>
      <c r="Y257" s="172">
        <f ca="1">UFES!Y11</f>
        <v>0</v>
      </c>
      <c r="Z257" s="172">
        <f ca="1">UFES!Z11</f>
        <v>0</v>
      </c>
      <c r="AA257" s="172">
        <f ca="1">UFES!AA11</f>
        <v>0</v>
      </c>
      <c r="AB257" s="172">
        <f ca="1">UFES!AB11</f>
        <v>0</v>
      </c>
      <c r="AC257" s="172">
        <f ca="1">UFES!AC11</f>
        <v>0</v>
      </c>
      <c r="AD257" s="172">
        <f ca="1">UFES!AD11</f>
        <v>0</v>
      </c>
      <c r="AE257" s="172">
        <f ca="1">UFES!AE11</f>
        <v>0</v>
      </c>
      <c r="AF257" s="172">
        <f ca="1">UFES!AF11</f>
        <v>0</v>
      </c>
      <c r="AG257" s="172">
        <f ca="1">UFES!AG11</f>
        <v>0</v>
      </c>
      <c r="AH257" s="172">
        <f ca="1">UFES!AH11</f>
        <v>2</v>
      </c>
      <c r="AI257" s="172">
        <f ca="1">UFES!AI11</f>
        <v>0</v>
      </c>
      <c r="AJ257" s="85"/>
      <c r="AK257" s="93"/>
      <c r="AL257" s="33"/>
      <c r="AM257" s="33"/>
      <c r="AN257" s="36"/>
      <c r="AO257" s="36"/>
      <c r="AP257" s="36"/>
      <c r="AQ257" s="36"/>
      <c r="AR257" s="37"/>
      <c r="AS257" s="33"/>
      <c r="AT257" s="33"/>
      <c r="AU257" s="33"/>
      <c r="AV257" s="33"/>
      <c r="AW257" s="33"/>
      <c r="AX257" s="33"/>
      <c r="AY257" s="33"/>
      <c r="AZ257" s="38">
        <f t="shared" si="234"/>
        <v>2</v>
      </c>
      <c r="BA257" s="39">
        <f t="shared" si="235"/>
        <v>0</v>
      </c>
      <c r="BB257" s="40">
        <f t="shared" si="236"/>
        <v>2</v>
      </c>
      <c r="BC257" s="31">
        <f t="shared" si="237"/>
        <v>2</v>
      </c>
      <c r="BD257" s="40">
        <f t="shared" si="238"/>
        <v>1</v>
      </c>
      <c r="BE257" s="31">
        <f t="shared" si="239"/>
        <v>3</v>
      </c>
      <c r="BF257" s="40">
        <f t="shared" si="240"/>
        <v>0</v>
      </c>
      <c r="BG257" s="31">
        <f t="shared" si="241"/>
        <v>3</v>
      </c>
      <c r="BH257" s="40">
        <f t="shared" si="242"/>
        <v>0</v>
      </c>
      <c r="BI257" s="40">
        <f t="shared" si="243"/>
        <v>0</v>
      </c>
      <c r="BJ257" s="40">
        <f t="shared" si="244"/>
        <v>0</v>
      </c>
      <c r="BK257" s="40">
        <f t="shared" si="245"/>
        <v>0</v>
      </c>
      <c r="BL257" s="40">
        <f t="shared" si="246"/>
        <v>0</v>
      </c>
      <c r="BM257" s="31">
        <f t="shared" si="247"/>
        <v>0</v>
      </c>
      <c r="BN257" s="40">
        <f t="shared" si="248"/>
        <v>0</v>
      </c>
      <c r="BO257" s="40">
        <f t="shared" si="249"/>
        <v>0</v>
      </c>
      <c r="BP257" s="40">
        <f t="shared" si="250"/>
        <v>0</v>
      </c>
      <c r="BQ257" s="40">
        <f t="shared" si="251"/>
        <v>0</v>
      </c>
      <c r="BR257" s="40">
        <f t="shared" si="252"/>
        <v>0</v>
      </c>
      <c r="BS257" s="31">
        <f t="shared" si="253"/>
        <v>0</v>
      </c>
      <c r="BT257" s="40">
        <f t="shared" si="254"/>
        <v>2</v>
      </c>
      <c r="BU257" s="41">
        <f t="shared" si="255"/>
        <v>0</v>
      </c>
      <c r="BV257" s="41">
        <f t="shared" si="256"/>
        <v>0</v>
      </c>
      <c r="BW257" s="42"/>
      <c r="BX257" s="39">
        <f t="shared" si="257"/>
        <v>220</v>
      </c>
      <c r="BY257" s="40">
        <f t="shared" si="258"/>
        <v>0</v>
      </c>
      <c r="BZ257" s="40">
        <f t="shared" si="259"/>
        <v>0</v>
      </c>
      <c r="CA257" s="40">
        <f t="shared" si="260"/>
        <v>0</v>
      </c>
      <c r="CB257" s="40">
        <f t="shared" si="261"/>
        <v>50</v>
      </c>
      <c r="CC257" s="32">
        <f t="shared" si="200"/>
        <v>270</v>
      </c>
      <c r="CD257" s="177">
        <f t="shared" ref="CD257:CD453" si="262">$CC257-(($CE$2/3)*$AZ257)</f>
        <v>123.33333333333334</v>
      </c>
      <c r="CE257" s="24">
        <f t="shared" si="201"/>
        <v>3</v>
      </c>
      <c r="CF257" s="177">
        <f t="shared" ref="CF257:CF453" si="263">$CC257-(($CG$2/3)*$AZ257)</f>
        <v>83.333333333333343</v>
      </c>
      <c r="CG257" s="24">
        <f t="shared" si="202"/>
        <v>4</v>
      </c>
      <c r="CH257" s="177">
        <f t="shared" ref="CH257:CH453" si="264">$CC257-(($CI$2/3)*$AZ257)</f>
        <v>30</v>
      </c>
      <c r="CI257" s="24">
        <f t="shared" si="203"/>
        <v>5</v>
      </c>
      <c r="CJ257" s="24">
        <f t="shared" si="204"/>
        <v>240</v>
      </c>
      <c r="CK257" s="175">
        <f t="shared" si="182"/>
        <v>0.13631888521444979</v>
      </c>
      <c r="CM257">
        <f t="shared" si="183"/>
        <v>0</v>
      </c>
      <c r="CN257">
        <f t="shared" si="184"/>
        <v>0.3115264797507788</v>
      </c>
      <c r="CO257">
        <f t="shared" si="185"/>
        <v>9.9800399201596807E-2</v>
      </c>
      <c r="CP257">
        <f t="shared" si="186"/>
        <v>0</v>
      </c>
      <c r="CQ257">
        <f t="shared" si="187"/>
        <v>0</v>
      </c>
      <c r="CR257">
        <f t="shared" si="188"/>
        <v>0</v>
      </c>
      <c r="CS257">
        <f t="shared" si="189"/>
        <v>0</v>
      </c>
      <c r="CT257">
        <f t="shared" si="190"/>
        <v>0</v>
      </c>
      <c r="CU257">
        <f t="shared" si="191"/>
        <v>0</v>
      </c>
      <c r="CV257">
        <f t="shared" si="192"/>
        <v>0</v>
      </c>
      <c r="CW257">
        <f t="shared" si="193"/>
        <v>0</v>
      </c>
      <c r="CX257">
        <f t="shared" si="194"/>
        <v>0</v>
      </c>
      <c r="CY257">
        <f t="shared" si="195"/>
        <v>0</v>
      </c>
      <c r="CZ257">
        <f t="shared" si="196"/>
        <v>0</v>
      </c>
      <c r="DA257">
        <f t="shared" si="197"/>
        <v>2.6809651474530831</v>
      </c>
      <c r="DB257">
        <f t="shared" si="198"/>
        <v>0</v>
      </c>
      <c r="DC257">
        <f t="shared" si="199"/>
        <v>0</v>
      </c>
      <c r="DE257" s="24">
        <f t="shared" si="205"/>
        <v>0</v>
      </c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</row>
    <row r="258" spans="1:123" ht="15.75" thickBot="1">
      <c r="A258" s="172" t="str">
        <f ca="1">UFES!A12</f>
        <v>UFES</v>
      </c>
      <c r="B258" s="172">
        <f ca="1">UFES!B12</f>
        <v>10</v>
      </c>
      <c r="C258" s="172" t="str">
        <f ca="1">UFES!C12</f>
        <v>José Francisco Chicon</v>
      </c>
      <c r="D258" s="85" t="str">
        <f ca="1">UFES!D12</f>
        <v>p</v>
      </c>
      <c r="E258" s="172">
        <f ca="1">UFES!E12</f>
        <v>0</v>
      </c>
      <c r="F258" s="172">
        <f ca="1">UFES!F12</f>
        <v>0</v>
      </c>
      <c r="G258" s="172">
        <f ca="1">UFES!G12</f>
        <v>0</v>
      </c>
      <c r="H258" s="172">
        <f ca="1">UFES!H12</f>
        <v>0</v>
      </c>
      <c r="I258" s="172">
        <f ca="1">UFES!I12</f>
        <v>0</v>
      </c>
      <c r="J258" s="172">
        <f ca="1">UFES!J12</f>
        <v>1</v>
      </c>
      <c r="K258" s="172">
        <f ca="1">UFES!K12</f>
        <v>0</v>
      </c>
      <c r="L258" s="172">
        <f ca="1">UFES!L12</f>
        <v>0</v>
      </c>
      <c r="M258" s="172">
        <f ca="1">UFES!M12</f>
        <v>0</v>
      </c>
      <c r="N258" s="172">
        <f ca="1">UFES!N12</f>
        <v>0</v>
      </c>
      <c r="O258" s="172">
        <f ca="1">UFES!O12</f>
        <v>0</v>
      </c>
      <c r="P258" s="172">
        <f ca="1">UFES!P12</f>
        <v>0</v>
      </c>
      <c r="Q258" s="172">
        <f ca="1">UFES!Q12</f>
        <v>0</v>
      </c>
      <c r="R258" s="172">
        <f ca="1">UFES!R12</f>
        <v>0</v>
      </c>
      <c r="S258" s="172">
        <f ca="1">UFES!S12</f>
        <v>2</v>
      </c>
      <c r="T258" s="85" t="str">
        <f ca="1">UFES!T12</f>
        <v>P</v>
      </c>
      <c r="U258" s="172">
        <f ca="1">UFES!U12</f>
        <v>0</v>
      </c>
      <c r="V258" s="172">
        <f ca="1">UFES!V12</f>
        <v>1</v>
      </c>
      <c r="W258" s="172">
        <f ca="1">UFES!W12</f>
        <v>0</v>
      </c>
      <c r="X258" s="172">
        <f ca="1">UFES!X12</f>
        <v>0</v>
      </c>
      <c r="Y258" s="172">
        <f ca="1">UFES!Y12</f>
        <v>0</v>
      </c>
      <c r="Z258" s="172">
        <f ca="1">UFES!Z12</f>
        <v>0</v>
      </c>
      <c r="AA258" s="172">
        <f ca="1">UFES!AA12</f>
        <v>0</v>
      </c>
      <c r="AB258" s="172">
        <f ca="1">UFES!AB12</f>
        <v>0</v>
      </c>
      <c r="AC258" s="172">
        <f ca="1">UFES!AC12</f>
        <v>0</v>
      </c>
      <c r="AD258" s="172">
        <f ca="1">UFES!AD12</f>
        <v>0</v>
      </c>
      <c r="AE258" s="172">
        <f ca="1">UFES!AE12</f>
        <v>0</v>
      </c>
      <c r="AF258" s="172">
        <f ca="1">UFES!AF12</f>
        <v>0</v>
      </c>
      <c r="AG258" s="172">
        <f ca="1">UFES!AG12</f>
        <v>0</v>
      </c>
      <c r="AH258" s="172">
        <f ca="1">UFES!AH12</f>
        <v>2</v>
      </c>
      <c r="AI258" s="172">
        <f ca="1">UFES!AI12</f>
        <v>0</v>
      </c>
      <c r="AJ258" s="85"/>
      <c r="AK258" s="93"/>
      <c r="AL258" s="33"/>
      <c r="AM258" s="33"/>
      <c r="AN258" s="36"/>
      <c r="AO258" s="36"/>
      <c r="AP258" s="36"/>
      <c r="AQ258" s="36"/>
      <c r="AR258" s="37"/>
      <c r="AS258" s="33"/>
      <c r="AT258" s="33"/>
      <c r="AU258" s="33"/>
      <c r="AV258" s="33"/>
      <c r="AW258" s="33"/>
      <c r="AX258" s="33"/>
      <c r="AY258" s="33"/>
      <c r="AZ258" s="38">
        <f t="shared" si="234"/>
        <v>2</v>
      </c>
      <c r="BA258" s="39">
        <f t="shared" si="235"/>
        <v>0</v>
      </c>
      <c r="BB258" s="40">
        <f t="shared" si="236"/>
        <v>1</v>
      </c>
      <c r="BC258" s="31">
        <f t="shared" si="237"/>
        <v>1</v>
      </c>
      <c r="BD258" s="40">
        <f t="shared" si="238"/>
        <v>0</v>
      </c>
      <c r="BE258" s="31">
        <f t="shared" si="239"/>
        <v>1</v>
      </c>
      <c r="BF258" s="40">
        <f t="shared" si="240"/>
        <v>0</v>
      </c>
      <c r="BG258" s="31">
        <f t="shared" si="241"/>
        <v>1</v>
      </c>
      <c r="BH258" s="40">
        <f t="shared" si="242"/>
        <v>0</v>
      </c>
      <c r="BI258" s="40">
        <f t="shared" si="243"/>
        <v>1</v>
      </c>
      <c r="BJ258" s="40">
        <f t="shared" si="244"/>
        <v>0</v>
      </c>
      <c r="BK258" s="40">
        <f t="shared" si="245"/>
        <v>0</v>
      </c>
      <c r="BL258" s="40">
        <f t="shared" si="246"/>
        <v>0</v>
      </c>
      <c r="BM258" s="31">
        <f t="shared" si="247"/>
        <v>0</v>
      </c>
      <c r="BN258" s="40">
        <f t="shared" si="248"/>
        <v>0</v>
      </c>
      <c r="BO258" s="40">
        <f t="shared" si="249"/>
        <v>0</v>
      </c>
      <c r="BP258" s="40">
        <f t="shared" si="250"/>
        <v>0</v>
      </c>
      <c r="BQ258" s="40">
        <f t="shared" si="251"/>
        <v>0</v>
      </c>
      <c r="BR258" s="40">
        <f t="shared" si="252"/>
        <v>0</v>
      </c>
      <c r="BS258" s="31">
        <f t="shared" si="253"/>
        <v>0</v>
      </c>
      <c r="BT258" s="40">
        <f t="shared" si="254"/>
        <v>2</v>
      </c>
      <c r="BU258" s="41">
        <f t="shared" si="255"/>
        <v>2</v>
      </c>
      <c r="BV258" s="41">
        <f t="shared" si="256"/>
        <v>2</v>
      </c>
      <c r="BW258" s="42"/>
      <c r="BX258" s="39">
        <f t="shared" si="257"/>
        <v>80</v>
      </c>
      <c r="BY258" s="40">
        <f t="shared" si="258"/>
        <v>10</v>
      </c>
      <c r="BZ258" s="40">
        <f t="shared" si="259"/>
        <v>0</v>
      </c>
      <c r="CA258" s="40">
        <f t="shared" si="260"/>
        <v>0</v>
      </c>
      <c r="CB258" s="40">
        <f t="shared" si="261"/>
        <v>70</v>
      </c>
      <c r="CC258" s="32">
        <f t="shared" si="200"/>
        <v>160</v>
      </c>
      <c r="CD258" s="177">
        <f t="shared" si="262"/>
        <v>13.333333333333343</v>
      </c>
      <c r="CE258" s="24">
        <f t="shared" si="201"/>
        <v>3</v>
      </c>
      <c r="CF258" s="177">
        <f t="shared" si="263"/>
        <v>-26.666666666666657</v>
      </c>
      <c r="CG258" s="24" t="str">
        <f t="shared" si="202"/>
        <v>NAO</v>
      </c>
      <c r="CH258" s="177">
        <f t="shared" si="264"/>
        <v>-80</v>
      </c>
      <c r="CI258" s="24" t="str">
        <f t="shared" si="203"/>
        <v>NAO</v>
      </c>
      <c r="CJ258" s="24">
        <f t="shared" si="204"/>
        <v>305</v>
      </c>
      <c r="CK258" s="175">
        <f t="shared" si="182"/>
        <v>8.0781561608562855E-2</v>
      </c>
      <c r="CM258">
        <f t="shared" si="183"/>
        <v>0</v>
      </c>
      <c r="CN258">
        <f t="shared" si="184"/>
        <v>0.1557632398753894</v>
      </c>
      <c r="CO258">
        <f t="shared" si="185"/>
        <v>0</v>
      </c>
      <c r="CP258">
        <f t="shared" si="186"/>
        <v>0</v>
      </c>
      <c r="CQ258">
        <f t="shared" si="187"/>
        <v>0</v>
      </c>
      <c r="CR258">
        <f t="shared" si="188"/>
        <v>0.29940119760479045</v>
      </c>
      <c r="CS258">
        <f t="shared" si="189"/>
        <v>0</v>
      </c>
      <c r="CT258">
        <f t="shared" si="190"/>
        <v>0</v>
      </c>
      <c r="CU258">
        <f t="shared" si="191"/>
        <v>0</v>
      </c>
      <c r="CV258">
        <f t="shared" si="192"/>
        <v>0</v>
      </c>
      <c r="CW258">
        <f t="shared" si="193"/>
        <v>0</v>
      </c>
      <c r="CX258">
        <f t="shared" si="194"/>
        <v>0</v>
      </c>
      <c r="CY258">
        <f t="shared" si="195"/>
        <v>0</v>
      </c>
      <c r="CZ258">
        <f t="shared" si="196"/>
        <v>0</v>
      </c>
      <c r="DA258">
        <f t="shared" si="197"/>
        <v>2.6809651474530831</v>
      </c>
      <c r="DB258">
        <f t="shared" si="198"/>
        <v>3.1007751937984493</v>
      </c>
      <c r="DC258">
        <f t="shared" si="199"/>
        <v>3.1496062992125977</v>
      </c>
      <c r="DE258" s="24">
        <f t="shared" si="205"/>
        <v>0</v>
      </c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</row>
    <row r="259" spans="1:123" ht="15.75" thickBot="1">
      <c r="A259" s="172" t="str">
        <f ca="1">UFES!A13</f>
        <v>UFES</v>
      </c>
      <c r="B259" s="172">
        <f ca="1">UFES!B13</f>
        <v>11</v>
      </c>
      <c r="C259" s="172" t="str">
        <f ca="1">UFES!C13</f>
        <v xml:space="preserve">José Luiz dos Anjos  </v>
      </c>
      <c r="D259" s="85" t="str">
        <f ca="1">UFES!D13</f>
        <v>p</v>
      </c>
      <c r="E259" s="172">
        <f ca="1">UFES!E13</f>
        <v>0</v>
      </c>
      <c r="F259" s="172">
        <f ca="1">UFES!F13</f>
        <v>0</v>
      </c>
      <c r="G259" s="172">
        <f ca="1">UFES!G13</f>
        <v>0</v>
      </c>
      <c r="H259" s="172">
        <f ca="1">UFES!H13</f>
        <v>0</v>
      </c>
      <c r="I259" s="172">
        <f ca="1">UFES!I13</f>
        <v>0</v>
      </c>
      <c r="J259" s="172">
        <f ca="1">UFES!J13</f>
        <v>0</v>
      </c>
      <c r="K259" s="172">
        <f ca="1">UFES!K13</f>
        <v>0</v>
      </c>
      <c r="L259" s="172">
        <f ca="1">UFES!L13</f>
        <v>0</v>
      </c>
      <c r="M259" s="172">
        <f ca="1">UFES!M13</f>
        <v>0</v>
      </c>
      <c r="N259" s="172">
        <f ca="1">UFES!N13</f>
        <v>0</v>
      </c>
      <c r="O259" s="172">
        <f ca="1">UFES!O13</f>
        <v>0</v>
      </c>
      <c r="P259" s="172">
        <f ca="1">UFES!P13</f>
        <v>0</v>
      </c>
      <c r="Q259" s="172">
        <f ca="1">UFES!Q13</f>
        <v>0</v>
      </c>
      <c r="R259" s="172">
        <f ca="1">UFES!R13</f>
        <v>0</v>
      </c>
      <c r="S259" s="172">
        <f ca="1">UFES!S13</f>
        <v>0</v>
      </c>
      <c r="T259" s="85" t="str">
        <f ca="1">UFES!T13</f>
        <v>P</v>
      </c>
      <c r="U259" s="172">
        <f ca="1">UFES!U13</f>
        <v>0</v>
      </c>
      <c r="V259" s="172">
        <f ca="1">UFES!V13</f>
        <v>0</v>
      </c>
      <c r="W259" s="172">
        <f ca="1">UFES!W13</f>
        <v>0</v>
      </c>
      <c r="X259" s="172">
        <f ca="1">UFES!X13</f>
        <v>0</v>
      </c>
      <c r="Y259" s="172">
        <f ca="1">UFES!Y13</f>
        <v>0</v>
      </c>
      <c r="Z259" s="172">
        <f ca="1">UFES!Z13</f>
        <v>0</v>
      </c>
      <c r="AA259" s="172">
        <f ca="1">UFES!AA13</f>
        <v>0</v>
      </c>
      <c r="AB259" s="172">
        <f ca="1">UFES!AB13</f>
        <v>0</v>
      </c>
      <c r="AC259" s="172">
        <f ca="1">UFES!AC13</f>
        <v>0</v>
      </c>
      <c r="AD259" s="172">
        <f ca="1">UFES!AD13</f>
        <v>0</v>
      </c>
      <c r="AE259" s="172">
        <f ca="1">UFES!AE13</f>
        <v>0</v>
      </c>
      <c r="AF259" s="172">
        <f ca="1">UFES!AF13</f>
        <v>0</v>
      </c>
      <c r="AG259" s="172">
        <f ca="1">UFES!AG13</f>
        <v>0</v>
      </c>
      <c r="AH259" s="172">
        <f ca="1">UFES!AH13</f>
        <v>0</v>
      </c>
      <c r="AI259" s="172">
        <f ca="1">UFES!AI13</f>
        <v>0</v>
      </c>
      <c r="AJ259" s="85"/>
      <c r="AK259" s="93"/>
      <c r="AL259" s="33"/>
      <c r="AM259" s="33"/>
      <c r="AN259" s="36"/>
      <c r="AO259" s="36"/>
      <c r="AP259" s="36"/>
      <c r="AQ259" s="36"/>
      <c r="AR259" s="37"/>
      <c r="AS259" s="33"/>
      <c r="AT259" s="33"/>
      <c r="AU259" s="33"/>
      <c r="AV259" s="33"/>
      <c r="AW259" s="33"/>
      <c r="AX259" s="33"/>
      <c r="AY259" s="33"/>
      <c r="AZ259" s="38">
        <f t="shared" si="234"/>
        <v>2</v>
      </c>
      <c r="BA259" s="39">
        <f t="shared" si="235"/>
        <v>0</v>
      </c>
      <c r="BB259" s="40">
        <f t="shared" si="236"/>
        <v>0</v>
      </c>
      <c r="BC259" s="31">
        <f t="shared" si="237"/>
        <v>0</v>
      </c>
      <c r="BD259" s="40">
        <f t="shared" si="238"/>
        <v>0</v>
      </c>
      <c r="BE259" s="31">
        <f t="shared" si="239"/>
        <v>0</v>
      </c>
      <c r="BF259" s="40">
        <f t="shared" si="240"/>
        <v>0</v>
      </c>
      <c r="BG259" s="31">
        <f t="shared" si="241"/>
        <v>0</v>
      </c>
      <c r="BH259" s="40">
        <f t="shared" si="242"/>
        <v>0</v>
      </c>
      <c r="BI259" s="40">
        <f t="shared" si="243"/>
        <v>0</v>
      </c>
      <c r="BJ259" s="40">
        <f t="shared" si="244"/>
        <v>0</v>
      </c>
      <c r="BK259" s="40">
        <f t="shared" si="245"/>
        <v>0</v>
      </c>
      <c r="BL259" s="40">
        <f t="shared" si="246"/>
        <v>0</v>
      </c>
      <c r="BM259" s="31">
        <f t="shared" si="247"/>
        <v>0</v>
      </c>
      <c r="BN259" s="40">
        <f t="shared" si="248"/>
        <v>0</v>
      </c>
      <c r="BO259" s="40">
        <f t="shared" si="249"/>
        <v>0</v>
      </c>
      <c r="BP259" s="40">
        <f t="shared" si="250"/>
        <v>0</v>
      </c>
      <c r="BQ259" s="40">
        <f t="shared" si="251"/>
        <v>0</v>
      </c>
      <c r="BR259" s="40">
        <f t="shared" si="252"/>
        <v>0</v>
      </c>
      <c r="BS259" s="31">
        <f t="shared" si="253"/>
        <v>0</v>
      </c>
      <c r="BT259" s="40">
        <f t="shared" si="254"/>
        <v>0</v>
      </c>
      <c r="BU259" s="41">
        <f t="shared" si="255"/>
        <v>0</v>
      </c>
      <c r="BV259" s="41">
        <f t="shared" si="256"/>
        <v>0</v>
      </c>
      <c r="BW259" s="42"/>
      <c r="BX259" s="39">
        <f t="shared" si="257"/>
        <v>0</v>
      </c>
      <c r="BY259" s="40">
        <f t="shared" si="258"/>
        <v>0</v>
      </c>
      <c r="BZ259" s="40">
        <f t="shared" si="259"/>
        <v>0</v>
      </c>
      <c r="CA259" s="40">
        <f t="shared" si="260"/>
        <v>0</v>
      </c>
      <c r="CB259" s="40">
        <f t="shared" si="261"/>
        <v>0</v>
      </c>
      <c r="CC259" s="32">
        <f t="shared" si="200"/>
        <v>0</v>
      </c>
      <c r="CD259" s="177">
        <f t="shared" si="262"/>
        <v>-146.66666666666666</v>
      </c>
      <c r="CE259" s="24" t="str">
        <f t="shared" si="201"/>
        <v>NAO</v>
      </c>
      <c r="CF259" s="177">
        <f t="shared" si="263"/>
        <v>-186.66666666666666</v>
      </c>
      <c r="CG259" s="24" t="str">
        <f t="shared" si="202"/>
        <v>NAO</v>
      </c>
      <c r="CH259" s="177">
        <f t="shared" si="264"/>
        <v>-240</v>
      </c>
      <c r="CI259" s="24" t="str">
        <f t="shared" si="203"/>
        <v>NAO</v>
      </c>
      <c r="CJ259" s="24">
        <f t="shared" si="204"/>
        <v>388</v>
      </c>
      <c r="CK259" s="175">
        <f t="shared" ref="CK259:CK322" si="265">(CC259/(SUM($CC$3:$CC$453))*100)</f>
        <v>0</v>
      </c>
      <c r="CM259">
        <f t="shared" ref="CM259:CM322" si="266">BA259/(SUM(BA$3:BA$453)/100)</f>
        <v>0</v>
      </c>
      <c r="CN259">
        <f t="shared" ref="CN259:CN322" si="267">BB259/(SUM(BB$3:BB$453)/100)</f>
        <v>0</v>
      </c>
      <c r="CO259">
        <f t="shared" ref="CO259:CO322" si="268">BD259/(SUM(BD$3:BD$453)/100)</f>
        <v>0</v>
      </c>
      <c r="CP259">
        <f t="shared" ref="CP259:CP322" si="269">BF259/(SUM(BF$3:BF$453)/100)</f>
        <v>0</v>
      </c>
      <c r="CQ259">
        <f t="shared" ref="CQ259:CQ322" si="270">BH259/(SUM(BH$3:BH$453)/100)</f>
        <v>0</v>
      </c>
      <c r="CR259">
        <f t="shared" ref="CR259:CR322" si="271">BI259/(SUM(BI$3:BI$453)/100)</f>
        <v>0</v>
      </c>
      <c r="CS259">
        <f t="shared" ref="CS259:CS322" si="272">BJ259/(SUM(BJ$3:BJ$453)/100)</f>
        <v>0</v>
      </c>
      <c r="CT259">
        <f t="shared" ref="CT259:CT322" si="273">BK259/(SUM(BK$3:BK$453)/100)</f>
        <v>0</v>
      </c>
      <c r="CU259">
        <f t="shared" ref="CU259:CU322" si="274">BL259/(SUM(BL$3:BL$453)/100)</f>
        <v>0</v>
      </c>
      <c r="CV259">
        <f t="shared" ref="CV259:CV322" si="275">BN259/(SUM(BN$3:BN$453)/100)</f>
        <v>0</v>
      </c>
      <c r="CW259">
        <f t="shared" ref="CW259:CW322" si="276">BO259/(SUM(BO$3:BO$453)/100)</f>
        <v>0</v>
      </c>
      <c r="CX259">
        <f t="shared" ref="CX259:CX322" si="277">BP259/(SUM(BP$3:BP$453)/100)</f>
        <v>0</v>
      </c>
      <c r="CY259">
        <f t="shared" ref="CY259:CY322" si="278">BQ259/(SUM(BQ$3:BQ$453)/100)</f>
        <v>0</v>
      </c>
      <c r="CZ259">
        <f t="shared" ref="CZ259:CZ322" si="279">BR259/(SUM(BR$3:BR$453)/100)</f>
        <v>0</v>
      </c>
      <c r="DA259">
        <f t="shared" ref="DA259:DA322" si="280">BT259/(SUM(BT$3:BT$453)/100)</f>
        <v>0</v>
      </c>
      <c r="DB259">
        <f t="shared" ref="DB259:DB322" si="281">BU259/(SUM(BU$3:BU$453)/100)</f>
        <v>0</v>
      </c>
      <c r="DC259">
        <f t="shared" ref="DC259:DC322" si="282">BV259/(SUM(BV$3:BV$453)/100)</f>
        <v>0</v>
      </c>
      <c r="DE259" s="24">
        <f t="shared" si="205"/>
        <v>1</v>
      </c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</row>
    <row r="260" spans="1:123" ht="15.75" thickBot="1">
      <c r="A260" s="172" t="str">
        <f ca="1">UFES!A14</f>
        <v>UFES</v>
      </c>
      <c r="B260" s="172">
        <f ca="1">UFES!B14</f>
        <v>12</v>
      </c>
      <c r="C260" s="172" t="str">
        <f ca="1">UFES!C14</f>
        <v>Karine J Sarro</v>
      </c>
      <c r="D260" s="85" t="str">
        <f ca="1">UFES!D14</f>
        <v>p</v>
      </c>
      <c r="E260" s="172">
        <f ca="1">UFES!E14</f>
        <v>1</v>
      </c>
      <c r="F260" s="172">
        <f ca="1">UFES!F14</f>
        <v>0</v>
      </c>
      <c r="G260" s="172">
        <f ca="1">UFES!G14</f>
        <v>0</v>
      </c>
      <c r="H260" s="172">
        <f ca="1">UFES!H14</f>
        <v>0</v>
      </c>
      <c r="I260" s="172">
        <f ca="1">UFES!I14</f>
        <v>0</v>
      </c>
      <c r="J260" s="172">
        <f ca="1">UFES!J14</f>
        <v>0</v>
      </c>
      <c r="K260" s="172">
        <f ca="1">UFES!K14</f>
        <v>0</v>
      </c>
      <c r="L260" s="172">
        <f ca="1">UFES!L14</f>
        <v>0</v>
      </c>
      <c r="M260" s="172">
        <f ca="1">UFES!M14</f>
        <v>0</v>
      </c>
      <c r="N260" s="172">
        <f ca="1">UFES!N14</f>
        <v>0</v>
      </c>
      <c r="O260" s="172">
        <f ca="1">UFES!O14</f>
        <v>0</v>
      </c>
      <c r="P260" s="172">
        <f ca="1">UFES!P14</f>
        <v>0</v>
      </c>
      <c r="Q260" s="172">
        <f ca="1">UFES!Q14</f>
        <v>0</v>
      </c>
      <c r="R260" s="172">
        <f ca="1">UFES!R14</f>
        <v>0</v>
      </c>
      <c r="S260" s="172">
        <f ca="1">UFES!S14</f>
        <v>0</v>
      </c>
      <c r="T260" s="85" t="str">
        <f ca="1">UFES!T14</f>
        <v>P</v>
      </c>
      <c r="U260" s="172">
        <f ca="1">UFES!U14</f>
        <v>0</v>
      </c>
      <c r="V260" s="172">
        <f ca="1">UFES!V14</f>
        <v>0</v>
      </c>
      <c r="W260" s="172">
        <f ca="1">UFES!W14</f>
        <v>2</v>
      </c>
      <c r="X260" s="172">
        <f ca="1">UFES!X14</f>
        <v>0</v>
      </c>
      <c r="Y260" s="172">
        <f ca="1">UFES!Y14</f>
        <v>0</v>
      </c>
      <c r="Z260" s="172">
        <f ca="1">UFES!Z14</f>
        <v>1</v>
      </c>
      <c r="AA260" s="172">
        <f ca="1">UFES!AA14</f>
        <v>0</v>
      </c>
      <c r="AB260" s="172">
        <f ca="1">UFES!AB14</f>
        <v>0</v>
      </c>
      <c r="AC260" s="172">
        <f ca="1">UFES!AC14</f>
        <v>0</v>
      </c>
      <c r="AD260" s="172">
        <f ca="1">UFES!AD14</f>
        <v>0</v>
      </c>
      <c r="AE260" s="172">
        <f ca="1">UFES!AE14</f>
        <v>0</v>
      </c>
      <c r="AF260" s="172">
        <f ca="1">UFES!AF14</f>
        <v>0</v>
      </c>
      <c r="AG260" s="172">
        <f ca="1">UFES!AG14</f>
        <v>0</v>
      </c>
      <c r="AH260" s="172">
        <f ca="1">UFES!AH14</f>
        <v>0</v>
      </c>
      <c r="AI260" s="172">
        <f ca="1">UFES!AI14</f>
        <v>0</v>
      </c>
      <c r="AJ260" s="85"/>
      <c r="AK260" s="93"/>
      <c r="AL260" s="33"/>
      <c r="AM260" s="33"/>
      <c r="AN260" s="36"/>
      <c r="AO260" s="36"/>
      <c r="AP260" s="36"/>
      <c r="AQ260" s="36"/>
      <c r="AR260" s="37"/>
      <c r="AS260" s="33"/>
      <c r="AT260" s="33"/>
      <c r="AU260" s="33"/>
      <c r="AV260" s="33"/>
      <c r="AW260" s="33"/>
      <c r="AX260" s="33"/>
      <c r="AY260" s="33"/>
      <c r="AZ260" s="38">
        <f t="shared" si="234"/>
        <v>2</v>
      </c>
      <c r="BA260" s="39">
        <f t="shared" si="235"/>
        <v>1</v>
      </c>
      <c r="BB260" s="40">
        <f t="shared" si="236"/>
        <v>0</v>
      </c>
      <c r="BC260" s="31">
        <f t="shared" si="237"/>
        <v>1</v>
      </c>
      <c r="BD260" s="40">
        <f t="shared" si="238"/>
        <v>2</v>
      </c>
      <c r="BE260" s="31">
        <f t="shared" si="239"/>
        <v>3</v>
      </c>
      <c r="BF260" s="40">
        <f t="shared" si="240"/>
        <v>0</v>
      </c>
      <c r="BG260" s="31">
        <f t="shared" si="241"/>
        <v>3</v>
      </c>
      <c r="BH260" s="40">
        <f t="shared" si="242"/>
        <v>0</v>
      </c>
      <c r="BI260" s="40">
        <f t="shared" si="243"/>
        <v>1</v>
      </c>
      <c r="BJ260" s="40">
        <f t="shared" si="244"/>
        <v>0</v>
      </c>
      <c r="BK260" s="40">
        <f t="shared" si="245"/>
        <v>0</v>
      </c>
      <c r="BL260" s="40">
        <f t="shared" si="246"/>
        <v>0</v>
      </c>
      <c r="BM260" s="31">
        <f t="shared" si="247"/>
        <v>0</v>
      </c>
      <c r="BN260" s="40">
        <f t="shared" si="248"/>
        <v>0</v>
      </c>
      <c r="BO260" s="40">
        <f t="shared" si="249"/>
        <v>0</v>
      </c>
      <c r="BP260" s="40">
        <f t="shared" si="250"/>
        <v>0</v>
      </c>
      <c r="BQ260" s="40">
        <f t="shared" si="251"/>
        <v>0</v>
      </c>
      <c r="BR260" s="40">
        <f t="shared" si="252"/>
        <v>0</v>
      </c>
      <c r="BS260" s="31">
        <f t="shared" si="253"/>
        <v>0</v>
      </c>
      <c r="BT260" s="40">
        <f t="shared" si="254"/>
        <v>0</v>
      </c>
      <c r="BU260" s="41">
        <f t="shared" si="255"/>
        <v>0</v>
      </c>
      <c r="BV260" s="41">
        <f t="shared" si="256"/>
        <v>0</v>
      </c>
      <c r="BW260" s="42"/>
      <c r="BX260" s="39">
        <f t="shared" si="257"/>
        <v>220</v>
      </c>
      <c r="BY260" s="40">
        <f t="shared" si="258"/>
        <v>10</v>
      </c>
      <c r="BZ260" s="40">
        <f t="shared" si="259"/>
        <v>0</v>
      </c>
      <c r="CA260" s="40">
        <f t="shared" si="260"/>
        <v>0</v>
      </c>
      <c r="CB260" s="40">
        <f t="shared" si="261"/>
        <v>0</v>
      </c>
      <c r="CC260" s="32">
        <f t="shared" ref="CC260:CC323" si="283">IF(AZ260&gt;0,SUM(BX260:CB260),"")</f>
        <v>230</v>
      </c>
      <c r="CD260" s="177">
        <f t="shared" si="262"/>
        <v>83.333333333333343</v>
      </c>
      <c r="CE260" s="24">
        <f t="shared" ref="CE260:CE273" si="284">IF(AZ260=0," ",IF(CD260&gt;=0,3,"NAO"))</f>
        <v>3</v>
      </c>
      <c r="CF260" s="177">
        <f t="shared" si="263"/>
        <v>43.333333333333343</v>
      </c>
      <c r="CG260" s="24">
        <f t="shared" ref="CG260:CG273" si="285">IF(AZ260=0," ",IF(CF260&gt;=0,4,"NAO"))</f>
        <v>4</v>
      </c>
      <c r="CH260" s="177">
        <f t="shared" si="264"/>
        <v>-10</v>
      </c>
      <c r="CI260" s="24" t="str">
        <f t="shared" ref="CI260:CI273" si="286">IF(AZ260=0," ",IF(CH260&gt;=0,5,"NAO"))</f>
        <v>NAO</v>
      </c>
      <c r="CJ260" s="24">
        <f t="shared" ref="CJ260:CJ323" si="287">RANK(CC260,$CC$3:$CC$453,0)</f>
        <v>263</v>
      </c>
      <c r="CK260" s="175">
        <f t="shared" si="265"/>
        <v>0.11612349481230907</v>
      </c>
      <c r="CM260">
        <f t="shared" si="266"/>
        <v>0.18484288354898337</v>
      </c>
      <c r="CN260">
        <f t="shared" si="267"/>
        <v>0</v>
      </c>
      <c r="CO260">
        <f t="shared" si="268"/>
        <v>0.19960079840319361</v>
      </c>
      <c r="CP260">
        <f t="shared" si="269"/>
        <v>0</v>
      </c>
      <c r="CQ260">
        <f t="shared" si="270"/>
        <v>0</v>
      </c>
      <c r="CR260">
        <f t="shared" si="271"/>
        <v>0.29940119760479045</v>
      </c>
      <c r="CS260">
        <f t="shared" si="272"/>
        <v>0</v>
      </c>
      <c r="CT260">
        <f t="shared" si="273"/>
        <v>0</v>
      </c>
      <c r="CU260">
        <f t="shared" si="274"/>
        <v>0</v>
      </c>
      <c r="CV260">
        <f t="shared" si="275"/>
        <v>0</v>
      </c>
      <c r="CW260">
        <f t="shared" si="276"/>
        <v>0</v>
      </c>
      <c r="CX260">
        <f t="shared" si="277"/>
        <v>0</v>
      </c>
      <c r="CY260">
        <f t="shared" si="278"/>
        <v>0</v>
      </c>
      <c r="CZ260">
        <f t="shared" si="279"/>
        <v>0</v>
      </c>
      <c r="DA260">
        <f t="shared" si="280"/>
        <v>0</v>
      </c>
      <c r="DB260">
        <f t="shared" si="281"/>
        <v>0</v>
      </c>
      <c r="DC260">
        <f t="shared" si="282"/>
        <v>0</v>
      </c>
      <c r="DE260" s="24">
        <f t="shared" ref="DE260:DE323" si="288">COUNTIF(CC260,"=0")</f>
        <v>0</v>
      </c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</row>
    <row r="261" spans="1:123" ht="15.75" thickBot="1">
      <c r="A261" s="172" t="str">
        <f ca="1">UFES!A15</f>
        <v>UFES</v>
      </c>
      <c r="B261" s="172">
        <f ca="1">UFES!B15</f>
        <v>13</v>
      </c>
      <c r="C261" s="172" t="str">
        <f ca="1">UFES!C15</f>
        <v xml:space="preserve">Liana Abrão Romera </v>
      </c>
      <c r="D261" s="85" t="str">
        <f ca="1">UFES!D15</f>
        <v>p</v>
      </c>
      <c r="E261" s="172">
        <f ca="1">UFES!E15</f>
        <v>0</v>
      </c>
      <c r="F261" s="172">
        <f ca="1">UFES!F15</f>
        <v>2</v>
      </c>
      <c r="G261" s="172">
        <f ca="1">UFES!G15</f>
        <v>0</v>
      </c>
      <c r="H261" s="172">
        <f ca="1">UFES!H15</f>
        <v>0</v>
      </c>
      <c r="I261" s="172">
        <f ca="1">UFES!I15</f>
        <v>0</v>
      </c>
      <c r="J261" s="172">
        <f ca="1">UFES!J15</f>
        <v>1</v>
      </c>
      <c r="K261" s="172">
        <f ca="1">UFES!K15</f>
        <v>0</v>
      </c>
      <c r="L261" s="172">
        <f ca="1">UFES!L15</f>
        <v>0</v>
      </c>
      <c r="M261" s="172">
        <f ca="1">UFES!M15</f>
        <v>0</v>
      </c>
      <c r="N261" s="172">
        <f ca="1">UFES!N15</f>
        <v>0</v>
      </c>
      <c r="O261" s="172">
        <f ca="1">UFES!O15</f>
        <v>0</v>
      </c>
      <c r="P261" s="172">
        <f ca="1">UFES!P15</f>
        <v>0</v>
      </c>
      <c r="Q261" s="172">
        <f ca="1">UFES!Q15</f>
        <v>0</v>
      </c>
      <c r="R261" s="172">
        <f ca="1">UFES!R15</f>
        <v>0</v>
      </c>
      <c r="S261" s="172">
        <f ca="1">UFES!S15</f>
        <v>0</v>
      </c>
      <c r="T261" s="85" t="str">
        <f ca="1">UFES!T15</f>
        <v>P</v>
      </c>
      <c r="U261" s="172">
        <f ca="1">UFES!U15</f>
        <v>0</v>
      </c>
      <c r="V261" s="172">
        <f ca="1">UFES!V15</f>
        <v>1</v>
      </c>
      <c r="W261" s="172">
        <f ca="1">UFES!W15</f>
        <v>0</v>
      </c>
      <c r="X261" s="172">
        <f ca="1">UFES!X15</f>
        <v>2</v>
      </c>
      <c r="Y261" s="172">
        <f ca="1">UFES!Y15</f>
        <v>0</v>
      </c>
      <c r="Z261" s="172">
        <f ca="1">UFES!Z15</f>
        <v>0</v>
      </c>
      <c r="AA261" s="172">
        <f ca="1">UFES!AA15</f>
        <v>1</v>
      </c>
      <c r="AB261" s="172">
        <f ca="1">UFES!AB15</f>
        <v>0</v>
      </c>
      <c r="AC261" s="172">
        <f ca="1">UFES!AC15</f>
        <v>0</v>
      </c>
      <c r="AD261" s="172">
        <f ca="1">UFES!AD15</f>
        <v>0</v>
      </c>
      <c r="AE261" s="172">
        <f ca="1">UFES!AE15</f>
        <v>0</v>
      </c>
      <c r="AF261" s="172">
        <f ca="1">UFES!AF15</f>
        <v>0</v>
      </c>
      <c r="AG261" s="172">
        <f ca="1">UFES!AG15</f>
        <v>0</v>
      </c>
      <c r="AH261" s="172">
        <f ca="1">UFES!AH15</f>
        <v>0</v>
      </c>
      <c r="AI261" s="172">
        <f ca="1">UFES!AI15</f>
        <v>0</v>
      </c>
      <c r="AJ261" s="85"/>
      <c r="AK261" s="93"/>
      <c r="AL261" s="33"/>
      <c r="AM261" s="33"/>
      <c r="AN261" s="36"/>
      <c r="AO261" s="36"/>
      <c r="AP261" s="36"/>
      <c r="AQ261" s="36"/>
      <c r="AR261" s="37"/>
      <c r="AS261" s="33"/>
      <c r="AT261" s="33"/>
      <c r="AU261" s="33"/>
      <c r="AV261" s="33"/>
      <c r="AW261" s="33"/>
      <c r="AX261" s="33"/>
      <c r="AY261" s="33"/>
      <c r="AZ261" s="38">
        <f t="shared" si="234"/>
        <v>2</v>
      </c>
      <c r="BA261" s="39">
        <f t="shared" si="235"/>
        <v>0</v>
      </c>
      <c r="BB261" s="40">
        <f t="shared" si="236"/>
        <v>3</v>
      </c>
      <c r="BC261" s="31">
        <f t="shared" si="237"/>
        <v>3</v>
      </c>
      <c r="BD261" s="40">
        <f t="shared" si="238"/>
        <v>0</v>
      </c>
      <c r="BE261" s="31">
        <f t="shared" si="239"/>
        <v>3</v>
      </c>
      <c r="BF261" s="40">
        <f t="shared" si="240"/>
        <v>2</v>
      </c>
      <c r="BG261" s="31">
        <f t="shared" si="241"/>
        <v>5</v>
      </c>
      <c r="BH261" s="40">
        <f t="shared" si="242"/>
        <v>0</v>
      </c>
      <c r="BI261" s="40">
        <f t="shared" si="243"/>
        <v>1</v>
      </c>
      <c r="BJ261" s="40">
        <f t="shared" si="244"/>
        <v>1</v>
      </c>
      <c r="BK261" s="40">
        <f t="shared" si="245"/>
        <v>0</v>
      </c>
      <c r="BL261" s="40">
        <f t="shared" si="246"/>
        <v>0</v>
      </c>
      <c r="BM261" s="31">
        <f t="shared" si="247"/>
        <v>0</v>
      </c>
      <c r="BN261" s="40">
        <f t="shared" si="248"/>
        <v>0</v>
      </c>
      <c r="BO261" s="40">
        <f t="shared" si="249"/>
        <v>0</v>
      </c>
      <c r="BP261" s="40">
        <f t="shared" si="250"/>
        <v>0</v>
      </c>
      <c r="BQ261" s="40">
        <f t="shared" si="251"/>
        <v>0</v>
      </c>
      <c r="BR261" s="40">
        <f t="shared" si="252"/>
        <v>0</v>
      </c>
      <c r="BS261" s="31">
        <f t="shared" si="253"/>
        <v>0</v>
      </c>
      <c r="BT261" s="40">
        <f t="shared" si="254"/>
        <v>0</v>
      </c>
      <c r="BU261" s="41">
        <f t="shared" si="255"/>
        <v>0</v>
      </c>
      <c r="BV261" s="41">
        <f t="shared" si="256"/>
        <v>0</v>
      </c>
      <c r="BW261" s="42"/>
      <c r="BX261" s="39">
        <f t="shared" si="257"/>
        <v>320</v>
      </c>
      <c r="BY261" s="40">
        <f t="shared" si="258"/>
        <v>10</v>
      </c>
      <c r="BZ261" s="40">
        <f t="shared" si="259"/>
        <v>5</v>
      </c>
      <c r="CA261" s="40">
        <f t="shared" si="260"/>
        <v>0</v>
      </c>
      <c r="CB261" s="40">
        <f t="shared" si="261"/>
        <v>0</v>
      </c>
      <c r="CC261" s="32">
        <f t="shared" si="283"/>
        <v>335</v>
      </c>
      <c r="CD261" s="177">
        <f t="shared" si="262"/>
        <v>188.33333333333334</v>
      </c>
      <c r="CE261" s="24">
        <f t="shared" si="284"/>
        <v>3</v>
      </c>
      <c r="CF261" s="177">
        <f t="shared" si="263"/>
        <v>148.33333333333334</v>
      </c>
      <c r="CG261" s="24">
        <f t="shared" si="285"/>
        <v>4</v>
      </c>
      <c r="CH261" s="177">
        <f t="shared" si="264"/>
        <v>95</v>
      </c>
      <c r="CI261" s="24">
        <f t="shared" si="286"/>
        <v>5</v>
      </c>
      <c r="CJ261" s="24">
        <f t="shared" si="287"/>
        <v>194</v>
      </c>
      <c r="CK261" s="175">
        <f t="shared" si="265"/>
        <v>0.16913639461792845</v>
      </c>
      <c r="CM261">
        <f t="shared" si="266"/>
        <v>0</v>
      </c>
      <c r="CN261">
        <f t="shared" si="267"/>
        <v>0.46728971962616822</v>
      </c>
      <c r="CO261">
        <f t="shared" si="268"/>
        <v>0</v>
      </c>
      <c r="CP261">
        <f t="shared" si="269"/>
        <v>0.45558086560364469</v>
      </c>
      <c r="CQ261">
        <f t="shared" si="270"/>
        <v>0</v>
      </c>
      <c r="CR261">
        <f t="shared" si="271"/>
        <v>0.29940119760479045</v>
      </c>
      <c r="CS261">
        <f t="shared" si="272"/>
        <v>1.0204081632653061</v>
      </c>
      <c r="CT261">
        <f t="shared" si="273"/>
        <v>0</v>
      </c>
      <c r="CU261">
        <f t="shared" si="274"/>
        <v>0</v>
      </c>
      <c r="CV261">
        <f t="shared" si="275"/>
        <v>0</v>
      </c>
      <c r="CW261">
        <f t="shared" si="276"/>
        <v>0</v>
      </c>
      <c r="CX261">
        <f t="shared" si="277"/>
        <v>0</v>
      </c>
      <c r="CY261">
        <f t="shared" si="278"/>
        <v>0</v>
      </c>
      <c r="CZ261">
        <f t="shared" si="279"/>
        <v>0</v>
      </c>
      <c r="DA261">
        <f t="shared" si="280"/>
        <v>0</v>
      </c>
      <c r="DB261">
        <f t="shared" si="281"/>
        <v>0</v>
      </c>
      <c r="DC261">
        <f t="shared" si="282"/>
        <v>0</v>
      </c>
      <c r="DE261" s="24">
        <f t="shared" si="288"/>
        <v>0</v>
      </c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</row>
    <row r="262" spans="1:123" ht="15.75" thickBot="1">
      <c r="A262" s="172" t="str">
        <f ca="1">UFES!A16</f>
        <v>UFES</v>
      </c>
      <c r="B262" s="172">
        <f ca="1">UFES!B16</f>
        <v>14</v>
      </c>
      <c r="C262" s="172" t="str">
        <f ca="1">UFES!C16</f>
        <v>Luciana Carletti</v>
      </c>
      <c r="D262" s="85" t="str">
        <f ca="1">UFES!D16</f>
        <v>p</v>
      </c>
      <c r="E262" s="172">
        <f ca="1">UFES!E16</f>
        <v>0</v>
      </c>
      <c r="F262" s="172">
        <f ca="1">UFES!F16</f>
        <v>0</v>
      </c>
      <c r="G262" s="172">
        <f ca="1">UFES!G16</f>
        <v>1</v>
      </c>
      <c r="H262" s="172">
        <f ca="1">UFES!H16</f>
        <v>0</v>
      </c>
      <c r="I262" s="172">
        <f ca="1">UFES!I16</f>
        <v>0</v>
      </c>
      <c r="J262" s="172">
        <f ca="1">UFES!J16</f>
        <v>0</v>
      </c>
      <c r="K262" s="172">
        <f ca="1">UFES!K16</f>
        <v>0</v>
      </c>
      <c r="L262" s="172">
        <f ca="1">UFES!L16</f>
        <v>0</v>
      </c>
      <c r="M262" s="172">
        <f ca="1">UFES!M16</f>
        <v>0</v>
      </c>
      <c r="N262" s="172">
        <f ca="1">UFES!N16</f>
        <v>0</v>
      </c>
      <c r="O262" s="172">
        <f ca="1">UFES!O16</f>
        <v>0</v>
      </c>
      <c r="P262" s="172">
        <f ca="1">UFES!P16</f>
        <v>0</v>
      </c>
      <c r="Q262" s="172">
        <f ca="1">UFES!Q16</f>
        <v>0</v>
      </c>
      <c r="R262" s="172">
        <f ca="1">UFES!R16</f>
        <v>0</v>
      </c>
      <c r="S262" s="172">
        <f ca="1">UFES!S16</f>
        <v>0</v>
      </c>
      <c r="T262" s="85" t="str">
        <f ca="1">UFES!T16</f>
        <v>P</v>
      </c>
      <c r="U262" s="172">
        <f ca="1">UFES!U16</f>
        <v>0</v>
      </c>
      <c r="V262" s="172">
        <f ca="1">UFES!V16</f>
        <v>0</v>
      </c>
      <c r="W262" s="172">
        <f ca="1">UFES!W16</f>
        <v>1</v>
      </c>
      <c r="X262" s="172">
        <f ca="1">UFES!X16</f>
        <v>0</v>
      </c>
      <c r="Y262" s="172">
        <f ca="1">UFES!Y16</f>
        <v>0</v>
      </c>
      <c r="Z262" s="172">
        <f ca="1">UFES!Z16</f>
        <v>0</v>
      </c>
      <c r="AA262" s="172">
        <f ca="1">UFES!AA16</f>
        <v>0</v>
      </c>
      <c r="AB262" s="172">
        <f ca="1">UFES!AB16</f>
        <v>0</v>
      </c>
      <c r="AC262" s="172">
        <f ca="1">UFES!AC16</f>
        <v>0</v>
      </c>
      <c r="AD262" s="172">
        <f ca="1">UFES!AD16</f>
        <v>1</v>
      </c>
      <c r="AE262" s="172">
        <f ca="1">UFES!AE16</f>
        <v>0</v>
      </c>
      <c r="AF262" s="172">
        <f ca="1">UFES!AF16</f>
        <v>0</v>
      </c>
      <c r="AG262" s="172">
        <f ca="1">UFES!AG16</f>
        <v>0</v>
      </c>
      <c r="AH262" s="172">
        <f ca="1">UFES!AH16</f>
        <v>0</v>
      </c>
      <c r="AI262" s="172">
        <f ca="1">UFES!AI16</f>
        <v>0</v>
      </c>
      <c r="AJ262" s="85"/>
      <c r="AK262" s="93"/>
      <c r="AL262" s="33"/>
      <c r="AM262" s="33"/>
      <c r="AN262" s="36"/>
      <c r="AO262" s="36"/>
      <c r="AP262" s="36"/>
      <c r="AQ262" s="36"/>
      <c r="AR262" s="37"/>
      <c r="AS262" s="33"/>
      <c r="AT262" s="33"/>
      <c r="AU262" s="33"/>
      <c r="AV262" s="33"/>
      <c r="AW262" s="33"/>
      <c r="AX262" s="33"/>
      <c r="AY262" s="33"/>
      <c r="AZ262" s="38">
        <f t="shared" si="234"/>
        <v>2</v>
      </c>
      <c r="BA262" s="39">
        <f t="shared" si="235"/>
        <v>0</v>
      </c>
      <c r="BB262" s="40">
        <f t="shared" si="236"/>
        <v>0</v>
      </c>
      <c r="BC262" s="31">
        <f t="shared" si="237"/>
        <v>0</v>
      </c>
      <c r="BD262" s="40">
        <f t="shared" si="238"/>
        <v>2</v>
      </c>
      <c r="BE262" s="31">
        <f t="shared" si="239"/>
        <v>2</v>
      </c>
      <c r="BF262" s="40">
        <f t="shared" si="240"/>
        <v>0</v>
      </c>
      <c r="BG262" s="31">
        <f t="shared" si="241"/>
        <v>2</v>
      </c>
      <c r="BH262" s="40">
        <f t="shared" si="242"/>
        <v>0</v>
      </c>
      <c r="BI262" s="40">
        <f t="shared" si="243"/>
        <v>0</v>
      </c>
      <c r="BJ262" s="40">
        <f t="shared" si="244"/>
        <v>0</v>
      </c>
      <c r="BK262" s="40">
        <f t="shared" si="245"/>
        <v>0</v>
      </c>
      <c r="BL262" s="40">
        <f t="shared" si="246"/>
        <v>0</v>
      </c>
      <c r="BM262" s="31">
        <f t="shared" si="247"/>
        <v>0</v>
      </c>
      <c r="BN262" s="40">
        <f t="shared" si="248"/>
        <v>1</v>
      </c>
      <c r="BO262" s="40">
        <f t="shared" si="249"/>
        <v>0</v>
      </c>
      <c r="BP262" s="40">
        <f t="shared" si="250"/>
        <v>0</v>
      </c>
      <c r="BQ262" s="40">
        <f t="shared" si="251"/>
        <v>0</v>
      </c>
      <c r="BR262" s="40">
        <f t="shared" si="252"/>
        <v>0</v>
      </c>
      <c r="BS262" s="31">
        <f t="shared" si="253"/>
        <v>0</v>
      </c>
      <c r="BT262" s="40">
        <f t="shared" si="254"/>
        <v>0</v>
      </c>
      <c r="BU262" s="41">
        <f t="shared" si="255"/>
        <v>0</v>
      </c>
      <c r="BV262" s="41">
        <f t="shared" si="256"/>
        <v>0</v>
      </c>
      <c r="BW262" s="42"/>
      <c r="BX262" s="39">
        <f t="shared" si="257"/>
        <v>120</v>
      </c>
      <c r="BY262" s="40">
        <f t="shared" si="258"/>
        <v>0</v>
      </c>
      <c r="BZ262" s="40">
        <f t="shared" si="259"/>
        <v>0</v>
      </c>
      <c r="CA262" s="40">
        <f t="shared" si="260"/>
        <v>50</v>
      </c>
      <c r="CB262" s="40">
        <f t="shared" si="261"/>
        <v>0</v>
      </c>
      <c r="CC262" s="32">
        <f t="shared" si="283"/>
        <v>170</v>
      </c>
      <c r="CD262" s="177">
        <f t="shared" si="262"/>
        <v>23.333333333333343</v>
      </c>
      <c r="CE262" s="24">
        <f t="shared" si="284"/>
        <v>3</v>
      </c>
      <c r="CF262" s="177">
        <f t="shared" si="263"/>
        <v>-16.666666666666657</v>
      </c>
      <c r="CG262" s="24" t="str">
        <f t="shared" si="285"/>
        <v>NAO</v>
      </c>
      <c r="CH262" s="177">
        <f t="shared" si="264"/>
        <v>-70</v>
      </c>
      <c r="CI262" s="24" t="str">
        <f t="shared" si="286"/>
        <v>NAO</v>
      </c>
      <c r="CJ262" s="24">
        <f t="shared" si="287"/>
        <v>297</v>
      </c>
      <c r="CK262" s="175">
        <f t="shared" si="265"/>
        <v>8.5830409209098013E-2</v>
      </c>
      <c r="CM262">
        <f t="shared" si="266"/>
        <v>0</v>
      </c>
      <c r="CN262">
        <f t="shared" si="267"/>
        <v>0</v>
      </c>
      <c r="CO262">
        <f t="shared" si="268"/>
        <v>0.19960079840319361</v>
      </c>
      <c r="CP262">
        <f t="shared" si="269"/>
        <v>0</v>
      </c>
      <c r="CQ262">
        <f t="shared" si="270"/>
        <v>0</v>
      </c>
      <c r="CR262">
        <f t="shared" si="271"/>
        <v>0</v>
      </c>
      <c r="CS262">
        <f t="shared" si="272"/>
        <v>0</v>
      </c>
      <c r="CT262">
        <f t="shared" si="273"/>
        <v>0</v>
      </c>
      <c r="CU262">
        <f t="shared" si="274"/>
        <v>0</v>
      </c>
      <c r="CV262">
        <f t="shared" si="275"/>
        <v>3.125</v>
      </c>
      <c r="CW262">
        <f t="shared" si="276"/>
        <v>0</v>
      </c>
      <c r="CX262">
        <f t="shared" si="277"/>
        <v>0</v>
      </c>
      <c r="CY262">
        <f t="shared" si="278"/>
        <v>0</v>
      </c>
      <c r="CZ262">
        <f t="shared" si="279"/>
        <v>0</v>
      </c>
      <c r="DA262">
        <f t="shared" si="280"/>
        <v>0</v>
      </c>
      <c r="DB262">
        <f t="shared" si="281"/>
        <v>0</v>
      </c>
      <c r="DC262">
        <f t="shared" si="282"/>
        <v>0</v>
      </c>
      <c r="DE262" s="24">
        <f t="shared" si="288"/>
        <v>0</v>
      </c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</row>
    <row r="263" spans="1:123" ht="15.75" thickBot="1">
      <c r="A263" s="172" t="str">
        <f ca="1">UFES!A17</f>
        <v>UFES</v>
      </c>
      <c r="B263" s="172">
        <f ca="1">UFES!B17</f>
        <v>15</v>
      </c>
      <c r="C263" s="172" t="str">
        <f ca="1">UFES!C17</f>
        <v xml:space="preserve">Marcos Bagrichevsky </v>
      </c>
      <c r="D263" s="85" t="str">
        <f ca="1">UFES!D17</f>
        <v>p</v>
      </c>
      <c r="E263" s="172">
        <f ca="1">UFES!E17</f>
        <v>0</v>
      </c>
      <c r="F263" s="172">
        <f ca="1">UFES!F17</f>
        <v>1</v>
      </c>
      <c r="G263" s="172">
        <f ca="1">UFES!G17</f>
        <v>2</v>
      </c>
      <c r="H263" s="172">
        <f ca="1">UFES!H17</f>
        <v>0</v>
      </c>
      <c r="I263" s="172">
        <f ca="1">UFES!I17</f>
        <v>0</v>
      </c>
      <c r="J263" s="172">
        <f ca="1">UFES!J17</f>
        <v>0</v>
      </c>
      <c r="K263" s="172">
        <f ca="1">UFES!K17</f>
        <v>0</v>
      </c>
      <c r="L263" s="172">
        <f ca="1">UFES!L17</f>
        <v>0</v>
      </c>
      <c r="M263" s="172">
        <f ca="1">UFES!M17</f>
        <v>0</v>
      </c>
      <c r="N263" s="172">
        <f ca="1">UFES!N17</f>
        <v>0</v>
      </c>
      <c r="O263" s="172">
        <f ca="1">UFES!O17</f>
        <v>0</v>
      </c>
      <c r="P263" s="172">
        <f ca="1">UFES!P17</f>
        <v>0</v>
      </c>
      <c r="Q263" s="172">
        <f ca="1">UFES!Q17</f>
        <v>0</v>
      </c>
      <c r="R263" s="172">
        <f ca="1">UFES!R17</f>
        <v>0</v>
      </c>
      <c r="S263" s="172">
        <f ca="1">UFES!S17</f>
        <v>0</v>
      </c>
      <c r="T263" s="85" t="str">
        <f ca="1">UFES!T17</f>
        <v>P</v>
      </c>
      <c r="U263" s="172">
        <f ca="1">UFES!U17</f>
        <v>0</v>
      </c>
      <c r="V263" s="172">
        <f ca="1">UFES!V17</f>
        <v>0</v>
      </c>
      <c r="W263" s="172">
        <f ca="1">UFES!W17</f>
        <v>2</v>
      </c>
      <c r="X263" s="172">
        <f ca="1">UFES!X17</f>
        <v>0</v>
      </c>
      <c r="Y263" s="172">
        <f ca="1">UFES!Y17</f>
        <v>0</v>
      </c>
      <c r="Z263" s="172">
        <f ca="1">UFES!Z17</f>
        <v>0</v>
      </c>
      <c r="AA263" s="172">
        <f ca="1">UFES!AA17</f>
        <v>0</v>
      </c>
      <c r="AB263" s="172">
        <f ca="1">UFES!AB17</f>
        <v>0</v>
      </c>
      <c r="AC263" s="172">
        <f ca="1">UFES!AC17</f>
        <v>0</v>
      </c>
      <c r="AD263" s="172">
        <f ca="1">UFES!AD17</f>
        <v>0</v>
      </c>
      <c r="AE263" s="172">
        <f ca="1">UFES!AE17</f>
        <v>0</v>
      </c>
      <c r="AF263" s="172">
        <f ca="1">UFES!AF17</f>
        <v>0</v>
      </c>
      <c r="AG263" s="172">
        <f ca="1">UFES!AG17</f>
        <v>0</v>
      </c>
      <c r="AH263" s="172">
        <f ca="1">UFES!AH17</f>
        <v>0</v>
      </c>
      <c r="AI263" s="172">
        <f ca="1">UFES!AI17</f>
        <v>0</v>
      </c>
      <c r="AJ263" s="85"/>
      <c r="AK263" s="93"/>
      <c r="AL263" s="33"/>
      <c r="AM263" s="33"/>
      <c r="AN263" s="36"/>
      <c r="AO263" s="36"/>
      <c r="AP263" s="36"/>
      <c r="AQ263" s="36"/>
      <c r="AR263" s="37"/>
      <c r="AS263" s="33"/>
      <c r="AT263" s="33"/>
      <c r="AU263" s="33"/>
      <c r="AV263" s="33"/>
      <c r="AW263" s="33"/>
      <c r="AX263" s="33"/>
      <c r="AY263" s="33"/>
      <c r="AZ263" s="38">
        <f t="shared" si="234"/>
        <v>2</v>
      </c>
      <c r="BA263" s="39">
        <f t="shared" si="235"/>
        <v>0</v>
      </c>
      <c r="BB263" s="40">
        <f t="shared" si="236"/>
        <v>1</v>
      </c>
      <c r="BC263" s="31">
        <f t="shared" si="237"/>
        <v>1</v>
      </c>
      <c r="BD263" s="40">
        <f t="shared" si="238"/>
        <v>4</v>
      </c>
      <c r="BE263" s="31">
        <f t="shared" si="239"/>
        <v>5</v>
      </c>
      <c r="BF263" s="40">
        <f t="shared" si="240"/>
        <v>0</v>
      </c>
      <c r="BG263" s="31">
        <f t="shared" si="241"/>
        <v>5</v>
      </c>
      <c r="BH263" s="40">
        <f t="shared" si="242"/>
        <v>0</v>
      </c>
      <c r="BI263" s="40">
        <f t="shared" si="243"/>
        <v>0</v>
      </c>
      <c r="BJ263" s="40">
        <f t="shared" si="244"/>
        <v>0</v>
      </c>
      <c r="BK263" s="40">
        <f t="shared" si="245"/>
        <v>0</v>
      </c>
      <c r="BL263" s="40">
        <f t="shared" si="246"/>
        <v>0</v>
      </c>
      <c r="BM263" s="31">
        <f t="shared" si="247"/>
        <v>0</v>
      </c>
      <c r="BN263" s="40">
        <f t="shared" si="248"/>
        <v>0</v>
      </c>
      <c r="BO263" s="40">
        <f t="shared" si="249"/>
        <v>0</v>
      </c>
      <c r="BP263" s="40">
        <f t="shared" si="250"/>
        <v>0</v>
      </c>
      <c r="BQ263" s="40">
        <f t="shared" si="251"/>
        <v>0</v>
      </c>
      <c r="BR263" s="40">
        <f t="shared" si="252"/>
        <v>0</v>
      </c>
      <c r="BS263" s="31">
        <f t="shared" si="253"/>
        <v>0</v>
      </c>
      <c r="BT263" s="40">
        <f t="shared" si="254"/>
        <v>0</v>
      </c>
      <c r="BU263" s="41">
        <f t="shared" si="255"/>
        <v>0</v>
      </c>
      <c r="BV263" s="41">
        <f t="shared" si="256"/>
        <v>0</v>
      </c>
      <c r="BW263" s="42"/>
      <c r="BX263" s="39">
        <f t="shared" si="257"/>
        <v>320</v>
      </c>
      <c r="BY263" s="40">
        <f t="shared" si="258"/>
        <v>0</v>
      </c>
      <c r="BZ263" s="40">
        <f t="shared" si="259"/>
        <v>0</v>
      </c>
      <c r="CA263" s="40">
        <f t="shared" si="260"/>
        <v>0</v>
      </c>
      <c r="CB263" s="40">
        <f t="shared" si="261"/>
        <v>0</v>
      </c>
      <c r="CC263" s="32">
        <f t="shared" si="283"/>
        <v>320</v>
      </c>
      <c r="CD263" s="177">
        <f t="shared" si="262"/>
        <v>173.33333333333334</v>
      </c>
      <c r="CE263" s="24">
        <f t="shared" si="284"/>
        <v>3</v>
      </c>
      <c r="CF263" s="177">
        <f t="shared" si="263"/>
        <v>133.33333333333334</v>
      </c>
      <c r="CG263" s="24">
        <f t="shared" si="285"/>
        <v>4</v>
      </c>
      <c r="CH263" s="177">
        <f t="shared" si="264"/>
        <v>80</v>
      </c>
      <c r="CI263" s="24">
        <f t="shared" si="286"/>
        <v>5</v>
      </c>
      <c r="CJ263" s="24">
        <f t="shared" si="287"/>
        <v>200</v>
      </c>
      <c r="CK263" s="175">
        <f t="shared" si="265"/>
        <v>0.16156312321712571</v>
      </c>
      <c r="CM263">
        <f t="shared" si="266"/>
        <v>0</v>
      </c>
      <c r="CN263">
        <f t="shared" si="267"/>
        <v>0.1557632398753894</v>
      </c>
      <c r="CO263">
        <f t="shared" si="268"/>
        <v>0.39920159680638723</v>
      </c>
      <c r="CP263">
        <f t="shared" si="269"/>
        <v>0</v>
      </c>
      <c r="CQ263">
        <f t="shared" si="270"/>
        <v>0</v>
      </c>
      <c r="CR263">
        <f t="shared" si="271"/>
        <v>0</v>
      </c>
      <c r="CS263">
        <f t="shared" si="272"/>
        <v>0</v>
      </c>
      <c r="CT263">
        <f t="shared" si="273"/>
        <v>0</v>
      </c>
      <c r="CU263">
        <f t="shared" si="274"/>
        <v>0</v>
      </c>
      <c r="CV263">
        <f t="shared" si="275"/>
        <v>0</v>
      </c>
      <c r="CW263">
        <f t="shared" si="276"/>
        <v>0</v>
      </c>
      <c r="CX263">
        <f t="shared" si="277"/>
        <v>0</v>
      </c>
      <c r="CY263">
        <f t="shared" si="278"/>
        <v>0</v>
      </c>
      <c r="CZ263">
        <f t="shared" si="279"/>
        <v>0</v>
      </c>
      <c r="DA263">
        <f t="shared" si="280"/>
        <v>0</v>
      </c>
      <c r="DB263">
        <f t="shared" si="281"/>
        <v>0</v>
      </c>
      <c r="DC263">
        <f t="shared" si="282"/>
        <v>0</v>
      </c>
      <c r="DE263" s="24">
        <f t="shared" si="288"/>
        <v>0</v>
      </c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</row>
    <row r="264" spans="1:123" ht="15.75" thickBot="1">
      <c r="A264" s="172" t="str">
        <f ca="1">UFES!A18</f>
        <v>UFES</v>
      </c>
      <c r="B264" s="172">
        <f ca="1">UFES!B18</f>
        <v>16</v>
      </c>
      <c r="C264" s="172" t="str">
        <f ca="1">UFES!C18</f>
        <v>Maria del Carmen Bisi Molina</v>
      </c>
      <c r="D264" s="85" t="str">
        <f ca="1">UFES!D18</f>
        <v>C</v>
      </c>
      <c r="E264" s="172">
        <f ca="1">UFES!E18</f>
        <v>0</v>
      </c>
      <c r="F264" s="172">
        <f ca="1">UFES!F18</f>
        <v>0</v>
      </c>
      <c r="G264" s="172">
        <f ca="1">UFES!G18</f>
        <v>0</v>
      </c>
      <c r="H264" s="172">
        <f ca="1">UFES!H18</f>
        <v>0</v>
      </c>
      <c r="I264" s="172">
        <f ca="1">UFES!I18</f>
        <v>0</v>
      </c>
      <c r="J264" s="172">
        <f ca="1">UFES!J18</f>
        <v>0</v>
      </c>
      <c r="K264" s="172">
        <f ca="1">UFES!K18</f>
        <v>0</v>
      </c>
      <c r="L264" s="172">
        <f ca="1">UFES!L18</f>
        <v>0</v>
      </c>
      <c r="M264" s="172">
        <f ca="1">UFES!M18</f>
        <v>0</v>
      </c>
      <c r="N264" s="172">
        <f ca="1">UFES!N18</f>
        <v>0</v>
      </c>
      <c r="O264" s="172">
        <f ca="1">UFES!O18</f>
        <v>0</v>
      </c>
      <c r="P264" s="172">
        <f ca="1">UFES!P18</f>
        <v>0</v>
      </c>
      <c r="Q264" s="172">
        <f ca="1">UFES!Q18</f>
        <v>0</v>
      </c>
      <c r="R264" s="172">
        <f ca="1">UFES!R18</f>
        <v>0</v>
      </c>
      <c r="S264" s="172">
        <f ca="1">UFES!S18</f>
        <v>0</v>
      </c>
      <c r="T264" s="85" t="str">
        <f ca="1">UFES!T18</f>
        <v>P</v>
      </c>
      <c r="U264" s="172">
        <f ca="1">UFES!U18</f>
        <v>1</v>
      </c>
      <c r="V264" s="172">
        <f ca="1">UFES!V18</f>
        <v>0</v>
      </c>
      <c r="W264" s="172">
        <f ca="1">UFES!W18</f>
        <v>6</v>
      </c>
      <c r="X264" s="172">
        <f ca="1">UFES!X18</f>
        <v>1</v>
      </c>
      <c r="Y264" s="172">
        <f ca="1">UFES!Y18</f>
        <v>2</v>
      </c>
      <c r="Z264" s="172">
        <f ca="1">UFES!Z18</f>
        <v>0</v>
      </c>
      <c r="AA264" s="172">
        <f ca="1">UFES!AA18</f>
        <v>2</v>
      </c>
      <c r="AB264" s="172">
        <f ca="1">UFES!AB18</f>
        <v>0</v>
      </c>
      <c r="AC264" s="172">
        <f ca="1">UFES!AC18</f>
        <v>0</v>
      </c>
      <c r="AD264" s="172">
        <f ca="1">UFES!AD18</f>
        <v>0</v>
      </c>
      <c r="AE264" s="172">
        <f ca="1">UFES!AE18</f>
        <v>0</v>
      </c>
      <c r="AF264" s="172">
        <f ca="1">UFES!AF18</f>
        <v>0</v>
      </c>
      <c r="AG264" s="172">
        <f ca="1">UFES!AG18</f>
        <v>0</v>
      </c>
      <c r="AH264" s="172">
        <f ca="1">UFES!AH18</f>
        <v>0</v>
      </c>
      <c r="AI264" s="172">
        <f ca="1">UFES!AI18</f>
        <v>0</v>
      </c>
      <c r="AJ264" s="85"/>
      <c r="AK264" s="93"/>
      <c r="AL264" s="33"/>
      <c r="AM264" s="33"/>
      <c r="AN264" s="36"/>
      <c r="AO264" s="36"/>
      <c r="AP264" s="36"/>
      <c r="AQ264" s="36"/>
      <c r="AR264" s="37"/>
      <c r="AS264" s="33"/>
      <c r="AT264" s="33"/>
      <c r="AU264" s="33"/>
      <c r="AV264" s="33"/>
      <c r="AW264" s="33"/>
      <c r="AX264" s="33"/>
      <c r="AY264" s="33"/>
      <c r="AZ264" s="38">
        <f t="shared" si="234"/>
        <v>1</v>
      </c>
      <c r="BA264" s="39">
        <f t="shared" si="235"/>
        <v>1</v>
      </c>
      <c r="BB264" s="40">
        <f t="shared" si="236"/>
        <v>0</v>
      </c>
      <c r="BC264" s="31">
        <f t="shared" si="237"/>
        <v>1</v>
      </c>
      <c r="BD264" s="40">
        <f t="shared" si="238"/>
        <v>6</v>
      </c>
      <c r="BE264" s="31">
        <f t="shared" si="239"/>
        <v>7</v>
      </c>
      <c r="BF264" s="40">
        <f t="shared" si="240"/>
        <v>1</v>
      </c>
      <c r="BG264" s="31">
        <f t="shared" si="241"/>
        <v>8</v>
      </c>
      <c r="BH264" s="40">
        <f t="shared" si="242"/>
        <v>2</v>
      </c>
      <c r="BI264" s="40">
        <f t="shared" si="243"/>
        <v>0</v>
      </c>
      <c r="BJ264" s="40">
        <f t="shared" si="244"/>
        <v>2</v>
      </c>
      <c r="BK264" s="40">
        <f t="shared" si="245"/>
        <v>0</v>
      </c>
      <c r="BL264" s="40">
        <f t="shared" si="246"/>
        <v>0</v>
      </c>
      <c r="BM264" s="31">
        <f t="shared" si="247"/>
        <v>0</v>
      </c>
      <c r="BN264" s="40">
        <f t="shared" si="248"/>
        <v>0</v>
      </c>
      <c r="BO264" s="40">
        <f t="shared" si="249"/>
        <v>0</v>
      </c>
      <c r="BP264" s="40">
        <f t="shared" si="250"/>
        <v>0</v>
      </c>
      <c r="BQ264" s="40">
        <f t="shared" si="251"/>
        <v>0</v>
      </c>
      <c r="BR264" s="40">
        <f t="shared" si="252"/>
        <v>0</v>
      </c>
      <c r="BS264" s="31">
        <f t="shared" si="253"/>
        <v>0</v>
      </c>
      <c r="BT264" s="40">
        <f t="shared" si="254"/>
        <v>0</v>
      </c>
      <c r="BU264" s="41">
        <f t="shared" si="255"/>
        <v>0</v>
      </c>
      <c r="BV264" s="41">
        <f t="shared" si="256"/>
        <v>0</v>
      </c>
      <c r="BW264" s="42"/>
      <c r="BX264" s="39">
        <f t="shared" si="257"/>
        <v>540</v>
      </c>
      <c r="BY264" s="40">
        <f t="shared" si="258"/>
        <v>0</v>
      </c>
      <c r="BZ264" s="40">
        <f t="shared" si="259"/>
        <v>10</v>
      </c>
      <c r="CA264" s="40">
        <f t="shared" si="260"/>
        <v>0</v>
      </c>
      <c r="CB264" s="40">
        <f t="shared" si="261"/>
        <v>0</v>
      </c>
      <c r="CC264" s="32">
        <f t="shared" si="283"/>
        <v>550</v>
      </c>
      <c r="CD264" s="177">
        <f t="shared" si="262"/>
        <v>476.66666666666669</v>
      </c>
      <c r="CE264" s="24">
        <f t="shared" si="284"/>
        <v>3</v>
      </c>
      <c r="CF264" s="177">
        <f t="shared" si="263"/>
        <v>456.66666666666669</v>
      </c>
      <c r="CG264" s="24">
        <f t="shared" si="285"/>
        <v>4</v>
      </c>
      <c r="CH264" s="177">
        <f t="shared" si="264"/>
        <v>430</v>
      </c>
      <c r="CI264" s="24">
        <f t="shared" si="286"/>
        <v>5</v>
      </c>
      <c r="CJ264" s="24">
        <f t="shared" si="287"/>
        <v>112</v>
      </c>
      <c r="CK264" s="175">
        <f t="shared" si="265"/>
        <v>0.27768661802943478</v>
      </c>
      <c r="CM264">
        <f t="shared" si="266"/>
        <v>0.18484288354898337</v>
      </c>
      <c r="CN264">
        <f t="shared" si="267"/>
        <v>0</v>
      </c>
      <c r="CO264">
        <f t="shared" si="268"/>
        <v>0.5988023952095809</v>
      </c>
      <c r="CP264">
        <f t="shared" si="269"/>
        <v>0.22779043280182235</v>
      </c>
      <c r="CQ264">
        <f t="shared" si="270"/>
        <v>1.680672268907563</v>
      </c>
      <c r="CR264">
        <f t="shared" si="271"/>
        <v>0</v>
      </c>
      <c r="CS264">
        <f t="shared" si="272"/>
        <v>2.0408163265306123</v>
      </c>
      <c r="CT264">
        <f t="shared" si="273"/>
        <v>0</v>
      </c>
      <c r="CU264">
        <f t="shared" si="274"/>
        <v>0</v>
      </c>
      <c r="CV264">
        <f t="shared" si="275"/>
        <v>0</v>
      </c>
      <c r="CW264">
        <f t="shared" si="276"/>
        <v>0</v>
      </c>
      <c r="CX264">
        <f t="shared" si="277"/>
        <v>0</v>
      </c>
      <c r="CY264">
        <f t="shared" si="278"/>
        <v>0</v>
      </c>
      <c r="CZ264">
        <f t="shared" si="279"/>
        <v>0</v>
      </c>
      <c r="DA264">
        <f t="shared" si="280"/>
        <v>0</v>
      </c>
      <c r="DB264">
        <f t="shared" si="281"/>
        <v>0</v>
      </c>
      <c r="DC264">
        <f t="shared" si="282"/>
        <v>0</v>
      </c>
      <c r="DE264" s="24">
        <f t="shared" si="288"/>
        <v>0</v>
      </c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</row>
    <row r="265" spans="1:123" ht="15.75" thickBot="1">
      <c r="A265" s="172" t="str">
        <f ca="1">UFES!A19</f>
        <v>UFES</v>
      </c>
      <c r="B265" s="172">
        <f ca="1">UFES!B19</f>
        <v>17</v>
      </c>
      <c r="C265" s="172" t="str">
        <f ca="1">UFES!C19</f>
        <v>Omar Schneider</v>
      </c>
      <c r="D265" s="85" t="str">
        <f ca="1">UFES!D19</f>
        <v>P</v>
      </c>
      <c r="E265" s="172">
        <f ca="1">UFES!E19</f>
        <v>0</v>
      </c>
      <c r="F265" s="172">
        <f ca="1">UFES!F19</f>
        <v>0</v>
      </c>
      <c r="G265" s="172">
        <f ca="1">UFES!G19</f>
        <v>0</v>
      </c>
      <c r="H265" s="172">
        <f ca="1">UFES!H19</f>
        <v>0</v>
      </c>
      <c r="I265" s="172">
        <f ca="1">UFES!I19</f>
        <v>0</v>
      </c>
      <c r="J265" s="172">
        <f ca="1">UFES!J19</f>
        <v>0</v>
      </c>
      <c r="K265" s="172">
        <f ca="1">UFES!K19</f>
        <v>0</v>
      </c>
      <c r="L265" s="172">
        <f ca="1">UFES!L19</f>
        <v>0</v>
      </c>
      <c r="M265" s="172">
        <f ca="1">UFES!M19</f>
        <v>1</v>
      </c>
      <c r="N265" s="172">
        <f ca="1">UFES!N19</f>
        <v>0</v>
      </c>
      <c r="O265" s="172">
        <f ca="1">UFES!O19</f>
        <v>0</v>
      </c>
      <c r="P265" s="172">
        <f ca="1">UFES!P19</f>
        <v>0</v>
      </c>
      <c r="Q265" s="172">
        <f ca="1">UFES!Q19</f>
        <v>0</v>
      </c>
      <c r="R265" s="172">
        <f ca="1">UFES!R19</f>
        <v>0</v>
      </c>
      <c r="S265" s="172">
        <f ca="1">UFES!S19</f>
        <v>0</v>
      </c>
      <c r="T265" s="85" t="str">
        <f ca="1">UFES!T19</f>
        <v>P</v>
      </c>
      <c r="U265" s="172">
        <f ca="1">UFES!U19</f>
        <v>0</v>
      </c>
      <c r="V265" s="172">
        <f ca="1">UFES!V19</f>
        <v>1</v>
      </c>
      <c r="W265" s="172">
        <f ca="1">UFES!W19</f>
        <v>0</v>
      </c>
      <c r="X265" s="172">
        <f ca="1">UFES!X19</f>
        <v>0</v>
      </c>
      <c r="Y265" s="172">
        <f ca="1">UFES!Y19</f>
        <v>0</v>
      </c>
      <c r="Z265" s="172">
        <f ca="1">UFES!Z19</f>
        <v>0</v>
      </c>
      <c r="AA265" s="172">
        <f ca="1">UFES!AA19</f>
        <v>0</v>
      </c>
      <c r="AB265" s="172">
        <f ca="1">UFES!AB19</f>
        <v>0</v>
      </c>
      <c r="AC265" s="172">
        <f ca="1">UFES!AC19</f>
        <v>0</v>
      </c>
      <c r="AD265" s="172">
        <f ca="1">UFES!AD19</f>
        <v>0</v>
      </c>
      <c r="AE265" s="172">
        <f ca="1">UFES!AE19</f>
        <v>0</v>
      </c>
      <c r="AF265" s="172">
        <f ca="1">UFES!AF19</f>
        <v>0</v>
      </c>
      <c r="AG265" s="172">
        <f ca="1">UFES!AG19</f>
        <v>1</v>
      </c>
      <c r="AH265" s="172">
        <f ca="1">UFES!AH19</f>
        <v>0</v>
      </c>
      <c r="AI265" s="172">
        <f ca="1">UFES!AI19</f>
        <v>0</v>
      </c>
      <c r="AJ265" s="85"/>
      <c r="AK265" s="93"/>
      <c r="AL265" s="33"/>
      <c r="AM265" s="33"/>
      <c r="AN265" s="36"/>
      <c r="AO265" s="36"/>
      <c r="AP265" s="36"/>
      <c r="AQ265" s="36"/>
      <c r="AR265" s="37"/>
      <c r="AS265" s="33"/>
      <c r="AT265" s="33"/>
      <c r="AU265" s="33"/>
      <c r="AV265" s="33"/>
      <c r="AW265" s="33"/>
      <c r="AX265" s="33"/>
      <c r="AY265" s="33"/>
      <c r="AZ265" s="38">
        <f t="shared" si="234"/>
        <v>2</v>
      </c>
      <c r="BA265" s="39">
        <f t="shared" si="235"/>
        <v>0</v>
      </c>
      <c r="BB265" s="40">
        <f t="shared" si="236"/>
        <v>1</v>
      </c>
      <c r="BC265" s="31">
        <f t="shared" si="237"/>
        <v>1</v>
      </c>
      <c r="BD265" s="40">
        <f t="shared" si="238"/>
        <v>0</v>
      </c>
      <c r="BE265" s="31">
        <f t="shared" si="239"/>
        <v>1</v>
      </c>
      <c r="BF265" s="40">
        <f t="shared" si="240"/>
        <v>0</v>
      </c>
      <c r="BG265" s="31">
        <f t="shared" si="241"/>
        <v>1</v>
      </c>
      <c r="BH265" s="40">
        <f t="shared" si="242"/>
        <v>0</v>
      </c>
      <c r="BI265" s="40">
        <f t="shared" si="243"/>
        <v>0</v>
      </c>
      <c r="BJ265" s="40">
        <f t="shared" si="244"/>
        <v>0</v>
      </c>
      <c r="BK265" s="40">
        <f t="shared" si="245"/>
        <v>0</v>
      </c>
      <c r="BL265" s="40">
        <f t="shared" si="246"/>
        <v>1</v>
      </c>
      <c r="BM265" s="31">
        <f t="shared" si="247"/>
        <v>1</v>
      </c>
      <c r="BN265" s="40">
        <f t="shared" si="248"/>
        <v>0</v>
      </c>
      <c r="BO265" s="40">
        <f t="shared" si="249"/>
        <v>0</v>
      </c>
      <c r="BP265" s="40">
        <f t="shared" si="250"/>
        <v>0</v>
      </c>
      <c r="BQ265" s="40">
        <f t="shared" si="251"/>
        <v>0</v>
      </c>
      <c r="BR265" s="40">
        <f t="shared" si="252"/>
        <v>1</v>
      </c>
      <c r="BS265" s="31">
        <f t="shared" si="253"/>
        <v>1</v>
      </c>
      <c r="BT265" s="40">
        <f t="shared" si="254"/>
        <v>0</v>
      </c>
      <c r="BU265" s="41">
        <f t="shared" si="255"/>
        <v>0</v>
      </c>
      <c r="BV265" s="41">
        <f t="shared" si="256"/>
        <v>0</v>
      </c>
      <c r="BW265" s="42"/>
      <c r="BX265" s="39">
        <f t="shared" si="257"/>
        <v>80</v>
      </c>
      <c r="BY265" s="40">
        <f t="shared" si="258"/>
        <v>0</v>
      </c>
      <c r="BZ265" s="40">
        <f t="shared" si="259"/>
        <v>0</v>
      </c>
      <c r="CA265" s="40">
        <f t="shared" si="260"/>
        <v>100</v>
      </c>
      <c r="CB265" s="40">
        <f t="shared" si="261"/>
        <v>50</v>
      </c>
      <c r="CC265" s="32">
        <f t="shared" si="283"/>
        <v>230</v>
      </c>
      <c r="CD265" s="177">
        <f t="shared" si="262"/>
        <v>83.333333333333343</v>
      </c>
      <c r="CE265" s="24">
        <f t="shared" si="284"/>
        <v>3</v>
      </c>
      <c r="CF265" s="177">
        <f t="shared" si="263"/>
        <v>43.333333333333343</v>
      </c>
      <c r="CG265" s="24">
        <f t="shared" si="285"/>
        <v>4</v>
      </c>
      <c r="CH265" s="177">
        <f t="shared" si="264"/>
        <v>-10</v>
      </c>
      <c r="CI265" s="24" t="str">
        <f t="shared" si="286"/>
        <v>NAO</v>
      </c>
      <c r="CJ265" s="24">
        <f t="shared" si="287"/>
        <v>263</v>
      </c>
      <c r="CK265" s="175">
        <f t="shared" si="265"/>
        <v>0.11612349481230907</v>
      </c>
      <c r="CM265">
        <f t="shared" si="266"/>
        <v>0</v>
      </c>
      <c r="CN265">
        <f t="shared" si="267"/>
        <v>0.1557632398753894</v>
      </c>
      <c r="CO265">
        <f t="shared" si="268"/>
        <v>0</v>
      </c>
      <c r="CP265">
        <f t="shared" si="269"/>
        <v>0</v>
      </c>
      <c r="CQ265">
        <f t="shared" si="270"/>
        <v>0</v>
      </c>
      <c r="CR265">
        <f t="shared" si="271"/>
        <v>0</v>
      </c>
      <c r="CS265">
        <f t="shared" si="272"/>
        <v>0</v>
      </c>
      <c r="CT265">
        <f t="shared" si="273"/>
        <v>0</v>
      </c>
      <c r="CU265">
        <f t="shared" si="274"/>
        <v>7.6923076923076916</v>
      </c>
      <c r="CV265">
        <f t="shared" si="275"/>
        <v>0</v>
      </c>
      <c r="CW265">
        <f t="shared" si="276"/>
        <v>0</v>
      </c>
      <c r="CX265">
        <f t="shared" si="277"/>
        <v>0</v>
      </c>
      <c r="CY265">
        <f t="shared" si="278"/>
        <v>0</v>
      </c>
      <c r="CZ265">
        <f t="shared" si="279"/>
        <v>5</v>
      </c>
      <c r="DA265">
        <f t="shared" si="280"/>
        <v>0</v>
      </c>
      <c r="DB265">
        <f t="shared" si="281"/>
        <v>0</v>
      </c>
      <c r="DC265">
        <f t="shared" si="282"/>
        <v>0</v>
      </c>
      <c r="DE265" s="24">
        <f t="shared" si="288"/>
        <v>0</v>
      </c>
      <c r="DF265" s="24"/>
      <c r="DG265" s="24"/>
      <c r="DH265" s="24"/>
      <c r="DI265" s="24"/>
      <c r="DJ265" s="24"/>
      <c r="DK265" s="24"/>
      <c r="DL265" s="24"/>
      <c r="DM265" s="24"/>
      <c r="DN265" s="24"/>
      <c r="DO265" s="24"/>
      <c r="DP265" s="24"/>
      <c r="DQ265" s="24"/>
      <c r="DR265" s="24"/>
      <c r="DS265" s="24"/>
    </row>
    <row r="266" spans="1:123" ht="15.75" thickBot="1">
      <c r="A266" s="172" t="str">
        <f ca="1">UFES!A20</f>
        <v>UFES</v>
      </c>
      <c r="B266" s="172">
        <f ca="1">UFES!B20</f>
        <v>18</v>
      </c>
      <c r="C266" s="172" t="str">
        <f ca="1">UFES!C20</f>
        <v>Otávio Guimarães Tavares da Silva</v>
      </c>
      <c r="D266" s="85" t="str">
        <f ca="1">UFES!D20</f>
        <v>P</v>
      </c>
      <c r="E266" s="172">
        <f ca="1">UFES!E20</f>
        <v>0</v>
      </c>
      <c r="F266" s="172">
        <f ca="1">UFES!F20</f>
        <v>1</v>
      </c>
      <c r="G266" s="172">
        <f ca="1">UFES!G20</f>
        <v>0</v>
      </c>
      <c r="H266" s="172">
        <f ca="1">UFES!H20</f>
        <v>0</v>
      </c>
      <c r="I266" s="172">
        <f ca="1">UFES!I20</f>
        <v>0</v>
      </c>
      <c r="J266" s="172">
        <f ca="1">UFES!J20</f>
        <v>0</v>
      </c>
      <c r="K266" s="172">
        <f ca="1">UFES!K20</f>
        <v>0</v>
      </c>
      <c r="L266" s="172">
        <f ca="1">UFES!L20</f>
        <v>0</v>
      </c>
      <c r="M266" s="172">
        <f ca="1">UFES!M20</f>
        <v>0</v>
      </c>
      <c r="N266" s="172">
        <f ca="1">UFES!N20</f>
        <v>0</v>
      </c>
      <c r="O266" s="172">
        <f ca="1">UFES!O20</f>
        <v>0</v>
      </c>
      <c r="P266" s="172">
        <f ca="1">UFES!P20</f>
        <v>0</v>
      </c>
      <c r="Q266" s="172">
        <f ca="1">UFES!Q20</f>
        <v>0</v>
      </c>
      <c r="R266" s="172">
        <f ca="1">UFES!R20</f>
        <v>0</v>
      </c>
      <c r="S266" s="172">
        <f ca="1">UFES!S20</f>
        <v>0</v>
      </c>
      <c r="T266" s="85" t="str">
        <f ca="1">UFES!T20</f>
        <v>P</v>
      </c>
      <c r="U266" s="172">
        <f ca="1">UFES!U20</f>
        <v>0</v>
      </c>
      <c r="V266" s="172">
        <f ca="1">UFES!V20</f>
        <v>1</v>
      </c>
      <c r="W266" s="172">
        <f ca="1">UFES!W20</f>
        <v>2</v>
      </c>
      <c r="X266" s="172">
        <f ca="1">UFES!X20</f>
        <v>0</v>
      </c>
      <c r="Y266" s="172">
        <f ca="1">UFES!Y20</f>
        <v>0</v>
      </c>
      <c r="Z266" s="172">
        <f ca="1">UFES!Z20</f>
        <v>1</v>
      </c>
      <c r="AA266" s="172">
        <f ca="1">UFES!AA20</f>
        <v>0</v>
      </c>
      <c r="AB266" s="172">
        <f ca="1">UFES!AB20</f>
        <v>0</v>
      </c>
      <c r="AC266" s="172">
        <f ca="1">UFES!AC20</f>
        <v>0</v>
      </c>
      <c r="AD266" s="172">
        <f ca="1">UFES!AD20</f>
        <v>0</v>
      </c>
      <c r="AE266" s="172">
        <f ca="1">UFES!AE20</f>
        <v>0</v>
      </c>
      <c r="AF266" s="172">
        <f ca="1">UFES!AF20</f>
        <v>0</v>
      </c>
      <c r="AG266" s="172">
        <f ca="1">UFES!AG20</f>
        <v>0</v>
      </c>
      <c r="AH266" s="172">
        <f ca="1">UFES!AH20</f>
        <v>0</v>
      </c>
      <c r="AI266" s="172">
        <f ca="1">UFES!AI20</f>
        <v>0</v>
      </c>
      <c r="AJ266" s="85"/>
      <c r="AK266" s="93"/>
      <c r="AL266" s="33"/>
      <c r="AM266" s="33"/>
      <c r="AN266" s="36"/>
      <c r="AO266" s="36"/>
      <c r="AP266" s="36"/>
      <c r="AQ266" s="36"/>
      <c r="AR266" s="37"/>
      <c r="AS266" s="33"/>
      <c r="AT266" s="33"/>
      <c r="AU266" s="33"/>
      <c r="AV266" s="33"/>
      <c r="AW266" s="33"/>
      <c r="AX266" s="33"/>
      <c r="AY266" s="33"/>
      <c r="AZ266" s="38">
        <f t="shared" si="234"/>
        <v>2</v>
      </c>
      <c r="BA266" s="39">
        <f t="shared" si="235"/>
        <v>0</v>
      </c>
      <c r="BB266" s="40">
        <f t="shared" si="236"/>
        <v>2</v>
      </c>
      <c r="BC266" s="31">
        <f t="shared" si="237"/>
        <v>2</v>
      </c>
      <c r="BD266" s="40">
        <f t="shared" si="238"/>
        <v>2</v>
      </c>
      <c r="BE266" s="31">
        <f t="shared" si="239"/>
        <v>4</v>
      </c>
      <c r="BF266" s="40">
        <f t="shared" si="240"/>
        <v>0</v>
      </c>
      <c r="BG266" s="31">
        <f t="shared" si="241"/>
        <v>4</v>
      </c>
      <c r="BH266" s="40">
        <f t="shared" si="242"/>
        <v>0</v>
      </c>
      <c r="BI266" s="40">
        <f t="shared" si="243"/>
        <v>1</v>
      </c>
      <c r="BJ266" s="40">
        <f t="shared" si="244"/>
        <v>0</v>
      </c>
      <c r="BK266" s="40">
        <f t="shared" si="245"/>
        <v>0</v>
      </c>
      <c r="BL266" s="40">
        <f t="shared" si="246"/>
        <v>0</v>
      </c>
      <c r="BM266" s="31">
        <f t="shared" si="247"/>
        <v>0</v>
      </c>
      <c r="BN266" s="40">
        <f t="shared" si="248"/>
        <v>0</v>
      </c>
      <c r="BO266" s="40">
        <f t="shared" si="249"/>
        <v>0</v>
      </c>
      <c r="BP266" s="40">
        <f t="shared" si="250"/>
        <v>0</v>
      </c>
      <c r="BQ266" s="40">
        <f t="shared" si="251"/>
        <v>0</v>
      </c>
      <c r="BR266" s="40">
        <f t="shared" si="252"/>
        <v>0</v>
      </c>
      <c r="BS266" s="31">
        <f t="shared" si="253"/>
        <v>0</v>
      </c>
      <c r="BT266" s="40">
        <f t="shared" si="254"/>
        <v>0</v>
      </c>
      <c r="BU266" s="41">
        <f t="shared" si="255"/>
        <v>0</v>
      </c>
      <c r="BV266" s="41">
        <f t="shared" si="256"/>
        <v>0</v>
      </c>
      <c r="BW266" s="42"/>
      <c r="BX266" s="39">
        <f t="shared" si="257"/>
        <v>280</v>
      </c>
      <c r="BY266" s="40">
        <f t="shared" si="258"/>
        <v>10</v>
      </c>
      <c r="BZ266" s="40">
        <f t="shared" si="259"/>
        <v>0</v>
      </c>
      <c r="CA266" s="40">
        <f t="shared" si="260"/>
        <v>0</v>
      </c>
      <c r="CB266" s="40">
        <f t="shared" si="261"/>
        <v>0</v>
      </c>
      <c r="CC266" s="32">
        <f t="shared" si="283"/>
        <v>290</v>
      </c>
      <c r="CD266" s="177">
        <f t="shared" si="262"/>
        <v>143.33333333333334</v>
      </c>
      <c r="CE266" s="24">
        <f t="shared" si="284"/>
        <v>3</v>
      </c>
      <c r="CF266" s="177">
        <f t="shared" si="263"/>
        <v>103.33333333333334</v>
      </c>
      <c r="CG266" s="24">
        <f t="shared" si="285"/>
        <v>4</v>
      </c>
      <c r="CH266" s="177">
        <f t="shared" si="264"/>
        <v>50</v>
      </c>
      <c r="CI266" s="24">
        <f t="shared" si="286"/>
        <v>5</v>
      </c>
      <c r="CJ266" s="24">
        <f t="shared" si="287"/>
        <v>222</v>
      </c>
      <c r="CK266" s="175">
        <f t="shared" si="265"/>
        <v>0.14641658041552016</v>
      </c>
      <c r="CM266">
        <f t="shared" si="266"/>
        <v>0</v>
      </c>
      <c r="CN266">
        <f t="shared" si="267"/>
        <v>0.3115264797507788</v>
      </c>
      <c r="CO266">
        <f t="shared" si="268"/>
        <v>0.19960079840319361</v>
      </c>
      <c r="CP266">
        <f t="shared" si="269"/>
        <v>0</v>
      </c>
      <c r="CQ266">
        <f t="shared" si="270"/>
        <v>0</v>
      </c>
      <c r="CR266">
        <f t="shared" si="271"/>
        <v>0.29940119760479045</v>
      </c>
      <c r="CS266">
        <f t="shared" si="272"/>
        <v>0</v>
      </c>
      <c r="CT266">
        <f t="shared" si="273"/>
        <v>0</v>
      </c>
      <c r="CU266">
        <f t="shared" si="274"/>
        <v>0</v>
      </c>
      <c r="CV266">
        <f t="shared" si="275"/>
        <v>0</v>
      </c>
      <c r="CW266">
        <f t="shared" si="276"/>
        <v>0</v>
      </c>
      <c r="CX266">
        <f t="shared" si="277"/>
        <v>0</v>
      </c>
      <c r="CY266">
        <f t="shared" si="278"/>
        <v>0</v>
      </c>
      <c r="CZ266">
        <f t="shared" si="279"/>
        <v>0</v>
      </c>
      <c r="DA266">
        <f t="shared" si="280"/>
        <v>0</v>
      </c>
      <c r="DB266">
        <f t="shared" si="281"/>
        <v>0</v>
      </c>
      <c r="DC266">
        <f t="shared" si="282"/>
        <v>0</v>
      </c>
      <c r="DE266" s="24">
        <f t="shared" si="288"/>
        <v>0</v>
      </c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</row>
    <row r="267" spans="1:123" ht="15.75" thickBot="1">
      <c r="A267" s="172" t="str">
        <f ca="1">UFES!A21</f>
        <v>UFES</v>
      </c>
      <c r="B267" s="172">
        <f ca="1">UFES!B21</f>
        <v>19</v>
      </c>
      <c r="C267" s="172" t="str">
        <f ca="1">UFES!C21</f>
        <v>Sandra Soares Della Fonte</v>
      </c>
      <c r="D267" s="85" t="str">
        <f ca="1">UFES!D21</f>
        <v>P</v>
      </c>
      <c r="E267" s="172">
        <f ca="1">UFES!E21</f>
        <v>0</v>
      </c>
      <c r="F267" s="172">
        <f ca="1">UFES!F21</f>
        <v>0</v>
      </c>
      <c r="G267" s="172">
        <f ca="1">UFES!G21</f>
        <v>1</v>
      </c>
      <c r="H267" s="172">
        <f ca="1">UFES!H21</f>
        <v>0</v>
      </c>
      <c r="I267" s="172">
        <f ca="1">UFES!I21</f>
        <v>0</v>
      </c>
      <c r="J267" s="172">
        <f ca="1">UFES!J21</f>
        <v>0</v>
      </c>
      <c r="K267" s="172">
        <f ca="1">UFES!K21</f>
        <v>0</v>
      </c>
      <c r="L267" s="172">
        <f ca="1">UFES!L21</f>
        <v>0</v>
      </c>
      <c r="M267" s="172">
        <f ca="1">UFES!M21</f>
        <v>0</v>
      </c>
      <c r="N267" s="172">
        <f ca="1">UFES!N21</f>
        <v>0</v>
      </c>
      <c r="O267" s="172">
        <f ca="1">UFES!O21</f>
        <v>0</v>
      </c>
      <c r="P267" s="172">
        <f ca="1">UFES!P21</f>
        <v>0</v>
      </c>
      <c r="Q267" s="172">
        <f ca="1">UFES!Q21</f>
        <v>0</v>
      </c>
      <c r="R267" s="172">
        <f ca="1">UFES!R21</f>
        <v>0</v>
      </c>
      <c r="S267" s="172">
        <f ca="1">UFES!S21</f>
        <v>1.1000000000000001</v>
      </c>
      <c r="T267" s="85" t="str">
        <f ca="1">UFES!T21</f>
        <v>P</v>
      </c>
      <c r="U267" s="172">
        <f ca="1">UFES!U21</f>
        <v>0</v>
      </c>
      <c r="V267" s="172">
        <f ca="1">UFES!V21</f>
        <v>1</v>
      </c>
      <c r="W267" s="172">
        <f ca="1">UFES!W21</f>
        <v>0</v>
      </c>
      <c r="X267" s="172">
        <f ca="1">UFES!X21</f>
        <v>0</v>
      </c>
      <c r="Y267" s="172">
        <f ca="1">UFES!Y21</f>
        <v>0</v>
      </c>
      <c r="Z267" s="172">
        <f ca="1">UFES!Z21</f>
        <v>0</v>
      </c>
      <c r="AA267" s="172">
        <f ca="1">UFES!AA21</f>
        <v>0</v>
      </c>
      <c r="AB267" s="172">
        <f ca="1">UFES!AB21</f>
        <v>0</v>
      </c>
      <c r="AC267" s="172">
        <f ca="1">UFES!AC21</f>
        <v>0</v>
      </c>
      <c r="AD267" s="172">
        <f ca="1">UFES!AD21</f>
        <v>0</v>
      </c>
      <c r="AE267" s="172">
        <f ca="1">UFES!AE21</f>
        <v>0</v>
      </c>
      <c r="AF267" s="172">
        <f ca="1">UFES!AF21</f>
        <v>0</v>
      </c>
      <c r="AG267" s="172">
        <f ca="1">UFES!AG21</f>
        <v>0</v>
      </c>
      <c r="AH267" s="172">
        <f ca="1">UFES!AH21</f>
        <v>0</v>
      </c>
      <c r="AI267" s="172">
        <f ca="1">UFES!AI21</f>
        <v>0</v>
      </c>
      <c r="AJ267" s="85"/>
      <c r="AK267" s="93"/>
      <c r="AL267" s="33"/>
      <c r="AM267" s="33"/>
      <c r="AN267" s="36"/>
      <c r="AO267" s="36"/>
      <c r="AP267" s="36"/>
      <c r="AQ267" s="36"/>
      <c r="AR267" s="37"/>
      <c r="AS267" s="33"/>
      <c r="AT267" s="33"/>
      <c r="AU267" s="33"/>
      <c r="AV267" s="33"/>
      <c r="AW267" s="33"/>
      <c r="AX267" s="33"/>
      <c r="AY267" s="33"/>
      <c r="AZ267" s="38">
        <f t="shared" si="234"/>
        <v>2</v>
      </c>
      <c r="BA267" s="39">
        <f t="shared" si="235"/>
        <v>0</v>
      </c>
      <c r="BB267" s="40">
        <f t="shared" si="236"/>
        <v>1</v>
      </c>
      <c r="BC267" s="31">
        <f t="shared" si="237"/>
        <v>1</v>
      </c>
      <c r="BD267" s="40">
        <f t="shared" si="238"/>
        <v>1</v>
      </c>
      <c r="BE267" s="31">
        <f t="shared" si="239"/>
        <v>2</v>
      </c>
      <c r="BF267" s="40">
        <f t="shared" si="240"/>
        <v>0</v>
      </c>
      <c r="BG267" s="31">
        <f t="shared" si="241"/>
        <v>2</v>
      </c>
      <c r="BH267" s="40">
        <f t="shared" si="242"/>
        <v>0</v>
      </c>
      <c r="BI267" s="40">
        <f t="shared" si="243"/>
        <v>0</v>
      </c>
      <c r="BJ267" s="40">
        <f t="shared" si="244"/>
        <v>0</v>
      </c>
      <c r="BK267" s="40">
        <f t="shared" si="245"/>
        <v>0</v>
      </c>
      <c r="BL267" s="40">
        <f t="shared" si="246"/>
        <v>0</v>
      </c>
      <c r="BM267" s="31">
        <f t="shared" si="247"/>
        <v>0</v>
      </c>
      <c r="BN267" s="40">
        <f t="shared" si="248"/>
        <v>0</v>
      </c>
      <c r="BO267" s="40">
        <f t="shared" si="249"/>
        <v>0</v>
      </c>
      <c r="BP267" s="40">
        <f t="shared" si="250"/>
        <v>0</v>
      </c>
      <c r="BQ267" s="40">
        <f t="shared" si="251"/>
        <v>0</v>
      </c>
      <c r="BR267" s="40">
        <f t="shared" si="252"/>
        <v>0</v>
      </c>
      <c r="BS267" s="31">
        <f t="shared" si="253"/>
        <v>0</v>
      </c>
      <c r="BT267" s="40">
        <f t="shared" si="254"/>
        <v>0</v>
      </c>
      <c r="BU267" s="41">
        <f t="shared" si="255"/>
        <v>1.1000000000000001</v>
      </c>
      <c r="BV267" s="41">
        <f t="shared" si="256"/>
        <v>1.1000000000000001</v>
      </c>
      <c r="BW267" s="42"/>
      <c r="BX267" s="39">
        <f t="shared" si="257"/>
        <v>140</v>
      </c>
      <c r="BY267" s="40">
        <f t="shared" si="258"/>
        <v>0</v>
      </c>
      <c r="BZ267" s="40">
        <f t="shared" si="259"/>
        <v>0</v>
      </c>
      <c r="CA267" s="40">
        <f t="shared" si="260"/>
        <v>0</v>
      </c>
      <c r="CB267" s="40">
        <f t="shared" si="261"/>
        <v>11</v>
      </c>
      <c r="CC267" s="32">
        <f t="shared" si="283"/>
        <v>151</v>
      </c>
      <c r="CD267" s="177">
        <f t="shared" si="262"/>
        <v>4.3333333333333428</v>
      </c>
      <c r="CE267" s="24">
        <f t="shared" si="284"/>
        <v>3</v>
      </c>
      <c r="CF267" s="177">
        <f t="shared" si="263"/>
        <v>-35.666666666666657</v>
      </c>
      <c r="CG267" s="24" t="str">
        <f t="shared" si="285"/>
        <v>NAO</v>
      </c>
      <c r="CH267" s="177">
        <f t="shared" si="264"/>
        <v>-89</v>
      </c>
      <c r="CI267" s="24" t="str">
        <f t="shared" si="286"/>
        <v>NAO</v>
      </c>
      <c r="CJ267" s="24">
        <f t="shared" si="287"/>
        <v>315</v>
      </c>
      <c r="CK267" s="175">
        <f t="shared" si="265"/>
        <v>7.6237598768081186E-2</v>
      </c>
      <c r="CM267">
        <f t="shared" si="266"/>
        <v>0</v>
      </c>
      <c r="CN267">
        <f t="shared" si="267"/>
        <v>0.1557632398753894</v>
      </c>
      <c r="CO267">
        <f t="shared" si="268"/>
        <v>9.9800399201596807E-2</v>
      </c>
      <c r="CP267">
        <f t="shared" si="269"/>
        <v>0</v>
      </c>
      <c r="CQ267">
        <f t="shared" si="270"/>
        <v>0</v>
      </c>
      <c r="CR267">
        <f t="shared" si="271"/>
        <v>0</v>
      </c>
      <c r="CS267">
        <f t="shared" si="272"/>
        <v>0</v>
      </c>
      <c r="CT267">
        <f t="shared" si="273"/>
        <v>0</v>
      </c>
      <c r="CU267">
        <f t="shared" si="274"/>
        <v>0</v>
      </c>
      <c r="CV267">
        <f t="shared" si="275"/>
        <v>0</v>
      </c>
      <c r="CW267">
        <f t="shared" si="276"/>
        <v>0</v>
      </c>
      <c r="CX267">
        <f t="shared" si="277"/>
        <v>0</v>
      </c>
      <c r="CY267">
        <f t="shared" si="278"/>
        <v>0</v>
      </c>
      <c r="CZ267">
        <f t="shared" si="279"/>
        <v>0</v>
      </c>
      <c r="DA267">
        <f t="shared" si="280"/>
        <v>0</v>
      </c>
      <c r="DB267">
        <f t="shared" si="281"/>
        <v>1.7054263565891474</v>
      </c>
      <c r="DC267">
        <f t="shared" si="282"/>
        <v>1.7322834645669289</v>
      </c>
      <c r="DE267" s="24">
        <f t="shared" si="288"/>
        <v>0</v>
      </c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</row>
    <row r="268" spans="1:123" ht="15.75" thickBot="1">
      <c r="A268" s="172" t="str">
        <f ca="1">UFES!A22</f>
        <v>UFES</v>
      </c>
      <c r="B268" s="172">
        <f ca="1">UFES!B22</f>
        <v>20</v>
      </c>
      <c r="C268" s="172" t="str">
        <f ca="1">UFES!C22</f>
        <v>Valter Bracht</v>
      </c>
      <c r="D268" s="85" t="str">
        <f ca="1">UFES!D22</f>
        <v>P</v>
      </c>
      <c r="E268" s="172">
        <f ca="1">UFES!E22</f>
        <v>0</v>
      </c>
      <c r="F268" s="172">
        <f ca="1">UFES!F22</f>
        <v>1</v>
      </c>
      <c r="G268" s="172">
        <f ca="1">UFES!G22</f>
        <v>1</v>
      </c>
      <c r="H268" s="172">
        <f ca="1">UFES!H22</f>
        <v>0</v>
      </c>
      <c r="I268" s="172">
        <f ca="1">UFES!I22</f>
        <v>0</v>
      </c>
      <c r="J268" s="172">
        <f ca="1">UFES!J22</f>
        <v>0</v>
      </c>
      <c r="K268" s="172">
        <f ca="1">UFES!K22</f>
        <v>0</v>
      </c>
      <c r="L268" s="172">
        <f ca="1">UFES!L22</f>
        <v>0</v>
      </c>
      <c r="M268" s="172">
        <f ca="1">UFES!M22</f>
        <v>0</v>
      </c>
      <c r="N268" s="172">
        <f ca="1">UFES!N22</f>
        <v>0</v>
      </c>
      <c r="O268" s="172">
        <f ca="1">UFES!O22</f>
        <v>0</v>
      </c>
      <c r="P268" s="172">
        <f ca="1">UFES!P22</f>
        <v>0</v>
      </c>
      <c r="Q268" s="172">
        <f ca="1">UFES!Q22</f>
        <v>0</v>
      </c>
      <c r="R268" s="172">
        <f ca="1">UFES!R22</f>
        <v>0</v>
      </c>
      <c r="S268" s="172">
        <f ca="1">UFES!S22</f>
        <v>1</v>
      </c>
      <c r="T268" s="85" t="str">
        <f ca="1">UFES!T22</f>
        <v>P</v>
      </c>
      <c r="U268" s="172">
        <f ca="1">UFES!U22</f>
        <v>0</v>
      </c>
      <c r="V268" s="172">
        <f ca="1">UFES!V22</f>
        <v>1</v>
      </c>
      <c r="W268" s="172">
        <f ca="1">UFES!W22</f>
        <v>0</v>
      </c>
      <c r="X268" s="172">
        <f ca="1">UFES!X22</f>
        <v>0</v>
      </c>
      <c r="Y268" s="172">
        <f ca="1">UFES!Y22</f>
        <v>0</v>
      </c>
      <c r="Z268" s="172">
        <f ca="1">UFES!Z22</f>
        <v>0</v>
      </c>
      <c r="AA268" s="172">
        <f ca="1">UFES!AA22</f>
        <v>0</v>
      </c>
      <c r="AB268" s="172">
        <f ca="1">UFES!AB22</f>
        <v>1</v>
      </c>
      <c r="AC268" s="172">
        <f ca="1">UFES!AC22</f>
        <v>0</v>
      </c>
      <c r="AD268" s="172">
        <f ca="1">UFES!AD22</f>
        <v>0</v>
      </c>
      <c r="AE268" s="172">
        <f ca="1">UFES!AE22</f>
        <v>0</v>
      </c>
      <c r="AF268" s="172">
        <f ca="1">UFES!AF22</f>
        <v>1</v>
      </c>
      <c r="AG268" s="172">
        <f ca="1">UFES!AG22</f>
        <v>0</v>
      </c>
      <c r="AH268" s="172">
        <f ca="1">UFES!AH22</f>
        <v>0</v>
      </c>
      <c r="AI268" s="172">
        <f ca="1">UFES!AI22</f>
        <v>0</v>
      </c>
      <c r="AJ268" s="85"/>
      <c r="AK268" s="93"/>
      <c r="AL268" s="33"/>
      <c r="AM268" s="33"/>
      <c r="AN268" s="36"/>
      <c r="AO268" s="36"/>
      <c r="AP268" s="36"/>
      <c r="AQ268" s="36"/>
      <c r="AR268" s="37"/>
      <c r="AS268" s="33"/>
      <c r="AT268" s="33"/>
      <c r="AU268" s="33"/>
      <c r="AV268" s="33"/>
      <c r="AW268" s="33"/>
      <c r="AX268" s="33"/>
      <c r="AY268" s="33"/>
      <c r="AZ268" s="38">
        <f t="shared" si="234"/>
        <v>2</v>
      </c>
      <c r="BA268" s="39">
        <f t="shared" si="235"/>
        <v>0</v>
      </c>
      <c r="BB268" s="40">
        <f t="shared" si="236"/>
        <v>2</v>
      </c>
      <c r="BC268" s="31">
        <f t="shared" si="237"/>
        <v>2</v>
      </c>
      <c r="BD268" s="40">
        <f t="shared" si="238"/>
        <v>1</v>
      </c>
      <c r="BE268" s="31">
        <f t="shared" si="239"/>
        <v>3</v>
      </c>
      <c r="BF268" s="40">
        <f t="shared" si="240"/>
        <v>0</v>
      </c>
      <c r="BG268" s="31">
        <f t="shared" si="241"/>
        <v>3</v>
      </c>
      <c r="BH268" s="40">
        <f t="shared" si="242"/>
        <v>0</v>
      </c>
      <c r="BI268" s="40">
        <f t="shared" si="243"/>
        <v>0</v>
      </c>
      <c r="BJ268" s="40">
        <f t="shared" si="244"/>
        <v>0</v>
      </c>
      <c r="BK268" s="40">
        <f t="shared" si="245"/>
        <v>1</v>
      </c>
      <c r="BL268" s="40">
        <f t="shared" si="246"/>
        <v>0</v>
      </c>
      <c r="BM268" s="31">
        <f t="shared" si="247"/>
        <v>1</v>
      </c>
      <c r="BN268" s="40">
        <f t="shared" si="248"/>
        <v>0</v>
      </c>
      <c r="BO268" s="40">
        <f t="shared" si="249"/>
        <v>0</v>
      </c>
      <c r="BP268" s="40">
        <f t="shared" si="250"/>
        <v>0</v>
      </c>
      <c r="BQ268" s="40">
        <f t="shared" si="251"/>
        <v>1</v>
      </c>
      <c r="BR268" s="40">
        <f t="shared" si="252"/>
        <v>0</v>
      </c>
      <c r="BS268" s="31">
        <f t="shared" si="253"/>
        <v>1</v>
      </c>
      <c r="BT268" s="40">
        <f t="shared" si="254"/>
        <v>0</v>
      </c>
      <c r="BU268" s="41">
        <f t="shared" si="255"/>
        <v>1</v>
      </c>
      <c r="BV268" s="41">
        <f t="shared" si="256"/>
        <v>1</v>
      </c>
      <c r="BW268" s="42"/>
      <c r="BX268" s="39">
        <f t="shared" si="257"/>
        <v>220</v>
      </c>
      <c r="BY268" s="40">
        <f t="shared" si="258"/>
        <v>0</v>
      </c>
      <c r="BZ268" s="40">
        <f t="shared" si="259"/>
        <v>0</v>
      </c>
      <c r="CA268" s="40">
        <f t="shared" si="260"/>
        <v>200</v>
      </c>
      <c r="CB268" s="40">
        <f t="shared" si="261"/>
        <v>110</v>
      </c>
      <c r="CC268" s="32">
        <f t="shared" si="283"/>
        <v>530</v>
      </c>
      <c r="CD268" s="177">
        <f t="shared" si="262"/>
        <v>383.33333333333337</v>
      </c>
      <c r="CE268" s="24">
        <f t="shared" si="284"/>
        <v>3</v>
      </c>
      <c r="CF268" s="177">
        <f t="shared" si="263"/>
        <v>343.33333333333337</v>
      </c>
      <c r="CG268" s="24">
        <f t="shared" si="285"/>
        <v>4</v>
      </c>
      <c r="CH268" s="177">
        <f t="shared" si="264"/>
        <v>290</v>
      </c>
      <c r="CI268" s="24">
        <f t="shared" si="286"/>
        <v>5</v>
      </c>
      <c r="CJ268" s="24">
        <f t="shared" si="287"/>
        <v>117</v>
      </c>
      <c r="CK268" s="175">
        <f t="shared" si="265"/>
        <v>0.26758892282836444</v>
      </c>
      <c r="CM268">
        <f t="shared" si="266"/>
        <v>0</v>
      </c>
      <c r="CN268">
        <f t="shared" si="267"/>
        <v>0.3115264797507788</v>
      </c>
      <c r="CO268">
        <f t="shared" si="268"/>
        <v>9.9800399201596807E-2</v>
      </c>
      <c r="CP268">
        <f t="shared" si="269"/>
        <v>0</v>
      </c>
      <c r="CQ268">
        <f t="shared" si="270"/>
        <v>0</v>
      </c>
      <c r="CR268">
        <f t="shared" si="271"/>
        <v>0</v>
      </c>
      <c r="CS268">
        <f t="shared" si="272"/>
        <v>0</v>
      </c>
      <c r="CT268">
        <f t="shared" si="273"/>
        <v>14.285714285714285</v>
      </c>
      <c r="CU268">
        <f t="shared" si="274"/>
        <v>0</v>
      </c>
      <c r="CV268">
        <f t="shared" si="275"/>
        <v>0</v>
      </c>
      <c r="CW268">
        <f t="shared" si="276"/>
        <v>0</v>
      </c>
      <c r="CX268">
        <f t="shared" si="277"/>
        <v>0</v>
      </c>
      <c r="CY268">
        <f t="shared" si="278"/>
        <v>11.111111111111111</v>
      </c>
      <c r="CZ268">
        <f t="shared" si="279"/>
        <v>0</v>
      </c>
      <c r="DA268">
        <f t="shared" si="280"/>
        <v>0</v>
      </c>
      <c r="DB268">
        <f t="shared" si="281"/>
        <v>1.5503875968992247</v>
      </c>
      <c r="DC268">
        <f t="shared" si="282"/>
        <v>1.5748031496062989</v>
      </c>
      <c r="DE268" s="24">
        <f t="shared" si="288"/>
        <v>0</v>
      </c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</row>
    <row r="269" spans="1:123" ht="15.75" thickBot="1">
      <c r="A269" s="172" t="str">
        <f ca="1">UFES!A23</f>
        <v>UFES</v>
      </c>
      <c r="B269" s="172">
        <f ca="1">UFES!B23</f>
        <v>21</v>
      </c>
      <c r="C269" s="172" t="str">
        <f ca="1">UFES!C23</f>
        <v>Wagner dos Santos</v>
      </c>
      <c r="D269" s="85" t="str">
        <f ca="1">UFES!D23</f>
        <v>C</v>
      </c>
      <c r="E269" s="172">
        <f ca="1">UFES!E23</f>
        <v>0</v>
      </c>
      <c r="F269" s="172">
        <f ca="1">UFES!F23</f>
        <v>0</v>
      </c>
      <c r="G269" s="172">
        <f ca="1">UFES!G23</f>
        <v>0</v>
      </c>
      <c r="H269" s="172">
        <f ca="1">UFES!H23</f>
        <v>0</v>
      </c>
      <c r="I269" s="172">
        <f ca="1">UFES!I23</f>
        <v>0</v>
      </c>
      <c r="J269" s="172">
        <f ca="1">UFES!J23</f>
        <v>0</v>
      </c>
      <c r="K269" s="172">
        <f ca="1">UFES!K23</f>
        <v>0</v>
      </c>
      <c r="L269" s="172">
        <f ca="1">UFES!L23</f>
        <v>0</v>
      </c>
      <c r="M269" s="172">
        <f ca="1">UFES!M23</f>
        <v>0</v>
      </c>
      <c r="N269" s="172">
        <f ca="1">UFES!N23</f>
        <v>0</v>
      </c>
      <c r="O269" s="172">
        <f ca="1">UFES!O23</f>
        <v>0</v>
      </c>
      <c r="P269" s="172">
        <f ca="1">UFES!P23</f>
        <v>0</v>
      </c>
      <c r="Q269" s="172">
        <f ca="1">UFES!Q23</f>
        <v>0</v>
      </c>
      <c r="R269" s="172">
        <f ca="1">UFES!R23</f>
        <v>0</v>
      </c>
      <c r="S269" s="172">
        <f ca="1">UFES!S23</f>
        <v>0</v>
      </c>
      <c r="T269" s="85" t="str">
        <f ca="1">UFES!T23</f>
        <v>P</v>
      </c>
      <c r="U269" s="172">
        <f ca="1">UFES!U23</f>
        <v>0</v>
      </c>
      <c r="V269" s="172">
        <f ca="1">UFES!V23</f>
        <v>2</v>
      </c>
      <c r="W269" s="172">
        <f ca="1">UFES!W23</f>
        <v>0</v>
      </c>
      <c r="X269" s="172">
        <f ca="1">UFES!X23</f>
        <v>0</v>
      </c>
      <c r="Y269" s="172">
        <f ca="1">UFES!Y23</f>
        <v>0</v>
      </c>
      <c r="Z269" s="172">
        <f ca="1">UFES!Z23</f>
        <v>0</v>
      </c>
      <c r="AA269" s="172">
        <f ca="1">UFES!AA23</f>
        <v>0</v>
      </c>
      <c r="AB269" s="172">
        <f ca="1">UFES!AB23</f>
        <v>0</v>
      </c>
      <c r="AC269" s="172">
        <f ca="1">UFES!AC23</f>
        <v>0</v>
      </c>
      <c r="AD269" s="172">
        <f ca="1">UFES!AD23</f>
        <v>0</v>
      </c>
      <c r="AE269" s="172">
        <f ca="1">UFES!AE23</f>
        <v>1</v>
      </c>
      <c r="AF269" s="172">
        <f ca="1">UFES!AF23</f>
        <v>0</v>
      </c>
      <c r="AG269" s="172">
        <f ca="1">UFES!AG23</f>
        <v>0</v>
      </c>
      <c r="AH269" s="172">
        <f ca="1">UFES!AH23</f>
        <v>0</v>
      </c>
      <c r="AI269" s="172">
        <f ca="1">UFES!AI23</f>
        <v>0</v>
      </c>
      <c r="AJ269" s="85"/>
      <c r="AK269" s="93"/>
      <c r="AL269" s="33"/>
      <c r="AM269" s="33"/>
      <c r="AN269" s="36"/>
      <c r="AO269" s="36"/>
      <c r="AP269" s="36"/>
      <c r="AQ269" s="36"/>
      <c r="AR269" s="37"/>
      <c r="AS269" s="33"/>
      <c r="AT269" s="33"/>
      <c r="AU269" s="33"/>
      <c r="AV269" s="33"/>
      <c r="AW269" s="33"/>
      <c r="AX269" s="33"/>
      <c r="AY269" s="33"/>
      <c r="AZ269" s="38">
        <f t="shared" si="234"/>
        <v>1</v>
      </c>
      <c r="BA269" s="39">
        <f t="shared" si="235"/>
        <v>0</v>
      </c>
      <c r="BB269" s="40">
        <f t="shared" si="236"/>
        <v>2</v>
      </c>
      <c r="BC269" s="31">
        <f t="shared" si="237"/>
        <v>2</v>
      </c>
      <c r="BD269" s="40">
        <f t="shared" si="238"/>
        <v>0</v>
      </c>
      <c r="BE269" s="31">
        <f t="shared" si="239"/>
        <v>2</v>
      </c>
      <c r="BF269" s="40">
        <f t="shared" si="240"/>
        <v>0</v>
      </c>
      <c r="BG269" s="31">
        <f t="shared" si="241"/>
        <v>2</v>
      </c>
      <c r="BH269" s="40">
        <f t="shared" si="242"/>
        <v>0</v>
      </c>
      <c r="BI269" s="40">
        <f t="shared" si="243"/>
        <v>0</v>
      </c>
      <c r="BJ269" s="40">
        <f t="shared" si="244"/>
        <v>0</v>
      </c>
      <c r="BK269" s="40">
        <f t="shared" si="245"/>
        <v>0</v>
      </c>
      <c r="BL269" s="40">
        <f t="shared" si="246"/>
        <v>0</v>
      </c>
      <c r="BM269" s="31">
        <f t="shared" si="247"/>
        <v>0</v>
      </c>
      <c r="BN269" s="40">
        <f t="shared" si="248"/>
        <v>0</v>
      </c>
      <c r="BO269" s="40">
        <f t="shared" si="249"/>
        <v>1</v>
      </c>
      <c r="BP269" s="40">
        <f t="shared" si="250"/>
        <v>1</v>
      </c>
      <c r="BQ269" s="40">
        <f t="shared" si="251"/>
        <v>0</v>
      </c>
      <c r="BR269" s="40">
        <f t="shared" si="252"/>
        <v>0</v>
      </c>
      <c r="BS269" s="31">
        <f t="shared" si="253"/>
        <v>0</v>
      </c>
      <c r="BT269" s="40">
        <f t="shared" si="254"/>
        <v>0</v>
      </c>
      <c r="BU269" s="41">
        <f t="shared" si="255"/>
        <v>0</v>
      </c>
      <c r="BV269" s="41">
        <f t="shared" si="256"/>
        <v>0</v>
      </c>
      <c r="BW269" s="42"/>
      <c r="BX269" s="39">
        <f t="shared" si="257"/>
        <v>160</v>
      </c>
      <c r="BY269" s="40">
        <f t="shared" si="258"/>
        <v>0</v>
      </c>
      <c r="BZ269" s="40">
        <f t="shared" si="259"/>
        <v>0</v>
      </c>
      <c r="CA269" s="40">
        <f t="shared" si="260"/>
        <v>20</v>
      </c>
      <c r="CB269" s="40">
        <f t="shared" si="261"/>
        <v>0</v>
      </c>
      <c r="CC269" s="32">
        <f t="shared" si="283"/>
        <v>180</v>
      </c>
      <c r="CD269" s="177">
        <f t="shared" si="262"/>
        <v>106.66666666666667</v>
      </c>
      <c r="CE269" s="24">
        <f t="shared" si="284"/>
        <v>3</v>
      </c>
      <c r="CF269" s="177">
        <f t="shared" si="263"/>
        <v>86.666666666666671</v>
      </c>
      <c r="CG269" s="24">
        <f t="shared" si="285"/>
        <v>4</v>
      </c>
      <c r="CH269" s="177">
        <f t="shared" si="264"/>
        <v>60</v>
      </c>
      <c r="CI269" s="24">
        <f t="shared" si="286"/>
        <v>5</v>
      </c>
      <c r="CJ269" s="24">
        <f t="shared" si="287"/>
        <v>292</v>
      </c>
      <c r="CK269" s="175">
        <f t="shared" si="265"/>
        <v>9.0879256809633199E-2</v>
      </c>
      <c r="CM269">
        <f t="shared" si="266"/>
        <v>0</v>
      </c>
      <c r="CN269">
        <f t="shared" si="267"/>
        <v>0.3115264797507788</v>
      </c>
      <c r="CO269">
        <f t="shared" si="268"/>
        <v>0</v>
      </c>
      <c r="CP269">
        <f t="shared" si="269"/>
        <v>0</v>
      </c>
      <c r="CQ269">
        <f t="shared" si="270"/>
        <v>0</v>
      </c>
      <c r="CR269">
        <f t="shared" si="271"/>
        <v>0</v>
      </c>
      <c r="CS269">
        <f t="shared" si="272"/>
        <v>0</v>
      </c>
      <c r="CT269">
        <f t="shared" si="273"/>
        <v>0</v>
      </c>
      <c r="CU269">
        <f t="shared" si="274"/>
        <v>0</v>
      </c>
      <c r="CV269">
        <f t="shared" si="275"/>
        <v>0</v>
      </c>
      <c r="CW269">
        <f t="shared" si="276"/>
        <v>3.4482758620689657</v>
      </c>
      <c r="CX269">
        <f t="shared" si="277"/>
        <v>3.5714285714285712</v>
      </c>
      <c r="CY269">
        <f t="shared" si="278"/>
        <v>0</v>
      </c>
      <c r="CZ269">
        <f t="shared" si="279"/>
        <v>0</v>
      </c>
      <c r="DA269">
        <f t="shared" si="280"/>
        <v>0</v>
      </c>
      <c r="DB269">
        <f t="shared" si="281"/>
        <v>0</v>
      </c>
      <c r="DC269">
        <f t="shared" si="282"/>
        <v>0</v>
      </c>
      <c r="DE269" s="24">
        <f t="shared" si="288"/>
        <v>0</v>
      </c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</row>
    <row r="270" spans="1:123" ht="15.75" thickBot="1">
      <c r="A270" s="172" t="str">
        <f ca="1">UFES!A24</f>
        <v>UFES</v>
      </c>
      <c r="B270" s="172">
        <f ca="1">UFES!B24</f>
        <v>22</v>
      </c>
      <c r="C270" s="172" t="str">
        <f ca="1">UFES!C24</f>
        <v>Wellington Lunz</v>
      </c>
      <c r="D270" s="85" t="str">
        <f ca="1">UFES!D24</f>
        <v>C</v>
      </c>
      <c r="E270" s="172">
        <f ca="1">UFES!E24</f>
        <v>0</v>
      </c>
      <c r="F270" s="172">
        <f ca="1">UFES!F24</f>
        <v>0</v>
      </c>
      <c r="G270" s="172">
        <f ca="1">UFES!G24</f>
        <v>0</v>
      </c>
      <c r="H270" s="172">
        <f ca="1">UFES!H24</f>
        <v>0</v>
      </c>
      <c r="I270" s="172">
        <f ca="1">UFES!I24</f>
        <v>0</v>
      </c>
      <c r="J270" s="172">
        <f ca="1">UFES!J24</f>
        <v>0</v>
      </c>
      <c r="K270" s="172">
        <f ca="1">UFES!K24</f>
        <v>0</v>
      </c>
      <c r="L270" s="172">
        <f ca="1">UFES!L24</f>
        <v>0</v>
      </c>
      <c r="M270" s="172">
        <f ca="1">UFES!M24</f>
        <v>0</v>
      </c>
      <c r="N270" s="172">
        <f ca="1">UFES!N24</f>
        <v>0</v>
      </c>
      <c r="O270" s="172">
        <f ca="1">UFES!O24</f>
        <v>0</v>
      </c>
      <c r="P270" s="172">
        <f ca="1">UFES!P24</f>
        <v>0</v>
      </c>
      <c r="Q270" s="172">
        <f ca="1">UFES!Q24</f>
        <v>0</v>
      </c>
      <c r="R270" s="172">
        <f ca="1">UFES!R24</f>
        <v>0</v>
      </c>
      <c r="S270" s="172">
        <f ca="1">UFES!S24</f>
        <v>0</v>
      </c>
      <c r="T270" s="85" t="str">
        <f ca="1">UFES!T24</f>
        <v>P</v>
      </c>
      <c r="U270" s="172">
        <f ca="1">UFES!U24</f>
        <v>0</v>
      </c>
      <c r="V270" s="172">
        <f ca="1">UFES!V24</f>
        <v>1</v>
      </c>
      <c r="W270" s="172">
        <f ca="1">UFES!W24</f>
        <v>1</v>
      </c>
      <c r="X270" s="172">
        <f ca="1">UFES!X24</f>
        <v>1</v>
      </c>
      <c r="Y270" s="172">
        <f ca="1">UFES!Y24</f>
        <v>0</v>
      </c>
      <c r="Z270" s="172">
        <f ca="1">UFES!Z24</f>
        <v>0</v>
      </c>
      <c r="AA270" s="172">
        <f ca="1">UFES!AA24</f>
        <v>1</v>
      </c>
      <c r="AB270" s="172">
        <f ca="1">UFES!AB24</f>
        <v>0</v>
      </c>
      <c r="AC270" s="172">
        <f ca="1">UFES!AC24</f>
        <v>0</v>
      </c>
      <c r="AD270" s="172">
        <f ca="1">UFES!AD24</f>
        <v>0</v>
      </c>
      <c r="AE270" s="172">
        <f ca="1">UFES!AE24</f>
        <v>0</v>
      </c>
      <c r="AF270" s="172">
        <f ca="1">UFES!AF24</f>
        <v>0</v>
      </c>
      <c r="AG270" s="172">
        <f ca="1">UFES!AG24</f>
        <v>0</v>
      </c>
      <c r="AH270" s="172">
        <f ca="1">UFES!AH24</f>
        <v>0</v>
      </c>
      <c r="AI270" s="172">
        <f ca="1">UFES!AI24</f>
        <v>0</v>
      </c>
      <c r="AJ270" s="85"/>
      <c r="AK270" s="93"/>
      <c r="AL270" s="33"/>
      <c r="AM270" s="33"/>
      <c r="AN270" s="36"/>
      <c r="AO270" s="36"/>
      <c r="AP270" s="36"/>
      <c r="AQ270" s="36"/>
      <c r="AR270" s="37"/>
      <c r="AS270" s="33"/>
      <c r="AT270" s="33"/>
      <c r="AU270" s="33"/>
      <c r="AV270" s="33"/>
      <c r="AW270" s="33"/>
      <c r="AX270" s="33"/>
      <c r="AY270" s="33"/>
      <c r="AZ270" s="38">
        <f t="shared" si="234"/>
        <v>1</v>
      </c>
      <c r="BA270" s="39">
        <f t="shared" si="235"/>
        <v>0</v>
      </c>
      <c r="BB270" s="40">
        <f t="shared" si="236"/>
        <v>1</v>
      </c>
      <c r="BC270" s="31">
        <f t="shared" si="237"/>
        <v>1</v>
      </c>
      <c r="BD270" s="40">
        <f t="shared" si="238"/>
        <v>1</v>
      </c>
      <c r="BE270" s="31">
        <f t="shared" si="239"/>
        <v>2</v>
      </c>
      <c r="BF270" s="40">
        <f t="shared" si="240"/>
        <v>1</v>
      </c>
      <c r="BG270" s="31">
        <f t="shared" si="241"/>
        <v>3</v>
      </c>
      <c r="BH270" s="40">
        <f t="shared" si="242"/>
        <v>0</v>
      </c>
      <c r="BI270" s="40">
        <f t="shared" si="243"/>
        <v>0</v>
      </c>
      <c r="BJ270" s="40">
        <f t="shared" si="244"/>
        <v>1</v>
      </c>
      <c r="BK270" s="40">
        <f t="shared" si="245"/>
        <v>0</v>
      </c>
      <c r="BL270" s="40">
        <f t="shared" si="246"/>
        <v>0</v>
      </c>
      <c r="BM270" s="31">
        <f t="shared" si="247"/>
        <v>0</v>
      </c>
      <c r="BN270" s="40">
        <f t="shared" si="248"/>
        <v>0</v>
      </c>
      <c r="BO270" s="40">
        <f t="shared" si="249"/>
        <v>0</v>
      </c>
      <c r="BP270" s="40">
        <f t="shared" si="250"/>
        <v>0</v>
      </c>
      <c r="BQ270" s="40">
        <f t="shared" si="251"/>
        <v>0</v>
      </c>
      <c r="BR270" s="40">
        <f t="shared" si="252"/>
        <v>0</v>
      </c>
      <c r="BS270" s="31">
        <f t="shared" si="253"/>
        <v>0</v>
      </c>
      <c r="BT270" s="40">
        <f t="shared" si="254"/>
        <v>0</v>
      </c>
      <c r="BU270" s="41">
        <f t="shared" si="255"/>
        <v>0</v>
      </c>
      <c r="BV270" s="41">
        <f t="shared" si="256"/>
        <v>0</v>
      </c>
      <c r="BW270" s="42"/>
      <c r="BX270" s="39">
        <f t="shared" si="257"/>
        <v>180</v>
      </c>
      <c r="BY270" s="40">
        <f t="shared" si="258"/>
        <v>0</v>
      </c>
      <c r="BZ270" s="40">
        <f t="shared" si="259"/>
        <v>5</v>
      </c>
      <c r="CA270" s="40">
        <f t="shared" si="260"/>
        <v>0</v>
      </c>
      <c r="CB270" s="40">
        <f t="shared" si="261"/>
        <v>0</v>
      </c>
      <c r="CC270" s="32">
        <f t="shared" si="283"/>
        <v>185</v>
      </c>
      <c r="CD270" s="177">
        <f t="shared" si="262"/>
        <v>111.66666666666667</v>
      </c>
      <c r="CE270" s="24">
        <f t="shared" si="284"/>
        <v>3</v>
      </c>
      <c r="CF270" s="177">
        <f t="shared" si="263"/>
        <v>91.666666666666671</v>
      </c>
      <c r="CG270" s="24">
        <f t="shared" si="285"/>
        <v>4</v>
      </c>
      <c r="CH270" s="177">
        <f t="shared" si="264"/>
        <v>65</v>
      </c>
      <c r="CI270" s="24">
        <f t="shared" si="286"/>
        <v>5</v>
      </c>
      <c r="CJ270" s="24">
        <f t="shared" si="287"/>
        <v>290</v>
      </c>
      <c r="CK270" s="175">
        <f t="shared" si="265"/>
        <v>9.3403680609900785E-2</v>
      </c>
      <c r="CM270">
        <f t="shared" si="266"/>
        <v>0</v>
      </c>
      <c r="CN270">
        <f t="shared" si="267"/>
        <v>0.1557632398753894</v>
      </c>
      <c r="CO270">
        <f t="shared" si="268"/>
        <v>9.9800399201596807E-2</v>
      </c>
      <c r="CP270">
        <f t="shared" si="269"/>
        <v>0.22779043280182235</v>
      </c>
      <c r="CQ270">
        <f t="shared" si="270"/>
        <v>0</v>
      </c>
      <c r="CR270">
        <f t="shared" si="271"/>
        <v>0</v>
      </c>
      <c r="CS270">
        <f t="shared" si="272"/>
        <v>1.0204081632653061</v>
      </c>
      <c r="CT270">
        <f t="shared" si="273"/>
        <v>0</v>
      </c>
      <c r="CU270">
        <f t="shared" si="274"/>
        <v>0</v>
      </c>
      <c r="CV270">
        <f t="shared" si="275"/>
        <v>0</v>
      </c>
      <c r="CW270">
        <f t="shared" si="276"/>
        <v>0</v>
      </c>
      <c r="CX270">
        <f t="shared" si="277"/>
        <v>0</v>
      </c>
      <c r="CY270">
        <f t="shared" si="278"/>
        <v>0</v>
      </c>
      <c r="CZ270">
        <f t="shared" si="279"/>
        <v>0</v>
      </c>
      <c r="DA270">
        <f t="shared" si="280"/>
        <v>0</v>
      </c>
      <c r="DB270">
        <f t="shared" si="281"/>
        <v>0</v>
      </c>
      <c r="DC270">
        <f t="shared" si="282"/>
        <v>0</v>
      </c>
      <c r="DE270" s="24">
        <f t="shared" si="288"/>
        <v>0</v>
      </c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</row>
    <row r="271" spans="1:123" ht="15.75" thickBot="1">
      <c r="A271" s="172" t="str">
        <f ca="1">UFES!A25</f>
        <v>UFES</v>
      </c>
      <c r="B271" s="172">
        <f ca="1">UFES!B25</f>
        <v>23</v>
      </c>
      <c r="C271" s="172" t="str">
        <f ca="1">UFES!C25</f>
        <v>Zenólia  Christina Campos Figueiredo</v>
      </c>
      <c r="D271" s="85" t="str">
        <f ca="1">UFES!D25</f>
        <v>P</v>
      </c>
      <c r="E271" s="172">
        <f ca="1">UFES!E25</f>
        <v>0</v>
      </c>
      <c r="F271" s="172">
        <f ca="1">UFES!F25</f>
        <v>0</v>
      </c>
      <c r="G271" s="172">
        <f ca="1">UFES!G25</f>
        <v>1</v>
      </c>
      <c r="H271" s="172">
        <f ca="1">UFES!H25</f>
        <v>0</v>
      </c>
      <c r="I271" s="172">
        <f ca="1">UFES!I25</f>
        <v>0</v>
      </c>
      <c r="J271" s="172">
        <f ca="1">UFES!J25</f>
        <v>0</v>
      </c>
      <c r="K271" s="172">
        <f ca="1">UFES!K25</f>
        <v>0</v>
      </c>
      <c r="L271" s="172">
        <f ca="1">UFES!L25</f>
        <v>0</v>
      </c>
      <c r="M271" s="172">
        <f ca="1">UFES!M25</f>
        <v>0</v>
      </c>
      <c r="N271" s="172">
        <f ca="1">UFES!N25</f>
        <v>0</v>
      </c>
      <c r="O271" s="172">
        <f ca="1">UFES!O25</f>
        <v>0</v>
      </c>
      <c r="P271" s="172">
        <f ca="1">UFES!P25</f>
        <v>0</v>
      </c>
      <c r="Q271" s="172">
        <f ca="1">UFES!Q25</f>
        <v>1</v>
      </c>
      <c r="R271" s="172">
        <f ca="1">UFES!R25</f>
        <v>0</v>
      </c>
      <c r="S271" s="172">
        <f ca="1">UFES!S25</f>
        <v>0</v>
      </c>
      <c r="T271" s="85" t="str">
        <f ca="1">UFES!T25</f>
        <v>P</v>
      </c>
      <c r="U271" s="172">
        <f ca="1">UFES!U25</f>
        <v>0</v>
      </c>
      <c r="V271" s="172">
        <f ca="1">UFES!V25</f>
        <v>2</v>
      </c>
      <c r="W271" s="172">
        <f ca="1">UFES!W25</f>
        <v>0</v>
      </c>
      <c r="X271" s="172">
        <f ca="1">UFES!X25</f>
        <v>0</v>
      </c>
      <c r="Y271" s="172">
        <f ca="1">UFES!Y25</f>
        <v>0</v>
      </c>
      <c r="Z271" s="172">
        <f ca="1">UFES!Z25</f>
        <v>0</v>
      </c>
      <c r="AA271" s="172">
        <f ca="1">UFES!AA25</f>
        <v>0</v>
      </c>
      <c r="AB271" s="172">
        <f ca="1">UFES!AB25</f>
        <v>0</v>
      </c>
      <c r="AC271" s="172">
        <f ca="1">UFES!AC25</f>
        <v>0</v>
      </c>
      <c r="AD271" s="172">
        <f ca="1">UFES!AD25</f>
        <v>0</v>
      </c>
      <c r="AE271" s="172">
        <f ca="1">UFES!AE25</f>
        <v>0</v>
      </c>
      <c r="AF271" s="172">
        <f ca="1">UFES!AF25</f>
        <v>0</v>
      </c>
      <c r="AG271" s="172">
        <f ca="1">UFES!AG25</f>
        <v>0</v>
      </c>
      <c r="AH271" s="172">
        <f ca="1">UFES!AH25</f>
        <v>0</v>
      </c>
      <c r="AI271" s="172">
        <f ca="1">UFES!AI25</f>
        <v>0</v>
      </c>
      <c r="AJ271" s="85"/>
      <c r="AK271" s="93"/>
      <c r="AL271" s="33"/>
      <c r="AM271" s="33"/>
      <c r="AN271" s="36"/>
      <c r="AO271" s="36"/>
      <c r="AP271" s="36"/>
      <c r="AQ271" s="36"/>
      <c r="AR271" s="37"/>
      <c r="AS271" s="33"/>
      <c r="AT271" s="33"/>
      <c r="AU271" s="33"/>
      <c r="AV271" s="33"/>
      <c r="AW271" s="33"/>
      <c r="AX271" s="33"/>
      <c r="AY271" s="33"/>
      <c r="AZ271" s="38">
        <f t="shared" si="234"/>
        <v>2</v>
      </c>
      <c r="BA271" s="39">
        <f t="shared" si="235"/>
        <v>0</v>
      </c>
      <c r="BB271" s="40">
        <f t="shared" si="236"/>
        <v>2</v>
      </c>
      <c r="BC271" s="31">
        <f t="shared" si="237"/>
        <v>2</v>
      </c>
      <c r="BD271" s="40">
        <f t="shared" si="238"/>
        <v>1</v>
      </c>
      <c r="BE271" s="31">
        <f t="shared" si="239"/>
        <v>3</v>
      </c>
      <c r="BF271" s="40">
        <f t="shared" si="240"/>
        <v>0</v>
      </c>
      <c r="BG271" s="31">
        <f t="shared" si="241"/>
        <v>3</v>
      </c>
      <c r="BH271" s="40">
        <f t="shared" si="242"/>
        <v>0</v>
      </c>
      <c r="BI271" s="40">
        <f t="shared" si="243"/>
        <v>0</v>
      </c>
      <c r="BJ271" s="40">
        <f t="shared" si="244"/>
        <v>0</v>
      </c>
      <c r="BK271" s="40">
        <f t="shared" si="245"/>
        <v>0</v>
      </c>
      <c r="BL271" s="40">
        <f t="shared" si="246"/>
        <v>0</v>
      </c>
      <c r="BM271" s="31">
        <f t="shared" si="247"/>
        <v>0</v>
      </c>
      <c r="BN271" s="40">
        <f t="shared" si="248"/>
        <v>0</v>
      </c>
      <c r="BO271" s="40">
        <f t="shared" si="249"/>
        <v>0</v>
      </c>
      <c r="BP271" s="40">
        <f t="shared" si="250"/>
        <v>0</v>
      </c>
      <c r="BQ271" s="40">
        <f t="shared" si="251"/>
        <v>0</v>
      </c>
      <c r="BR271" s="40">
        <f t="shared" si="252"/>
        <v>1</v>
      </c>
      <c r="BS271" s="31">
        <f t="shared" si="253"/>
        <v>1</v>
      </c>
      <c r="BT271" s="40">
        <f t="shared" si="254"/>
        <v>0</v>
      </c>
      <c r="BU271" s="41">
        <f t="shared" si="255"/>
        <v>0</v>
      </c>
      <c r="BV271" s="41">
        <f t="shared" si="256"/>
        <v>0</v>
      </c>
      <c r="BW271" s="42"/>
      <c r="BX271" s="39">
        <f t="shared" si="257"/>
        <v>220</v>
      </c>
      <c r="BY271" s="40">
        <f t="shared" si="258"/>
        <v>0</v>
      </c>
      <c r="BZ271" s="40">
        <f t="shared" si="259"/>
        <v>0</v>
      </c>
      <c r="CA271" s="40">
        <f t="shared" si="260"/>
        <v>0</v>
      </c>
      <c r="CB271" s="40">
        <f t="shared" si="261"/>
        <v>50</v>
      </c>
      <c r="CC271" s="32">
        <f t="shared" si="283"/>
        <v>270</v>
      </c>
      <c r="CD271" s="177">
        <f t="shared" si="262"/>
        <v>123.33333333333334</v>
      </c>
      <c r="CE271" s="24">
        <f t="shared" si="284"/>
        <v>3</v>
      </c>
      <c r="CF271" s="177">
        <f t="shared" si="263"/>
        <v>83.333333333333343</v>
      </c>
      <c r="CG271" s="24">
        <f t="shared" si="285"/>
        <v>4</v>
      </c>
      <c r="CH271" s="177">
        <f t="shared" si="264"/>
        <v>30</v>
      </c>
      <c r="CI271" s="24">
        <f t="shared" si="286"/>
        <v>5</v>
      </c>
      <c r="CJ271" s="24">
        <f t="shared" si="287"/>
        <v>240</v>
      </c>
      <c r="CK271" s="175">
        <f t="shared" si="265"/>
        <v>0.13631888521444979</v>
      </c>
      <c r="CM271">
        <f t="shared" si="266"/>
        <v>0</v>
      </c>
      <c r="CN271">
        <f t="shared" si="267"/>
        <v>0.3115264797507788</v>
      </c>
      <c r="CO271">
        <f t="shared" si="268"/>
        <v>9.9800399201596807E-2</v>
      </c>
      <c r="CP271">
        <f t="shared" si="269"/>
        <v>0</v>
      </c>
      <c r="CQ271">
        <f t="shared" si="270"/>
        <v>0</v>
      </c>
      <c r="CR271">
        <f t="shared" si="271"/>
        <v>0</v>
      </c>
      <c r="CS271">
        <f t="shared" si="272"/>
        <v>0</v>
      </c>
      <c r="CT271">
        <f t="shared" si="273"/>
        <v>0</v>
      </c>
      <c r="CU271">
        <f t="shared" si="274"/>
        <v>0</v>
      </c>
      <c r="CV271">
        <f t="shared" si="275"/>
        <v>0</v>
      </c>
      <c r="CW271">
        <f t="shared" si="276"/>
        <v>0</v>
      </c>
      <c r="CX271">
        <f t="shared" si="277"/>
        <v>0</v>
      </c>
      <c r="CY271">
        <f t="shared" si="278"/>
        <v>0</v>
      </c>
      <c r="CZ271">
        <f t="shared" si="279"/>
        <v>5</v>
      </c>
      <c r="DA271">
        <f t="shared" si="280"/>
        <v>0</v>
      </c>
      <c r="DB271">
        <f t="shared" si="281"/>
        <v>0</v>
      </c>
      <c r="DC271">
        <f t="shared" si="282"/>
        <v>0</v>
      </c>
      <c r="DE271" s="24">
        <f t="shared" si="288"/>
        <v>0</v>
      </c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</row>
    <row r="272" spans="1:123" ht="15.75" thickBot="1">
      <c r="A272" s="172" t="str">
        <f ca="1">UFES!A26</f>
        <v>UFRJ</v>
      </c>
      <c r="B272" s="172">
        <f ca="1">UFES!B26</f>
        <v>24</v>
      </c>
      <c r="C272" s="172" t="str">
        <f ca="1">UFES!C26</f>
        <v>Antônio Jorge Soares</v>
      </c>
      <c r="D272" s="85" t="str">
        <f ca="1">UFES!D26</f>
        <v>C</v>
      </c>
      <c r="E272" s="172">
        <f ca="1">UFES!E26</f>
        <v>0</v>
      </c>
      <c r="F272" s="172">
        <f ca="1">UFES!F26</f>
        <v>0</v>
      </c>
      <c r="G272" s="172">
        <f ca="1">UFES!G26</f>
        <v>0</v>
      </c>
      <c r="H272" s="172">
        <f ca="1">UFES!H26</f>
        <v>0</v>
      </c>
      <c r="I272" s="172">
        <f ca="1">UFES!I26</f>
        <v>0</v>
      </c>
      <c r="J272" s="172">
        <f ca="1">UFES!J26</f>
        <v>0</v>
      </c>
      <c r="K272" s="172">
        <f ca="1">UFES!K26</f>
        <v>0</v>
      </c>
      <c r="L272" s="172">
        <f ca="1">UFES!L26</f>
        <v>0</v>
      </c>
      <c r="M272" s="172">
        <f ca="1">UFES!M26</f>
        <v>0</v>
      </c>
      <c r="N272" s="172">
        <f ca="1">UFES!N26</f>
        <v>0</v>
      </c>
      <c r="O272" s="172">
        <f ca="1">UFES!O26</f>
        <v>0</v>
      </c>
      <c r="P272" s="172">
        <f ca="1">UFES!P26</f>
        <v>0</v>
      </c>
      <c r="Q272" s="172">
        <f ca="1">UFES!Q26</f>
        <v>0</v>
      </c>
      <c r="R272" s="172">
        <f ca="1">UFES!R26</f>
        <v>0</v>
      </c>
      <c r="S272" s="172">
        <f ca="1">UFES!S26</f>
        <v>0</v>
      </c>
      <c r="T272" s="85" t="str">
        <f ca="1">UFES!T26</f>
        <v>C</v>
      </c>
      <c r="U272" s="172">
        <f ca="1">UFES!U26</f>
        <v>0</v>
      </c>
      <c r="V272" s="172">
        <f ca="1">UFES!V26</f>
        <v>0</v>
      </c>
      <c r="W272" s="172">
        <f ca="1">UFES!W26</f>
        <v>0</v>
      </c>
      <c r="X272" s="172">
        <f ca="1">UFES!X26</f>
        <v>0</v>
      </c>
      <c r="Y272" s="172">
        <f ca="1">UFES!Y26</f>
        <v>0</v>
      </c>
      <c r="Z272" s="172">
        <f ca="1">UFES!Z26</f>
        <v>0</v>
      </c>
      <c r="AA272" s="172">
        <f ca="1">UFES!AA26</f>
        <v>0</v>
      </c>
      <c r="AB272" s="172">
        <f ca="1">UFES!AB26</f>
        <v>0</v>
      </c>
      <c r="AC272" s="172">
        <f ca="1">UFES!AC26</f>
        <v>0</v>
      </c>
      <c r="AD272" s="172">
        <f ca="1">UFES!AD26</f>
        <v>0</v>
      </c>
      <c r="AE272" s="172">
        <f ca="1">UFES!AE26</f>
        <v>0</v>
      </c>
      <c r="AF272" s="172">
        <f ca="1">UFES!AF26</f>
        <v>0</v>
      </c>
      <c r="AG272" s="172">
        <f ca="1">UFES!AG26</f>
        <v>0</v>
      </c>
      <c r="AH272" s="172">
        <f ca="1">UFES!AH26</f>
        <v>0</v>
      </c>
      <c r="AI272" s="172">
        <f ca="1">UFES!AI26</f>
        <v>0</v>
      </c>
      <c r="AJ272" s="85"/>
      <c r="AK272" s="93"/>
      <c r="AL272" s="33"/>
      <c r="AM272" s="33"/>
      <c r="AN272" s="36"/>
      <c r="AO272" s="36"/>
      <c r="AP272" s="36"/>
      <c r="AQ272" s="36"/>
      <c r="AR272" s="37"/>
      <c r="AS272" s="33"/>
      <c r="AT272" s="33"/>
      <c r="AU272" s="33"/>
      <c r="AV272" s="33"/>
      <c r="AW272" s="33"/>
      <c r="AX272" s="33"/>
      <c r="AY272" s="33"/>
      <c r="AZ272" s="38">
        <f t="shared" si="234"/>
        <v>0</v>
      </c>
      <c r="BA272" s="39">
        <f t="shared" si="235"/>
        <v>0</v>
      </c>
      <c r="BB272" s="40">
        <f t="shared" si="236"/>
        <v>0</v>
      </c>
      <c r="BC272" s="31">
        <f t="shared" si="237"/>
        <v>0</v>
      </c>
      <c r="BD272" s="40">
        <f t="shared" si="238"/>
        <v>0</v>
      </c>
      <c r="BE272" s="31">
        <f t="shared" si="239"/>
        <v>0</v>
      </c>
      <c r="BF272" s="40">
        <f t="shared" si="240"/>
        <v>0</v>
      </c>
      <c r="BG272" s="31">
        <f t="shared" si="241"/>
        <v>0</v>
      </c>
      <c r="BH272" s="40">
        <f t="shared" si="242"/>
        <v>0</v>
      </c>
      <c r="BI272" s="40">
        <f t="shared" si="243"/>
        <v>0</v>
      </c>
      <c r="BJ272" s="40">
        <f t="shared" si="244"/>
        <v>0</v>
      </c>
      <c r="BK272" s="40">
        <f t="shared" si="245"/>
        <v>0</v>
      </c>
      <c r="BL272" s="40">
        <f t="shared" si="246"/>
        <v>0</v>
      </c>
      <c r="BM272" s="31">
        <f t="shared" si="247"/>
        <v>0</v>
      </c>
      <c r="BN272" s="40">
        <f t="shared" si="248"/>
        <v>0</v>
      </c>
      <c r="BO272" s="40">
        <f t="shared" si="249"/>
        <v>0</v>
      </c>
      <c r="BP272" s="40">
        <f t="shared" si="250"/>
        <v>0</v>
      </c>
      <c r="BQ272" s="40">
        <f t="shared" si="251"/>
        <v>0</v>
      </c>
      <c r="BR272" s="40">
        <f t="shared" si="252"/>
        <v>0</v>
      </c>
      <c r="BS272" s="31">
        <f t="shared" si="253"/>
        <v>0</v>
      </c>
      <c r="BT272" s="40">
        <f t="shared" si="254"/>
        <v>0</v>
      </c>
      <c r="BU272" s="41">
        <f t="shared" si="255"/>
        <v>0</v>
      </c>
      <c r="BV272" s="41">
        <f t="shared" si="256"/>
        <v>0</v>
      </c>
      <c r="BW272" s="42"/>
      <c r="BX272" s="39">
        <f t="shared" si="257"/>
        <v>0</v>
      </c>
      <c r="BY272" s="40">
        <f t="shared" si="258"/>
        <v>0</v>
      </c>
      <c r="BZ272" s="40">
        <f t="shared" si="259"/>
        <v>0</v>
      </c>
      <c r="CA272" s="40">
        <f t="shared" si="260"/>
        <v>0</v>
      </c>
      <c r="CB272" s="40">
        <f t="shared" si="261"/>
        <v>0</v>
      </c>
      <c r="CC272" s="32" t="str">
        <f t="shared" si="283"/>
        <v/>
      </c>
      <c r="CD272" s="177" t="e">
        <f t="shared" si="262"/>
        <v>#VALUE!</v>
      </c>
      <c r="CE272" s="24" t="str">
        <f t="shared" si="284"/>
        <v xml:space="preserve"> </v>
      </c>
      <c r="CF272" s="177" t="e">
        <f t="shared" si="263"/>
        <v>#VALUE!</v>
      </c>
      <c r="CG272" s="24" t="str">
        <f t="shared" si="285"/>
        <v xml:space="preserve"> </v>
      </c>
      <c r="CH272" s="177" t="e">
        <f t="shared" si="264"/>
        <v>#VALUE!</v>
      </c>
      <c r="CI272" s="24" t="str">
        <f t="shared" si="286"/>
        <v xml:space="preserve"> </v>
      </c>
      <c r="CJ272" s="24" t="e">
        <f t="shared" si="287"/>
        <v>#VALUE!</v>
      </c>
      <c r="CK272" s="175" t="e">
        <f t="shared" si="265"/>
        <v>#VALUE!</v>
      </c>
      <c r="CM272">
        <f t="shared" si="266"/>
        <v>0</v>
      </c>
      <c r="CN272">
        <f t="shared" si="267"/>
        <v>0</v>
      </c>
      <c r="CO272">
        <f t="shared" si="268"/>
        <v>0</v>
      </c>
      <c r="CP272">
        <f t="shared" si="269"/>
        <v>0</v>
      </c>
      <c r="CQ272">
        <f t="shared" si="270"/>
        <v>0</v>
      </c>
      <c r="CR272">
        <f t="shared" si="271"/>
        <v>0</v>
      </c>
      <c r="CS272">
        <f t="shared" si="272"/>
        <v>0</v>
      </c>
      <c r="CT272">
        <f t="shared" si="273"/>
        <v>0</v>
      </c>
      <c r="CU272">
        <f t="shared" si="274"/>
        <v>0</v>
      </c>
      <c r="CV272">
        <f t="shared" si="275"/>
        <v>0</v>
      </c>
      <c r="CW272">
        <f t="shared" si="276"/>
        <v>0</v>
      </c>
      <c r="CX272">
        <f t="shared" si="277"/>
        <v>0</v>
      </c>
      <c r="CY272">
        <f t="shared" si="278"/>
        <v>0</v>
      </c>
      <c r="CZ272">
        <f t="shared" si="279"/>
        <v>0</v>
      </c>
      <c r="DA272">
        <f t="shared" si="280"/>
        <v>0</v>
      </c>
      <c r="DB272">
        <f t="shared" si="281"/>
        <v>0</v>
      </c>
      <c r="DC272">
        <f t="shared" si="282"/>
        <v>0</v>
      </c>
      <c r="DE272" s="24">
        <f t="shared" si="288"/>
        <v>0</v>
      </c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</row>
    <row r="273" spans="1:123" ht="15.75" thickBot="1">
      <c r="A273" s="172" t="str">
        <f ca="1">UFES!A27</f>
        <v>UFES</v>
      </c>
      <c r="B273" s="172">
        <f ca="1">UFES!B27</f>
        <v>25</v>
      </c>
      <c r="C273" s="172" t="str">
        <f ca="1">UFES!C27</f>
        <v>Juliana Hott de Fucio Lizardo</v>
      </c>
      <c r="D273" s="85" t="str">
        <f ca="1">UFES!D27</f>
        <v>P</v>
      </c>
      <c r="E273" s="172">
        <f ca="1">UFES!E27</f>
        <v>1</v>
      </c>
      <c r="F273" s="172">
        <f ca="1">UFES!F27</f>
        <v>0</v>
      </c>
      <c r="G273" s="172">
        <f ca="1">UFES!G27</f>
        <v>1</v>
      </c>
      <c r="H273" s="172">
        <f ca="1">UFES!H27</f>
        <v>0</v>
      </c>
      <c r="I273" s="172">
        <f ca="1">UFES!I27</f>
        <v>0</v>
      </c>
      <c r="J273" s="172">
        <f ca="1">UFES!J27</f>
        <v>0</v>
      </c>
      <c r="K273" s="172">
        <f ca="1">UFES!K27</f>
        <v>0</v>
      </c>
      <c r="L273" s="172">
        <f ca="1">UFES!L27</f>
        <v>0</v>
      </c>
      <c r="M273" s="172">
        <f ca="1">UFES!M27</f>
        <v>0</v>
      </c>
      <c r="N273" s="172">
        <f ca="1">UFES!N27</f>
        <v>0</v>
      </c>
      <c r="O273" s="172">
        <f ca="1">UFES!O27</f>
        <v>0</v>
      </c>
      <c r="P273" s="172">
        <f ca="1">UFES!P27</f>
        <v>0</v>
      </c>
      <c r="Q273" s="172">
        <f ca="1">UFES!Q27</f>
        <v>0</v>
      </c>
      <c r="R273" s="172">
        <f ca="1">UFES!R27</f>
        <v>0</v>
      </c>
      <c r="S273" s="172">
        <f ca="1">UFES!S27</f>
        <v>0</v>
      </c>
      <c r="T273" s="85" t="str">
        <f ca="1">UFES!T27</f>
        <v>C</v>
      </c>
      <c r="U273" s="172">
        <f ca="1">UFES!U27</f>
        <v>0</v>
      </c>
      <c r="V273" s="172">
        <f ca="1">UFES!V27</f>
        <v>0</v>
      </c>
      <c r="W273" s="172">
        <f ca="1">UFES!W27</f>
        <v>0</v>
      </c>
      <c r="X273" s="172">
        <f ca="1">UFES!X27</f>
        <v>0</v>
      </c>
      <c r="Y273" s="172">
        <f ca="1">UFES!Y27</f>
        <v>0</v>
      </c>
      <c r="Z273" s="172">
        <f ca="1">UFES!Z27</f>
        <v>0</v>
      </c>
      <c r="AA273" s="172">
        <f ca="1">UFES!AA27</f>
        <v>0</v>
      </c>
      <c r="AB273" s="172">
        <f ca="1">UFES!AB27</f>
        <v>0</v>
      </c>
      <c r="AC273" s="172">
        <f ca="1">UFES!AC27</f>
        <v>0</v>
      </c>
      <c r="AD273" s="172">
        <f ca="1">UFES!AD27</f>
        <v>0</v>
      </c>
      <c r="AE273" s="172">
        <f ca="1">UFES!AE27</f>
        <v>0</v>
      </c>
      <c r="AF273" s="172">
        <f ca="1">UFES!AF27</f>
        <v>0</v>
      </c>
      <c r="AG273" s="172">
        <f ca="1">UFES!AG27</f>
        <v>0</v>
      </c>
      <c r="AH273" s="172">
        <f ca="1">UFES!AH27</f>
        <v>0</v>
      </c>
      <c r="AI273" s="172">
        <f ca="1">UFES!AI27</f>
        <v>0</v>
      </c>
      <c r="AJ273" s="85"/>
      <c r="AK273" s="93"/>
      <c r="AL273" s="33"/>
      <c r="AM273" s="33"/>
      <c r="AN273" s="36"/>
      <c r="AO273" s="36"/>
      <c r="AP273" s="36"/>
      <c r="AQ273" s="36"/>
      <c r="AR273" s="37"/>
      <c r="AS273" s="33"/>
      <c r="AT273" s="33"/>
      <c r="AU273" s="33"/>
      <c r="AV273" s="33"/>
      <c r="AW273" s="33"/>
      <c r="AX273" s="33"/>
      <c r="AY273" s="33"/>
      <c r="AZ273" s="38">
        <f t="shared" si="234"/>
        <v>1</v>
      </c>
      <c r="BA273" s="39">
        <f t="shared" si="235"/>
        <v>1</v>
      </c>
      <c r="BB273" s="40">
        <f t="shared" si="236"/>
        <v>0</v>
      </c>
      <c r="BC273" s="31">
        <f t="shared" si="237"/>
        <v>1</v>
      </c>
      <c r="BD273" s="40">
        <f t="shared" si="238"/>
        <v>1</v>
      </c>
      <c r="BE273" s="31">
        <f t="shared" si="239"/>
        <v>2</v>
      </c>
      <c r="BF273" s="40">
        <f t="shared" si="240"/>
        <v>0</v>
      </c>
      <c r="BG273" s="31">
        <f t="shared" si="241"/>
        <v>2</v>
      </c>
      <c r="BH273" s="40">
        <f t="shared" si="242"/>
        <v>0</v>
      </c>
      <c r="BI273" s="40">
        <f t="shared" si="243"/>
        <v>0</v>
      </c>
      <c r="BJ273" s="40">
        <f t="shared" si="244"/>
        <v>0</v>
      </c>
      <c r="BK273" s="40">
        <f t="shared" si="245"/>
        <v>0</v>
      </c>
      <c r="BL273" s="40">
        <f t="shared" si="246"/>
        <v>0</v>
      </c>
      <c r="BM273" s="31">
        <f t="shared" si="247"/>
        <v>0</v>
      </c>
      <c r="BN273" s="40">
        <f t="shared" si="248"/>
        <v>0</v>
      </c>
      <c r="BO273" s="40">
        <f t="shared" si="249"/>
        <v>0</v>
      </c>
      <c r="BP273" s="40">
        <f t="shared" si="250"/>
        <v>0</v>
      </c>
      <c r="BQ273" s="40">
        <f t="shared" si="251"/>
        <v>0</v>
      </c>
      <c r="BR273" s="40">
        <f t="shared" si="252"/>
        <v>0</v>
      </c>
      <c r="BS273" s="31">
        <f t="shared" si="253"/>
        <v>0</v>
      </c>
      <c r="BT273" s="40">
        <f t="shared" si="254"/>
        <v>0</v>
      </c>
      <c r="BU273" s="41">
        <f t="shared" si="255"/>
        <v>0</v>
      </c>
      <c r="BV273" s="41">
        <f t="shared" si="256"/>
        <v>0</v>
      </c>
      <c r="BW273" s="42"/>
      <c r="BX273" s="39">
        <f t="shared" si="257"/>
        <v>160</v>
      </c>
      <c r="BY273" s="40">
        <f t="shared" si="258"/>
        <v>0</v>
      </c>
      <c r="BZ273" s="40">
        <f t="shared" si="259"/>
        <v>0</v>
      </c>
      <c r="CA273" s="40">
        <f t="shared" si="260"/>
        <v>0</v>
      </c>
      <c r="CB273" s="40">
        <f t="shared" si="261"/>
        <v>0</v>
      </c>
      <c r="CC273" s="32">
        <f t="shared" si="283"/>
        <v>160</v>
      </c>
      <c r="CD273" s="177">
        <f t="shared" si="262"/>
        <v>86.666666666666671</v>
      </c>
      <c r="CE273" s="24">
        <f t="shared" si="284"/>
        <v>3</v>
      </c>
      <c r="CF273" s="177">
        <f t="shared" si="263"/>
        <v>66.666666666666671</v>
      </c>
      <c r="CG273" s="24">
        <f t="shared" si="285"/>
        <v>4</v>
      </c>
      <c r="CH273" s="177">
        <f t="shared" si="264"/>
        <v>40</v>
      </c>
      <c r="CI273" s="24">
        <f t="shared" si="286"/>
        <v>5</v>
      </c>
      <c r="CJ273" s="24">
        <f t="shared" si="287"/>
        <v>305</v>
      </c>
      <c r="CK273" s="175">
        <f t="shared" si="265"/>
        <v>8.0781561608562855E-2</v>
      </c>
      <c r="CM273">
        <f t="shared" si="266"/>
        <v>0.18484288354898337</v>
      </c>
      <c r="CN273">
        <f t="shared" si="267"/>
        <v>0</v>
      </c>
      <c r="CO273">
        <f t="shared" si="268"/>
        <v>9.9800399201596807E-2</v>
      </c>
      <c r="CP273">
        <f t="shared" si="269"/>
        <v>0</v>
      </c>
      <c r="CQ273">
        <f t="shared" si="270"/>
        <v>0</v>
      </c>
      <c r="CR273">
        <f t="shared" si="271"/>
        <v>0</v>
      </c>
      <c r="CS273">
        <f t="shared" si="272"/>
        <v>0</v>
      </c>
      <c r="CT273">
        <f t="shared" si="273"/>
        <v>0</v>
      </c>
      <c r="CU273">
        <f t="shared" si="274"/>
        <v>0</v>
      </c>
      <c r="CV273">
        <f t="shared" si="275"/>
        <v>0</v>
      </c>
      <c r="CW273">
        <f t="shared" si="276"/>
        <v>0</v>
      </c>
      <c r="CX273">
        <f t="shared" si="277"/>
        <v>0</v>
      </c>
      <c r="CY273">
        <f t="shared" si="278"/>
        <v>0</v>
      </c>
      <c r="CZ273">
        <f t="shared" si="279"/>
        <v>0</v>
      </c>
      <c r="DA273">
        <f t="shared" si="280"/>
        <v>0</v>
      </c>
      <c r="DB273">
        <f t="shared" si="281"/>
        <v>0</v>
      </c>
      <c r="DC273">
        <f t="shared" si="282"/>
        <v>0</v>
      </c>
      <c r="DE273" s="24">
        <f t="shared" si="288"/>
        <v>0</v>
      </c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</row>
    <row r="274" spans="1:123" ht="15.75" thickBot="1">
      <c r="A274" s="24" t="str">
        <f ca="1">UNESP!A3</f>
        <v>UNESP/RC</v>
      </c>
      <c r="B274" s="24">
        <f ca="1">UNESP!B3</f>
        <v>1</v>
      </c>
      <c r="C274" s="24" t="str">
        <f ca="1">UNESP!C3</f>
        <v>Carmen Maria Aguiar</v>
      </c>
      <c r="D274" s="85" t="str">
        <f ca="1">UNESP!D3</f>
        <v>C</v>
      </c>
      <c r="E274" s="24">
        <f ca="1">UNESP!E3</f>
        <v>0</v>
      </c>
      <c r="F274" s="24">
        <f ca="1">UNESP!F3</f>
        <v>0</v>
      </c>
      <c r="G274" s="24">
        <f ca="1">UNESP!G3</f>
        <v>0</v>
      </c>
      <c r="H274" s="24">
        <f ca="1">UNESP!H3</f>
        <v>0</v>
      </c>
      <c r="I274" s="24">
        <f ca="1">UNESP!I3</f>
        <v>0</v>
      </c>
      <c r="J274" s="24">
        <f ca="1">UNESP!J3</f>
        <v>0</v>
      </c>
      <c r="K274" s="24">
        <f ca="1">UNESP!K3</f>
        <v>0</v>
      </c>
      <c r="L274" s="24">
        <f ca="1">UNESP!L3</f>
        <v>0</v>
      </c>
      <c r="M274" s="24">
        <f ca="1">UNESP!M3</f>
        <v>0</v>
      </c>
      <c r="N274" s="24">
        <f ca="1">UNESP!N3</f>
        <v>0</v>
      </c>
      <c r="O274" s="24">
        <f ca="1">UNESP!O3</f>
        <v>0</v>
      </c>
      <c r="P274" s="24">
        <f ca="1">UNESP!P3</f>
        <v>0</v>
      </c>
      <c r="Q274" s="24">
        <f ca="1">UNESP!Q3</f>
        <v>0</v>
      </c>
      <c r="R274" s="24">
        <f ca="1">UNESP!R3</f>
        <v>0</v>
      </c>
      <c r="S274" s="24">
        <f ca="1">UNESP!S3</f>
        <v>0</v>
      </c>
      <c r="T274" s="85" t="str">
        <f ca="1">UNESP!T3</f>
        <v>C</v>
      </c>
      <c r="U274" s="24">
        <f ca="1">UNESP!U3</f>
        <v>0</v>
      </c>
      <c r="V274" s="24">
        <f ca="1">UNESP!V3</f>
        <v>0</v>
      </c>
      <c r="W274" s="24">
        <f ca="1">UNESP!W3</f>
        <v>0</v>
      </c>
      <c r="X274" s="24">
        <f ca="1">UNESP!X3</f>
        <v>0</v>
      </c>
      <c r="Y274" s="24">
        <f ca="1">UNESP!Y3</f>
        <v>0</v>
      </c>
      <c r="Z274" s="24">
        <f ca="1">UNESP!Z3</f>
        <v>0</v>
      </c>
      <c r="AA274" s="24">
        <f ca="1">UNESP!AA3</f>
        <v>0</v>
      </c>
      <c r="AB274" s="24">
        <f ca="1">UNESP!AB3</f>
        <v>0</v>
      </c>
      <c r="AC274" s="24">
        <f ca="1">UNESP!AC3</f>
        <v>0</v>
      </c>
      <c r="AD274" s="24">
        <f ca="1">UNESP!AD3</f>
        <v>0</v>
      </c>
      <c r="AE274" s="24">
        <f ca="1">UNESP!AE3</f>
        <v>0</v>
      </c>
      <c r="AF274" s="24">
        <f ca="1">UNESP!AF3</f>
        <v>0</v>
      </c>
      <c r="AG274" s="24">
        <f ca="1">UNESP!AG3</f>
        <v>0</v>
      </c>
      <c r="AH274" s="24">
        <f ca="1">UNESP!AH3</f>
        <v>0</v>
      </c>
      <c r="AI274" s="24">
        <f ca="1">UNESP!AI3</f>
        <v>0</v>
      </c>
      <c r="AJ274" s="85"/>
      <c r="AK274" s="93"/>
      <c r="AL274" s="33"/>
      <c r="AM274" s="33"/>
      <c r="AN274" s="36"/>
      <c r="AO274" s="36"/>
      <c r="AP274" s="36"/>
      <c r="AQ274" s="36"/>
      <c r="AR274" s="37"/>
      <c r="AS274" s="33"/>
      <c r="AT274" s="33"/>
      <c r="AU274" s="33"/>
      <c r="AV274" s="33"/>
      <c r="AW274" s="33"/>
      <c r="AX274" s="33"/>
      <c r="AY274" s="33"/>
      <c r="AZ274" s="38">
        <f t="shared" ref="AZ274:AZ298" si="289">COUNTIF(D274:AY274,"P")</f>
        <v>0</v>
      </c>
      <c r="BA274" s="39">
        <f t="shared" ref="BA274:BA298" si="290">SUM(E274,U274,AK274)</f>
        <v>0</v>
      </c>
      <c r="BB274" s="40">
        <f t="shared" ref="BB274:BB298" si="291">SUM(F274,V274,AL274)</f>
        <v>0</v>
      </c>
      <c r="BC274" s="31">
        <f t="shared" ref="BC274:BC298" si="292">SUM(BA274:BB274)</f>
        <v>0</v>
      </c>
      <c r="BD274" s="40">
        <f t="shared" ref="BD274:BD298" si="293">SUM(G274,W274,AM274)</f>
        <v>0</v>
      </c>
      <c r="BE274" s="31">
        <f t="shared" ref="BE274:BE298" si="294">SUM(BC274:BD274)</f>
        <v>0</v>
      </c>
      <c r="BF274" s="40">
        <f t="shared" ref="BF274:BF298" si="295">SUM(H274,X274,AN274)</f>
        <v>0</v>
      </c>
      <c r="BG274" s="31">
        <f t="shared" ref="BG274:BG298" si="296">BA274+BB274+BD274+BF274</f>
        <v>0</v>
      </c>
      <c r="BH274" s="40">
        <f t="shared" ref="BH274:BH298" si="297">SUM(I274,Y274,AO274)</f>
        <v>0</v>
      </c>
      <c r="BI274" s="40">
        <f t="shared" ref="BI274:BI298" si="298">SUM(J274,Z274,AP274)</f>
        <v>0</v>
      </c>
      <c r="BJ274" s="40">
        <f t="shared" ref="BJ274:BJ298" si="299">SUM(K274,AA274,AQ274)</f>
        <v>0</v>
      </c>
      <c r="BK274" s="40">
        <f t="shared" ref="BK274:BK298" si="300">SUM(AR274,AB274,L274)</f>
        <v>0</v>
      </c>
      <c r="BL274" s="40">
        <f t="shared" ref="BL274:BL298" si="301">SUM(AS274,AC274,M274)</f>
        <v>0</v>
      </c>
      <c r="BM274" s="31">
        <f t="shared" ref="BM274:BM298" si="302">SUM(BK274:BL274)</f>
        <v>0</v>
      </c>
      <c r="BN274" s="40">
        <f t="shared" ref="BN274:BN298" si="303">SUM(AT274,AD274,N274)</f>
        <v>0</v>
      </c>
      <c r="BO274" s="40">
        <f t="shared" ref="BO274:BO298" si="304">SUM(AU274,AE274,O274)</f>
        <v>0</v>
      </c>
      <c r="BP274" s="40">
        <f t="shared" ref="BP274:BP298" si="305">IF(BO274&gt;=3,3,BO274)</f>
        <v>0</v>
      </c>
      <c r="BQ274" s="40">
        <f t="shared" ref="BQ274:BQ298" si="306">SUM(AV274,AF274,P274)</f>
        <v>0</v>
      </c>
      <c r="BR274" s="40">
        <f t="shared" ref="BR274:BR298" si="307">SUM(AW274,AG274,Q274)</f>
        <v>0</v>
      </c>
      <c r="BS274" s="31">
        <f t="shared" ref="BS274:BS298" si="308">SUM(BQ274:BR274)</f>
        <v>0</v>
      </c>
      <c r="BT274" s="40">
        <f t="shared" ref="BT274:BT298" si="309">SUM(AX274,AH274,R274)</f>
        <v>0</v>
      </c>
      <c r="BU274" s="41">
        <f t="shared" ref="BU274:BU298" si="310">SUM(AY274,AI274,S274)</f>
        <v>0</v>
      </c>
      <c r="BV274" s="41">
        <f t="shared" ref="BV274:BV298" si="311">IF(BU274&gt;=3,3,BU274)</f>
        <v>0</v>
      </c>
      <c r="BW274" s="42"/>
      <c r="BX274" s="39">
        <f t="shared" ref="BX274:BX298" si="312">(BA274*100)+(BB274*80)+(BD274*60)+(BF274*40)+(BH274*20)</f>
        <v>0</v>
      </c>
      <c r="BY274" s="40">
        <f t="shared" ref="BY274:BY298" si="313">IF(BI274&gt;3,30,BI274*10)</f>
        <v>0</v>
      </c>
      <c r="BZ274" s="40">
        <f t="shared" ref="BZ274:BZ298" si="314">IF(BJ274&gt;3,15,BJ274*5)</f>
        <v>0</v>
      </c>
      <c r="CA274" s="40">
        <f t="shared" ref="CA274:CA298" si="315">(BK274*200)+(BL274*100)+(BN274*50)+(BP274*20)</f>
        <v>0</v>
      </c>
      <c r="CB274" s="40">
        <f t="shared" ref="CB274:CB298" si="316">(BQ274*100)+(BR274*50)+(BT274*25)+(BV274*10)</f>
        <v>0</v>
      </c>
      <c r="CC274" s="32" t="str">
        <f t="shared" si="283"/>
        <v/>
      </c>
      <c r="CD274" s="177" t="e">
        <f t="shared" si="262"/>
        <v>#VALUE!</v>
      </c>
      <c r="CE274" s="24" t="str">
        <f t="shared" ref="CE274:CE298" si="317">IF(AZ274=0," ",IF(CD274&gt;=0,3,"NAO"))</f>
        <v xml:space="preserve"> </v>
      </c>
      <c r="CF274" s="177" t="e">
        <f t="shared" si="263"/>
        <v>#VALUE!</v>
      </c>
      <c r="CG274" s="24" t="str">
        <f t="shared" ref="CG274:CG298" si="318">IF(AZ274=0," ",IF(CF274&gt;=0,4,"NAO"))</f>
        <v xml:space="preserve"> </v>
      </c>
      <c r="CH274" s="177" t="e">
        <f t="shared" si="264"/>
        <v>#VALUE!</v>
      </c>
      <c r="CI274" s="24" t="str">
        <f t="shared" ref="CI274:CI298" si="319">IF(AZ274=0," ",IF(CH274&gt;=0,5,"NAO"))</f>
        <v xml:space="preserve"> </v>
      </c>
      <c r="CJ274" s="24" t="e">
        <f t="shared" si="287"/>
        <v>#VALUE!</v>
      </c>
      <c r="CK274" s="175" t="e">
        <f t="shared" si="265"/>
        <v>#VALUE!</v>
      </c>
      <c r="CM274">
        <f t="shared" si="266"/>
        <v>0</v>
      </c>
      <c r="CN274">
        <f t="shared" si="267"/>
        <v>0</v>
      </c>
      <c r="CO274">
        <f t="shared" si="268"/>
        <v>0</v>
      </c>
      <c r="CP274">
        <f t="shared" si="269"/>
        <v>0</v>
      </c>
      <c r="CQ274">
        <f t="shared" si="270"/>
        <v>0</v>
      </c>
      <c r="CR274">
        <f t="shared" si="271"/>
        <v>0</v>
      </c>
      <c r="CS274">
        <f t="shared" si="272"/>
        <v>0</v>
      </c>
      <c r="CT274">
        <f t="shared" si="273"/>
        <v>0</v>
      </c>
      <c r="CU274">
        <f t="shared" si="274"/>
        <v>0</v>
      </c>
      <c r="CV274">
        <f t="shared" si="275"/>
        <v>0</v>
      </c>
      <c r="CW274">
        <f t="shared" si="276"/>
        <v>0</v>
      </c>
      <c r="CX274">
        <f t="shared" si="277"/>
        <v>0</v>
      </c>
      <c r="CY274">
        <f t="shared" si="278"/>
        <v>0</v>
      </c>
      <c r="CZ274">
        <f t="shared" si="279"/>
        <v>0</v>
      </c>
      <c r="DA274">
        <f t="shared" si="280"/>
        <v>0</v>
      </c>
      <c r="DB274">
        <f t="shared" si="281"/>
        <v>0</v>
      </c>
      <c r="DC274">
        <f t="shared" si="282"/>
        <v>0</v>
      </c>
      <c r="DE274" s="24">
        <f t="shared" si="288"/>
        <v>0</v>
      </c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</row>
    <row r="275" spans="1:123" ht="15.75" thickBot="1">
      <c r="A275" s="24" t="str">
        <f ca="1">UNESP!A4</f>
        <v>UNESP/RC</v>
      </c>
      <c r="B275" s="24">
        <f ca="1">UNESP!B4</f>
        <v>2</v>
      </c>
      <c r="C275" s="24" t="str">
        <f ca="1">UNESP!C4</f>
        <v>Mauro Gonçalves</v>
      </c>
      <c r="D275" s="85" t="str">
        <f ca="1">UNESP!D4</f>
        <v>C</v>
      </c>
      <c r="E275" s="24">
        <f ca="1">UNESP!E4</f>
        <v>0</v>
      </c>
      <c r="F275" s="24">
        <f ca="1">UNESP!F4</f>
        <v>0</v>
      </c>
      <c r="G275" s="24">
        <f ca="1">UNESP!G4</f>
        <v>0</v>
      </c>
      <c r="H275" s="24">
        <f ca="1">UNESP!H4</f>
        <v>0</v>
      </c>
      <c r="I275" s="24">
        <f ca="1">UNESP!I4</f>
        <v>0</v>
      </c>
      <c r="J275" s="24">
        <f ca="1">UNESP!J4</f>
        <v>0</v>
      </c>
      <c r="K275" s="24">
        <f ca="1">UNESP!K4</f>
        <v>0</v>
      </c>
      <c r="L275" s="24">
        <f ca="1">UNESP!L4</f>
        <v>0</v>
      </c>
      <c r="M275" s="24">
        <f ca="1">UNESP!M4</f>
        <v>0</v>
      </c>
      <c r="N275" s="24">
        <f ca="1">UNESP!N4</f>
        <v>0</v>
      </c>
      <c r="O275" s="24">
        <f ca="1">UNESP!O4</f>
        <v>0</v>
      </c>
      <c r="P275" s="24">
        <f ca="1">UNESP!P4</f>
        <v>0</v>
      </c>
      <c r="Q275" s="24">
        <f ca="1">UNESP!Q4</f>
        <v>0</v>
      </c>
      <c r="R275" s="24">
        <f ca="1">UNESP!R4</f>
        <v>0</v>
      </c>
      <c r="S275" s="24">
        <f ca="1">UNESP!S4</f>
        <v>0</v>
      </c>
      <c r="T275" s="85" t="str">
        <f ca="1">UNESP!T4</f>
        <v>C</v>
      </c>
      <c r="U275" s="24">
        <f ca="1">UNESP!U4</f>
        <v>0</v>
      </c>
      <c r="V275" s="24">
        <f ca="1">UNESP!V4</f>
        <v>0</v>
      </c>
      <c r="W275" s="24">
        <f ca="1">UNESP!W4</f>
        <v>0</v>
      </c>
      <c r="X275" s="24">
        <f ca="1">UNESP!X4</f>
        <v>0</v>
      </c>
      <c r="Y275" s="24">
        <f ca="1">UNESP!Y4</f>
        <v>0</v>
      </c>
      <c r="Z275" s="24">
        <f ca="1">UNESP!Z4</f>
        <v>0</v>
      </c>
      <c r="AA275" s="24">
        <f ca="1">UNESP!AA4</f>
        <v>0</v>
      </c>
      <c r="AB275" s="24">
        <f ca="1">UNESP!AB4</f>
        <v>0</v>
      </c>
      <c r="AC275" s="24">
        <f ca="1">UNESP!AC4</f>
        <v>0</v>
      </c>
      <c r="AD275" s="24">
        <f ca="1">UNESP!AD4</f>
        <v>0</v>
      </c>
      <c r="AE275" s="24">
        <f ca="1">UNESP!AE4</f>
        <v>0</v>
      </c>
      <c r="AF275" s="24">
        <f ca="1">UNESP!AF4</f>
        <v>0</v>
      </c>
      <c r="AG275" s="24">
        <f ca="1">UNESP!AG4</f>
        <v>0</v>
      </c>
      <c r="AH275" s="24">
        <f ca="1">UNESP!AH4</f>
        <v>0</v>
      </c>
      <c r="AI275" s="24">
        <f ca="1">UNESP!AI4</f>
        <v>0</v>
      </c>
      <c r="AJ275" s="85"/>
      <c r="AK275" s="93"/>
      <c r="AL275" s="33"/>
      <c r="AM275" s="33"/>
      <c r="AN275" s="36"/>
      <c r="AO275" s="36"/>
      <c r="AP275" s="36"/>
      <c r="AQ275" s="36"/>
      <c r="AR275" s="37"/>
      <c r="AS275" s="33"/>
      <c r="AT275" s="33"/>
      <c r="AU275" s="33"/>
      <c r="AV275" s="33"/>
      <c r="AW275" s="33"/>
      <c r="AX275" s="33"/>
      <c r="AY275" s="33"/>
      <c r="AZ275" s="38">
        <f t="shared" si="289"/>
        <v>0</v>
      </c>
      <c r="BA275" s="39">
        <f t="shared" si="290"/>
        <v>0</v>
      </c>
      <c r="BB275" s="40">
        <f t="shared" si="291"/>
        <v>0</v>
      </c>
      <c r="BC275" s="31">
        <f t="shared" si="292"/>
        <v>0</v>
      </c>
      <c r="BD275" s="40">
        <f t="shared" si="293"/>
        <v>0</v>
      </c>
      <c r="BE275" s="31">
        <f t="shared" si="294"/>
        <v>0</v>
      </c>
      <c r="BF275" s="40">
        <f t="shared" si="295"/>
        <v>0</v>
      </c>
      <c r="BG275" s="31">
        <f t="shared" si="296"/>
        <v>0</v>
      </c>
      <c r="BH275" s="40">
        <f t="shared" si="297"/>
        <v>0</v>
      </c>
      <c r="BI275" s="40">
        <f t="shared" si="298"/>
        <v>0</v>
      </c>
      <c r="BJ275" s="40">
        <f t="shared" si="299"/>
        <v>0</v>
      </c>
      <c r="BK275" s="40">
        <f t="shared" si="300"/>
        <v>0</v>
      </c>
      <c r="BL275" s="40">
        <f t="shared" si="301"/>
        <v>0</v>
      </c>
      <c r="BM275" s="31">
        <f t="shared" si="302"/>
        <v>0</v>
      </c>
      <c r="BN275" s="40">
        <f t="shared" si="303"/>
        <v>0</v>
      </c>
      <c r="BO275" s="40">
        <f t="shared" si="304"/>
        <v>0</v>
      </c>
      <c r="BP275" s="40">
        <f t="shared" si="305"/>
        <v>0</v>
      </c>
      <c r="BQ275" s="40">
        <f t="shared" si="306"/>
        <v>0</v>
      </c>
      <c r="BR275" s="40">
        <f t="shared" si="307"/>
        <v>0</v>
      </c>
      <c r="BS275" s="31">
        <f t="shared" si="308"/>
        <v>0</v>
      </c>
      <c r="BT275" s="40">
        <f t="shared" si="309"/>
        <v>0</v>
      </c>
      <c r="BU275" s="41">
        <f t="shared" si="310"/>
        <v>0</v>
      </c>
      <c r="BV275" s="41">
        <f t="shared" si="311"/>
        <v>0</v>
      </c>
      <c r="BW275" s="42"/>
      <c r="BX275" s="39">
        <f t="shared" si="312"/>
        <v>0</v>
      </c>
      <c r="BY275" s="40">
        <f t="shared" si="313"/>
        <v>0</v>
      </c>
      <c r="BZ275" s="40">
        <f t="shared" si="314"/>
        <v>0</v>
      </c>
      <c r="CA275" s="40">
        <f t="shared" si="315"/>
        <v>0</v>
      </c>
      <c r="CB275" s="40">
        <f t="shared" si="316"/>
        <v>0</v>
      </c>
      <c r="CC275" s="32" t="str">
        <f t="shared" si="283"/>
        <v/>
      </c>
      <c r="CD275" s="177" t="e">
        <f t="shared" si="262"/>
        <v>#VALUE!</v>
      </c>
      <c r="CE275" s="24" t="str">
        <f t="shared" si="317"/>
        <v xml:space="preserve"> </v>
      </c>
      <c r="CF275" s="177" t="e">
        <f t="shared" si="263"/>
        <v>#VALUE!</v>
      </c>
      <c r="CG275" s="24" t="str">
        <f t="shared" si="318"/>
        <v xml:space="preserve"> </v>
      </c>
      <c r="CH275" s="177" t="e">
        <f t="shared" si="264"/>
        <v>#VALUE!</v>
      </c>
      <c r="CI275" s="24" t="str">
        <f t="shared" si="319"/>
        <v xml:space="preserve"> </v>
      </c>
      <c r="CJ275" s="24" t="e">
        <f t="shared" si="287"/>
        <v>#VALUE!</v>
      </c>
      <c r="CK275" s="175" t="e">
        <f t="shared" si="265"/>
        <v>#VALUE!</v>
      </c>
      <c r="CM275">
        <f t="shared" si="266"/>
        <v>0</v>
      </c>
      <c r="CN275">
        <f t="shared" si="267"/>
        <v>0</v>
      </c>
      <c r="CO275">
        <f t="shared" si="268"/>
        <v>0</v>
      </c>
      <c r="CP275">
        <f t="shared" si="269"/>
        <v>0</v>
      </c>
      <c r="CQ275">
        <f t="shared" si="270"/>
        <v>0</v>
      </c>
      <c r="CR275">
        <f t="shared" si="271"/>
        <v>0</v>
      </c>
      <c r="CS275">
        <f t="shared" si="272"/>
        <v>0</v>
      </c>
      <c r="CT275">
        <f t="shared" si="273"/>
        <v>0</v>
      </c>
      <c r="CU275">
        <f t="shared" si="274"/>
        <v>0</v>
      </c>
      <c r="CV275">
        <f t="shared" si="275"/>
        <v>0</v>
      </c>
      <c r="CW275">
        <f t="shared" si="276"/>
        <v>0</v>
      </c>
      <c r="CX275">
        <f t="shared" si="277"/>
        <v>0</v>
      </c>
      <c r="CY275">
        <f t="shared" si="278"/>
        <v>0</v>
      </c>
      <c r="CZ275">
        <f t="shared" si="279"/>
        <v>0</v>
      </c>
      <c r="DA275">
        <f t="shared" si="280"/>
        <v>0</v>
      </c>
      <c r="DB275">
        <f t="shared" si="281"/>
        <v>0</v>
      </c>
      <c r="DC275">
        <f t="shared" si="282"/>
        <v>0</v>
      </c>
      <c r="DE275" s="24">
        <f t="shared" si="288"/>
        <v>0</v>
      </c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</row>
    <row r="276" spans="1:123" ht="15.75" thickBot="1">
      <c r="A276" s="24" t="str">
        <f ca="1">UNESP!A5</f>
        <v>UNESP/RC</v>
      </c>
      <c r="B276" s="24">
        <f ca="1">UNESP!B5</f>
        <v>3</v>
      </c>
      <c r="C276" s="24" t="str">
        <f ca="1">UNESP!C5</f>
        <v>Ruth Santos-Galduroz</v>
      </c>
      <c r="D276" s="85" t="str">
        <f ca="1">UNESP!D5</f>
        <v>C</v>
      </c>
      <c r="E276" s="24">
        <f ca="1">UNESP!E5</f>
        <v>0</v>
      </c>
      <c r="F276" s="24">
        <f ca="1">UNESP!F5</f>
        <v>0</v>
      </c>
      <c r="G276" s="24">
        <f ca="1">UNESP!G5</f>
        <v>0</v>
      </c>
      <c r="H276" s="24">
        <f ca="1">UNESP!H5</f>
        <v>0</v>
      </c>
      <c r="I276" s="24">
        <f ca="1">UNESP!I5</f>
        <v>0</v>
      </c>
      <c r="J276" s="24">
        <f ca="1">UNESP!J5</f>
        <v>0</v>
      </c>
      <c r="K276" s="24">
        <f ca="1">UNESP!K5</f>
        <v>0</v>
      </c>
      <c r="L276" s="24">
        <f ca="1">UNESP!L5</f>
        <v>0</v>
      </c>
      <c r="M276" s="24">
        <f ca="1">UNESP!M5</f>
        <v>0</v>
      </c>
      <c r="N276" s="24">
        <f ca="1">UNESP!N5</f>
        <v>0</v>
      </c>
      <c r="O276" s="24">
        <f ca="1">UNESP!O5</f>
        <v>0</v>
      </c>
      <c r="P276" s="24">
        <f ca="1">UNESP!P5</f>
        <v>0</v>
      </c>
      <c r="Q276" s="24">
        <f ca="1">UNESP!Q5</f>
        <v>0</v>
      </c>
      <c r="R276" s="24">
        <f ca="1">UNESP!R5</f>
        <v>0</v>
      </c>
      <c r="S276" s="24">
        <f ca="1">UNESP!S5</f>
        <v>0</v>
      </c>
      <c r="T276" s="85" t="str">
        <f ca="1">UNESP!T5</f>
        <v>P</v>
      </c>
      <c r="U276" s="24">
        <f ca="1">UNESP!U5</f>
        <v>1</v>
      </c>
      <c r="V276" s="24">
        <f ca="1">UNESP!V5</f>
        <v>0</v>
      </c>
      <c r="W276" s="24">
        <f ca="1">UNESP!W5</f>
        <v>3</v>
      </c>
      <c r="X276" s="24">
        <f ca="1">UNESP!X5</f>
        <v>1</v>
      </c>
      <c r="Y276" s="24">
        <f ca="1">UNESP!Y5</f>
        <v>0</v>
      </c>
      <c r="Z276" s="24">
        <f ca="1">UNESP!Z5</f>
        <v>0</v>
      </c>
      <c r="AA276" s="24">
        <f ca="1">UNESP!AA5</f>
        <v>0</v>
      </c>
      <c r="AB276" s="24">
        <f ca="1">UNESP!AB5</f>
        <v>0</v>
      </c>
      <c r="AC276" s="24">
        <f ca="1">UNESP!AC5</f>
        <v>0</v>
      </c>
      <c r="AD276" s="24">
        <f ca="1">UNESP!AD5</f>
        <v>0</v>
      </c>
      <c r="AE276" s="24">
        <f ca="1">UNESP!AE5</f>
        <v>0</v>
      </c>
      <c r="AF276" s="24">
        <f ca="1">UNESP!AF5</f>
        <v>0</v>
      </c>
      <c r="AG276" s="24">
        <f ca="1">UNESP!AG5</f>
        <v>0</v>
      </c>
      <c r="AH276" s="24">
        <f ca="1">UNESP!AH5</f>
        <v>0</v>
      </c>
      <c r="AI276" s="24">
        <f ca="1">UNESP!AI5</f>
        <v>0</v>
      </c>
      <c r="AJ276" s="85"/>
      <c r="AK276" s="93"/>
      <c r="AL276" s="33"/>
      <c r="AM276" s="33"/>
      <c r="AN276" s="36"/>
      <c r="AO276" s="36"/>
      <c r="AP276" s="36"/>
      <c r="AQ276" s="36"/>
      <c r="AR276" s="37"/>
      <c r="AS276" s="33"/>
      <c r="AT276" s="33"/>
      <c r="AU276" s="33"/>
      <c r="AV276" s="33"/>
      <c r="AW276" s="33"/>
      <c r="AX276" s="33"/>
      <c r="AY276" s="33"/>
      <c r="AZ276" s="38">
        <f t="shared" si="289"/>
        <v>1</v>
      </c>
      <c r="BA276" s="39">
        <f t="shared" si="290"/>
        <v>1</v>
      </c>
      <c r="BB276" s="40">
        <f t="shared" si="291"/>
        <v>0</v>
      </c>
      <c r="BC276" s="31">
        <f t="shared" si="292"/>
        <v>1</v>
      </c>
      <c r="BD276" s="40">
        <f t="shared" si="293"/>
        <v>3</v>
      </c>
      <c r="BE276" s="31">
        <f t="shared" si="294"/>
        <v>4</v>
      </c>
      <c r="BF276" s="40">
        <f t="shared" si="295"/>
        <v>1</v>
      </c>
      <c r="BG276" s="31">
        <f t="shared" si="296"/>
        <v>5</v>
      </c>
      <c r="BH276" s="40">
        <f t="shared" si="297"/>
        <v>0</v>
      </c>
      <c r="BI276" s="40">
        <f t="shared" si="298"/>
        <v>0</v>
      </c>
      <c r="BJ276" s="40">
        <f t="shared" si="299"/>
        <v>0</v>
      </c>
      <c r="BK276" s="40">
        <f t="shared" si="300"/>
        <v>0</v>
      </c>
      <c r="BL276" s="40">
        <f t="shared" si="301"/>
        <v>0</v>
      </c>
      <c r="BM276" s="31">
        <f t="shared" si="302"/>
        <v>0</v>
      </c>
      <c r="BN276" s="40">
        <f t="shared" si="303"/>
        <v>0</v>
      </c>
      <c r="BO276" s="40">
        <f t="shared" si="304"/>
        <v>0</v>
      </c>
      <c r="BP276" s="40">
        <f t="shared" si="305"/>
        <v>0</v>
      </c>
      <c r="BQ276" s="40">
        <f t="shared" si="306"/>
        <v>0</v>
      </c>
      <c r="BR276" s="40">
        <f t="shared" si="307"/>
        <v>0</v>
      </c>
      <c r="BS276" s="31">
        <f t="shared" si="308"/>
        <v>0</v>
      </c>
      <c r="BT276" s="40">
        <f t="shared" si="309"/>
        <v>0</v>
      </c>
      <c r="BU276" s="41">
        <f t="shared" si="310"/>
        <v>0</v>
      </c>
      <c r="BV276" s="41">
        <f t="shared" si="311"/>
        <v>0</v>
      </c>
      <c r="BW276" s="42"/>
      <c r="BX276" s="39">
        <f t="shared" si="312"/>
        <v>320</v>
      </c>
      <c r="BY276" s="40">
        <f t="shared" si="313"/>
        <v>0</v>
      </c>
      <c r="BZ276" s="40">
        <f t="shared" si="314"/>
        <v>0</v>
      </c>
      <c r="CA276" s="40">
        <f t="shared" si="315"/>
        <v>0</v>
      </c>
      <c r="CB276" s="40">
        <f t="shared" si="316"/>
        <v>0</v>
      </c>
      <c r="CC276" s="32">
        <f t="shared" si="283"/>
        <v>320</v>
      </c>
      <c r="CD276" s="177">
        <f t="shared" si="262"/>
        <v>246.66666666666669</v>
      </c>
      <c r="CE276" s="24">
        <f t="shared" si="317"/>
        <v>3</v>
      </c>
      <c r="CF276" s="177">
        <f t="shared" si="263"/>
        <v>226.66666666666669</v>
      </c>
      <c r="CG276" s="24">
        <f t="shared" si="318"/>
        <v>4</v>
      </c>
      <c r="CH276" s="177">
        <f t="shared" si="264"/>
        <v>200</v>
      </c>
      <c r="CI276" s="24">
        <f t="shared" si="319"/>
        <v>5</v>
      </c>
      <c r="CJ276" s="24">
        <f t="shared" si="287"/>
        <v>200</v>
      </c>
      <c r="CK276" s="175">
        <f t="shared" si="265"/>
        <v>0.16156312321712571</v>
      </c>
      <c r="CM276">
        <f t="shared" si="266"/>
        <v>0.18484288354898337</v>
      </c>
      <c r="CN276">
        <f t="shared" si="267"/>
        <v>0</v>
      </c>
      <c r="CO276">
        <f t="shared" si="268"/>
        <v>0.29940119760479045</v>
      </c>
      <c r="CP276">
        <f t="shared" si="269"/>
        <v>0.22779043280182235</v>
      </c>
      <c r="CQ276">
        <f t="shared" si="270"/>
        <v>0</v>
      </c>
      <c r="CR276">
        <f t="shared" si="271"/>
        <v>0</v>
      </c>
      <c r="CS276">
        <f t="shared" si="272"/>
        <v>0</v>
      </c>
      <c r="CT276">
        <f t="shared" si="273"/>
        <v>0</v>
      </c>
      <c r="CU276">
        <f t="shared" si="274"/>
        <v>0</v>
      </c>
      <c r="CV276">
        <f t="shared" si="275"/>
        <v>0</v>
      </c>
      <c r="CW276">
        <f t="shared" si="276"/>
        <v>0</v>
      </c>
      <c r="CX276">
        <f t="shared" si="277"/>
        <v>0</v>
      </c>
      <c r="CY276">
        <f t="shared" si="278"/>
        <v>0</v>
      </c>
      <c r="CZ276">
        <f t="shared" si="279"/>
        <v>0</v>
      </c>
      <c r="DA276">
        <f t="shared" si="280"/>
        <v>0</v>
      </c>
      <c r="DB276">
        <f t="shared" si="281"/>
        <v>0</v>
      </c>
      <c r="DC276">
        <f t="shared" si="282"/>
        <v>0</v>
      </c>
      <c r="DE276" s="24">
        <f t="shared" si="288"/>
        <v>0</v>
      </c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</row>
    <row r="277" spans="1:123" ht="15.75" thickBot="1">
      <c r="A277" s="24" t="str">
        <f ca="1">UNESP!A6</f>
        <v>UNESP/RC</v>
      </c>
      <c r="B277" s="24">
        <f ca="1">UNESP!B6</f>
        <v>4</v>
      </c>
      <c r="C277" s="24" t="str">
        <f ca="1">UNESP!C6</f>
        <v>Vilmar Baldissera</v>
      </c>
      <c r="D277" s="85" t="str">
        <f ca="1">UNESP!D6</f>
        <v>C</v>
      </c>
      <c r="E277" s="24">
        <f ca="1">UNESP!E6</f>
        <v>0</v>
      </c>
      <c r="F277" s="24">
        <f ca="1">UNESP!F6</f>
        <v>0</v>
      </c>
      <c r="G277" s="24">
        <f ca="1">UNESP!G6</f>
        <v>0</v>
      </c>
      <c r="H277" s="24">
        <f ca="1">UNESP!H6</f>
        <v>0</v>
      </c>
      <c r="I277" s="24">
        <f ca="1">UNESP!I6</f>
        <v>0</v>
      </c>
      <c r="J277" s="24">
        <f ca="1">UNESP!J6</f>
        <v>0</v>
      </c>
      <c r="K277" s="24">
        <f ca="1">UNESP!K6</f>
        <v>0</v>
      </c>
      <c r="L277" s="24">
        <f ca="1">UNESP!L6</f>
        <v>0</v>
      </c>
      <c r="M277" s="24">
        <f ca="1">UNESP!M6</f>
        <v>0</v>
      </c>
      <c r="N277" s="24">
        <f ca="1">UNESP!N6</f>
        <v>0</v>
      </c>
      <c r="O277" s="24">
        <f ca="1">UNESP!O6</f>
        <v>0</v>
      </c>
      <c r="P277" s="24">
        <f ca="1">UNESP!P6</f>
        <v>0</v>
      </c>
      <c r="Q277" s="24">
        <f ca="1">UNESP!Q6</f>
        <v>0</v>
      </c>
      <c r="R277" s="24">
        <f ca="1">UNESP!R6</f>
        <v>0</v>
      </c>
      <c r="S277" s="24">
        <f ca="1">UNESP!S6</f>
        <v>0</v>
      </c>
      <c r="T277" s="85" t="str">
        <f ca="1">UNESP!T6</f>
        <v>C</v>
      </c>
      <c r="U277" s="24">
        <f ca="1">UNESP!U6</f>
        <v>0</v>
      </c>
      <c r="V277" s="24">
        <f ca="1">UNESP!V6</f>
        <v>0</v>
      </c>
      <c r="W277" s="24">
        <f ca="1">UNESP!W6</f>
        <v>0</v>
      </c>
      <c r="X277" s="24">
        <f ca="1">UNESP!X6</f>
        <v>0</v>
      </c>
      <c r="Y277" s="24">
        <f ca="1">UNESP!Y6</f>
        <v>0</v>
      </c>
      <c r="Z277" s="24">
        <f ca="1">UNESP!Z6</f>
        <v>0</v>
      </c>
      <c r="AA277" s="24">
        <f ca="1">UNESP!AA6</f>
        <v>0</v>
      </c>
      <c r="AB277" s="24">
        <f ca="1">UNESP!AB6</f>
        <v>0</v>
      </c>
      <c r="AC277" s="24">
        <f ca="1">UNESP!AC6</f>
        <v>0</v>
      </c>
      <c r="AD277" s="24">
        <f ca="1">UNESP!AD6</f>
        <v>0</v>
      </c>
      <c r="AE277" s="24">
        <f ca="1">UNESP!AE6</f>
        <v>0</v>
      </c>
      <c r="AF277" s="24">
        <f ca="1">UNESP!AF6</f>
        <v>0</v>
      </c>
      <c r="AG277" s="24">
        <f ca="1">UNESP!AG6</f>
        <v>0</v>
      </c>
      <c r="AH277" s="24">
        <f ca="1">UNESP!AH6</f>
        <v>0</v>
      </c>
      <c r="AI277" s="24">
        <f ca="1">UNESP!AI6</f>
        <v>0</v>
      </c>
      <c r="AJ277" s="85"/>
      <c r="AK277" s="93"/>
      <c r="AL277" s="33"/>
      <c r="AM277" s="33"/>
      <c r="AN277" s="36"/>
      <c r="AO277" s="36"/>
      <c r="AP277" s="36"/>
      <c r="AQ277" s="36"/>
      <c r="AR277" s="37"/>
      <c r="AS277" s="33"/>
      <c r="AT277" s="33"/>
      <c r="AU277" s="33"/>
      <c r="AV277" s="33"/>
      <c r="AW277" s="33"/>
      <c r="AX277" s="33"/>
      <c r="AY277" s="33"/>
      <c r="AZ277" s="38">
        <f t="shared" si="289"/>
        <v>0</v>
      </c>
      <c r="BA277" s="39">
        <f t="shared" si="290"/>
        <v>0</v>
      </c>
      <c r="BB277" s="40">
        <f t="shared" si="291"/>
        <v>0</v>
      </c>
      <c r="BC277" s="31">
        <f t="shared" si="292"/>
        <v>0</v>
      </c>
      <c r="BD277" s="40">
        <f t="shared" si="293"/>
        <v>0</v>
      </c>
      <c r="BE277" s="31">
        <f t="shared" si="294"/>
        <v>0</v>
      </c>
      <c r="BF277" s="40">
        <f t="shared" si="295"/>
        <v>0</v>
      </c>
      <c r="BG277" s="31">
        <f t="shared" si="296"/>
        <v>0</v>
      </c>
      <c r="BH277" s="40">
        <f t="shared" si="297"/>
        <v>0</v>
      </c>
      <c r="BI277" s="40">
        <f t="shared" si="298"/>
        <v>0</v>
      </c>
      <c r="BJ277" s="40">
        <f t="shared" si="299"/>
        <v>0</v>
      </c>
      <c r="BK277" s="40">
        <f t="shared" si="300"/>
        <v>0</v>
      </c>
      <c r="BL277" s="40">
        <f t="shared" si="301"/>
        <v>0</v>
      </c>
      <c r="BM277" s="31">
        <f t="shared" si="302"/>
        <v>0</v>
      </c>
      <c r="BN277" s="40">
        <f t="shared" si="303"/>
        <v>0</v>
      </c>
      <c r="BO277" s="40">
        <f t="shared" si="304"/>
        <v>0</v>
      </c>
      <c r="BP277" s="40">
        <f t="shared" si="305"/>
        <v>0</v>
      </c>
      <c r="BQ277" s="40">
        <f t="shared" si="306"/>
        <v>0</v>
      </c>
      <c r="BR277" s="40">
        <f t="shared" si="307"/>
        <v>0</v>
      </c>
      <c r="BS277" s="31">
        <f t="shared" si="308"/>
        <v>0</v>
      </c>
      <c r="BT277" s="40">
        <f t="shared" si="309"/>
        <v>0</v>
      </c>
      <c r="BU277" s="41">
        <f t="shared" si="310"/>
        <v>0</v>
      </c>
      <c r="BV277" s="41">
        <f t="shared" si="311"/>
        <v>0</v>
      </c>
      <c r="BW277" s="42"/>
      <c r="BX277" s="39">
        <f t="shared" si="312"/>
        <v>0</v>
      </c>
      <c r="BY277" s="40">
        <f t="shared" si="313"/>
        <v>0</v>
      </c>
      <c r="BZ277" s="40">
        <f t="shared" si="314"/>
        <v>0</v>
      </c>
      <c r="CA277" s="40">
        <f t="shared" si="315"/>
        <v>0</v>
      </c>
      <c r="CB277" s="40">
        <f t="shared" si="316"/>
        <v>0</v>
      </c>
      <c r="CC277" s="32" t="str">
        <f t="shared" si="283"/>
        <v/>
      </c>
      <c r="CD277" s="177" t="e">
        <f t="shared" si="262"/>
        <v>#VALUE!</v>
      </c>
      <c r="CE277" s="24" t="str">
        <f t="shared" si="317"/>
        <v xml:space="preserve"> </v>
      </c>
      <c r="CF277" s="177" t="e">
        <f t="shared" si="263"/>
        <v>#VALUE!</v>
      </c>
      <c r="CG277" s="24" t="str">
        <f t="shared" si="318"/>
        <v xml:space="preserve"> </v>
      </c>
      <c r="CH277" s="177" t="e">
        <f t="shared" si="264"/>
        <v>#VALUE!</v>
      </c>
      <c r="CI277" s="24" t="str">
        <f t="shared" si="319"/>
        <v xml:space="preserve"> </v>
      </c>
      <c r="CJ277" s="24" t="e">
        <f t="shared" si="287"/>
        <v>#VALUE!</v>
      </c>
      <c r="CK277" s="175" t="e">
        <f t="shared" si="265"/>
        <v>#VALUE!</v>
      </c>
      <c r="CM277">
        <f t="shared" si="266"/>
        <v>0</v>
      </c>
      <c r="CN277">
        <f t="shared" si="267"/>
        <v>0</v>
      </c>
      <c r="CO277">
        <f t="shared" si="268"/>
        <v>0</v>
      </c>
      <c r="CP277">
        <f t="shared" si="269"/>
        <v>0</v>
      </c>
      <c r="CQ277">
        <f t="shared" si="270"/>
        <v>0</v>
      </c>
      <c r="CR277">
        <f t="shared" si="271"/>
        <v>0</v>
      </c>
      <c r="CS277">
        <f t="shared" si="272"/>
        <v>0</v>
      </c>
      <c r="CT277">
        <f t="shared" si="273"/>
        <v>0</v>
      </c>
      <c r="CU277">
        <f t="shared" si="274"/>
        <v>0</v>
      </c>
      <c r="CV277">
        <f t="shared" si="275"/>
        <v>0</v>
      </c>
      <c r="CW277">
        <f t="shared" si="276"/>
        <v>0</v>
      </c>
      <c r="CX277">
        <f t="shared" si="277"/>
        <v>0</v>
      </c>
      <c r="CY277">
        <f t="shared" si="278"/>
        <v>0</v>
      </c>
      <c r="CZ277">
        <f t="shared" si="279"/>
        <v>0</v>
      </c>
      <c r="DA277">
        <f t="shared" si="280"/>
        <v>0</v>
      </c>
      <c r="DB277">
        <f t="shared" si="281"/>
        <v>0</v>
      </c>
      <c r="DC277">
        <f t="shared" si="282"/>
        <v>0</v>
      </c>
      <c r="DE277" s="24">
        <f t="shared" si="288"/>
        <v>0</v>
      </c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</row>
    <row r="278" spans="1:123" ht="15.75" thickBot="1">
      <c r="A278" s="24" t="str">
        <f ca="1">UNESP!A7</f>
        <v>UNESP/RC</v>
      </c>
      <c r="B278" s="24">
        <f ca="1">UNESP!B7</f>
        <v>5</v>
      </c>
      <c r="C278" s="24" t="str">
        <f ca="1">UNESP!C7</f>
        <v>Alexandre Janota Drigo</v>
      </c>
      <c r="D278" s="85" t="str">
        <f ca="1">UNESP!D7</f>
        <v>P</v>
      </c>
      <c r="E278" s="24">
        <f ca="1">UNESP!E7</f>
        <v>0</v>
      </c>
      <c r="F278" s="24">
        <f ca="1">UNESP!F7</f>
        <v>1</v>
      </c>
      <c r="G278" s="24">
        <f ca="1">UNESP!G7</f>
        <v>0</v>
      </c>
      <c r="H278" s="24">
        <f ca="1">UNESP!H7</f>
        <v>0</v>
      </c>
      <c r="I278" s="24">
        <f ca="1">UNESP!I7</f>
        <v>0</v>
      </c>
      <c r="J278" s="24">
        <f ca="1">UNESP!J7</f>
        <v>1</v>
      </c>
      <c r="K278" s="24">
        <f ca="1">UNESP!K7</f>
        <v>0</v>
      </c>
      <c r="L278" s="24">
        <f ca="1">UNESP!L7</f>
        <v>0</v>
      </c>
      <c r="M278" s="24">
        <f ca="1">UNESP!M7</f>
        <v>0</v>
      </c>
      <c r="N278" s="24">
        <f ca="1">UNESP!N7</f>
        <v>0</v>
      </c>
      <c r="O278" s="24">
        <f ca="1">UNESP!O7</f>
        <v>0</v>
      </c>
      <c r="P278" s="24">
        <f ca="1">UNESP!P7</f>
        <v>0</v>
      </c>
      <c r="Q278" s="24">
        <f ca="1">UNESP!Q7</f>
        <v>0</v>
      </c>
      <c r="R278" s="24">
        <f ca="1">UNESP!R7</f>
        <v>0</v>
      </c>
      <c r="S278" s="24">
        <f ca="1">UNESP!S7</f>
        <v>0</v>
      </c>
      <c r="T278" s="85" t="str">
        <f ca="1">UNESP!T7</f>
        <v>P</v>
      </c>
      <c r="U278" s="24">
        <f ca="1">UNESP!U7</f>
        <v>0</v>
      </c>
      <c r="V278" s="24">
        <f ca="1">UNESP!V7</f>
        <v>0</v>
      </c>
      <c r="W278" s="24">
        <f ca="1">UNESP!W7</f>
        <v>0</v>
      </c>
      <c r="X278" s="24">
        <f ca="1">UNESP!X7</f>
        <v>0</v>
      </c>
      <c r="Y278" s="24">
        <f ca="1">UNESP!Y7</f>
        <v>0</v>
      </c>
      <c r="Z278" s="24">
        <f ca="1">UNESP!Z7</f>
        <v>2</v>
      </c>
      <c r="AA278" s="24">
        <f ca="1">UNESP!AA7</f>
        <v>0</v>
      </c>
      <c r="AB278" s="24">
        <f ca="1">UNESP!AB7</f>
        <v>0</v>
      </c>
      <c r="AC278" s="24">
        <f ca="1">UNESP!AC7</f>
        <v>0</v>
      </c>
      <c r="AD278" s="24">
        <f ca="1">UNESP!AD7</f>
        <v>0</v>
      </c>
      <c r="AE278" s="24">
        <f ca="1">UNESP!AE7</f>
        <v>1</v>
      </c>
      <c r="AF278" s="24">
        <f ca="1">UNESP!AF7</f>
        <v>0</v>
      </c>
      <c r="AG278" s="24">
        <f ca="1">UNESP!AG7</f>
        <v>0</v>
      </c>
      <c r="AH278" s="24">
        <f ca="1">UNESP!AH7</f>
        <v>0</v>
      </c>
      <c r="AI278" s="24">
        <f ca="1">UNESP!AI7</f>
        <v>1</v>
      </c>
      <c r="AJ278" s="85"/>
      <c r="AK278" s="93"/>
      <c r="AL278" s="33"/>
      <c r="AM278" s="33"/>
      <c r="AN278" s="36"/>
      <c r="AO278" s="36"/>
      <c r="AP278" s="36"/>
      <c r="AQ278" s="36"/>
      <c r="AR278" s="37"/>
      <c r="AS278" s="33"/>
      <c r="AT278" s="33"/>
      <c r="AU278" s="33"/>
      <c r="AV278" s="33"/>
      <c r="AW278" s="33"/>
      <c r="AX278" s="33"/>
      <c r="AY278" s="33"/>
      <c r="AZ278" s="38">
        <f t="shared" si="289"/>
        <v>2</v>
      </c>
      <c r="BA278" s="39">
        <f t="shared" si="290"/>
        <v>0</v>
      </c>
      <c r="BB278" s="40">
        <f t="shared" si="291"/>
        <v>1</v>
      </c>
      <c r="BC278" s="31">
        <f t="shared" si="292"/>
        <v>1</v>
      </c>
      <c r="BD278" s="40">
        <f t="shared" si="293"/>
        <v>0</v>
      </c>
      <c r="BE278" s="31">
        <f t="shared" si="294"/>
        <v>1</v>
      </c>
      <c r="BF278" s="40">
        <f t="shared" si="295"/>
        <v>0</v>
      </c>
      <c r="BG278" s="31">
        <f t="shared" si="296"/>
        <v>1</v>
      </c>
      <c r="BH278" s="40">
        <f t="shared" si="297"/>
        <v>0</v>
      </c>
      <c r="BI278" s="40">
        <f t="shared" si="298"/>
        <v>3</v>
      </c>
      <c r="BJ278" s="40">
        <f t="shared" si="299"/>
        <v>0</v>
      </c>
      <c r="BK278" s="40">
        <f t="shared" si="300"/>
        <v>0</v>
      </c>
      <c r="BL278" s="40">
        <f t="shared" si="301"/>
        <v>0</v>
      </c>
      <c r="BM278" s="31">
        <f t="shared" si="302"/>
        <v>0</v>
      </c>
      <c r="BN278" s="40">
        <f t="shared" si="303"/>
        <v>0</v>
      </c>
      <c r="BO278" s="40">
        <f t="shared" si="304"/>
        <v>1</v>
      </c>
      <c r="BP278" s="40">
        <f t="shared" si="305"/>
        <v>1</v>
      </c>
      <c r="BQ278" s="40">
        <f t="shared" si="306"/>
        <v>0</v>
      </c>
      <c r="BR278" s="40">
        <f t="shared" si="307"/>
        <v>0</v>
      </c>
      <c r="BS278" s="31">
        <f t="shared" si="308"/>
        <v>0</v>
      </c>
      <c r="BT278" s="40">
        <f t="shared" si="309"/>
        <v>0</v>
      </c>
      <c r="BU278" s="41">
        <f t="shared" si="310"/>
        <v>1</v>
      </c>
      <c r="BV278" s="41">
        <f t="shared" si="311"/>
        <v>1</v>
      </c>
      <c r="BW278" s="42"/>
      <c r="BX278" s="39">
        <f t="shared" si="312"/>
        <v>80</v>
      </c>
      <c r="BY278" s="40">
        <f t="shared" si="313"/>
        <v>30</v>
      </c>
      <c r="BZ278" s="40">
        <f t="shared" si="314"/>
        <v>0</v>
      </c>
      <c r="CA278" s="40">
        <f t="shared" si="315"/>
        <v>20</v>
      </c>
      <c r="CB278" s="40">
        <f t="shared" si="316"/>
        <v>10</v>
      </c>
      <c r="CC278" s="32">
        <f t="shared" si="283"/>
        <v>140</v>
      </c>
      <c r="CD278" s="177">
        <f t="shared" si="262"/>
        <v>-6.6666666666666572</v>
      </c>
      <c r="CE278" s="24" t="str">
        <f t="shared" si="317"/>
        <v>NAO</v>
      </c>
      <c r="CF278" s="177">
        <f t="shared" si="263"/>
        <v>-46.666666666666657</v>
      </c>
      <c r="CG278" s="24" t="str">
        <f t="shared" si="318"/>
        <v>NAO</v>
      </c>
      <c r="CH278" s="177">
        <f t="shared" si="264"/>
        <v>-100</v>
      </c>
      <c r="CI278" s="24" t="str">
        <f t="shared" si="319"/>
        <v>NAO</v>
      </c>
      <c r="CJ278" s="24">
        <f t="shared" si="287"/>
        <v>318</v>
      </c>
      <c r="CK278" s="175">
        <f t="shared" si="265"/>
        <v>7.0683866407492496E-2</v>
      </c>
      <c r="CM278">
        <f t="shared" si="266"/>
        <v>0</v>
      </c>
      <c r="CN278">
        <f t="shared" si="267"/>
        <v>0.1557632398753894</v>
      </c>
      <c r="CO278">
        <f t="shared" si="268"/>
        <v>0</v>
      </c>
      <c r="CP278">
        <f t="shared" si="269"/>
        <v>0</v>
      </c>
      <c r="CQ278">
        <f t="shared" si="270"/>
        <v>0</v>
      </c>
      <c r="CR278">
        <f t="shared" si="271"/>
        <v>0.89820359281437134</v>
      </c>
      <c r="CS278">
        <f t="shared" si="272"/>
        <v>0</v>
      </c>
      <c r="CT278">
        <f t="shared" si="273"/>
        <v>0</v>
      </c>
      <c r="CU278">
        <f t="shared" si="274"/>
        <v>0</v>
      </c>
      <c r="CV278">
        <f t="shared" si="275"/>
        <v>0</v>
      </c>
      <c r="CW278">
        <f t="shared" si="276"/>
        <v>3.4482758620689657</v>
      </c>
      <c r="CX278">
        <f t="shared" si="277"/>
        <v>3.5714285714285712</v>
      </c>
      <c r="CY278">
        <f t="shared" si="278"/>
        <v>0</v>
      </c>
      <c r="CZ278">
        <f t="shared" si="279"/>
        <v>0</v>
      </c>
      <c r="DA278">
        <f t="shared" si="280"/>
        <v>0</v>
      </c>
      <c r="DB278">
        <f t="shared" si="281"/>
        <v>1.5503875968992247</v>
      </c>
      <c r="DC278">
        <f t="shared" si="282"/>
        <v>1.5748031496062989</v>
      </c>
      <c r="DE278" s="24">
        <f t="shared" si="288"/>
        <v>0</v>
      </c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</row>
    <row r="279" spans="1:123" ht="15.75" thickBot="1">
      <c r="A279" s="24" t="str">
        <f ca="1">UNESP!A8</f>
        <v>UNESP/RC</v>
      </c>
      <c r="B279" s="24">
        <f ca="1">UNESP!B8</f>
        <v>6</v>
      </c>
      <c r="C279" s="24" t="str">
        <f ca="1">UNESP!C8</f>
        <v>Angelina Zanesco</v>
      </c>
      <c r="D279" s="85" t="str">
        <f ca="1">UNESP!D8</f>
        <v>P</v>
      </c>
      <c r="E279" s="24">
        <f ca="1">UNESP!E8</f>
        <v>2</v>
      </c>
      <c r="F279" s="24">
        <f ca="1">UNESP!F8</f>
        <v>4</v>
      </c>
      <c r="G279" s="24">
        <f ca="1">UNESP!G8</f>
        <v>0</v>
      </c>
      <c r="H279" s="24">
        <f ca="1">UNESP!H8</f>
        <v>2</v>
      </c>
      <c r="I279" s="24">
        <f ca="1">UNESP!I8</f>
        <v>1</v>
      </c>
      <c r="J279" s="24">
        <f ca="1">UNESP!J8</f>
        <v>0</v>
      </c>
      <c r="K279" s="24">
        <f ca="1">UNESP!K8</f>
        <v>0</v>
      </c>
      <c r="L279" s="24">
        <f ca="1">UNESP!L8</f>
        <v>0</v>
      </c>
      <c r="M279" s="24">
        <f ca="1">UNESP!M8</f>
        <v>0</v>
      </c>
      <c r="N279" s="24">
        <f ca="1">UNESP!N8</f>
        <v>0</v>
      </c>
      <c r="O279" s="24">
        <f ca="1">UNESP!O8</f>
        <v>0</v>
      </c>
      <c r="P279" s="24">
        <f ca="1">UNESP!P8</f>
        <v>0</v>
      </c>
      <c r="Q279" s="24">
        <f ca="1">UNESP!Q8</f>
        <v>0</v>
      </c>
      <c r="R279" s="24">
        <f ca="1">UNESP!R8</f>
        <v>0</v>
      </c>
      <c r="S279" s="24">
        <f ca="1">UNESP!S8</f>
        <v>0</v>
      </c>
      <c r="T279" s="85" t="str">
        <f ca="1">UNESP!T8</f>
        <v>P</v>
      </c>
      <c r="U279" s="24">
        <f ca="1">UNESP!U8</f>
        <v>0</v>
      </c>
      <c r="V279" s="24">
        <f ca="1">UNESP!V8</f>
        <v>1</v>
      </c>
      <c r="W279" s="24">
        <f ca="1">UNESP!W8</f>
        <v>3</v>
      </c>
      <c r="X279" s="24">
        <f ca="1">UNESP!X8</f>
        <v>0</v>
      </c>
      <c r="Y279" s="24">
        <f ca="1">UNESP!Y8</f>
        <v>0</v>
      </c>
      <c r="Z279" s="24">
        <f ca="1">UNESP!Z8</f>
        <v>0</v>
      </c>
      <c r="AA279" s="24">
        <f ca="1">UNESP!AA8</f>
        <v>0</v>
      </c>
      <c r="AB279" s="24">
        <f ca="1">UNESP!AB8</f>
        <v>0</v>
      </c>
      <c r="AC279" s="24">
        <f ca="1">UNESP!AC8</f>
        <v>0</v>
      </c>
      <c r="AD279" s="24">
        <f ca="1">UNESP!AD8</f>
        <v>0</v>
      </c>
      <c r="AE279" s="24">
        <f ca="1">UNESP!AE8</f>
        <v>0</v>
      </c>
      <c r="AF279" s="24">
        <f ca="1">UNESP!AF8</f>
        <v>0</v>
      </c>
      <c r="AG279" s="24">
        <f ca="1">UNESP!AG8</f>
        <v>0</v>
      </c>
      <c r="AH279" s="24">
        <f ca="1">UNESP!AH8</f>
        <v>0</v>
      </c>
      <c r="AI279" s="24">
        <f ca="1">UNESP!AI8</f>
        <v>0</v>
      </c>
      <c r="AJ279" s="85"/>
      <c r="AK279" s="93"/>
      <c r="AL279" s="33"/>
      <c r="AM279" s="33"/>
      <c r="AN279" s="36"/>
      <c r="AO279" s="36"/>
      <c r="AP279" s="36"/>
      <c r="AQ279" s="36"/>
      <c r="AR279" s="37"/>
      <c r="AS279" s="33"/>
      <c r="AT279" s="33"/>
      <c r="AU279" s="33"/>
      <c r="AV279" s="33"/>
      <c r="AW279" s="33"/>
      <c r="AX279" s="33"/>
      <c r="AY279" s="33"/>
      <c r="AZ279" s="38">
        <f t="shared" si="289"/>
        <v>2</v>
      </c>
      <c r="BA279" s="39">
        <f t="shared" si="290"/>
        <v>2</v>
      </c>
      <c r="BB279" s="40">
        <f t="shared" si="291"/>
        <v>5</v>
      </c>
      <c r="BC279" s="31">
        <f t="shared" si="292"/>
        <v>7</v>
      </c>
      <c r="BD279" s="40">
        <f t="shared" si="293"/>
        <v>3</v>
      </c>
      <c r="BE279" s="31">
        <f t="shared" si="294"/>
        <v>10</v>
      </c>
      <c r="BF279" s="40">
        <f t="shared" si="295"/>
        <v>2</v>
      </c>
      <c r="BG279" s="31">
        <f t="shared" si="296"/>
        <v>12</v>
      </c>
      <c r="BH279" s="40">
        <f t="shared" si="297"/>
        <v>1</v>
      </c>
      <c r="BI279" s="40">
        <f t="shared" si="298"/>
        <v>0</v>
      </c>
      <c r="BJ279" s="40">
        <f t="shared" si="299"/>
        <v>0</v>
      </c>
      <c r="BK279" s="40">
        <f t="shared" si="300"/>
        <v>0</v>
      </c>
      <c r="BL279" s="40">
        <f t="shared" si="301"/>
        <v>0</v>
      </c>
      <c r="BM279" s="31">
        <f t="shared" si="302"/>
        <v>0</v>
      </c>
      <c r="BN279" s="40">
        <f t="shared" si="303"/>
        <v>0</v>
      </c>
      <c r="BO279" s="40">
        <f t="shared" si="304"/>
        <v>0</v>
      </c>
      <c r="BP279" s="40">
        <f t="shared" si="305"/>
        <v>0</v>
      </c>
      <c r="BQ279" s="40">
        <f t="shared" si="306"/>
        <v>0</v>
      </c>
      <c r="BR279" s="40">
        <f t="shared" si="307"/>
        <v>0</v>
      </c>
      <c r="BS279" s="31">
        <f t="shared" si="308"/>
        <v>0</v>
      </c>
      <c r="BT279" s="40">
        <f t="shared" si="309"/>
        <v>0</v>
      </c>
      <c r="BU279" s="41">
        <f t="shared" si="310"/>
        <v>0</v>
      </c>
      <c r="BV279" s="41">
        <f t="shared" si="311"/>
        <v>0</v>
      </c>
      <c r="BW279" s="42"/>
      <c r="BX279" s="39">
        <f t="shared" si="312"/>
        <v>880</v>
      </c>
      <c r="BY279" s="40">
        <f t="shared" si="313"/>
        <v>0</v>
      </c>
      <c r="BZ279" s="40">
        <f t="shared" si="314"/>
        <v>0</v>
      </c>
      <c r="CA279" s="40">
        <f t="shared" si="315"/>
        <v>0</v>
      </c>
      <c r="CB279" s="40">
        <f t="shared" si="316"/>
        <v>0</v>
      </c>
      <c r="CC279" s="32">
        <f t="shared" si="283"/>
        <v>880</v>
      </c>
      <c r="CD279" s="177">
        <f t="shared" si="262"/>
        <v>733.33333333333337</v>
      </c>
      <c r="CE279" s="24">
        <f t="shared" si="317"/>
        <v>3</v>
      </c>
      <c r="CF279" s="177">
        <f t="shared" si="263"/>
        <v>693.33333333333337</v>
      </c>
      <c r="CG279" s="24">
        <f t="shared" si="318"/>
        <v>4</v>
      </c>
      <c r="CH279" s="177">
        <f t="shared" si="264"/>
        <v>640</v>
      </c>
      <c r="CI279" s="24">
        <f t="shared" si="319"/>
        <v>5</v>
      </c>
      <c r="CJ279" s="24">
        <f t="shared" si="287"/>
        <v>67</v>
      </c>
      <c r="CK279" s="175">
        <f t="shared" si="265"/>
        <v>0.44429858884709567</v>
      </c>
      <c r="CM279">
        <f t="shared" si="266"/>
        <v>0.36968576709796674</v>
      </c>
      <c r="CN279">
        <f t="shared" si="267"/>
        <v>0.77881619937694702</v>
      </c>
      <c r="CO279">
        <f t="shared" si="268"/>
        <v>0.29940119760479045</v>
      </c>
      <c r="CP279">
        <f t="shared" si="269"/>
        <v>0.45558086560364469</v>
      </c>
      <c r="CQ279">
        <f t="shared" si="270"/>
        <v>0.84033613445378152</v>
      </c>
      <c r="CR279">
        <f t="shared" si="271"/>
        <v>0</v>
      </c>
      <c r="CS279">
        <f t="shared" si="272"/>
        <v>0</v>
      </c>
      <c r="CT279">
        <f t="shared" si="273"/>
        <v>0</v>
      </c>
      <c r="CU279">
        <f t="shared" si="274"/>
        <v>0</v>
      </c>
      <c r="CV279">
        <f t="shared" si="275"/>
        <v>0</v>
      </c>
      <c r="CW279">
        <f t="shared" si="276"/>
        <v>0</v>
      </c>
      <c r="CX279">
        <f t="shared" si="277"/>
        <v>0</v>
      </c>
      <c r="CY279">
        <f t="shared" si="278"/>
        <v>0</v>
      </c>
      <c r="CZ279">
        <f t="shared" si="279"/>
        <v>0</v>
      </c>
      <c r="DA279">
        <f t="shared" si="280"/>
        <v>0</v>
      </c>
      <c r="DB279">
        <f t="shared" si="281"/>
        <v>0</v>
      </c>
      <c r="DC279">
        <f t="shared" si="282"/>
        <v>0</v>
      </c>
      <c r="DE279" s="24">
        <f t="shared" si="288"/>
        <v>0</v>
      </c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</row>
    <row r="280" spans="1:123" ht="15.75" thickBot="1">
      <c r="A280" s="24" t="str">
        <f ca="1">UNESP!A9</f>
        <v>UNESP/RC</v>
      </c>
      <c r="B280" s="24">
        <f ca="1">UNESP!B9</f>
        <v>7</v>
      </c>
      <c r="C280" s="24" t="str">
        <f ca="1">UNESP!C9</f>
        <v>Benedito Sérgio Denadai</v>
      </c>
      <c r="D280" s="85" t="str">
        <f ca="1">UNESP!D9</f>
        <v>P</v>
      </c>
      <c r="E280" s="24">
        <f ca="1">UNESP!E9</f>
        <v>4</v>
      </c>
      <c r="F280" s="24">
        <f ca="1">UNESP!F9</f>
        <v>4</v>
      </c>
      <c r="G280" s="24">
        <f ca="1">UNESP!G9</f>
        <v>0</v>
      </c>
      <c r="H280" s="24">
        <f ca="1">UNESP!H9</f>
        <v>0</v>
      </c>
      <c r="I280" s="24">
        <f ca="1">UNESP!I9</f>
        <v>0</v>
      </c>
      <c r="J280" s="24">
        <f ca="1">UNESP!J9</f>
        <v>1</v>
      </c>
      <c r="K280" s="24">
        <f ca="1">UNESP!K9</f>
        <v>0</v>
      </c>
      <c r="L280" s="24">
        <f ca="1">UNESP!L9</f>
        <v>0</v>
      </c>
      <c r="M280" s="24">
        <f ca="1">UNESP!M9</f>
        <v>0</v>
      </c>
      <c r="N280" s="24">
        <f ca="1">UNESP!N9</f>
        <v>0</v>
      </c>
      <c r="O280" s="24">
        <f ca="1">UNESP!O9</f>
        <v>0</v>
      </c>
      <c r="P280" s="24">
        <f ca="1">UNESP!P9</f>
        <v>0</v>
      </c>
      <c r="Q280" s="24">
        <f ca="1">UNESP!Q9</f>
        <v>0</v>
      </c>
      <c r="R280" s="24">
        <f ca="1">UNESP!R9</f>
        <v>0</v>
      </c>
      <c r="S280" s="24">
        <f ca="1">UNESP!S9</f>
        <v>0</v>
      </c>
      <c r="T280" s="85" t="str">
        <f ca="1">UNESP!T9</f>
        <v>C</v>
      </c>
      <c r="U280" s="24">
        <f ca="1">UNESP!U9</f>
        <v>0</v>
      </c>
      <c r="V280" s="24">
        <f ca="1">UNESP!V9</f>
        <v>0</v>
      </c>
      <c r="W280" s="24">
        <f ca="1">UNESP!W9</f>
        <v>0</v>
      </c>
      <c r="X280" s="24">
        <f ca="1">UNESP!X9</f>
        <v>0</v>
      </c>
      <c r="Y280" s="24">
        <f ca="1">UNESP!Y9</f>
        <v>0</v>
      </c>
      <c r="Z280" s="24">
        <f ca="1">UNESP!Z9</f>
        <v>0</v>
      </c>
      <c r="AA280" s="24">
        <f ca="1">UNESP!AA9</f>
        <v>0</v>
      </c>
      <c r="AB280" s="24">
        <f ca="1">UNESP!AB9</f>
        <v>0</v>
      </c>
      <c r="AC280" s="24">
        <f ca="1">UNESP!AC9</f>
        <v>0</v>
      </c>
      <c r="AD280" s="24">
        <f ca="1">UNESP!AD9</f>
        <v>0</v>
      </c>
      <c r="AE280" s="24">
        <f ca="1">UNESP!AE9</f>
        <v>0</v>
      </c>
      <c r="AF280" s="24">
        <f ca="1">UNESP!AF9</f>
        <v>0</v>
      </c>
      <c r="AG280" s="24">
        <f ca="1">UNESP!AG9</f>
        <v>0</v>
      </c>
      <c r="AH280" s="24">
        <f ca="1">UNESP!AH9</f>
        <v>0</v>
      </c>
      <c r="AI280" s="24">
        <f ca="1">UNESP!AI9</f>
        <v>0</v>
      </c>
      <c r="AJ280" s="85"/>
      <c r="AK280" s="93"/>
      <c r="AL280" s="33"/>
      <c r="AM280" s="33"/>
      <c r="AN280" s="36"/>
      <c r="AO280" s="36"/>
      <c r="AP280" s="36"/>
      <c r="AQ280" s="36"/>
      <c r="AR280" s="37"/>
      <c r="AS280" s="33"/>
      <c r="AT280" s="33"/>
      <c r="AU280" s="33"/>
      <c r="AV280" s="33"/>
      <c r="AW280" s="33"/>
      <c r="AX280" s="33"/>
      <c r="AY280" s="33"/>
      <c r="AZ280" s="38">
        <f t="shared" si="289"/>
        <v>1</v>
      </c>
      <c r="BA280" s="39">
        <f t="shared" si="290"/>
        <v>4</v>
      </c>
      <c r="BB280" s="40">
        <f t="shared" si="291"/>
        <v>4</v>
      </c>
      <c r="BC280" s="31">
        <f t="shared" si="292"/>
        <v>8</v>
      </c>
      <c r="BD280" s="40">
        <f t="shared" si="293"/>
        <v>0</v>
      </c>
      <c r="BE280" s="31">
        <f t="shared" si="294"/>
        <v>8</v>
      </c>
      <c r="BF280" s="40">
        <f t="shared" si="295"/>
        <v>0</v>
      </c>
      <c r="BG280" s="31">
        <f t="shared" si="296"/>
        <v>8</v>
      </c>
      <c r="BH280" s="40">
        <f t="shared" si="297"/>
        <v>0</v>
      </c>
      <c r="BI280" s="40">
        <f t="shared" si="298"/>
        <v>1</v>
      </c>
      <c r="BJ280" s="40">
        <f t="shared" si="299"/>
        <v>0</v>
      </c>
      <c r="BK280" s="40">
        <f t="shared" si="300"/>
        <v>0</v>
      </c>
      <c r="BL280" s="40">
        <f t="shared" si="301"/>
        <v>0</v>
      </c>
      <c r="BM280" s="31">
        <f t="shared" si="302"/>
        <v>0</v>
      </c>
      <c r="BN280" s="40">
        <f t="shared" si="303"/>
        <v>0</v>
      </c>
      <c r="BO280" s="40">
        <f t="shared" si="304"/>
        <v>0</v>
      </c>
      <c r="BP280" s="40">
        <f t="shared" si="305"/>
        <v>0</v>
      </c>
      <c r="BQ280" s="40">
        <f t="shared" si="306"/>
        <v>0</v>
      </c>
      <c r="BR280" s="40">
        <f t="shared" si="307"/>
        <v>0</v>
      </c>
      <c r="BS280" s="31">
        <f t="shared" si="308"/>
        <v>0</v>
      </c>
      <c r="BT280" s="40">
        <f t="shared" si="309"/>
        <v>0</v>
      </c>
      <c r="BU280" s="41">
        <f t="shared" si="310"/>
        <v>0</v>
      </c>
      <c r="BV280" s="41">
        <f t="shared" si="311"/>
        <v>0</v>
      </c>
      <c r="BW280" s="42"/>
      <c r="BX280" s="39">
        <f t="shared" si="312"/>
        <v>720</v>
      </c>
      <c r="BY280" s="40">
        <f t="shared" si="313"/>
        <v>10</v>
      </c>
      <c r="BZ280" s="40">
        <f t="shared" si="314"/>
        <v>0</v>
      </c>
      <c r="CA280" s="40">
        <f t="shared" si="315"/>
        <v>0</v>
      </c>
      <c r="CB280" s="40">
        <f t="shared" si="316"/>
        <v>0</v>
      </c>
      <c r="CC280" s="32">
        <f t="shared" si="283"/>
        <v>730</v>
      </c>
      <c r="CD280" s="177">
        <f t="shared" si="262"/>
        <v>656.66666666666663</v>
      </c>
      <c r="CE280" s="24">
        <f t="shared" si="317"/>
        <v>3</v>
      </c>
      <c r="CF280" s="177">
        <f t="shared" si="263"/>
        <v>636.66666666666663</v>
      </c>
      <c r="CG280" s="24">
        <f t="shared" si="318"/>
        <v>4</v>
      </c>
      <c r="CH280" s="177">
        <f t="shared" si="264"/>
        <v>610</v>
      </c>
      <c r="CI280" s="24">
        <f t="shared" si="319"/>
        <v>5</v>
      </c>
      <c r="CJ280" s="24">
        <f t="shared" si="287"/>
        <v>87</v>
      </c>
      <c r="CK280" s="175">
        <f t="shared" si="265"/>
        <v>0.368565874839068</v>
      </c>
      <c r="CM280">
        <f t="shared" si="266"/>
        <v>0.73937153419593349</v>
      </c>
      <c r="CN280">
        <f t="shared" si="267"/>
        <v>0.62305295950155759</v>
      </c>
      <c r="CO280">
        <f t="shared" si="268"/>
        <v>0</v>
      </c>
      <c r="CP280">
        <f t="shared" si="269"/>
        <v>0</v>
      </c>
      <c r="CQ280">
        <f t="shared" si="270"/>
        <v>0</v>
      </c>
      <c r="CR280">
        <f t="shared" si="271"/>
        <v>0.29940119760479045</v>
      </c>
      <c r="CS280">
        <f t="shared" si="272"/>
        <v>0</v>
      </c>
      <c r="CT280">
        <f t="shared" si="273"/>
        <v>0</v>
      </c>
      <c r="CU280">
        <f t="shared" si="274"/>
        <v>0</v>
      </c>
      <c r="CV280">
        <f t="shared" si="275"/>
        <v>0</v>
      </c>
      <c r="CW280">
        <f t="shared" si="276"/>
        <v>0</v>
      </c>
      <c r="CX280">
        <f t="shared" si="277"/>
        <v>0</v>
      </c>
      <c r="CY280">
        <f t="shared" si="278"/>
        <v>0</v>
      </c>
      <c r="CZ280">
        <f t="shared" si="279"/>
        <v>0</v>
      </c>
      <c r="DA280">
        <f t="shared" si="280"/>
        <v>0</v>
      </c>
      <c r="DB280">
        <f t="shared" si="281"/>
        <v>0</v>
      </c>
      <c r="DC280">
        <f t="shared" si="282"/>
        <v>0</v>
      </c>
      <c r="DE280" s="24">
        <f t="shared" si="288"/>
        <v>0</v>
      </c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</row>
    <row r="281" spans="1:123" ht="15.75" thickBot="1">
      <c r="A281" s="24" t="str">
        <f ca="1">UNESP!A10</f>
        <v>UNESP/RC</v>
      </c>
      <c r="B281" s="24">
        <f ca="1">UNESP!B10</f>
        <v>8</v>
      </c>
      <c r="C281" s="24" t="str">
        <f ca="1">UNESP!C10</f>
        <v>Camila Coelho Greco</v>
      </c>
      <c r="D281" s="85" t="str">
        <f ca="1">UNESP!D10</f>
        <v>P</v>
      </c>
      <c r="E281" s="24">
        <f ca="1">UNESP!E10</f>
        <v>1</v>
      </c>
      <c r="F281" s="24">
        <f ca="1">UNESP!F10</f>
        <v>3</v>
      </c>
      <c r="G281" s="24">
        <f ca="1">UNESP!G10</f>
        <v>1</v>
      </c>
      <c r="H281" s="24">
        <f ca="1">UNESP!H10</f>
        <v>0</v>
      </c>
      <c r="I281" s="24">
        <f ca="1">UNESP!I10</f>
        <v>0</v>
      </c>
      <c r="J281" s="24">
        <f ca="1">UNESP!J10</f>
        <v>1</v>
      </c>
      <c r="K281" s="24">
        <f ca="1">UNESP!K10</f>
        <v>0</v>
      </c>
      <c r="L281" s="24">
        <f ca="1">UNESP!L10</f>
        <v>0</v>
      </c>
      <c r="M281" s="24">
        <f ca="1">UNESP!M10</f>
        <v>0</v>
      </c>
      <c r="N281" s="24">
        <f ca="1">UNESP!N10</f>
        <v>0</v>
      </c>
      <c r="O281" s="24">
        <f ca="1">UNESP!O10</f>
        <v>0</v>
      </c>
      <c r="P281" s="24">
        <f ca="1">UNESP!P10</f>
        <v>0</v>
      </c>
      <c r="Q281" s="24">
        <f ca="1">UNESP!Q10</f>
        <v>0</v>
      </c>
      <c r="R281" s="24">
        <f ca="1">UNESP!R10</f>
        <v>0</v>
      </c>
      <c r="S281" s="24">
        <f ca="1">UNESP!S10</f>
        <v>0</v>
      </c>
      <c r="T281" s="85" t="str">
        <f ca="1">UNESP!T10</f>
        <v>P</v>
      </c>
      <c r="U281" s="24">
        <f ca="1">UNESP!U10</f>
        <v>4</v>
      </c>
      <c r="V281" s="24">
        <f ca="1">UNESP!V10</f>
        <v>2</v>
      </c>
      <c r="W281" s="24">
        <f ca="1">UNESP!W10</f>
        <v>1</v>
      </c>
      <c r="X281" s="24">
        <f ca="1">UNESP!X10</f>
        <v>0</v>
      </c>
      <c r="Y281" s="24">
        <f ca="1">UNESP!Y10</f>
        <v>0</v>
      </c>
      <c r="Z281" s="24">
        <f ca="1">UNESP!Z10</f>
        <v>0</v>
      </c>
      <c r="AA281" s="24">
        <f ca="1">UNESP!AA10</f>
        <v>0</v>
      </c>
      <c r="AB281" s="24">
        <f ca="1">UNESP!AB10</f>
        <v>0</v>
      </c>
      <c r="AC281" s="24">
        <f ca="1">UNESP!AC10</f>
        <v>0</v>
      </c>
      <c r="AD281" s="24">
        <f ca="1">UNESP!AD10</f>
        <v>0</v>
      </c>
      <c r="AE281" s="24">
        <f ca="1">UNESP!AE10</f>
        <v>0</v>
      </c>
      <c r="AF281" s="24">
        <f ca="1">UNESP!AF10</f>
        <v>0</v>
      </c>
      <c r="AG281" s="24">
        <f ca="1">UNESP!AG10</f>
        <v>0</v>
      </c>
      <c r="AH281" s="24">
        <f ca="1">UNESP!AH10</f>
        <v>0</v>
      </c>
      <c r="AI281" s="24">
        <f ca="1">UNESP!AI10</f>
        <v>0</v>
      </c>
      <c r="AJ281" s="85"/>
      <c r="AK281" s="93"/>
      <c r="AL281" s="33"/>
      <c r="AM281" s="33"/>
      <c r="AN281" s="36"/>
      <c r="AO281" s="36"/>
      <c r="AP281" s="36"/>
      <c r="AQ281" s="36"/>
      <c r="AR281" s="37"/>
      <c r="AS281" s="33"/>
      <c r="AT281" s="33"/>
      <c r="AU281" s="33"/>
      <c r="AV281" s="33"/>
      <c r="AW281" s="33"/>
      <c r="AX281" s="33"/>
      <c r="AY281" s="33"/>
      <c r="AZ281" s="38">
        <f t="shared" si="289"/>
        <v>2</v>
      </c>
      <c r="BA281" s="39">
        <f t="shared" si="290"/>
        <v>5</v>
      </c>
      <c r="BB281" s="40">
        <f t="shared" si="291"/>
        <v>5</v>
      </c>
      <c r="BC281" s="31">
        <f t="shared" si="292"/>
        <v>10</v>
      </c>
      <c r="BD281" s="40">
        <f t="shared" si="293"/>
        <v>2</v>
      </c>
      <c r="BE281" s="31">
        <f t="shared" si="294"/>
        <v>12</v>
      </c>
      <c r="BF281" s="40">
        <f t="shared" si="295"/>
        <v>0</v>
      </c>
      <c r="BG281" s="31">
        <f t="shared" si="296"/>
        <v>12</v>
      </c>
      <c r="BH281" s="40">
        <f t="shared" si="297"/>
        <v>0</v>
      </c>
      <c r="BI281" s="40">
        <f t="shared" si="298"/>
        <v>1</v>
      </c>
      <c r="BJ281" s="40">
        <f t="shared" si="299"/>
        <v>0</v>
      </c>
      <c r="BK281" s="40">
        <f t="shared" si="300"/>
        <v>0</v>
      </c>
      <c r="BL281" s="40">
        <f t="shared" si="301"/>
        <v>0</v>
      </c>
      <c r="BM281" s="31">
        <f t="shared" si="302"/>
        <v>0</v>
      </c>
      <c r="BN281" s="40">
        <f t="shared" si="303"/>
        <v>0</v>
      </c>
      <c r="BO281" s="40">
        <f t="shared" si="304"/>
        <v>0</v>
      </c>
      <c r="BP281" s="40">
        <f t="shared" si="305"/>
        <v>0</v>
      </c>
      <c r="BQ281" s="40">
        <f t="shared" si="306"/>
        <v>0</v>
      </c>
      <c r="BR281" s="40">
        <f t="shared" si="307"/>
        <v>0</v>
      </c>
      <c r="BS281" s="31">
        <f t="shared" si="308"/>
        <v>0</v>
      </c>
      <c r="BT281" s="40">
        <f t="shared" si="309"/>
        <v>0</v>
      </c>
      <c r="BU281" s="41">
        <f t="shared" si="310"/>
        <v>0</v>
      </c>
      <c r="BV281" s="41">
        <f t="shared" si="311"/>
        <v>0</v>
      </c>
      <c r="BW281" s="42"/>
      <c r="BX281" s="39">
        <f t="shared" si="312"/>
        <v>1020</v>
      </c>
      <c r="BY281" s="40">
        <f t="shared" si="313"/>
        <v>10</v>
      </c>
      <c r="BZ281" s="40">
        <f t="shared" si="314"/>
        <v>0</v>
      </c>
      <c r="CA281" s="40">
        <f t="shared" si="315"/>
        <v>0</v>
      </c>
      <c r="CB281" s="40">
        <f t="shared" si="316"/>
        <v>0</v>
      </c>
      <c r="CC281" s="32">
        <f t="shared" si="283"/>
        <v>1030</v>
      </c>
      <c r="CD281" s="177">
        <f t="shared" si="262"/>
        <v>883.33333333333337</v>
      </c>
      <c r="CE281" s="24">
        <f t="shared" si="317"/>
        <v>3</v>
      </c>
      <c r="CF281" s="177">
        <f t="shared" si="263"/>
        <v>843.33333333333337</v>
      </c>
      <c r="CG281" s="24">
        <f t="shared" si="318"/>
        <v>4</v>
      </c>
      <c r="CH281" s="177">
        <f t="shared" si="264"/>
        <v>790</v>
      </c>
      <c r="CI281" s="24">
        <f t="shared" si="319"/>
        <v>5</v>
      </c>
      <c r="CJ281" s="24">
        <f t="shared" si="287"/>
        <v>49</v>
      </c>
      <c r="CK281" s="175">
        <f t="shared" si="265"/>
        <v>0.52003130285512333</v>
      </c>
      <c r="CM281">
        <f t="shared" si="266"/>
        <v>0.92421441774491675</v>
      </c>
      <c r="CN281">
        <f t="shared" si="267"/>
        <v>0.77881619937694702</v>
      </c>
      <c r="CO281">
        <f t="shared" si="268"/>
        <v>0.19960079840319361</v>
      </c>
      <c r="CP281">
        <f t="shared" si="269"/>
        <v>0</v>
      </c>
      <c r="CQ281">
        <f t="shared" si="270"/>
        <v>0</v>
      </c>
      <c r="CR281">
        <f t="shared" si="271"/>
        <v>0.29940119760479045</v>
      </c>
      <c r="CS281">
        <f t="shared" si="272"/>
        <v>0</v>
      </c>
      <c r="CT281">
        <f t="shared" si="273"/>
        <v>0</v>
      </c>
      <c r="CU281">
        <f t="shared" si="274"/>
        <v>0</v>
      </c>
      <c r="CV281">
        <f t="shared" si="275"/>
        <v>0</v>
      </c>
      <c r="CW281">
        <f t="shared" si="276"/>
        <v>0</v>
      </c>
      <c r="CX281">
        <f t="shared" si="277"/>
        <v>0</v>
      </c>
      <c r="CY281">
        <f t="shared" si="278"/>
        <v>0</v>
      </c>
      <c r="CZ281">
        <f t="shared" si="279"/>
        <v>0</v>
      </c>
      <c r="DA281">
        <f t="shared" si="280"/>
        <v>0</v>
      </c>
      <c r="DB281">
        <f t="shared" si="281"/>
        <v>0</v>
      </c>
      <c r="DC281">
        <f t="shared" si="282"/>
        <v>0</v>
      </c>
      <c r="DE281" s="24">
        <f t="shared" si="288"/>
        <v>0</v>
      </c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</row>
    <row r="282" spans="1:123" ht="15.75" thickBot="1">
      <c r="A282" s="24" t="str">
        <f ca="1">UNESP!A11</f>
        <v>UNESP/RC</v>
      </c>
      <c r="B282" s="24">
        <f ca="1">UNESP!B11</f>
        <v>9</v>
      </c>
      <c r="C282" s="24" t="str">
        <f ca="1">UNESP!C11</f>
        <v>Claudio Alexandre Gobatto</v>
      </c>
      <c r="D282" s="85" t="str">
        <f ca="1">UNESP!D11</f>
        <v>P</v>
      </c>
      <c r="E282" s="24">
        <f ca="1">UNESP!E11</f>
        <v>2</v>
      </c>
      <c r="F282" s="24">
        <f ca="1">UNESP!F11</f>
        <v>1</v>
      </c>
      <c r="G282" s="24">
        <f ca="1">UNESP!G11</f>
        <v>1</v>
      </c>
      <c r="H282" s="24">
        <f ca="1">UNESP!H11</f>
        <v>1</v>
      </c>
      <c r="I282" s="24">
        <f ca="1">UNESP!I11</f>
        <v>0</v>
      </c>
      <c r="J282" s="24">
        <f ca="1">UNESP!J11</f>
        <v>0</v>
      </c>
      <c r="K282" s="24">
        <f ca="1">UNESP!K11</f>
        <v>0</v>
      </c>
      <c r="L282" s="24">
        <f ca="1">UNESP!L11</f>
        <v>0</v>
      </c>
      <c r="M282" s="24">
        <f ca="1">UNESP!M11</f>
        <v>0</v>
      </c>
      <c r="N282" s="24">
        <f ca="1">UNESP!N11</f>
        <v>0</v>
      </c>
      <c r="O282" s="24">
        <f ca="1">UNESP!O11</f>
        <v>0</v>
      </c>
      <c r="P282" s="24">
        <f ca="1">UNESP!P11</f>
        <v>0</v>
      </c>
      <c r="Q282" s="24">
        <f ca="1">UNESP!Q11</f>
        <v>0</v>
      </c>
      <c r="R282" s="24">
        <f ca="1">UNESP!R11</f>
        <v>0</v>
      </c>
      <c r="S282" s="24">
        <f ca="1">UNESP!S11</f>
        <v>0</v>
      </c>
      <c r="T282" s="85" t="str">
        <f ca="1">UNESP!T11</f>
        <v>P</v>
      </c>
      <c r="U282" s="24">
        <f ca="1">UNESP!U11</f>
        <v>4</v>
      </c>
      <c r="V282" s="24">
        <f ca="1">UNESP!V11</f>
        <v>2</v>
      </c>
      <c r="W282" s="24">
        <f ca="1">UNESP!W11</f>
        <v>2</v>
      </c>
      <c r="X282" s="24">
        <f ca="1">UNESP!X11</f>
        <v>0</v>
      </c>
      <c r="Y282" s="24">
        <f ca="1">UNESP!Y11</f>
        <v>0</v>
      </c>
      <c r="Z282" s="24">
        <f ca="1">UNESP!Z11</f>
        <v>0</v>
      </c>
      <c r="AA282" s="24">
        <f ca="1">UNESP!AA11</f>
        <v>0</v>
      </c>
      <c r="AB282" s="24">
        <f ca="1">UNESP!AB11</f>
        <v>0</v>
      </c>
      <c r="AC282" s="24">
        <f ca="1">UNESP!AC11</f>
        <v>0</v>
      </c>
      <c r="AD282" s="24">
        <f ca="1">UNESP!AD11</f>
        <v>0</v>
      </c>
      <c r="AE282" s="24">
        <f ca="1">UNESP!AE11</f>
        <v>0</v>
      </c>
      <c r="AF282" s="24">
        <f ca="1">UNESP!AF11</f>
        <v>0</v>
      </c>
      <c r="AG282" s="24">
        <f ca="1">UNESP!AG11</f>
        <v>0</v>
      </c>
      <c r="AH282" s="24">
        <f ca="1">UNESP!AH11</f>
        <v>0</v>
      </c>
      <c r="AI282" s="24">
        <f ca="1">UNESP!AI11</f>
        <v>0</v>
      </c>
      <c r="AJ282" s="85"/>
      <c r="AK282" s="93"/>
      <c r="AL282" s="33"/>
      <c r="AM282" s="33"/>
      <c r="AN282" s="36"/>
      <c r="AO282" s="36"/>
      <c r="AP282" s="36"/>
      <c r="AQ282" s="36"/>
      <c r="AR282" s="37"/>
      <c r="AS282" s="33"/>
      <c r="AT282" s="33"/>
      <c r="AU282" s="33"/>
      <c r="AV282" s="33"/>
      <c r="AW282" s="33"/>
      <c r="AX282" s="33"/>
      <c r="AY282" s="33"/>
      <c r="AZ282" s="38">
        <f t="shared" si="289"/>
        <v>2</v>
      </c>
      <c r="BA282" s="39">
        <f t="shared" si="290"/>
        <v>6</v>
      </c>
      <c r="BB282" s="40">
        <f t="shared" si="291"/>
        <v>3</v>
      </c>
      <c r="BC282" s="31">
        <f t="shared" si="292"/>
        <v>9</v>
      </c>
      <c r="BD282" s="40">
        <f t="shared" si="293"/>
        <v>3</v>
      </c>
      <c r="BE282" s="31">
        <f t="shared" si="294"/>
        <v>12</v>
      </c>
      <c r="BF282" s="40">
        <f t="shared" si="295"/>
        <v>1</v>
      </c>
      <c r="BG282" s="31">
        <f t="shared" si="296"/>
        <v>13</v>
      </c>
      <c r="BH282" s="40">
        <f t="shared" si="297"/>
        <v>0</v>
      </c>
      <c r="BI282" s="40">
        <f t="shared" si="298"/>
        <v>0</v>
      </c>
      <c r="BJ282" s="40">
        <f t="shared" si="299"/>
        <v>0</v>
      </c>
      <c r="BK282" s="40">
        <f t="shared" si="300"/>
        <v>0</v>
      </c>
      <c r="BL282" s="40">
        <f t="shared" si="301"/>
        <v>0</v>
      </c>
      <c r="BM282" s="31">
        <f t="shared" si="302"/>
        <v>0</v>
      </c>
      <c r="BN282" s="40">
        <f t="shared" si="303"/>
        <v>0</v>
      </c>
      <c r="BO282" s="40">
        <f t="shared" si="304"/>
        <v>0</v>
      </c>
      <c r="BP282" s="40">
        <f t="shared" si="305"/>
        <v>0</v>
      </c>
      <c r="BQ282" s="40">
        <f t="shared" si="306"/>
        <v>0</v>
      </c>
      <c r="BR282" s="40">
        <f t="shared" si="307"/>
        <v>0</v>
      </c>
      <c r="BS282" s="31">
        <f t="shared" si="308"/>
        <v>0</v>
      </c>
      <c r="BT282" s="40">
        <f t="shared" si="309"/>
        <v>0</v>
      </c>
      <c r="BU282" s="41">
        <f t="shared" si="310"/>
        <v>0</v>
      </c>
      <c r="BV282" s="41">
        <f t="shared" si="311"/>
        <v>0</v>
      </c>
      <c r="BW282" s="42"/>
      <c r="BX282" s="39">
        <f t="shared" si="312"/>
        <v>1060</v>
      </c>
      <c r="BY282" s="40">
        <f t="shared" si="313"/>
        <v>0</v>
      </c>
      <c r="BZ282" s="40">
        <f t="shared" si="314"/>
        <v>0</v>
      </c>
      <c r="CA282" s="40">
        <f t="shared" si="315"/>
        <v>0</v>
      </c>
      <c r="CB282" s="40">
        <f t="shared" si="316"/>
        <v>0</v>
      </c>
      <c r="CC282" s="32">
        <f t="shared" si="283"/>
        <v>1060</v>
      </c>
      <c r="CD282" s="177">
        <f t="shared" si="262"/>
        <v>913.33333333333337</v>
      </c>
      <c r="CE282" s="24">
        <f t="shared" si="317"/>
        <v>3</v>
      </c>
      <c r="CF282" s="177">
        <f t="shared" si="263"/>
        <v>873.33333333333337</v>
      </c>
      <c r="CG282" s="24">
        <f t="shared" si="318"/>
        <v>4</v>
      </c>
      <c r="CH282" s="177">
        <f t="shared" si="264"/>
        <v>820</v>
      </c>
      <c r="CI282" s="24">
        <f t="shared" si="319"/>
        <v>5</v>
      </c>
      <c r="CJ282" s="24">
        <f t="shared" si="287"/>
        <v>48</v>
      </c>
      <c r="CK282" s="175">
        <f t="shared" si="265"/>
        <v>0.53517784565672888</v>
      </c>
      <c r="CM282">
        <f t="shared" si="266"/>
        <v>1.1090573012939002</v>
      </c>
      <c r="CN282">
        <f t="shared" si="267"/>
        <v>0.46728971962616822</v>
      </c>
      <c r="CO282">
        <f t="shared" si="268"/>
        <v>0.29940119760479045</v>
      </c>
      <c r="CP282">
        <f t="shared" si="269"/>
        <v>0.22779043280182235</v>
      </c>
      <c r="CQ282">
        <f t="shared" si="270"/>
        <v>0</v>
      </c>
      <c r="CR282">
        <f t="shared" si="271"/>
        <v>0</v>
      </c>
      <c r="CS282">
        <f t="shared" si="272"/>
        <v>0</v>
      </c>
      <c r="CT282">
        <f t="shared" si="273"/>
        <v>0</v>
      </c>
      <c r="CU282">
        <f t="shared" si="274"/>
        <v>0</v>
      </c>
      <c r="CV282">
        <f t="shared" si="275"/>
        <v>0</v>
      </c>
      <c r="CW282">
        <f t="shared" si="276"/>
        <v>0</v>
      </c>
      <c r="CX282">
        <f t="shared" si="277"/>
        <v>0</v>
      </c>
      <c r="CY282">
        <f t="shared" si="278"/>
        <v>0</v>
      </c>
      <c r="CZ282">
        <f t="shared" si="279"/>
        <v>0</v>
      </c>
      <c r="DA282">
        <f t="shared" si="280"/>
        <v>0</v>
      </c>
      <c r="DB282">
        <f t="shared" si="281"/>
        <v>0</v>
      </c>
      <c r="DC282">
        <f t="shared" si="282"/>
        <v>0</v>
      </c>
      <c r="DE282" s="24">
        <f t="shared" si="288"/>
        <v>0</v>
      </c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24"/>
      <c r="DR282" s="24"/>
      <c r="DS282" s="24"/>
    </row>
    <row r="283" spans="1:123" ht="15.75" thickBot="1">
      <c r="A283" s="24" t="str">
        <f ca="1">UNESP!A12</f>
        <v>UNESP/RC</v>
      </c>
      <c r="B283" s="24">
        <f ca="1">UNESP!B12</f>
        <v>10</v>
      </c>
      <c r="C283" s="24" t="str">
        <f ca="1">UNESP!C12</f>
        <v>Dagmar Hunger</v>
      </c>
      <c r="D283" s="85" t="str">
        <f ca="1">UNESP!D12</f>
        <v>P</v>
      </c>
      <c r="E283" s="24">
        <f ca="1">UNESP!E12</f>
        <v>0</v>
      </c>
      <c r="F283" s="24">
        <f ca="1">UNESP!F12</f>
        <v>4</v>
      </c>
      <c r="G283" s="24">
        <f ca="1">UNESP!G12</f>
        <v>0</v>
      </c>
      <c r="H283" s="24">
        <f ca="1">UNESP!H12</f>
        <v>0</v>
      </c>
      <c r="I283" s="24">
        <f ca="1">UNESP!I12</f>
        <v>0</v>
      </c>
      <c r="J283" s="24">
        <f ca="1">UNESP!J12</f>
        <v>0</v>
      </c>
      <c r="K283" s="24">
        <f ca="1">UNESP!K12</f>
        <v>0</v>
      </c>
      <c r="L283" s="24">
        <f ca="1">UNESP!L12</f>
        <v>0</v>
      </c>
      <c r="M283" s="24">
        <f ca="1">UNESP!M12</f>
        <v>0</v>
      </c>
      <c r="N283" s="24">
        <f ca="1">UNESP!N12</f>
        <v>0</v>
      </c>
      <c r="O283" s="24">
        <f ca="1">UNESP!O12</f>
        <v>0</v>
      </c>
      <c r="P283" s="24">
        <f ca="1">UNESP!P12</f>
        <v>0</v>
      </c>
      <c r="Q283" s="24">
        <f ca="1">UNESP!Q12</f>
        <v>0</v>
      </c>
      <c r="R283" s="24">
        <f ca="1">UNESP!R12</f>
        <v>0</v>
      </c>
      <c r="S283" s="24">
        <f ca="1">UNESP!S12</f>
        <v>0</v>
      </c>
      <c r="T283" s="85" t="str">
        <f ca="1">UNESP!T12</f>
        <v>P</v>
      </c>
      <c r="U283" s="24">
        <f ca="1">UNESP!U12</f>
        <v>0</v>
      </c>
      <c r="V283" s="24">
        <f ca="1">UNESP!V12</f>
        <v>0</v>
      </c>
      <c r="W283" s="24">
        <f ca="1">UNESP!W12</f>
        <v>0</v>
      </c>
      <c r="X283" s="24">
        <f ca="1">UNESP!X12</f>
        <v>0</v>
      </c>
      <c r="Y283" s="24">
        <f ca="1">UNESP!Y12</f>
        <v>0</v>
      </c>
      <c r="Z283" s="24">
        <f ca="1">UNESP!Z12</f>
        <v>0</v>
      </c>
      <c r="AA283" s="24">
        <f ca="1">UNESP!AA12</f>
        <v>0</v>
      </c>
      <c r="AB283" s="24">
        <f ca="1">UNESP!AB12</f>
        <v>0</v>
      </c>
      <c r="AC283" s="24">
        <f ca="1">UNESP!AC12</f>
        <v>0</v>
      </c>
      <c r="AD283" s="24">
        <f ca="1">UNESP!AD12</f>
        <v>0</v>
      </c>
      <c r="AE283" s="24">
        <f ca="1">UNESP!AE12</f>
        <v>1</v>
      </c>
      <c r="AF283" s="24">
        <f ca="1">UNESP!AF12</f>
        <v>0</v>
      </c>
      <c r="AG283" s="24">
        <f ca="1">UNESP!AG12</f>
        <v>0</v>
      </c>
      <c r="AH283" s="24">
        <f ca="1">UNESP!AH12</f>
        <v>0</v>
      </c>
      <c r="AI283" s="24">
        <f ca="1">UNESP!AI12</f>
        <v>1</v>
      </c>
      <c r="AJ283" s="85"/>
      <c r="AK283" s="93"/>
      <c r="AL283" s="33"/>
      <c r="AM283" s="33"/>
      <c r="AN283" s="36"/>
      <c r="AO283" s="36"/>
      <c r="AP283" s="36"/>
      <c r="AQ283" s="36"/>
      <c r="AR283" s="37"/>
      <c r="AS283" s="33"/>
      <c r="AT283" s="33"/>
      <c r="AU283" s="33"/>
      <c r="AV283" s="33"/>
      <c r="AW283" s="33"/>
      <c r="AX283" s="33"/>
      <c r="AY283" s="33"/>
      <c r="AZ283" s="38">
        <f t="shared" si="289"/>
        <v>2</v>
      </c>
      <c r="BA283" s="39">
        <f t="shared" si="290"/>
        <v>0</v>
      </c>
      <c r="BB283" s="40">
        <f t="shared" si="291"/>
        <v>4</v>
      </c>
      <c r="BC283" s="31">
        <f t="shared" si="292"/>
        <v>4</v>
      </c>
      <c r="BD283" s="40">
        <f t="shared" si="293"/>
        <v>0</v>
      </c>
      <c r="BE283" s="31">
        <f t="shared" si="294"/>
        <v>4</v>
      </c>
      <c r="BF283" s="40">
        <f t="shared" si="295"/>
        <v>0</v>
      </c>
      <c r="BG283" s="31">
        <f t="shared" si="296"/>
        <v>4</v>
      </c>
      <c r="BH283" s="40">
        <f t="shared" si="297"/>
        <v>0</v>
      </c>
      <c r="BI283" s="40">
        <f t="shared" si="298"/>
        <v>0</v>
      </c>
      <c r="BJ283" s="40">
        <f t="shared" si="299"/>
        <v>0</v>
      </c>
      <c r="BK283" s="40">
        <f t="shared" si="300"/>
        <v>0</v>
      </c>
      <c r="BL283" s="40">
        <f t="shared" si="301"/>
        <v>0</v>
      </c>
      <c r="BM283" s="31">
        <f t="shared" si="302"/>
        <v>0</v>
      </c>
      <c r="BN283" s="40">
        <f t="shared" si="303"/>
        <v>0</v>
      </c>
      <c r="BO283" s="40">
        <f t="shared" si="304"/>
        <v>1</v>
      </c>
      <c r="BP283" s="40">
        <f t="shared" si="305"/>
        <v>1</v>
      </c>
      <c r="BQ283" s="40">
        <f t="shared" si="306"/>
        <v>0</v>
      </c>
      <c r="BR283" s="40">
        <f t="shared" si="307"/>
        <v>0</v>
      </c>
      <c r="BS283" s="31">
        <f t="shared" si="308"/>
        <v>0</v>
      </c>
      <c r="BT283" s="40">
        <f t="shared" si="309"/>
        <v>0</v>
      </c>
      <c r="BU283" s="41">
        <f t="shared" si="310"/>
        <v>1</v>
      </c>
      <c r="BV283" s="41">
        <f t="shared" si="311"/>
        <v>1</v>
      </c>
      <c r="BW283" s="42"/>
      <c r="BX283" s="39">
        <f t="shared" si="312"/>
        <v>320</v>
      </c>
      <c r="BY283" s="40">
        <f t="shared" si="313"/>
        <v>0</v>
      </c>
      <c r="BZ283" s="40">
        <f t="shared" si="314"/>
        <v>0</v>
      </c>
      <c r="CA283" s="40">
        <f t="shared" si="315"/>
        <v>20</v>
      </c>
      <c r="CB283" s="40">
        <f t="shared" si="316"/>
        <v>10</v>
      </c>
      <c r="CC283" s="32">
        <f t="shared" si="283"/>
        <v>350</v>
      </c>
      <c r="CD283" s="177">
        <f t="shared" si="262"/>
        <v>203.33333333333334</v>
      </c>
      <c r="CE283" s="24">
        <f t="shared" si="317"/>
        <v>3</v>
      </c>
      <c r="CF283" s="177">
        <f t="shared" si="263"/>
        <v>163.33333333333334</v>
      </c>
      <c r="CG283" s="24">
        <f t="shared" si="318"/>
        <v>4</v>
      </c>
      <c r="CH283" s="177">
        <f t="shared" si="264"/>
        <v>110</v>
      </c>
      <c r="CI283" s="24">
        <f t="shared" si="319"/>
        <v>5</v>
      </c>
      <c r="CJ283" s="24">
        <f t="shared" si="287"/>
        <v>181</v>
      </c>
      <c r="CK283" s="175">
        <f t="shared" si="265"/>
        <v>0.17670966601873123</v>
      </c>
      <c r="CM283">
        <f t="shared" si="266"/>
        <v>0</v>
      </c>
      <c r="CN283">
        <f t="shared" si="267"/>
        <v>0.62305295950155759</v>
      </c>
      <c r="CO283">
        <f t="shared" si="268"/>
        <v>0</v>
      </c>
      <c r="CP283">
        <f t="shared" si="269"/>
        <v>0</v>
      </c>
      <c r="CQ283">
        <f t="shared" si="270"/>
        <v>0</v>
      </c>
      <c r="CR283">
        <f t="shared" si="271"/>
        <v>0</v>
      </c>
      <c r="CS283">
        <f t="shared" si="272"/>
        <v>0</v>
      </c>
      <c r="CT283">
        <f t="shared" si="273"/>
        <v>0</v>
      </c>
      <c r="CU283">
        <f t="shared" si="274"/>
        <v>0</v>
      </c>
      <c r="CV283">
        <f t="shared" si="275"/>
        <v>0</v>
      </c>
      <c r="CW283">
        <f t="shared" si="276"/>
        <v>3.4482758620689657</v>
      </c>
      <c r="CX283">
        <f t="shared" si="277"/>
        <v>3.5714285714285712</v>
      </c>
      <c r="CY283">
        <f t="shared" si="278"/>
        <v>0</v>
      </c>
      <c r="CZ283">
        <f t="shared" si="279"/>
        <v>0</v>
      </c>
      <c r="DA283">
        <f t="shared" si="280"/>
        <v>0</v>
      </c>
      <c r="DB283">
        <f t="shared" si="281"/>
        <v>1.5503875968992247</v>
      </c>
      <c r="DC283">
        <f t="shared" si="282"/>
        <v>1.5748031496062989</v>
      </c>
      <c r="DE283" s="24">
        <f t="shared" si="288"/>
        <v>0</v>
      </c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</row>
    <row r="284" spans="1:123" ht="15.75" thickBot="1">
      <c r="A284" s="24" t="str">
        <f ca="1">UNESP!A13</f>
        <v>UNESP/RC</v>
      </c>
      <c r="B284" s="24">
        <f ca="1">UNESP!B13</f>
        <v>11</v>
      </c>
      <c r="C284" s="24" t="str">
        <f ca="1">UNESP!C13</f>
        <v>Eduardo Kokubun</v>
      </c>
      <c r="D284" s="85" t="str">
        <f ca="1">UNESP!D13</f>
        <v>P</v>
      </c>
      <c r="E284" s="24">
        <f ca="1">UNESP!E13</f>
        <v>1</v>
      </c>
      <c r="F284" s="24">
        <f ca="1">UNESP!F13</f>
        <v>2</v>
      </c>
      <c r="G284" s="24">
        <f ca="1">UNESP!G13</f>
        <v>0</v>
      </c>
      <c r="H284" s="24">
        <f ca="1">UNESP!H13</f>
        <v>0</v>
      </c>
      <c r="I284" s="24">
        <f ca="1">UNESP!I13</f>
        <v>0</v>
      </c>
      <c r="J284" s="24">
        <f ca="1">UNESP!J13</f>
        <v>1</v>
      </c>
      <c r="K284" s="24">
        <f ca="1">UNESP!K13</f>
        <v>0</v>
      </c>
      <c r="L284" s="24">
        <f ca="1">UNESP!L13</f>
        <v>0</v>
      </c>
      <c r="M284" s="24">
        <f ca="1">UNESP!M13</f>
        <v>0</v>
      </c>
      <c r="N284" s="24">
        <f ca="1">UNESP!N13</f>
        <v>0</v>
      </c>
      <c r="O284" s="24">
        <f ca="1">UNESP!O13</f>
        <v>0</v>
      </c>
      <c r="P284" s="24">
        <f ca="1">UNESP!P13</f>
        <v>0</v>
      </c>
      <c r="Q284" s="24">
        <f ca="1">UNESP!Q13</f>
        <v>0</v>
      </c>
      <c r="R284" s="24">
        <f ca="1">UNESP!R13</f>
        <v>0</v>
      </c>
      <c r="S284" s="24">
        <f ca="1">UNESP!S13</f>
        <v>0</v>
      </c>
      <c r="T284" s="85" t="str">
        <f ca="1">UNESP!T13</f>
        <v>P</v>
      </c>
      <c r="U284" s="24">
        <f ca="1">UNESP!U13</f>
        <v>3</v>
      </c>
      <c r="V284" s="24">
        <f ca="1">UNESP!V13</f>
        <v>0</v>
      </c>
      <c r="W284" s="24">
        <f ca="1">UNESP!W13</f>
        <v>0</v>
      </c>
      <c r="X284" s="24">
        <f ca="1">UNESP!X13</f>
        <v>0</v>
      </c>
      <c r="Y284" s="24">
        <f ca="1">UNESP!Y13</f>
        <v>0</v>
      </c>
      <c r="Z284" s="24">
        <f ca="1">UNESP!Z13</f>
        <v>0</v>
      </c>
      <c r="AA284" s="24">
        <f ca="1">UNESP!AA13</f>
        <v>0</v>
      </c>
      <c r="AB284" s="24">
        <f ca="1">UNESP!AB13</f>
        <v>0</v>
      </c>
      <c r="AC284" s="24">
        <f ca="1">UNESP!AC13</f>
        <v>0</v>
      </c>
      <c r="AD284" s="24">
        <f ca="1">UNESP!AD13</f>
        <v>0</v>
      </c>
      <c r="AE284" s="24">
        <f ca="1">UNESP!AE13</f>
        <v>0</v>
      </c>
      <c r="AF284" s="24">
        <f ca="1">UNESP!AF13</f>
        <v>0</v>
      </c>
      <c r="AG284" s="24">
        <f ca="1">UNESP!AG13</f>
        <v>0</v>
      </c>
      <c r="AH284" s="24">
        <f ca="1">UNESP!AH13</f>
        <v>0</v>
      </c>
      <c r="AI284" s="24">
        <f ca="1">UNESP!AI13</f>
        <v>0</v>
      </c>
      <c r="AJ284" s="85"/>
      <c r="AK284" s="93"/>
      <c r="AL284" s="33"/>
      <c r="AM284" s="33"/>
      <c r="AN284" s="36"/>
      <c r="AO284" s="36"/>
      <c r="AP284" s="36"/>
      <c r="AQ284" s="36"/>
      <c r="AR284" s="37"/>
      <c r="AS284" s="33"/>
      <c r="AT284" s="33"/>
      <c r="AU284" s="33"/>
      <c r="AV284" s="33"/>
      <c r="AW284" s="33"/>
      <c r="AX284" s="33"/>
      <c r="AY284" s="33"/>
      <c r="AZ284" s="38">
        <f t="shared" si="289"/>
        <v>2</v>
      </c>
      <c r="BA284" s="39">
        <f t="shared" si="290"/>
        <v>4</v>
      </c>
      <c r="BB284" s="40">
        <f t="shared" si="291"/>
        <v>2</v>
      </c>
      <c r="BC284" s="31">
        <f t="shared" si="292"/>
        <v>6</v>
      </c>
      <c r="BD284" s="40">
        <f t="shared" si="293"/>
        <v>0</v>
      </c>
      <c r="BE284" s="31">
        <f t="shared" si="294"/>
        <v>6</v>
      </c>
      <c r="BF284" s="40">
        <f t="shared" si="295"/>
        <v>0</v>
      </c>
      <c r="BG284" s="31">
        <f t="shared" si="296"/>
        <v>6</v>
      </c>
      <c r="BH284" s="40">
        <f t="shared" si="297"/>
        <v>0</v>
      </c>
      <c r="BI284" s="40">
        <f t="shared" si="298"/>
        <v>1</v>
      </c>
      <c r="BJ284" s="40">
        <f t="shared" si="299"/>
        <v>0</v>
      </c>
      <c r="BK284" s="40">
        <f t="shared" si="300"/>
        <v>0</v>
      </c>
      <c r="BL284" s="40">
        <f t="shared" si="301"/>
        <v>0</v>
      </c>
      <c r="BM284" s="31">
        <f t="shared" si="302"/>
        <v>0</v>
      </c>
      <c r="BN284" s="40">
        <f t="shared" si="303"/>
        <v>0</v>
      </c>
      <c r="BO284" s="40">
        <f t="shared" si="304"/>
        <v>0</v>
      </c>
      <c r="BP284" s="40">
        <f t="shared" si="305"/>
        <v>0</v>
      </c>
      <c r="BQ284" s="40">
        <f t="shared" si="306"/>
        <v>0</v>
      </c>
      <c r="BR284" s="40">
        <f t="shared" si="307"/>
        <v>0</v>
      </c>
      <c r="BS284" s="31">
        <f t="shared" si="308"/>
        <v>0</v>
      </c>
      <c r="BT284" s="40">
        <f t="shared" si="309"/>
        <v>0</v>
      </c>
      <c r="BU284" s="41">
        <f t="shared" si="310"/>
        <v>0</v>
      </c>
      <c r="BV284" s="41">
        <f t="shared" si="311"/>
        <v>0</v>
      </c>
      <c r="BW284" s="42"/>
      <c r="BX284" s="39">
        <f t="shared" si="312"/>
        <v>560</v>
      </c>
      <c r="BY284" s="40">
        <f t="shared" si="313"/>
        <v>10</v>
      </c>
      <c r="BZ284" s="40">
        <f t="shared" si="314"/>
        <v>0</v>
      </c>
      <c r="CA284" s="40">
        <f t="shared" si="315"/>
        <v>0</v>
      </c>
      <c r="CB284" s="40">
        <f t="shared" si="316"/>
        <v>0</v>
      </c>
      <c r="CC284" s="32">
        <f t="shared" si="283"/>
        <v>570</v>
      </c>
      <c r="CD284" s="177">
        <f t="shared" si="262"/>
        <v>423.33333333333337</v>
      </c>
      <c r="CE284" s="24">
        <f t="shared" si="317"/>
        <v>3</v>
      </c>
      <c r="CF284" s="177">
        <f t="shared" si="263"/>
        <v>383.33333333333337</v>
      </c>
      <c r="CG284" s="24">
        <f t="shared" si="318"/>
        <v>4</v>
      </c>
      <c r="CH284" s="177">
        <f t="shared" si="264"/>
        <v>330</v>
      </c>
      <c r="CI284" s="24">
        <f t="shared" si="319"/>
        <v>5</v>
      </c>
      <c r="CJ284" s="24">
        <f t="shared" si="287"/>
        <v>108</v>
      </c>
      <c r="CK284" s="175">
        <f t="shared" si="265"/>
        <v>0.28778431323050513</v>
      </c>
      <c r="CM284">
        <f t="shared" si="266"/>
        <v>0.73937153419593349</v>
      </c>
      <c r="CN284">
        <f t="shared" si="267"/>
        <v>0.3115264797507788</v>
      </c>
      <c r="CO284">
        <f t="shared" si="268"/>
        <v>0</v>
      </c>
      <c r="CP284">
        <f t="shared" si="269"/>
        <v>0</v>
      </c>
      <c r="CQ284">
        <f t="shared" si="270"/>
        <v>0</v>
      </c>
      <c r="CR284">
        <f t="shared" si="271"/>
        <v>0.29940119760479045</v>
      </c>
      <c r="CS284">
        <f t="shared" si="272"/>
        <v>0</v>
      </c>
      <c r="CT284">
        <f t="shared" si="273"/>
        <v>0</v>
      </c>
      <c r="CU284">
        <f t="shared" si="274"/>
        <v>0</v>
      </c>
      <c r="CV284">
        <f t="shared" si="275"/>
        <v>0</v>
      </c>
      <c r="CW284">
        <f t="shared" si="276"/>
        <v>0</v>
      </c>
      <c r="CX284">
        <f t="shared" si="277"/>
        <v>0</v>
      </c>
      <c r="CY284">
        <f t="shared" si="278"/>
        <v>0</v>
      </c>
      <c r="CZ284">
        <f t="shared" si="279"/>
        <v>0</v>
      </c>
      <c r="DA284">
        <f t="shared" si="280"/>
        <v>0</v>
      </c>
      <c r="DB284">
        <f t="shared" si="281"/>
        <v>0</v>
      </c>
      <c r="DC284">
        <f t="shared" si="282"/>
        <v>0</v>
      </c>
      <c r="DE284" s="24">
        <f t="shared" si="288"/>
        <v>0</v>
      </c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</row>
    <row r="285" spans="1:123" ht="15.75" thickBot="1">
      <c r="A285" s="24" t="str">
        <f ca="1">UNESP!A14</f>
        <v>UNESP/RC</v>
      </c>
      <c r="B285" s="24">
        <f ca="1">UNESP!B14</f>
        <v>12</v>
      </c>
      <c r="C285" s="24" t="str">
        <f ca="1">UNESP!C14</f>
        <v>Eliane Mauerberg de Castro</v>
      </c>
      <c r="D285" s="85" t="str">
        <f ca="1">UNESP!D14</f>
        <v>P</v>
      </c>
      <c r="E285" s="24">
        <f ca="1">UNESP!E14</f>
        <v>0</v>
      </c>
      <c r="F285" s="24">
        <f ca="1">UNESP!F14</f>
        <v>1</v>
      </c>
      <c r="G285" s="24">
        <f ca="1">UNESP!G14</f>
        <v>1</v>
      </c>
      <c r="H285" s="24">
        <f ca="1">UNESP!H14</f>
        <v>0</v>
      </c>
      <c r="I285" s="24">
        <f ca="1">UNESP!I14</f>
        <v>0</v>
      </c>
      <c r="J285" s="24">
        <f ca="1">UNESP!J14</f>
        <v>0</v>
      </c>
      <c r="K285" s="24">
        <f ca="1">UNESP!K14</f>
        <v>0</v>
      </c>
      <c r="L285" s="24">
        <f ca="1">UNESP!L14</f>
        <v>0</v>
      </c>
      <c r="M285" s="24">
        <f ca="1">UNESP!M14</f>
        <v>0</v>
      </c>
      <c r="N285" s="24">
        <f ca="1">UNESP!N14</f>
        <v>0</v>
      </c>
      <c r="O285" s="24">
        <f ca="1">UNESP!O14</f>
        <v>0</v>
      </c>
      <c r="P285" s="24">
        <f ca="1">UNESP!P14</f>
        <v>0</v>
      </c>
      <c r="Q285" s="24">
        <f ca="1">UNESP!Q14</f>
        <v>0</v>
      </c>
      <c r="R285" s="24">
        <f ca="1">UNESP!R14</f>
        <v>0</v>
      </c>
      <c r="S285" s="24">
        <f ca="1">UNESP!S14</f>
        <v>0</v>
      </c>
      <c r="T285" s="85" t="str">
        <f ca="1">UNESP!T14</f>
        <v>P</v>
      </c>
      <c r="U285" s="24">
        <f ca="1">UNESP!U14</f>
        <v>0</v>
      </c>
      <c r="V285" s="24">
        <f ca="1">UNESP!V14</f>
        <v>0</v>
      </c>
      <c r="W285" s="24">
        <f ca="1">UNESP!W14</f>
        <v>0</v>
      </c>
      <c r="X285" s="24">
        <f ca="1">UNESP!X14</f>
        <v>0</v>
      </c>
      <c r="Y285" s="24">
        <f ca="1">UNESP!Y14</f>
        <v>0</v>
      </c>
      <c r="Z285" s="24">
        <f ca="1">UNESP!Z14</f>
        <v>0</v>
      </c>
      <c r="AA285" s="24">
        <f ca="1">UNESP!AA14</f>
        <v>0</v>
      </c>
      <c r="AB285" s="24">
        <f ca="1">UNESP!AB14</f>
        <v>1</v>
      </c>
      <c r="AC285" s="24">
        <f ca="1">UNESP!AC14</f>
        <v>0</v>
      </c>
      <c r="AD285" s="24">
        <f ca="1">UNESP!AD14</f>
        <v>0</v>
      </c>
      <c r="AE285" s="24">
        <f ca="1">UNESP!AE14</f>
        <v>0</v>
      </c>
      <c r="AF285" s="24">
        <f ca="1">UNESP!AF14</f>
        <v>0</v>
      </c>
      <c r="AG285" s="24">
        <f ca="1">UNESP!AG14</f>
        <v>0</v>
      </c>
      <c r="AH285" s="24">
        <f ca="1">UNESP!AH14</f>
        <v>0</v>
      </c>
      <c r="AI285" s="24">
        <f ca="1">UNESP!AI14</f>
        <v>0</v>
      </c>
      <c r="AJ285" s="85"/>
      <c r="AK285" s="93"/>
      <c r="AL285" s="33"/>
      <c r="AM285" s="33"/>
      <c r="AN285" s="36"/>
      <c r="AO285" s="36"/>
      <c r="AP285" s="36"/>
      <c r="AQ285" s="36"/>
      <c r="AR285" s="37"/>
      <c r="AS285" s="33"/>
      <c r="AT285" s="33"/>
      <c r="AU285" s="33"/>
      <c r="AV285" s="33"/>
      <c r="AW285" s="33"/>
      <c r="AX285" s="33"/>
      <c r="AY285" s="33"/>
      <c r="AZ285" s="38">
        <f t="shared" si="289"/>
        <v>2</v>
      </c>
      <c r="BA285" s="39">
        <f t="shared" si="290"/>
        <v>0</v>
      </c>
      <c r="BB285" s="40">
        <f t="shared" si="291"/>
        <v>1</v>
      </c>
      <c r="BC285" s="31">
        <f t="shared" si="292"/>
        <v>1</v>
      </c>
      <c r="BD285" s="40">
        <f t="shared" si="293"/>
        <v>1</v>
      </c>
      <c r="BE285" s="31">
        <f t="shared" si="294"/>
        <v>2</v>
      </c>
      <c r="BF285" s="40">
        <f t="shared" si="295"/>
        <v>0</v>
      </c>
      <c r="BG285" s="31">
        <f t="shared" si="296"/>
        <v>2</v>
      </c>
      <c r="BH285" s="40">
        <f t="shared" si="297"/>
        <v>0</v>
      </c>
      <c r="BI285" s="40">
        <f t="shared" si="298"/>
        <v>0</v>
      </c>
      <c r="BJ285" s="40">
        <f t="shared" si="299"/>
        <v>0</v>
      </c>
      <c r="BK285" s="40">
        <f t="shared" si="300"/>
        <v>1</v>
      </c>
      <c r="BL285" s="40">
        <f t="shared" si="301"/>
        <v>0</v>
      </c>
      <c r="BM285" s="31">
        <f t="shared" si="302"/>
        <v>1</v>
      </c>
      <c r="BN285" s="40">
        <f t="shared" si="303"/>
        <v>0</v>
      </c>
      <c r="BO285" s="40">
        <f t="shared" si="304"/>
        <v>0</v>
      </c>
      <c r="BP285" s="40">
        <f t="shared" si="305"/>
        <v>0</v>
      </c>
      <c r="BQ285" s="40">
        <f t="shared" si="306"/>
        <v>0</v>
      </c>
      <c r="BR285" s="40">
        <f t="shared" si="307"/>
        <v>0</v>
      </c>
      <c r="BS285" s="31">
        <f t="shared" si="308"/>
        <v>0</v>
      </c>
      <c r="BT285" s="40">
        <f t="shared" si="309"/>
        <v>0</v>
      </c>
      <c r="BU285" s="41">
        <f t="shared" si="310"/>
        <v>0</v>
      </c>
      <c r="BV285" s="41">
        <f t="shared" si="311"/>
        <v>0</v>
      </c>
      <c r="BW285" s="42"/>
      <c r="BX285" s="39">
        <f t="shared" si="312"/>
        <v>140</v>
      </c>
      <c r="BY285" s="40">
        <f t="shared" si="313"/>
        <v>0</v>
      </c>
      <c r="BZ285" s="40">
        <f t="shared" si="314"/>
        <v>0</v>
      </c>
      <c r="CA285" s="40">
        <f t="shared" si="315"/>
        <v>200</v>
      </c>
      <c r="CB285" s="40">
        <f t="shared" si="316"/>
        <v>0</v>
      </c>
      <c r="CC285" s="32">
        <f t="shared" si="283"/>
        <v>340</v>
      </c>
      <c r="CD285" s="177">
        <f t="shared" si="262"/>
        <v>193.33333333333334</v>
      </c>
      <c r="CE285" s="24">
        <f t="shared" si="317"/>
        <v>3</v>
      </c>
      <c r="CF285" s="177">
        <f t="shared" si="263"/>
        <v>153.33333333333334</v>
      </c>
      <c r="CG285" s="24">
        <f t="shared" si="318"/>
        <v>4</v>
      </c>
      <c r="CH285" s="177">
        <f t="shared" si="264"/>
        <v>100</v>
      </c>
      <c r="CI285" s="24">
        <f t="shared" si="319"/>
        <v>5</v>
      </c>
      <c r="CJ285" s="24">
        <f t="shared" si="287"/>
        <v>187</v>
      </c>
      <c r="CK285" s="175">
        <f t="shared" si="265"/>
        <v>0.17166081841819603</v>
      </c>
      <c r="CM285">
        <f t="shared" si="266"/>
        <v>0</v>
      </c>
      <c r="CN285">
        <f t="shared" si="267"/>
        <v>0.1557632398753894</v>
      </c>
      <c r="CO285">
        <f t="shared" si="268"/>
        <v>9.9800399201596807E-2</v>
      </c>
      <c r="CP285">
        <f t="shared" si="269"/>
        <v>0</v>
      </c>
      <c r="CQ285">
        <f t="shared" si="270"/>
        <v>0</v>
      </c>
      <c r="CR285">
        <f t="shared" si="271"/>
        <v>0</v>
      </c>
      <c r="CS285">
        <f t="shared" si="272"/>
        <v>0</v>
      </c>
      <c r="CT285">
        <f t="shared" si="273"/>
        <v>14.285714285714285</v>
      </c>
      <c r="CU285">
        <f t="shared" si="274"/>
        <v>0</v>
      </c>
      <c r="CV285">
        <f t="shared" si="275"/>
        <v>0</v>
      </c>
      <c r="CW285">
        <f t="shared" si="276"/>
        <v>0</v>
      </c>
      <c r="CX285">
        <f t="shared" si="277"/>
        <v>0</v>
      </c>
      <c r="CY285">
        <f t="shared" si="278"/>
        <v>0</v>
      </c>
      <c r="CZ285">
        <f t="shared" si="279"/>
        <v>0</v>
      </c>
      <c r="DA285">
        <f t="shared" si="280"/>
        <v>0</v>
      </c>
      <c r="DB285">
        <f t="shared" si="281"/>
        <v>0</v>
      </c>
      <c r="DC285">
        <f t="shared" si="282"/>
        <v>0</v>
      </c>
      <c r="DE285" s="24">
        <f t="shared" si="288"/>
        <v>0</v>
      </c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</row>
    <row r="286" spans="1:123" ht="15.75" thickBot="1">
      <c r="A286" s="24" t="str">
        <f ca="1">UNESP!A15</f>
        <v>UNESP/RC</v>
      </c>
      <c r="B286" s="24">
        <f ca="1">UNESP!B15</f>
        <v>13</v>
      </c>
      <c r="C286" s="24" t="str">
        <f ca="1">UNESP!C15</f>
        <v>Eliete Luciano</v>
      </c>
      <c r="D286" s="85" t="str">
        <f ca="1">UNESP!D15</f>
        <v>P</v>
      </c>
      <c r="E286" s="24">
        <f ca="1">UNESP!E15</f>
        <v>1</v>
      </c>
      <c r="F286" s="24">
        <f ca="1">UNESP!F15</f>
        <v>0</v>
      </c>
      <c r="G286" s="24">
        <f ca="1">UNESP!G15</f>
        <v>3</v>
      </c>
      <c r="H286" s="24">
        <f ca="1">UNESP!H15</f>
        <v>0</v>
      </c>
      <c r="I286" s="24">
        <f ca="1">UNESP!I15</f>
        <v>0</v>
      </c>
      <c r="J286" s="24">
        <f ca="1">UNESP!J15</f>
        <v>0</v>
      </c>
      <c r="K286" s="24">
        <f ca="1">UNESP!K15</f>
        <v>0</v>
      </c>
      <c r="L286" s="24">
        <f ca="1">UNESP!L15</f>
        <v>0</v>
      </c>
      <c r="M286" s="24">
        <f ca="1">UNESP!M15</f>
        <v>0</v>
      </c>
      <c r="N286" s="24">
        <f ca="1">UNESP!N15</f>
        <v>0</v>
      </c>
      <c r="O286" s="24">
        <f ca="1">UNESP!O15</f>
        <v>0</v>
      </c>
      <c r="P286" s="24">
        <f ca="1">UNESP!P15</f>
        <v>0</v>
      </c>
      <c r="Q286" s="24">
        <f ca="1">UNESP!Q15</f>
        <v>0</v>
      </c>
      <c r="R286" s="24">
        <f ca="1">UNESP!R15</f>
        <v>0</v>
      </c>
      <c r="S286" s="24">
        <f ca="1">UNESP!S15</f>
        <v>0</v>
      </c>
      <c r="T286" s="85" t="str">
        <f ca="1">UNESP!T15</f>
        <v>P</v>
      </c>
      <c r="U286" s="24">
        <f ca="1">UNESP!U15</f>
        <v>0</v>
      </c>
      <c r="V286" s="24">
        <f ca="1">UNESP!V15</f>
        <v>1</v>
      </c>
      <c r="W286" s="24">
        <f ca="1">UNESP!W15</f>
        <v>0</v>
      </c>
      <c r="X286" s="24">
        <f ca="1">UNESP!X15</f>
        <v>0</v>
      </c>
      <c r="Y286" s="24">
        <f ca="1">UNESP!Y15</f>
        <v>0</v>
      </c>
      <c r="Z286" s="24">
        <f ca="1">UNESP!Z15</f>
        <v>0</v>
      </c>
      <c r="AA286" s="24">
        <f ca="1">UNESP!AA15</f>
        <v>1</v>
      </c>
      <c r="AB286" s="24">
        <f ca="1">UNESP!AB15</f>
        <v>0</v>
      </c>
      <c r="AC286" s="24">
        <f ca="1">UNESP!AC15</f>
        <v>0</v>
      </c>
      <c r="AD286" s="24">
        <f ca="1">UNESP!AD15</f>
        <v>0</v>
      </c>
      <c r="AE286" s="24">
        <f ca="1">UNESP!AE15</f>
        <v>0</v>
      </c>
      <c r="AF286" s="24">
        <f ca="1">UNESP!AF15</f>
        <v>0</v>
      </c>
      <c r="AG286" s="24">
        <f ca="1">UNESP!AG15</f>
        <v>0</v>
      </c>
      <c r="AH286" s="24">
        <f ca="1">UNESP!AH15</f>
        <v>0</v>
      </c>
      <c r="AI286" s="24">
        <f ca="1">UNESP!AI15</f>
        <v>0</v>
      </c>
      <c r="AJ286" s="85"/>
      <c r="AK286" s="93"/>
      <c r="AL286" s="33"/>
      <c r="AM286" s="33"/>
      <c r="AN286" s="36"/>
      <c r="AO286" s="36"/>
      <c r="AP286" s="36"/>
      <c r="AQ286" s="36"/>
      <c r="AR286" s="37"/>
      <c r="AS286" s="33"/>
      <c r="AT286" s="33"/>
      <c r="AU286" s="33"/>
      <c r="AV286" s="33"/>
      <c r="AW286" s="33"/>
      <c r="AX286" s="33"/>
      <c r="AY286" s="33"/>
      <c r="AZ286" s="38">
        <f t="shared" si="289"/>
        <v>2</v>
      </c>
      <c r="BA286" s="39">
        <f t="shared" si="290"/>
        <v>1</v>
      </c>
      <c r="BB286" s="40">
        <f t="shared" si="291"/>
        <v>1</v>
      </c>
      <c r="BC286" s="31">
        <f t="shared" si="292"/>
        <v>2</v>
      </c>
      <c r="BD286" s="40">
        <f t="shared" si="293"/>
        <v>3</v>
      </c>
      <c r="BE286" s="31">
        <f t="shared" si="294"/>
        <v>5</v>
      </c>
      <c r="BF286" s="40">
        <f t="shared" si="295"/>
        <v>0</v>
      </c>
      <c r="BG286" s="31">
        <f t="shared" si="296"/>
        <v>5</v>
      </c>
      <c r="BH286" s="40">
        <f t="shared" si="297"/>
        <v>0</v>
      </c>
      <c r="BI286" s="40">
        <f t="shared" si="298"/>
        <v>0</v>
      </c>
      <c r="BJ286" s="40">
        <f t="shared" si="299"/>
        <v>1</v>
      </c>
      <c r="BK286" s="40">
        <f t="shared" si="300"/>
        <v>0</v>
      </c>
      <c r="BL286" s="40">
        <f t="shared" si="301"/>
        <v>0</v>
      </c>
      <c r="BM286" s="31">
        <f t="shared" si="302"/>
        <v>0</v>
      </c>
      <c r="BN286" s="40">
        <f t="shared" si="303"/>
        <v>0</v>
      </c>
      <c r="BO286" s="40">
        <f t="shared" si="304"/>
        <v>0</v>
      </c>
      <c r="BP286" s="40">
        <f t="shared" si="305"/>
        <v>0</v>
      </c>
      <c r="BQ286" s="40">
        <f t="shared" si="306"/>
        <v>0</v>
      </c>
      <c r="BR286" s="40">
        <f t="shared" si="307"/>
        <v>0</v>
      </c>
      <c r="BS286" s="31">
        <f t="shared" si="308"/>
        <v>0</v>
      </c>
      <c r="BT286" s="40">
        <f t="shared" si="309"/>
        <v>0</v>
      </c>
      <c r="BU286" s="41">
        <f t="shared" si="310"/>
        <v>0</v>
      </c>
      <c r="BV286" s="41">
        <f t="shared" si="311"/>
        <v>0</v>
      </c>
      <c r="BW286" s="42"/>
      <c r="BX286" s="39">
        <f t="shared" si="312"/>
        <v>360</v>
      </c>
      <c r="BY286" s="40">
        <f t="shared" si="313"/>
        <v>0</v>
      </c>
      <c r="BZ286" s="40">
        <f t="shared" si="314"/>
        <v>5</v>
      </c>
      <c r="CA286" s="40">
        <f t="shared" si="315"/>
        <v>0</v>
      </c>
      <c r="CB286" s="40">
        <f t="shared" si="316"/>
        <v>0</v>
      </c>
      <c r="CC286" s="32">
        <f t="shared" si="283"/>
        <v>365</v>
      </c>
      <c r="CD286" s="177">
        <f t="shared" si="262"/>
        <v>218.33333333333334</v>
      </c>
      <c r="CE286" s="24">
        <f t="shared" si="317"/>
        <v>3</v>
      </c>
      <c r="CF286" s="177">
        <f t="shared" si="263"/>
        <v>178.33333333333334</v>
      </c>
      <c r="CG286" s="24">
        <f t="shared" si="318"/>
        <v>4</v>
      </c>
      <c r="CH286" s="177">
        <f t="shared" si="264"/>
        <v>125</v>
      </c>
      <c r="CI286" s="24">
        <f t="shared" si="319"/>
        <v>5</v>
      </c>
      <c r="CJ286" s="24">
        <f t="shared" si="287"/>
        <v>167</v>
      </c>
      <c r="CK286" s="175">
        <f t="shared" si="265"/>
        <v>0.184282937419534</v>
      </c>
      <c r="CM286">
        <f t="shared" si="266"/>
        <v>0.18484288354898337</v>
      </c>
      <c r="CN286">
        <f t="shared" si="267"/>
        <v>0.1557632398753894</v>
      </c>
      <c r="CO286">
        <f t="shared" si="268"/>
        <v>0.29940119760479045</v>
      </c>
      <c r="CP286">
        <f t="shared" si="269"/>
        <v>0</v>
      </c>
      <c r="CQ286">
        <f t="shared" si="270"/>
        <v>0</v>
      </c>
      <c r="CR286">
        <f t="shared" si="271"/>
        <v>0</v>
      </c>
      <c r="CS286">
        <f t="shared" si="272"/>
        <v>1.0204081632653061</v>
      </c>
      <c r="CT286">
        <f t="shared" si="273"/>
        <v>0</v>
      </c>
      <c r="CU286">
        <f t="shared" si="274"/>
        <v>0</v>
      </c>
      <c r="CV286">
        <f t="shared" si="275"/>
        <v>0</v>
      </c>
      <c r="CW286">
        <f t="shared" si="276"/>
        <v>0</v>
      </c>
      <c r="CX286">
        <f t="shared" si="277"/>
        <v>0</v>
      </c>
      <c r="CY286">
        <f t="shared" si="278"/>
        <v>0</v>
      </c>
      <c r="CZ286">
        <f t="shared" si="279"/>
        <v>0</v>
      </c>
      <c r="DA286">
        <f t="shared" si="280"/>
        <v>0</v>
      </c>
      <c r="DB286">
        <f t="shared" si="281"/>
        <v>0</v>
      </c>
      <c r="DC286">
        <f t="shared" si="282"/>
        <v>0</v>
      </c>
      <c r="DE286" s="24">
        <f t="shared" si="288"/>
        <v>0</v>
      </c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</row>
    <row r="287" spans="1:123" ht="15.75" thickBot="1">
      <c r="A287" s="24" t="str">
        <f ca="1">UNESP!A16</f>
        <v>UNESP/RC</v>
      </c>
      <c r="B287" s="24">
        <f ca="1">UNESP!B16</f>
        <v>14</v>
      </c>
      <c r="C287" s="24" t="str">
        <f ca="1">UNESP!C16</f>
        <v>Florindo Stella</v>
      </c>
      <c r="D287" s="85" t="str">
        <f ca="1">UNESP!D16</f>
        <v>P</v>
      </c>
      <c r="E287" s="24">
        <f ca="1">UNESP!E16</f>
        <v>1</v>
      </c>
      <c r="F287" s="24">
        <f ca="1">UNESP!F16</f>
        <v>2</v>
      </c>
      <c r="G287" s="24">
        <f ca="1">UNESP!G16</f>
        <v>3</v>
      </c>
      <c r="H287" s="24">
        <f ca="1">UNESP!H16</f>
        <v>1</v>
      </c>
      <c r="I287" s="24">
        <f ca="1">UNESP!I16</f>
        <v>0</v>
      </c>
      <c r="J287" s="24">
        <f ca="1">UNESP!J16</f>
        <v>0</v>
      </c>
      <c r="K287" s="24">
        <f ca="1">UNESP!K16</f>
        <v>0</v>
      </c>
      <c r="L287" s="24">
        <f ca="1">UNESP!L16</f>
        <v>0</v>
      </c>
      <c r="M287" s="24">
        <f ca="1">UNESP!M16</f>
        <v>0</v>
      </c>
      <c r="N287" s="24">
        <f ca="1">UNESP!N16</f>
        <v>0</v>
      </c>
      <c r="O287" s="24">
        <f ca="1">UNESP!O16</f>
        <v>0</v>
      </c>
      <c r="P287" s="24">
        <f ca="1">UNESP!P16</f>
        <v>0</v>
      </c>
      <c r="Q287" s="24">
        <f ca="1">UNESP!Q16</f>
        <v>0</v>
      </c>
      <c r="R287" s="24">
        <f ca="1">UNESP!R16</f>
        <v>0</v>
      </c>
      <c r="S287" s="24">
        <f ca="1">UNESP!S16</f>
        <v>0</v>
      </c>
      <c r="T287" s="85" t="str">
        <f ca="1">UNESP!T16</f>
        <v>P</v>
      </c>
      <c r="U287" s="24">
        <f ca="1">UNESP!U16</f>
        <v>1</v>
      </c>
      <c r="V287" s="24">
        <f ca="1">UNESP!V16</f>
        <v>1</v>
      </c>
      <c r="W287" s="24">
        <f ca="1">UNESP!W16</f>
        <v>7</v>
      </c>
      <c r="X287" s="24">
        <f ca="1">UNESP!X16</f>
        <v>1</v>
      </c>
      <c r="Y287" s="24">
        <f ca="1">UNESP!Y16</f>
        <v>1</v>
      </c>
      <c r="Z287" s="24">
        <f ca="1">UNESP!Z16</f>
        <v>1</v>
      </c>
      <c r="AA287" s="24">
        <f ca="1">UNESP!AA16</f>
        <v>0</v>
      </c>
      <c r="AB287" s="24">
        <f ca="1">UNESP!AB16</f>
        <v>1</v>
      </c>
      <c r="AC287" s="24">
        <f ca="1">UNESP!AC16</f>
        <v>0</v>
      </c>
      <c r="AD287" s="24">
        <f ca="1">UNESP!AD16</f>
        <v>0</v>
      </c>
      <c r="AE287" s="24">
        <f ca="1">UNESP!AE16</f>
        <v>0</v>
      </c>
      <c r="AF287" s="24">
        <f ca="1">UNESP!AF16</f>
        <v>0</v>
      </c>
      <c r="AG287" s="24">
        <f ca="1">UNESP!AG16</f>
        <v>0</v>
      </c>
      <c r="AH287" s="24">
        <f ca="1">UNESP!AH16</f>
        <v>0</v>
      </c>
      <c r="AI287" s="24">
        <f ca="1">UNESP!AI16</f>
        <v>0</v>
      </c>
      <c r="AJ287" s="85"/>
      <c r="AK287" s="93"/>
      <c r="AL287" s="33"/>
      <c r="AM287" s="33"/>
      <c r="AN287" s="36"/>
      <c r="AO287" s="36"/>
      <c r="AP287" s="36"/>
      <c r="AQ287" s="36"/>
      <c r="AR287" s="37"/>
      <c r="AS287" s="33"/>
      <c r="AT287" s="33"/>
      <c r="AU287" s="33"/>
      <c r="AV287" s="33"/>
      <c r="AW287" s="33"/>
      <c r="AX287" s="33"/>
      <c r="AY287" s="33"/>
      <c r="AZ287" s="38">
        <f t="shared" si="289"/>
        <v>2</v>
      </c>
      <c r="BA287" s="39">
        <f t="shared" si="290"/>
        <v>2</v>
      </c>
      <c r="BB287" s="40">
        <f t="shared" si="291"/>
        <v>3</v>
      </c>
      <c r="BC287" s="31">
        <f t="shared" si="292"/>
        <v>5</v>
      </c>
      <c r="BD287" s="40">
        <f t="shared" si="293"/>
        <v>10</v>
      </c>
      <c r="BE287" s="31">
        <f t="shared" si="294"/>
        <v>15</v>
      </c>
      <c r="BF287" s="40">
        <f t="shared" si="295"/>
        <v>2</v>
      </c>
      <c r="BG287" s="31">
        <f t="shared" si="296"/>
        <v>17</v>
      </c>
      <c r="BH287" s="40">
        <f t="shared" si="297"/>
        <v>1</v>
      </c>
      <c r="BI287" s="40">
        <f t="shared" si="298"/>
        <v>1</v>
      </c>
      <c r="BJ287" s="40">
        <f t="shared" si="299"/>
        <v>0</v>
      </c>
      <c r="BK287" s="40">
        <f t="shared" si="300"/>
        <v>1</v>
      </c>
      <c r="BL287" s="40">
        <f t="shared" si="301"/>
        <v>0</v>
      </c>
      <c r="BM287" s="31">
        <f t="shared" si="302"/>
        <v>1</v>
      </c>
      <c r="BN287" s="40">
        <f t="shared" si="303"/>
        <v>0</v>
      </c>
      <c r="BO287" s="40">
        <f t="shared" si="304"/>
        <v>0</v>
      </c>
      <c r="BP287" s="40">
        <f t="shared" si="305"/>
        <v>0</v>
      </c>
      <c r="BQ287" s="40">
        <f t="shared" si="306"/>
        <v>0</v>
      </c>
      <c r="BR287" s="40">
        <f t="shared" si="307"/>
        <v>0</v>
      </c>
      <c r="BS287" s="31">
        <f t="shared" si="308"/>
        <v>0</v>
      </c>
      <c r="BT287" s="40">
        <f t="shared" si="309"/>
        <v>0</v>
      </c>
      <c r="BU287" s="41">
        <f t="shared" si="310"/>
        <v>0</v>
      </c>
      <c r="BV287" s="41">
        <f t="shared" si="311"/>
        <v>0</v>
      </c>
      <c r="BW287" s="42"/>
      <c r="BX287" s="39">
        <f t="shared" si="312"/>
        <v>1140</v>
      </c>
      <c r="BY287" s="40">
        <f t="shared" si="313"/>
        <v>10</v>
      </c>
      <c r="BZ287" s="40">
        <f t="shared" si="314"/>
        <v>0</v>
      </c>
      <c r="CA287" s="40">
        <f t="shared" si="315"/>
        <v>200</v>
      </c>
      <c r="CB287" s="40">
        <f t="shared" si="316"/>
        <v>0</v>
      </c>
      <c r="CC287" s="32">
        <f t="shared" si="283"/>
        <v>1350</v>
      </c>
      <c r="CD287" s="177">
        <f t="shared" si="262"/>
        <v>1203.3333333333333</v>
      </c>
      <c r="CE287" s="24">
        <f t="shared" si="317"/>
        <v>3</v>
      </c>
      <c r="CF287" s="177">
        <f t="shared" si="263"/>
        <v>1163.3333333333333</v>
      </c>
      <c r="CG287" s="24">
        <f t="shared" si="318"/>
        <v>4</v>
      </c>
      <c r="CH287" s="177">
        <f t="shared" si="264"/>
        <v>1110</v>
      </c>
      <c r="CI287" s="24">
        <f t="shared" si="319"/>
        <v>5</v>
      </c>
      <c r="CJ287" s="24">
        <f t="shared" si="287"/>
        <v>23</v>
      </c>
      <c r="CK287" s="175">
        <f t="shared" si="265"/>
        <v>0.68159442607224907</v>
      </c>
      <c r="CM287">
        <f t="shared" si="266"/>
        <v>0.36968576709796674</v>
      </c>
      <c r="CN287">
        <f t="shared" si="267"/>
        <v>0.46728971962616822</v>
      </c>
      <c r="CO287">
        <f t="shared" si="268"/>
        <v>0.99800399201596812</v>
      </c>
      <c r="CP287">
        <f t="shared" si="269"/>
        <v>0.45558086560364469</v>
      </c>
      <c r="CQ287">
        <f t="shared" si="270"/>
        <v>0.84033613445378152</v>
      </c>
      <c r="CR287">
        <f t="shared" si="271"/>
        <v>0.29940119760479045</v>
      </c>
      <c r="CS287">
        <f t="shared" si="272"/>
        <v>0</v>
      </c>
      <c r="CT287">
        <f t="shared" si="273"/>
        <v>14.285714285714285</v>
      </c>
      <c r="CU287">
        <f t="shared" si="274"/>
        <v>0</v>
      </c>
      <c r="CV287">
        <f t="shared" si="275"/>
        <v>0</v>
      </c>
      <c r="CW287">
        <f t="shared" si="276"/>
        <v>0</v>
      </c>
      <c r="CX287">
        <f t="shared" si="277"/>
        <v>0</v>
      </c>
      <c r="CY287">
        <f t="shared" si="278"/>
        <v>0</v>
      </c>
      <c r="CZ287">
        <f t="shared" si="279"/>
        <v>0</v>
      </c>
      <c r="DA287">
        <f t="shared" si="280"/>
        <v>0</v>
      </c>
      <c r="DB287">
        <f t="shared" si="281"/>
        <v>0</v>
      </c>
      <c r="DC287">
        <f t="shared" si="282"/>
        <v>0</v>
      </c>
      <c r="DE287" s="24">
        <f t="shared" si="288"/>
        <v>0</v>
      </c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</row>
    <row r="288" spans="1:123" ht="15.75" thickBot="1">
      <c r="A288" s="24" t="str">
        <f ca="1">UNESP!A17</f>
        <v>UNESP/RC</v>
      </c>
      <c r="B288" s="24">
        <f ca="1">UNESP!B17</f>
        <v>15</v>
      </c>
      <c r="C288" s="24" t="str">
        <f ca="1">UNESP!C17</f>
        <v>Gisele Maria Schwartz</v>
      </c>
      <c r="D288" s="85" t="str">
        <f ca="1">UNESP!D17</f>
        <v>P</v>
      </c>
      <c r="E288" s="24">
        <f ca="1">UNESP!E17</f>
        <v>0</v>
      </c>
      <c r="F288" s="24">
        <f ca="1">UNESP!F17</f>
        <v>2</v>
      </c>
      <c r="G288" s="24">
        <f ca="1">UNESP!G17</f>
        <v>2</v>
      </c>
      <c r="H288" s="24">
        <f ca="1">UNESP!H17</f>
        <v>1</v>
      </c>
      <c r="I288" s="24">
        <f ca="1">UNESP!I17</f>
        <v>0</v>
      </c>
      <c r="J288" s="24">
        <f ca="1">UNESP!J17</f>
        <v>2</v>
      </c>
      <c r="K288" s="24">
        <f ca="1">UNESP!K17</f>
        <v>2</v>
      </c>
      <c r="L288" s="24">
        <f ca="1">UNESP!L17</f>
        <v>0</v>
      </c>
      <c r="M288" s="24">
        <f ca="1">UNESP!M17</f>
        <v>0</v>
      </c>
      <c r="N288" s="24">
        <f ca="1">UNESP!N17</f>
        <v>0</v>
      </c>
      <c r="O288" s="24">
        <f ca="1">UNESP!O17</f>
        <v>0</v>
      </c>
      <c r="P288" s="24">
        <f ca="1">UNESP!P17</f>
        <v>0</v>
      </c>
      <c r="Q288" s="24">
        <f ca="1">UNESP!Q17</f>
        <v>0</v>
      </c>
      <c r="R288" s="24">
        <f ca="1">UNESP!R17</f>
        <v>0</v>
      </c>
      <c r="S288" s="24">
        <f ca="1">UNESP!S17</f>
        <v>0</v>
      </c>
      <c r="T288" s="85" t="str">
        <f ca="1">UNESP!T17</f>
        <v>P</v>
      </c>
      <c r="U288" s="24">
        <f ca="1">UNESP!U17</f>
        <v>0</v>
      </c>
      <c r="V288" s="24">
        <f ca="1">UNESP!V17</f>
        <v>0</v>
      </c>
      <c r="W288" s="24">
        <f ca="1">UNESP!W17</f>
        <v>0</v>
      </c>
      <c r="X288" s="24">
        <f ca="1">UNESP!X17</f>
        <v>1</v>
      </c>
      <c r="Y288" s="24">
        <f ca="1">UNESP!Y17</f>
        <v>0</v>
      </c>
      <c r="Z288" s="24">
        <f ca="1">UNESP!Z17</f>
        <v>1</v>
      </c>
      <c r="AA288" s="24">
        <f ca="1">UNESP!AA17</f>
        <v>0</v>
      </c>
      <c r="AB288" s="24">
        <f ca="1">UNESP!AB17</f>
        <v>0</v>
      </c>
      <c r="AC288" s="24">
        <f ca="1">UNESP!AC17</f>
        <v>0</v>
      </c>
      <c r="AD288" s="24">
        <f ca="1">UNESP!AD17</f>
        <v>0</v>
      </c>
      <c r="AE288" s="24">
        <f ca="1">UNESP!AE17</f>
        <v>1</v>
      </c>
      <c r="AF288" s="24">
        <f ca="1">UNESP!AF17</f>
        <v>0</v>
      </c>
      <c r="AG288" s="24">
        <f ca="1">UNESP!AG17</f>
        <v>0</v>
      </c>
      <c r="AH288" s="24">
        <f ca="1">UNESP!AH17</f>
        <v>0</v>
      </c>
      <c r="AI288" s="24">
        <f ca="1">UNESP!AI17</f>
        <v>1</v>
      </c>
      <c r="AJ288" s="85"/>
      <c r="AK288" s="93"/>
      <c r="AL288" s="33"/>
      <c r="AM288" s="33"/>
      <c r="AN288" s="36"/>
      <c r="AO288" s="36"/>
      <c r="AP288" s="36"/>
      <c r="AQ288" s="36"/>
      <c r="AR288" s="37"/>
      <c r="AS288" s="33"/>
      <c r="AT288" s="33"/>
      <c r="AU288" s="33"/>
      <c r="AV288" s="33"/>
      <c r="AW288" s="33"/>
      <c r="AX288" s="33"/>
      <c r="AY288" s="33"/>
      <c r="AZ288" s="38">
        <f t="shared" si="289"/>
        <v>2</v>
      </c>
      <c r="BA288" s="39">
        <f t="shared" si="290"/>
        <v>0</v>
      </c>
      <c r="BB288" s="40">
        <f t="shared" si="291"/>
        <v>2</v>
      </c>
      <c r="BC288" s="31">
        <f t="shared" si="292"/>
        <v>2</v>
      </c>
      <c r="BD288" s="40">
        <f t="shared" si="293"/>
        <v>2</v>
      </c>
      <c r="BE288" s="31">
        <f t="shared" si="294"/>
        <v>4</v>
      </c>
      <c r="BF288" s="40">
        <f t="shared" si="295"/>
        <v>2</v>
      </c>
      <c r="BG288" s="31">
        <f t="shared" si="296"/>
        <v>6</v>
      </c>
      <c r="BH288" s="40">
        <f t="shared" si="297"/>
        <v>0</v>
      </c>
      <c r="BI288" s="40">
        <f t="shared" si="298"/>
        <v>3</v>
      </c>
      <c r="BJ288" s="40">
        <f t="shared" si="299"/>
        <v>2</v>
      </c>
      <c r="BK288" s="40">
        <f t="shared" si="300"/>
        <v>0</v>
      </c>
      <c r="BL288" s="40">
        <f t="shared" si="301"/>
        <v>0</v>
      </c>
      <c r="BM288" s="31">
        <f t="shared" si="302"/>
        <v>0</v>
      </c>
      <c r="BN288" s="40">
        <f t="shared" si="303"/>
        <v>0</v>
      </c>
      <c r="BO288" s="40">
        <f t="shared" si="304"/>
        <v>1</v>
      </c>
      <c r="BP288" s="40">
        <f t="shared" si="305"/>
        <v>1</v>
      </c>
      <c r="BQ288" s="40">
        <f t="shared" si="306"/>
        <v>0</v>
      </c>
      <c r="BR288" s="40">
        <f t="shared" si="307"/>
        <v>0</v>
      </c>
      <c r="BS288" s="31">
        <f t="shared" si="308"/>
        <v>0</v>
      </c>
      <c r="BT288" s="40">
        <f t="shared" si="309"/>
        <v>0</v>
      </c>
      <c r="BU288" s="41">
        <f t="shared" si="310"/>
        <v>1</v>
      </c>
      <c r="BV288" s="41">
        <f t="shared" si="311"/>
        <v>1</v>
      </c>
      <c r="BW288" s="42"/>
      <c r="BX288" s="39">
        <f t="shared" si="312"/>
        <v>360</v>
      </c>
      <c r="BY288" s="40">
        <f t="shared" si="313"/>
        <v>30</v>
      </c>
      <c r="BZ288" s="40">
        <f t="shared" si="314"/>
        <v>10</v>
      </c>
      <c r="CA288" s="40">
        <f t="shared" si="315"/>
        <v>20</v>
      </c>
      <c r="CB288" s="40">
        <f t="shared" si="316"/>
        <v>10</v>
      </c>
      <c r="CC288" s="32">
        <f t="shared" si="283"/>
        <v>430</v>
      </c>
      <c r="CD288" s="177">
        <f t="shared" si="262"/>
        <v>283.33333333333337</v>
      </c>
      <c r="CE288" s="24">
        <f t="shared" si="317"/>
        <v>3</v>
      </c>
      <c r="CF288" s="177">
        <f t="shared" si="263"/>
        <v>243.33333333333334</v>
      </c>
      <c r="CG288" s="24">
        <f t="shared" si="318"/>
        <v>4</v>
      </c>
      <c r="CH288" s="177">
        <f t="shared" si="264"/>
        <v>190</v>
      </c>
      <c r="CI288" s="24">
        <f t="shared" si="319"/>
        <v>5</v>
      </c>
      <c r="CJ288" s="24">
        <f t="shared" si="287"/>
        <v>142</v>
      </c>
      <c r="CK288" s="175">
        <f t="shared" si="265"/>
        <v>0.21710044682301263</v>
      </c>
      <c r="CM288">
        <f t="shared" si="266"/>
        <v>0</v>
      </c>
      <c r="CN288">
        <f t="shared" si="267"/>
        <v>0.3115264797507788</v>
      </c>
      <c r="CO288">
        <f t="shared" si="268"/>
        <v>0.19960079840319361</v>
      </c>
      <c r="CP288">
        <f t="shared" si="269"/>
        <v>0.45558086560364469</v>
      </c>
      <c r="CQ288">
        <f t="shared" si="270"/>
        <v>0</v>
      </c>
      <c r="CR288">
        <f t="shared" si="271"/>
        <v>0.89820359281437134</v>
      </c>
      <c r="CS288">
        <f t="shared" si="272"/>
        <v>2.0408163265306123</v>
      </c>
      <c r="CT288">
        <f t="shared" si="273"/>
        <v>0</v>
      </c>
      <c r="CU288">
        <f t="shared" si="274"/>
        <v>0</v>
      </c>
      <c r="CV288">
        <f t="shared" si="275"/>
        <v>0</v>
      </c>
      <c r="CW288">
        <f t="shared" si="276"/>
        <v>3.4482758620689657</v>
      </c>
      <c r="CX288">
        <f t="shared" si="277"/>
        <v>3.5714285714285712</v>
      </c>
      <c r="CY288">
        <f t="shared" si="278"/>
        <v>0</v>
      </c>
      <c r="CZ288">
        <f t="shared" si="279"/>
        <v>0</v>
      </c>
      <c r="DA288">
        <f t="shared" si="280"/>
        <v>0</v>
      </c>
      <c r="DB288">
        <f t="shared" si="281"/>
        <v>1.5503875968992247</v>
      </c>
      <c r="DC288">
        <f t="shared" si="282"/>
        <v>1.5748031496062989</v>
      </c>
      <c r="DE288" s="24">
        <f t="shared" si="288"/>
        <v>0</v>
      </c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</row>
    <row r="289" spans="1:123" ht="15.75" thickBot="1">
      <c r="A289" s="24" t="str">
        <f ca="1">UNESP!A18</f>
        <v>UNESP/RC</v>
      </c>
      <c r="B289" s="24">
        <f ca="1">UNESP!B18</f>
        <v>16</v>
      </c>
      <c r="C289" s="24" t="str">
        <f ca="1">UNESP!C18</f>
        <v>Henrique Luiz Monteiro</v>
      </c>
      <c r="D289" s="85" t="str">
        <f ca="1">UNESP!D18</f>
        <v>P</v>
      </c>
      <c r="E289" s="24">
        <f ca="1">UNESP!E18</f>
        <v>0</v>
      </c>
      <c r="F289" s="24">
        <f ca="1">UNESP!F18</f>
        <v>1</v>
      </c>
      <c r="G289" s="24">
        <f ca="1">UNESP!G18</f>
        <v>3</v>
      </c>
      <c r="H289" s="24">
        <f ca="1">UNESP!H18</f>
        <v>0</v>
      </c>
      <c r="I289" s="24">
        <f ca="1">UNESP!I18</f>
        <v>1</v>
      </c>
      <c r="J289" s="24">
        <f ca="1">UNESP!J18</f>
        <v>0</v>
      </c>
      <c r="K289" s="24">
        <f ca="1">UNESP!K18</f>
        <v>0</v>
      </c>
      <c r="L289" s="24">
        <f ca="1">UNESP!L18</f>
        <v>0</v>
      </c>
      <c r="M289" s="24">
        <f ca="1">UNESP!M18</f>
        <v>0</v>
      </c>
      <c r="N289" s="24">
        <f ca="1">UNESP!N18</f>
        <v>0</v>
      </c>
      <c r="O289" s="24">
        <f ca="1">UNESP!O18</f>
        <v>0</v>
      </c>
      <c r="P289" s="24">
        <f ca="1">UNESP!P18</f>
        <v>0</v>
      </c>
      <c r="Q289" s="24">
        <f ca="1">UNESP!Q18</f>
        <v>0</v>
      </c>
      <c r="R289" s="24">
        <f ca="1">UNESP!R18</f>
        <v>0</v>
      </c>
      <c r="S289" s="24">
        <f ca="1">UNESP!S18</f>
        <v>0</v>
      </c>
      <c r="T289" s="85" t="str">
        <f ca="1">UNESP!T18</f>
        <v>P</v>
      </c>
      <c r="U289" s="24">
        <f ca="1">UNESP!U18</f>
        <v>1</v>
      </c>
      <c r="V289" s="24">
        <f ca="1">UNESP!V18</f>
        <v>2</v>
      </c>
      <c r="W289" s="24">
        <f ca="1">UNESP!W18</f>
        <v>2</v>
      </c>
      <c r="X289" s="24">
        <f ca="1">UNESP!X18</f>
        <v>1</v>
      </c>
      <c r="Y289" s="24">
        <f ca="1">UNESP!Y18</f>
        <v>0</v>
      </c>
      <c r="Z289" s="24">
        <f ca="1">UNESP!Z18</f>
        <v>0</v>
      </c>
      <c r="AA289" s="24">
        <f ca="1">UNESP!AA18</f>
        <v>0</v>
      </c>
      <c r="AB289" s="24">
        <f ca="1">UNESP!AB18</f>
        <v>0</v>
      </c>
      <c r="AC289" s="24">
        <f ca="1">UNESP!AC18</f>
        <v>0</v>
      </c>
      <c r="AD289" s="24">
        <f ca="1">UNESP!AD18</f>
        <v>0</v>
      </c>
      <c r="AE289" s="24">
        <f ca="1">UNESP!AE18</f>
        <v>0</v>
      </c>
      <c r="AF289" s="24">
        <f ca="1">UNESP!AF18</f>
        <v>0</v>
      </c>
      <c r="AG289" s="24">
        <f ca="1">UNESP!AG18</f>
        <v>0</v>
      </c>
      <c r="AH289" s="24">
        <f ca="1">UNESP!AH18</f>
        <v>0</v>
      </c>
      <c r="AI289" s="24">
        <f ca="1">UNESP!AI18</f>
        <v>0</v>
      </c>
      <c r="AJ289" s="85"/>
      <c r="AK289" s="93"/>
      <c r="AL289" s="33"/>
      <c r="AM289" s="33"/>
      <c r="AN289" s="36"/>
      <c r="AO289" s="36"/>
      <c r="AP289" s="36"/>
      <c r="AQ289" s="36"/>
      <c r="AR289" s="37"/>
      <c r="AS289" s="33"/>
      <c r="AT289" s="33"/>
      <c r="AU289" s="33"/>
      <c r="AV289" s="33"/>
      <c r="AW289" s="33"/>
      <c r="AX289" s="33"/>
      <c r="AY289" s="33"/>
      <c r="AZ289" s="38">
        <f t="shared" si="289"/>
        <v>2</v>
      </c>
      <c r="BA289" s="39">
        <f t="shared" si="290"/>
        <v>1</v>
      </c>
      <c r="BB289" s="40">
        <f t="shared" si="291"/>
        <v>3</v>
      </c>
      <c r="BC289" s="31">
        <f t="shared" si="292"/>
        <v>4</v>
      </c>
      <c r="BD289" s="40">
        <f t="shared" si="293"/>
        <v>5</v>
      </c>
      <c r="BE289" s="31">
        <f t="shared" si="294"/>
        <v>9</v>
      </c>
      <c r="BF289" s="40">
        <f t="shared" si="295"/>
        <v>1</v>
      </c>
      <c r="BG289" s="31">
        <f t="shared" si="296"/>
        <v>10</v>
      </c>
      <c r="BH289" s="40">
        <f t="shared" si="297"/>
        <v>1</v>
      </c>
      <c r="BI289" s="40">
        <f t="shared" si="298"/>
        <v>0</v>
      </c>
      <c r="BJ289" s="40">
        <f t="shared" si="299"/>
        <v>0</v>
      </c>
      <c r="BK289" s="40">
        <f t="shared" si="300"/>
        <v>0</v>
      </c>
      <c r="BL289" s="40">
        <f t="shared" si="301"/>
        <v>0</v>
      </c>
      <c r="BM289" s="31">
        <f t="shared" si="302"/>
        <v>0</v>
      </c>
      <c r="BN289" s="40">
        <f t="shared" si="303"/>
        <v>0</v>
      </c>
      <c r="BO289" s="40">
        <f t="shared" si="304"/>
        <v>0</v>
      </c>
      <c r="BP289" s="40">
        <f t="shared" si="305"/>
        <v>0</v>
      </c>
      <c r="BQ289" s="40">
        <f t="shared" si="306"/>
        <v>0</v>
      </c>
      <c r="BR289" s="40">
        <f t="shared" si="307"/>
        <v>0</v>
      </c>
      <c r="BS289" s="31">
        <f t="shared" si="308"/>
        <v>0</v>
      </c>
      <c r="BT289" s="40">
        <f t="shared" si="309"/>
        <v>0</v>
      </c>
      <c r="BU289" s="41">
        <f t="shared" si="310"/>
        <v>0</v>
      </c>
      <c r="BV289" s="41">
        <f t="shared" si="311"/>
        <v>0</v>
      </c>
      <c r="BW289" s="42"/>
      <c r="BX289" s="39">
        <f t="shared" si="312"/>
        <v>700</v>
      </c>
      <c r="BY289" s="40">
        <f t="shared" si="313"/>
        <v>0</v>
      </c>
      <c r="BZ289" s="40">
        <f t="shared" si="314"/>
        <v>0</v>
      </c>
      <c r="CA289" s="40">
        <f t="shared" si="315"/>
        <v>0</v>
      </c>
      <c r="CB289" s="40">
        <f t="shared" si="316"/>
        <v>0</v>
      </c>
      <c r="CC289" s="32">
        <f t="shared" si="283"/>
        <v>700</v>
      </c>
      <c r="CD289" s="177">
        <f t="shared" si="262"/>
        <v>553.33333333333337</v>
      </c>
      <c r="CE289" s="24">
        <f t="shared" si="317"/>
        <v>3</v>
      </c>
      <c r="CF289" s="177">
        <f t="shared" si="263"/>
        <v>513.33333333333337</v>
      </c>
      <c r="CG289" s="24">
        <f t="shared" si="318"/>
        <v>4</v>
      </c>
      <c r="CH289" s="177">
        <f t="shared" si="264"/>
        <v>460</v>
      </c>
      <c r="CI289" s="24">
        <f t="shared" si="319"/>
        <v>5</v>
      </c>
      <c r="CJ289" s="24">
        <f t="shared" si="287"/>
        <v>95</v>
      </c>
      <c r="CK289" s="175">
        <f t="shared" si="265"/>
        <v>0.35341933203746245</v>
      </c>
      <c r="CM289">
        <f t="shared" si="266"/>
        <v>0.18484288354898337</v>
      </c>
      <c r="CN289">
        <f t="shared" si="267"/>
        <v>0.46728971962616822</v>
      </c>
      <c r="CO289">
        <f t="shared" si="268"/>
        <v>0.49900199600798406</v>
      </c>
      <c r="CP289">
        <f t="shared" si="269"/>
        <v>0.22779043280182235</v>
      </c>
      <c r="CQ289">
        <f t="shared" si="270"/>
        <v>0.84033613445378152</v>
      </c>
      <c r="CR289">
        <f t="shared" si="271"/>
        <v>0</v>
      </c>
      <c r="CS289">
        <f t="shared" si="272"/>
        <v>0</v>
      </c>
      <c r="CT289">
        <f t="shared" si="273"/>
        <v>0</v>
      </c>
      <c r="CU289">
        <f t="shared" si="274"/>
        <v>0</v>
      </c>
      <c r="CV289">
        <f t="shared" si="275"/>
        <v>0</v>
      </c>
      <c r="CW289">
        <f t="shared" si="276"/>
        <v>0</v>
      </c>
      <c r="CX289">
        <f t="shared" si="277"/>
        <v>0</v>
      </c>
      <c r="CY289">
        <f t="shared" si="278"/>
        <v>0</v>
      </c>
      <c r="CZ289">
        <f t="shared" si="279"/>
        <v>0</v>
      </c>
      <c r="DA289">
        <f t="shared" si="280"/>
        <v>0</v>
      </c>
      <c r="DB289">
        <f t="shared" si="281"/>
        <v>0</v>
      </c>
      <c r="DC289">
        <f t="shared" si="282"/>
        <v>0</v>
      </c>
      <c r="DE289" s="24">
        <f t="shared" si="288"/>
        <v>0</v>
      </c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</row>
    <row r="290" spans="1:123" ht="15.75" thickBot="1">
      <c r="A290" s="24" t="str">
        <f ca="1">UNESP!A19</f>
        <v>UNESP/RC</v>
      </c>
      <c r="B290" s="24">
        <f ca="1">UNESP!B19</f>
        <v>17</v>
      </c>
      <c r="C290" s="24" t="str">
        <f ca="1">UNESP!C19</f>
        <v>José Angelo Barela</v>
      </c>
      <c r="D290" s="85" t="str">
        <f ca="1">UNESP!D19</f>
        <v>P</v>
      </c>
      <c r="E290" s="24">
        <f ca="1">UNESP!E19</f>
        <v>1</v>
      </c>
      <c r="F290" s="24">
        <f ca="1">UNESP!F19</f>
        <v>1</v>
      </c>
      <c r="G290" s="24">
        <f ca="1">UNESP!G19</f>
        <v>0</v>
      </c>
      <c r="H290" s="24">
        <f ca="1">UNESP!H19</f>
        <v>0</v>
      </c>
      <c r="I290" s="24">
        <f ca="1">UNESP!I19</f>
        <v>0</v>
      </c>
      <c r="J290" s="24">
        <f ca="1">UNESP!J19</f>
        <v>0</v>
      </c>
      <c r="K290" s="24">
        <f ca="1">UNESP!K19</f>
        <v>0</v>
      </c>
      <c r="L290" s="24">
        <f ca="1">UNESP!L19</f>
        <v>0</v>
      </c>
      <c r="M290" s="24">
        <f ca="1">UNESP!M19</f>
        <v>0</v>
      </c>
      <c r="N290" s="24">
        <f ca="1">UNESP!N19</f>
        <v>0</v>
      </c>
      <c r="O290" s="24">
        <f ca="1">UNESP!O19</f>
        <v>0</v>
      </c>
      <c r="P290" s="24">
        <f ca="1">UNESP!P19</f>
        <v>0</v>
      </c>
      <c r="Q290" s="24">
        <f ca="1">UNESP!Q19</f>
        <v>0</v>
      </c>
      <c r="R290" s="24">
        <f ca="1">UNESP!R19</f>
        <v>0</v>
      </c>
      <c r="S290" s="24">
        <f ca="1">UNESP!S19</f>
        <v>0</v>
      </c>
      <c r="T290" s="85" t="str">
        <f ca="1">UNESP!T19</f>
        <v>P</v>
      </c>
      <c r="U290" s="24">
        <f ca="1">UNESP!U19</f>
        <v>4</v>
      </c>
      <c r="V290" s="24">
        <f ca="1">UNESP!V19</f>
        <v>2</v>
      </c>
      <c r="W290" s="24">
        <f ca="1">UNESP!W19</f>
        <v>1</v>
      </c>
      <c r="X290" s="24">
        <f ca="1">UNESP!X19</f>
        <v>0</v>
      </c>
      <c r="Y290" s="24">
        <f ca="1">UNESP!Y19</f>
        <v>0</v>
      </c>
      <c r="Z290" s="24">
        <f ca="1">UNESP!Z19</f>
        <v>0</v>
      </c>
      <c r="AA290" s="24">
        <f ca="1">UNESP!AA19</f>
        <v>0</v>
      </c>
      <c r="AB290" s="24">
        <f ca="1">UNESP!AB19</f>
        <v>0</v>
      </c>
      <c r="AC290" s="24">
        <f ca="1">UNESP!AC19</f>
        <v>0</v>
      </c>
      <c r="AD290" s="24">
        <f ca="1">UNESP!AD19</f>
        <v>0</v>
      </c>
      <c r="AE290" s="24">
        <f ca="1">UNESP!AE19</f>
        <v>0</v>
      </c>
      <c r="AF290" s="24">
        <f ca="1">UNESP!AF19</f>
        <v>0</v>
      </c>
      <c r="AG290" s="24">
        <f ca="1">UNESP!AG19</f>
        <v>0</v>
      </c>
      <c r="AH290" s="24">
        <f ca="1">UNESP!AH19</f>
        <v>0</v>
      </c>
      <c r="AI290" s="24">
        <f ca="1">UNESP!AI19</f>
        <v>0</v>
      </c>
      <c r="AJ290" s="85"/>
      <c r="AK290" s="93"/>
      <c r="AL290" s="33"/>
      <c r="AM290" s="33"/>
      <c r="AN290" s="36"/>
      <c r="AO290" s="36"/>
      <c r="AP290" s="36"/>
      <c r="AQ290" s="36"/>
      <c r="AR290" s="37"/>
      <c r="AS290" s="33"/>
      <c r="AT290" s="33"/>
      <c r="AU290" s="33"/>
      <c r="AV290" s="33"/>
      <c r="AW290" s="33"/>
      <c r="AX290" s="33"/>
      <c r="AY290" s="33"/>
      <c r="AZ290" s="38">
        <f t="shared" si="289"/>
        <v>2</v>
      </c>
      <c r="BA290" s="39">
        <f t="shared" si="290"/>
        <v>5</v>
      </c>
      <c r="BB290" s="40">
        <f t="shared" si="291"/>
        <v>3</v>
      </c>
      <c r="BC290" s="31">
        <f t="shared" si="292"/>
        <v>8</v>
      </c>
      <c r="BD290" s="40">
        <f t="shared" si="293"/>
        <v>1</v>
      </c>
      <c r="BE290" s="31">
        <f t="shared" si="294"/>
        <v>9</v>
      </c>
      <c r="BF290" s="40">
        <f t="shared" si="295"/>
        <v>0</v>
      </c>
      <c r="BG290" s="31">
        <f t="shared" si="296"/>
        <v>9</v>
      </c>
      <c r="BH290" s="40">
        <f t="shared" si="297"/>
        <v>0</v>
      </c>
      <c r="BI290" s="40">
        <f t="shared" si="298"/>
        <v>0</v>
      </c>
      <c r="BJ290" s="40">
        <f t="shared" si="299"/>
        <v>0</v>
      </c>
      <c r="BK290" s="40">
        <f t="shared" si="300"/>
        <v>0</v>
      </c>
      <c r="BL290" s="40">
        <f t="shared" si="301"/>
        <v>0</v>
      </c>
      <c r="BM290" s="31">
        <f t="shared" si="302"/>
        <v>0</v>
      </c>
      <c r="BN290" s="40">
        <f t="shared" si="303"/>
        <v>0</v>
      </c>
      <c r="BO290" s="40">
        <f t="shared" si="304"/>
        <v>0</v>
      </c>
      <c r="BP290" s="40">
        <f t="shared" si="305"/>
        <v>0</v>
      </c>
      <c r="BQ290" s="40">
        <f t="shared" si="306"/>
        <v>0</v>
      </c>
      <c r="BR290" s="40">
        <f t="shared" si="307"/>
        <v>0</v>
      </c>
      <c r="BS290" s="31">
        <f t="shared" si="308"/>
        <v>0</v>
      </c>
      <c r="BT290" s="40">
        <f t="shared" si="309"/>
        <v>0</v>
      </c>
      <c r="BU290" s="41">
        <f t="shared" si="310"/>
        <v>0</v>
      </c>
      <c r="BV290" s="41">
        <f t="shared" si="311"/>
        <v>0</v>
      </c>
      <c r="BW290" s="42"/>
      <c r="BX290" s="39">
        <f t="shared" si="312"/>
        <v>800</v>
      </c>
      <c r="BY290" s="40">
        <f t="shared" si="313"/>
        <v>0</v>
      </c>
      <c r="BZ290" s="40">
        <f t="shared" si="314"/>
        <v>0</v>
      </c>
      <c r="CA290" s="40">
        <f t="shared" si="315"/>
        <v>0</v>
      </c>
      <c r="CB290" s="40">
        <f t="shared" si="316"/>
        <v>0</v>
      </c>
      <c r="CC290" s="32">
        <f t="shared" si="283"/>
        <v>800</v>
      </c>
      <c r="CD290" s="177">
        <f t="shared" si="262"/>
        <v>653.33333333333337</v>
      </c>
      <c r="CE290" s="24">
        <f t="shared" si="317"/>
        <v>3</v>
      </c>
      <c r="CF290" s="177">
        <f t="shared" si="263"/>
        <v>613.33333333333337</v>
      </c>
      <c r="CG290" s="24">
        <f t="shared" si="318"/>
        <v>4</v>
      </c>
      <c r="CH290" s="177">
        <f t="shared" si="264"/>
        <v>560</v>
      </c>
      <c r="CI290" s="24">
        <f t="shared" si="319"/>
        <v>5</v>
      </c>
      <c r="CJ290" s="24">
        <f t="shared" si="287"/>
        <v>76</v>
      </c>
      <c r="CK290" s="175">
        <f t="shared" si="265"/>
        <v>0.40390780804281423</v>
      </c>
      <c r="CM290">
        <f t="shared" si="266"/>
        <v>0.92421441774491675</v>
      </c>
      <c r="CN290">
        <f t="shared" si="267"/>
        <v>0.46728971962616822</v>
      </c>
      <c r="CO290">
        <f t="shared" si="268"/>
        <v>9.9800399201596807E-2</v>
      </c>
      <c r="CP290">
        <f t="shared" si="269"/>
        <v>0</v>
      </c>
      <c r="CQ290">
        <f t="shared" si="270"/>
        <v>0</v>
      </c>
      <c r="CR290">
        <f t="shared" si="271"/>
        <v>0</v>
      </c>
      <c r="CS290">
        <f t="shared" si="272"/>
        <v>0</v>
      </c>
      <c r="CT290">
        <f t="shared" si="273"/>
        <v>0</v>
      </c>
      <c r="CU290">
        <f t="shared" si="274"/>
        <v>0</v>
      </c>
      <c r="CV290">
        <f t="shared" si="275"/>
        <v>0</v>
      </c>
      <c r="CW290">
        <f t="shared" si="276"/>
        <v>0</v>
      </c>
      <c r="CX290">
        <f t="shared" si="277"/>
        <v>0</v>
      </c>
      <c r="CY290">
        <f t="shared" si="278"/>
        <v>0</v>
      </c>
      <c r="CZ290">
        <f t="shared" si="279"/>
        <v>0</v>
      </c>
      <c r="DA290">
        <f t="shared" si="280"/>
        <v>0</v>
      </c>
      <c r="DB290">
        <f t="shared" si="281"/>
        <v>0</v>
      </c>
      <c r="DC290">
        <f t="shared" si="282"/>
        <v>0</v>
      </c>
      <c r="DE290" s="24">
        <f t="shared" si="288"/>
        <v>0</v>
      </c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</row>
    <row r="291" spans="1:123" ht="15.75" thickBot="1">
      <c r="A291" s="24" t="str">
        <f ca="1">UNESP!A20</f>
        <v>UNESP/RC</v>
      </c>
      <c r="B291" s="24">
        <f ca="1">UNESP!B20</f>
        <v>18</v>
      </c>
      <c r="C291" s="24" t="str">
        <f ca="1">UNESP!C20</f>
        <v>Leila M. B. de Albuquerque</v>
      </c>
      <c r="D291" s="85" t="str">
        <f ca="1">UNESP!D20</f>
        <v>P</v>
      </c>
      <c r="E291" s="24">
        <f ca="1">UNESP!E20</f>
        <v>0</v>
      </c>
      <c r="F291" s="24">
        <f ca="1">UNESP!F20</f>
        <v>0</v>
      </c>
      <c r="G291" s="24">
        <f ca="1">UNESP!G20</f>
        <v>0</v>
      </c>
      <c r="H291" s="24">
        <f ca="1">UNESP!H20</f>
        <v>0</v>
      </c>
      <c r="I291" s="24">
        <f ca="1">UNESP!I20</f>
        <v>0</v>
      </c>
      <c r="J291" s="24">
        <f ca="1">UNESP!J20</f>
        <v>0</v>
      </c>
      <c r="K291" s="24">
        <f ca="1">UNESP!K20</f>
        <v>0</v>
      </c>
      <c r="L291" s="24">
        <f ca="1">UNESP!L20</f>
        <v>0</v>
      </c>
      <c r="M291" s="24">
        <f ca="1">UNESP!M20</f>
        <v>0</v>
      </c>
      <c r="N291" s="24">
        <f ca="1">UNESP!N20</f>
        <v>0</v>
      </c>
      <c r="O291" s="24">
        <f ca="1">UNESP!O20</f>
        <v>0</v>
      </c>
      <c r="P291" s="24">
        <f ca="1">UNESP!P20</f>
        <v>0</v>
      </c>
      <c r="Q291" s="24">
        <f ca="1">UNESP!Q20</f>
        <v>0</v>
      </c>
      <c r="R291" s="24">
        <f ca="1">UNESP!R20</f>
        <v>0</v>
      </c>
      <c r="S291" s="24">
        <f ca="1">UNESP!S20</f>
        <v>0</v>
      </c>
      <c r="T291" s="85" t="str">
        <f ca="1">UNESP!T20</f>
        <v>P</v>
      </c>
      <c r="U291" s="24">
        <f ca="1">UNESP!U20</f>
        <v>0</v>
      </c>
      <c r="V291" s="24">
        <f ca="1">UNESP!V20</f>
        <v>0</v>
      </c>
      <c r="W291" s="24">
        <f ca="1">UNESP!W20</f>
        <v>0</v>
      </c>
      <c r="X291" s="24">
        <f ca="1">UNESP!X20</f>
        <v>0</v>
      </c>
      <c r="Y291" s="24">
        <f ca="1">UNESP!Y20</f>
        <v>0</v>
      </c>
      <c r="Z291" s="24">
        <f ca="1">UNESP!Z20</f>
        <v>0</v>
      </c>
      <c r="AA291" s="24">
        <f ca="1">UNESP!AA20</f>
        <v>0</v>
      </c>
      <c r="AB291" s="24">
        <f ca="1">UNESP!AB20</f>
        <v>0</v>
      </c>
      <c r="AC291" s="24">
        <f ca="1">UNESP!AC20</f>
        <v>0</v>
      </c>
      <c r="AD291" s="24">
        <f ca="1">UNESP!AD20</f>
        <v>0</v>
      </c>
      <c r="AE291" s="24">
        <f ca="1">UNESP!AE20</f>
        <v>0</v>
      </c>
      <c r="AF291" s="24">
        <f ca="1">UNESP!AF20</f>
        <v>0</v>
      </c>
      <c r="AG291" s="24">
        <f ca="1">UNESP!AG20</f>
        <v>0</v>
      </c>
      <c r="AH291" s="24">
        <f ca="1">UNESP!AH20</f>
        <v>0</v>
      </c>
      <c r="AI291" s="24">
        <f ca="1">UNESP!AI20</f>
        <v>0</v>
      </c>
      <c r="AJ291" s="85"/>
      <c r="AK291" s="93"/>
      <c r="AL291" s="33"/>
      <c r="AM291" s="33"/>
      <c r="AN291" s="36"/>
      <c r="AO291" s="36"/>
      <c r="AP291" s="36"/>
      <c r="AQ291" s="36"/>
      <c r="AR291" s="37"/>
      <c r="AS291" s="33"/>
      <c r="AT291" s="33"/>
      <c r="AU291" s="33"/>
      <c r="AV291" s="33"/>
      <c r="AW291" s="33"/>
      <c r="AX291" s="33"/>
      <c r="AY291" s="33"/>
      <c r="AZ291" s="38">
        <f t="shared" si="289"/>
        <v>2</v>
      </c>
      <c r="BA291" s="39">
        <f t="shared" si="290"/>
        <v>0</v>
      </c>
      <c r="BB291" s="40">
        <f t="shared" si="291"/>
        <v>0</v>
      </c>
      <c r="BC291" s="31">
        <f t="shared" si="292"/>
        <v>0</v>
      </c>
      <c r="BD291" s="40">
        <f t="shared" si="293"/>
        <v>0</v>
      </c>
      <c r="BE291" s="31">
        <f t="shared" si="294"/>
        <v>0</v>
      </c>
      <c r="BF291" s="40">
        <f t="shared" si="295"/>
        <v>0</v>
      </c>
      <c r="BG291" s="31">
        <f t="shared" si="296"/>
        <v>0</v>
      </c>
      <c r="BH291" s="40">
        <f t="shared" si="297"/>
        <v>0</v>
      </c>
      <c r="BI291" s="40">
        <f t="shared" si="298"/>
        <v>0</v>
      </c>
      <c r="BJ291" s="40">
        <f t="shared" si="299"/>
        <v>0</v>
      </c>
      <c r="BK291" s="40">
        <f t="shared" si="300"/>
        <v>0</v>
      </c>
      <c r="BL291" s="40">
        <f t="shared" si="301"/>
        <v>0</v>
      </c>
      <c r="BM291" s="31">
        <f t="shared" si="302"/>
        <v>0</v>
      </c>
      <c r="BN291" s="40">
        <f t="shared" si="303"/>
        <v>0</v>
      </c>
      <c r="BO291" s="40">
        <f t="shared" si="304"/>
        <v>0</v>
      </c>
      <c r="BP291" s="40">
        <f t="shared" si="305"/>
        <v>0</v>
      </c>
      <c r="BQ291" s="40">
        <f t="shared" si="306"/>
        <v>0</v>
      </c>
      <c r="BR291" s="40">
        <f t="shared" si="307"/>
        <v>0</v>
      </c>
      <c r="BS291" s="31">
        <f t="shared" si="308"/>
        <v>0</v>
      </c>
      <c r="BT291" s="40">
        <f t="shared" si="309"/>
        <v>0</v>
      </c>
      <c r="BU291" s="41">
        <f t="shared" si="310"/>
        <v>0</v>
      </c>
      <c r="BV291" s="41">
        <f t="shared" si="311"/>
        <v>0</v>
      </c>
      <c r="BW291" s="42"/>
      <c r="BX291" s="39">
        <f t="shared" si="312"/>
        <v>0</v>
      </c>
      <c r="BY291" s="40">
        <f t="shared" si="313"/>
        <v>0</v>
      </c>
      <c r="BZ291" s="40">
        <f t="shared" si="314"/>
        <v>0</v>
      </c>
      <c r="CA291" s="40">
        <f t="shared" si="315"/>
        <v>0</v>
      </c>
      <c r="CB291" s="40">
        <f t="shared" si="316"/>
        <v>0</v>
      </c>
      <c r="CC291" s="32">
        <f t="shared" si="283"/>
        <v>0</v>
      </c>
      <c r="CD291" s="177">
        <f t="shared" si="262"/>
        <v>-146.66666666666666</v>
      </c>
      <c r="CE291" s="24" t="str">
        <f t="shared" si="317"/>
        <v>NAO</v>
      </c>
      <c r="CF291" s="177">
        <f t="shared" si="263"/>
        <v>-186.66666666666666</v>
      </c>
      <c r="CG291" s="24" t="str">
        <f t="shared" si="318"/>
        <v>NAO</v>
      </c>
      <c r="CH291" s="177">
        <f t="shared" si="264"/>
        <v>-240</v>
      </c>
      <c r="CI291" s="24" t="str">
        <f t="shared" si="319"/>
        <v>NAO</v>
      </c>
      <c r="CJ291" s="24">
        <f t="shared" si="287"/>
        <v>388</v>
      </c>
      <c r="CK291" s="175">
        <f t="shared" si="265"/>
        <v>0</v>
      </c>
      <c r="CM291">
        <f t="shared" si="266"/>
        <v>0</v>
      </c>
      <c r="CN291">
        <f t="shared" si="267"/>
        <v>0</v>
      </c>
      <c r="CO291">
        <f t="shared" si="268"/>
        <v>0</v>
      </c>
      <c r="CP291">
        <f t="shared" si="269"/>
        <v>0</v>
      </c>
      <c r="CQ291">
        <f t="shared" si="270"/>
        <v>0</v>
      </c>
      <c r="CR291">
        <f t="shared" si="271"/>
        <v>0</v>
      </c>
      <c r="CS291">
        <f t="shared" si="272"/>
        <v>0</v>
      </c>
      <c r="CT291">
        <f t="shared" si="273"/>
        <v>0</v>
      </c>
      <c r="CU291">
        <f t="shared" si="274"/>
        <v>0</v>
      </c>
      <c r="CV291">
        <f t="shared" si="275"/>
        <v>0</v>
      </c>
      <c r="CW291">
        <f t="shared" si="276"/>
        <v>0</v>
      </c>
      <c r="CX291">
        <f t="shared" si="277"/>
        <v>0</v>
      </c>
      <c r="CY291">
        <f t="shared" si="278"/>
        <v>0</v>
      </c>
      <c r="CZ291">
        <f t="shared" si="279"/>
        <v>0</v>
      </c>
      <c r="DA291">
        <f t="shared" si="280"/>
        <v>0</v>
      </c>
      <c r="DB291">
        <f t="shared" si="281"/>
        <v>0</v>
      </c>
      <c r="DC291">
        <f t="shared" si="282"/>
        <v>0</v>
      </c>
      <c r="DE291" s="24">
        <f t="shared" si="288"/>
        <v>1</v>
      </c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</row>
    <row r="292" spans="1:123" ht="15.75" thickBot="1">
      <c r="A292" s="24" t="str">
        <f ca="1">UNESP!A21</f>
        <v>UNESP/RC</v>
      </c>
      <c r="B292" s="24">
        <f ca="1">UNESP!B21</f>
        <v>19</v>
      </c>
      <c r="C292" s="24" t="str">
        <f ca="1">UNESP!C21</f>
        <v>Lilian T. B. Gobbi</v>
      </c>
      <c r="D292" s="85" t="str">
        <f ca="1">UNESP!D21</f>
        <v>P</v>
      </c>
      <c r="E292" s="24">
        <f ca="1">UNESP!E21</f>
        <v>1</v>
      </c>
      <c r="F292" s="24">
        <f ca="1">UNESP!F21</f>
        <v>1</v>
      </c>
      <c r="G292" s="24">
        <f ca="1">UNESP!G21</f>
        <v>0</v>
      </c>
      <c r="H292" s="24">
        <f ca="1">UNESP!H21</f>
        <v>1</v>
      </c>
      <c r="I292" s="24">
        <f ca="1">UNESP!I21</f>
        <v>0</v>
      </c>
      <c r="J292" s="24">
        <f ca="1">UNESP!J21</f>
        <v>1</v>
      </c>
      <c r="K292" s="24">
        <f ca="1">UNESP!K21</f>
        <v>0</v>
      </c>
      <c r="L292" s="24">
        <f ca="1">UNESP!L21</f>
        <v>0</v>
      </c>
      <c r="M292" s="24">
        <f ca="1">UNESP!M21</f>
        <v>0</v>
      </c>
      <c r="N292" s="24">
        <f ca="1">UNESP!N21</f>
        <v>0</v>
      </c>
      <c r="O292" s="24">
        <f ca="1">UNESP!O21</f>
        <v>0</v>
      </c>
      <c r="P292" s="24">
        <f ca="1">UNESP!P21</f>
        <v>0</v>
      </c>
      <c r="Q292" s="24">
        <f ca="1">UNESP!Q21</f>
        <v>0</v>
      </c>
      <c r="R292" s="24">
        <f ca="1">UNESP!R21</f>
        <v>0</v>
      </c>
      <c r="S292" s="24">
        <f ca="1">UNESP!S21</f>
        <v>1</v>
      </c>
      <c r="T292" s="85" t="str">
        <f ca="1">UNESP!T21</f>
        <v>P</v>
      </c>
      <c r="U292" s="24">
        <f ca="1">UNESP!U21</f>
        <v>1</v>
      </c>
      <c r="V292" s="24">
        <f ca="1">UNESP!V21</f>
        <v>2</v>
      </c>
      <c r="W292" s="24">
        <f ca="1">UNESP!W21</f>
        <v>6</v>
      </c>
      <c r="X292" s="24">
        <f ca="1">UNESP!X21</f>
        <v>2</v>
      </c>
      <c r="Y292" s="24">
        <f ca="1">UNESP!Y21</f>
        <v>0</v>
      </c>
      <c r="Z292" s="24">
        <f ca="1">UNESP!Z21</f>
        <v>2</v>
      </c>
      <c r="AA292" s="24">
        <f ca="1">UNESP!AA21</f>
        <v>0</v>
      </c>
      <c r="AB292" s="24">
        <f ca="1">UNESP!AB21</f>
        <v>0</v>
      </c>
      <c r="AC292" s="24">
        <f ca="1">UNESP!AC21</f>
        <v>0</v>
      </c>
      <c r="AD292" s="24">
        <f ca="1">UNESP!AD21</f>
        <v>0</v>
      </c>
      <c r="AE292" s="24">
        <f ca="1">UNESP!AE21</f>
        <v>0</v>
      </c>
      <c r="AF292" s="24">
        <f ca="1">UNESP!AF21</f>
        <v>0</v>
      </c>
      <c r="AG292" s="24">
        <f ca="1">UNESP!AG21</f>
        <v>0</v>
      </c>
      <c r="AH292" s="24">
        <f ca="1">UNESP!AH21</f>
        <v>0</v>
      </c>
      <c r="AI292" s="24">
        <f ca="1">UNESP!AI21</f>
        <v>0</v>
      </c>
      <c r="AJ292" s="85"/>
      <c r="AK292" s="93"/>
      <c r="AL292" s="33"/>
      <c r="AM292" s="33"/>
      <c r="AN292" s="36"/>
      <c r="AO292" s="36"/>
      <c r="AP292" s="36"/>
      <c r="AQ292" s="36"/>
      <c r="AR292" s="37"/>
      <c r="AS292" s="33"/>
      <c r="AT292" s="33"/>
      <c r="AU292" s="33"/>
      <c r="AV292" s="33"/>
      <c r="AW292" s="33"/>
      <c r="AX292" s="33"/>
      <c r="AY292" s="33"/>
      <c r="AZ292" s="38">
        <f t="shared" si="289"/>
        <v>2</v>
      </c>
      <c r="BA292" s="39">
        <f t="shared" si="290"/>
        <v>2</v>
      </c>
      <c r="BB292" s="40">
        <f t="shared" si="291"/>
        <v>3</v>
      </c>
      <c r="BC292" s="31">
        <f t="shared" si="292"/>
        <v>5</v>
      </c>
      <c r="BD292" s="40">
        <f t="shared" si="293"/>
        <v>6</v>
      </c>
      <c r="BE292" s="31">
        <f t="shared" si="294"/>
        <v>11</v>
      </c>
      <c r="BF292" s="40">
        <f t="shared" si="295"/>
        <v>3</v>
      </c>
      <c r="BG292" s="31">
        <f t="shared" si="296"/>
        <v>14</v>
      </c>
      <c r="BH292" s="40">
        <f t="shared" si="297"/>
        <v>0</v>
      </c>
      <c r="BI292" s="40">
        <f t="shared" si="298"/>
        <v>3</v>
      </c>
      <c r="BJ292" s="40">
        <f t="shared" si="299"/>
        <v>0</v>
      </c>
      <c r="BK292" s="40">
        <f t="shared" si="300"/>
        <v>0</v>
      </c>
      <c r="BL292" s="40">
        <f t="shared" si="301"/>
        <v>0</v>
      </c>
      <c r="BM292" s="31">
        <f t="shared" si="302"/>
        <v>0</v>
      </c>
      <c r="BN292" s="40">
        <f t="shared" si="303"/>
        <v>0</v>
      </c>
      <c r="BO292" s="40">
        <f t="shared" si="304"/>
        <v>0</v>
      </c>
      <c r="BP292" s="40">
        <f t="shared" si="305"/>
        <v>0</v>
      </c>
      <c r="BQ292" s="40">
        <f t="shared" si="306"/>
        <v>0</v>
      </c>
      <c r="BR292" s="40">
        <f t="shared" si="307"/>
        <v>0</v>
      </c>
      <c r="BS292" s="31">
        <f t="shared" si="308"/>
        <v>0</v>
      </c>
      <c r="BT292" s="40">
        <f t="shared" si="309"/>
        <v>0</v>
      </c>
      <c r="BU292" s="41">
        <f t="shared" si="310"/>
        <v>1</v>
      </c>
      <c r="BV292" s="41">
        <f t="shared" si="311"/>
        <v>1</v>
      </c>
      <c r="BW292" s="42"/>
      <c r="BX292" s="39">
        <f t="shared" si="312"/>
        <v>920</v>
      </c>
      <c r="BY292" s="40">
        <f t="shared" si="313"/>
        <v>30</v>
      </c>
      <c r="BZ292" s="40">
        <f t="shared" si="314"/>
        <v>0</v>
      </c>
      <c r="CA292" s="40">
        <f t="shared" si="315"/>
        <v>0</v>
      </c>
      <c r="CB292" s="40">
        <f t="shared" si="316"/>
        <v>10</v>
      </c>
      <c r="CC292" s="32">
        <f t="shared" si="283"/>
        <v>960</v>
      </c>
      <c r="CD292" s="177">
        <f t="shared" si="262"/>
        <v>813.33333333333337</v>
      </c>
      <c r="CE292" s="24">
        <f t="shared" si="317"/>
        <v>3</v>
      </c>
      <c r="CF292" s="177">
        <f t="shared" si="263"/>
        <v>773.33333333333337</v>
      </c>
      <c r="CG292" s="24">
        <f t="shared" si="318"/>
        <v>4</v>
      </c>
      <c r="CH292" s="177">
        <f t="shared" si="264"/>
        <v>720</v>
      </c>
      <c r="CI292" s="24">
        <f t="shared" si="319"/>
        <v>5</v>
      </c>
      <c r="CJ292" s="24">
        <f t="shared" si="287"/>
        <v>56</v>
      </c>
      <c r="CK292" s="175">
        <f t="shared" si="265"/>
        <v>0.4846893696513771</v>
      </c>
      <c r="CM292">
        <f t="shared" si="266"/>
        <v>0.36968576709796674</v>
      </c>
      <c r="CN292">
        <f t="shared" si="267"/>
        <v>0.46728971962616822</v>
      </c>
      <c r="CO292">
        <f t="shared" si="268"/>
        <v>0.5988023952095809</v>
      </c>
      <c r="CP292">
        <f t="shared" si="269"/>
        <v>0.68337129840546706</v>
      </c>
      <c r="CQ292">
        <f t="shared" si="270"/>
        <v>0</v>
      </c>
      <c r="CR292">
        <f t="shared" si="271"/>
        <v>0.89820359281437134</v>
      </c>
      <c r="CS292">
        <f t="shared" si="272"/>
        <v>0</v>
      </c>
      <c r="CT292">
        <f t="shared" si="273"/>
        <v>0</v>
      </c>
      <c r="CU292">
        <f t="shared" si="274"/>
        <v>0</v>
      </c>
      <c r="CV292">
        <f t="shared" si="275"/>
        <v>0</v>
      </c>
      <c r="CW292">
        <f t="shared" si="276"/>
        <v>0</v>
      </c>
      <c r="CX292">
        <f t="shared" si="277"/>
        <v>0</v>
      </c>
      <c r="CY292">
        <f t="shared" si="278"/>
        <v>0</v>
      </c>
      <c r="CZ292">
        <f t="shared" si="279"/>
        <v>0</v>
      </c>
      <c r="DA292">
        <f t="shared" si="280"/>
        <v>0</v>
      </c>
      <c r="DB292">
        <f t="shared" si="281"/>
        <v>1.5503875968992247</v>
      </c>
      <c r="DC292">
        <f t="shared" si="282"/>
        <v>1.5748031496062989</v>
      </c>
      <c r="DE292" s="24">
        <f t="shared" si="288"/>
        <v>0</v>
      </c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</row>
    <row r="293" spans="1:123" ht="15.75" thickBot="1">
      <c r="A293" s="24" t="str">
        <f ca="1">UNESP!A22</f>
        <v>UNESP/RC</v>
      </c>
      <c r="B293" s="24">
        <f ca="1">UNESP!B22</f>
        <v>20</v>
      </c>
      <c r="C293" s="24" t="str">
        <f ca="1">UNESP!C22</f>
        <v>Maria Alice Rostom de Mello</v>
      </c>
      <c r="D293" s="85" t="str">
        <f ca="1">UNESP!D22</f>
        <v>P</v>
      </c>
      <c r="E293" s="24">
        <f ca="1">UNESP!E22</f>
        <v>0</v>
      </c>
      <c r="F293" s="24">
        <f ca="1">UNESP!F22</f>
        <v>5</v>
      </c>
      <c r="G293" s="24">
        <f ca="1">UNESP!G22</f>
        <v>7</v>
      </c>
      <c r="H293" s="24">
        <f ca="1">UNESP!H22</f>
        <v>3</v>
      </c>
      <c r="I293" s="24">
        <f ca="1">UNESP!I22</f>
        <v>0</v>
      </c>
      <c r="J293" s="24">
        <f ca="1">UNESP!J22</f>
        <v>2</v>
      </c>
      <c r="K293" s="24">
        <f ca="1">UNESP!K22</f>
        <v>1</v>
      </c>
      <c r="L293" s="24">
        <f ca="1">UNESP!L22</f>
        <v>0</v>
      </c>
      <c r="M293" s="24">
        <f ca="1">UNESP!M22</f>
        <v>0</v>
      </c>
      <c r="N293" s="24">
        <f ca="1">UNESP!N22</f>
        <v>0</v>
      </c>
      <c r="O293" s="24">
        <f ca="1">UNESP!O22</f>
        <v>0</v>
      </c>
      <c r="P293" s="24">
        <f ca="1">UNESP!P22</f>
        <v>0</v>
      </c>
      <c r="Q293" s="24">
        <f ca="1">UNESP!Q22</f>
        <v>0</v>
      </c>
      <c r="R293" s="24">
        <f ca="1">UNESP!R22</f>
        <v>0</v>
      </c>
      <c r="S293" s="24">
        <f ca="1">UNESP!S22</f>
        <v>0</v>
      </c>
      <c r="T293" s="85" t="str">
        <f ca="1">UNESP!T22</f>
        <v>P</v>
      </c>
      <c r="U293" s="24">
        <f ca="1">UNESP!U22</f>
        <v>0</v>
      </c>
      <c r="V293" s="24">
        <f ca="1">UNESP!V22</f>
        <v>4</v>
      </c>
      <c r="W293" s="24">
        <f ca="1">UNESP!W22</f>
        <v>2</v>
      </c>
      <c r="X293" s="24">
        <f ca="1">UNESP!X22</f>
        <v>0</v>
      </c>
      <c r="Y293" s="24">
        <f ca="1">UNESP!Y22</f>
        <v>0</v>
      </c>
      <c r="Z293" s="24">
        <f ca="1">UNESP!Z22</f>
        <v>2</v>
      </c>
      <c r="AA293" s="24">
        <f ca="1">UNESP!AA22</f>
        <v>0</v>
      </c>
      <c r="AB293" s="24">
        <f ca="1">UNESP!AB22</f>
        <v>0</v>
      </c>
      <c r="AC293" s="24">
        <f ca="1">UNESP!AC22</f>
        <v>0</v>
      </c>
      <c r="AD293" s="24">
        <f ca="1">UNESP!AD22</f>
        <v>0</v>
      </c>
      <c r="AE293" s="24">
        <f ca="1">UNESP!AE22</f>
        <v>0</v>
      </c>
      <c r="AF293" s="24">
        <f ca="1">UNESP!AF22</f>
        <v>0</v>
      </c>
      <c r="AG293" s="24">
        <f ca="1">UNESP!AG22</f>
        <v>0</v>
      </c>
      <c r="AH293" s="24">
        <f ca="1">UNESP!AH22</f>
        <v>0</v>
      </c>
      <c r="AI293" s="24">
        <f ca="1">UNESP!AI22</f>
        <v>1</v>
      </c>
      <c r="AJ293" s="85"/>
      <c r="AK293" s="93"/>
      <c r="AL293" s="33"/>
      <c r="AM293" s="33"/>
      <c r="AN293" s="36"/>
      <c r="AO293" s="36"/>
      <c r="AP293" s="36"/>
      <c r="AQ293" s="36"/>
      <c r="AR293" s="37"/>
      <c r="AS293" s="33"/>
      <c r="AT293" s="33"/>
      <c r="AU293" s="33"/>
      <c r="AV293" s="33"/>
      <c r="AW293" s="33"/>
      <c r="AX293" s="33"/>
      <c r="AY293" s="33"/>
      <c r="AZ293" s="38">
        <f t="shared" si="289"/>
        <v>2</v>
      </c>
      <c r="BA293" s="39">
        <f t="shared" si="290"/>
        <v>0</v>
      </c>
      <c r="BB293" s="40">
        <f t="shared" si="291"/>
        <v>9</v>
      </c>
      <c r="BC293" s="31">
        <f t="shared" si="292"/>
        <v>9</v>
      </c>
      <c r="BD293" s="40">
        <f t="shared" si="293"/>
        <v>9</v>
      </c>
      <c r="BE293" s="31">
        <f t="shared" si="294"/>
        <v>18</v>
      </c>
      <c r="BF293" s="40">
        <f t="shared" si="295"/>
        <v>3</v>
      </c>
      <c r="BG293" s="31">
        <f t="shared" si="296"/>
        <v>21</v>
      </c>
      <c r="BH293" s="40">
        <f t="shared" si="297"/>
        <v>0</v>
      </c>
      <c r="BI293" s="40">
        <f t="shared" si="298"/>
        <v>4</v>
      </c>
      <c r="BJ293" s="40">
        <f t="shared" si="299"/>
        <v>1</v>
      </c>
      <c r="BK293" s="40">
        <f t="shared" si="300"/>
        <v>0</v>
      </c>
      <c r="BL293" s="40">
        <f t="shared" si="301"/>
        <v>0</v>
      </c>
      <c r="BM293" s="31">
        <f t="shared" si="302"/>
        <v>0</v>
      </c>
      <c r="BN293" s="40">
        <f t="shared" si="303"/>
        <v>0</v>
      </c>
      <c r="BO293" s="40">
        <f t="shared" si="304"/>
        <v>0</v>
      </c>
      <c r="BP293" s="40">
        <f t="shared" si="305"/>
        <v>0</v>
      </c>
      <c r="BQ293" s="40">
        <f t="shared" si="306"/>
        <v>0</v>
      </c>
      <c r="BR293" s="40">
        <f t="shared" si="307"/>
        <v>0</v>
      </c>
      <c r="BS293" s="31">
        <f t="shared" si="308"/>
        <v>0</v>
      </c>
      <c r="BT293" s="40">
        <f t="shared" si="309"/>
        <v>0</v>
      </c>
      <c r="BU293" s="41">
        <f t="shared" si="310"/>
        <v>1</v>
      </c>
      <c r="BV293" s="41">
        <f t="shared" si="311"/>
        <v>1</v>
      </c>
      <c r="BW293" s="42"/>
      <c r="BX293" s="39">
        <f t="shared" si="312"/>
        <v>1380</v>
      </c>
      <c r="BY293" s="40">
        <f t="shared" si="313"/>
        <v>30</v>
      </c>
      <c r="BZ293" s="40">
        <f t="shared" si="314"/>
        <v>5</v>
      </c>
      <c r="CA293" s="40">
        <f t="shared" si="315"/>
        <v>0</v>
      </c>
      <c r="CB293" s="40">
        <f t="shared" si="316"/>
        <v>10</v>
      </c>
      <c r="CC293" s="32">
        <f t="shared" si="283"/>
        <v>1425</v>
      </c>
      <c r="CD293" s="177">
        <f t="shared" si="262"/>
        <v>1278.3333333333333</v>
      </c>
      <c r="CE293" s="24">
        <f t="shared" si="317"/>
        <v>3</v>
      </c>
      <c r="CF293" s="177">
        <f t="shared" si="263"/>
        <v>1238.3333333333333</v>
      </c>
      <c r="CG293" s="24">
        <f t="shared" si="318"/>
        <v>4</v>
      </c>
      <c r="CH293" s="177">
        <f t="shared" si="264"/>
        <v>1185</v>
      </c>
      <c r="CI293" s="24">
        <f t="shared" si="319"/>
        <v>5</v>
      </c>
      <c r="CJ293" s="24">
        <f t="shared" si="287"/>
        <v>20</v>
      </c>
      <c r="CK293" s="175">
        <f t="shared" si="265"/>
        <v>0.71946078307626282</v>
      </c>
      <c r="CM293">
        <f t="shared" si="266"/>
        <v>0</v>
      </c>
      <c r="CN293">
        <f t="shared" si="267"/>
        <v>1.4018691588785046</v>
      </c>
      <c r="CO293">
        <f t="shared" si="268"/>
        <v>0.89820359281437134</v>
      </c>
      <c r="CP293">
        <f t="shared" si="269"/>
        <v>0.68337129840546706</v>
      </c>
      <c r="CQ293">
        <f t="shared" si="270"/>
        <v>0</v>
      </c>
      <c r="CR293">
        <f t="shared" si="271"/>
        <v>1.1976047904191618</v>
      </c>
      <c r="CS293">
        <f t="shared" si="272"/>
        <v>1.0204081632653061</v>
      </c>
      <c r="CT293">
        <f t="shared" si="273"/>
        <v>0</v>
      </c>
      <c r="CU293">
        <f t="shared" si="274"/>
        <v>0</v>
      </c>
      <c r="CV293">
        <f t="shared" si="275"/>
        <v>0</v>
      </c>
      <c r="CW293">
        <f t="shared" si="276"/>
        <v>0</v>
      </c>
      <c r="CX293">
        <f t="shared" si="277"/>
        <v>0</v>
      </c>
      <c r="CY293">
        <f t="shared" si="278"/>
        <v>0</v>
      </c>
      <c r="CZ293">
        <f t="shared" si="279"/>
        <v>0</v>
      </c>
      <c r="DA293">
        <f t="shared" si="280"/>
        <v>0</v>
      </c>
      <c r="DB293">
        <f t="shared" si="281"/>
        <v>1.5503875968992247</v>
      </c>
      <c r="DC293">
        <f t="shared" si="282"/>
        <v>1.5748031496062989</v>
      </c>
      <c r="DE293" s="24">
        <f t="shared" si="288"/>
        <v>0</v>
      </c>
      <c r="DF293" s="24"/>
      <c r="DG293" s="24"/>
      <c r="DH293" s="24"/>
      <c r="DI293" s="24"/>
      <c r="DJ293" s="24"/>
      <c r="DK293" s="24"/>
      <c r="DL293" s="24"/>
      <c r="DM293" s="24"/>
      <c r="DN293" s="24"/>
      <c r="DO293" s="24"/>
      <c r="DP293" s="24"/>
      <c r="DQ293" s="24"/>
      <c r="DR293" s="24"/>
      <c r="DS293" s="24"/>
    </row>
    <row r="294" spans="1:123" ht="15.75" thickBot="1">
      <c r="A294" s="24" t="str">
        <f ca="1">UNESP!A23</f>
        <v>UNESP/RC</v>
      </c>
      <c r="B294" s="24">
        <f ca="1">UNESP!B23</f>
        <v>21</v>
      </c>
      <c r="C294" s="24" t="str">
        <f ca="1">UNESP!C23</f>
        <v>Samuel de Souza Netto</v>
      </c>
      <c r="D294" s="85" t="str">
        <f ca="1">UNESP!D23</f>
        <v>P</v>
      </c>
      <c r="E294" s="24">
        <f ca="1">UNESP!E23</f>
        <v>0</v>
      </c>
      <c r="F294" s="24">
        <f ca="1">UNESP!F23</f>
        <v>2</v>
      </c>
      <c r="G294" s="24">
        <f ca="1">UNESP!G23</f>
        <v>0</v>
      </c>
      <c r="H294" s="24">
        <f ca="1">UNESP!H23</f>
        <v>0</v>
      </c>
      <c r="I294" s="24">
        <f ca="1">UNESP!I23</f>
        <v>0</v>
      </c>
      <c r="J294" s="24">
        <f ca="1">UNESP!J23</f>
        <v>0</v>
      </c>
      <c r="K294" s="24">
        <f ca="1">UNESP!K23</f>
        <v>0</v>
      </c>
      <c r="L294" s="24">
        <f ca="1">UNESP!L23</f>
        <v>0</v>
      </c>
      <c r="M294" s="24">
        <f ca="1">UNESP!M23</f>
        <v>0</v>
      </c>
      <c r="N294" s="24">
        <f ca="1">UNESP!N23</f>
        <v>0</v>
      </c>
      <c r="O294" s="24">
        <f ca="1">UNESP!O23</f>
        <v>0</v>
      </c>
      <c r="P294" s="24">
        <f ca="1">UNESP!P23</f>
        <v>0</v>
      </c>
      <c r="Q294" s="24">
        <f ca="1">UNESP!Q23</f>
        <v>0</v>
      </c>
      <c r="R294" s="24">
        <f ca="1">UNESP!R23</f>
        <v>1</v>
      </c>
      <c r="S294" s="24">
        <f ca="1">UNESP!S23</f>
        <v>0</v>
      </c>
      <c r="T294" s="85" t="str">
        <f ca="1">UNESP!T23</f>
        <v>P</v>
      </c>
      <c r="U294" s="24">
        <f ca="1">UNESP!U23</f>
        <v>0</v>
      </c>
      <c r="V294" s="24">
        <f ca="1">UNESP!V23</f>
        <v>0</v>
      </c>
      <c r="W294" s="24">
        <f ca="1">UNESP!W23</f>
        <v>0</v>
      </c>
      <c r="X294" s="24">
        <f ca="1">UNESP!X23</f>
        <v>1</v>
      </c>
      <c r="Y294" s="24">
        <f ca="1">UNESP!Y23</f>
        <v>0</v>
      </c>
      <c r="Z294" s="24">
        <f ca="1">UNESP!Z23</f>
        <v>0</v>
      </c>
      <c r="AA294" s="24">
        <f ca="1">UNESP!AA23</f>
        <v>0</v>
      </c>
      <c r="AB294" s="24">
        <f ca="1">UNESP!AB23</f>
        <v>0</v>
      </c>
      <c r="AC294" s="24">
        <f ca="1">UNESP!AC23</f>
        <v>0</v>
      </c>
      <c r="AD294" s="24">
        <f ca="1">UNESP!AD23</f>
        <v>0</v>
      </c>
      <c r="AE294" s="24">
        <f ca="1">UNESP!AE23</f>
        <v>1</v>
      </c>
      <c r="AF294" s="24">
        <f ca="1">UNESP!AF23</f>
        <v>0</v>
      </c>
      <c r="AG294" s="24">
        <f ca="1">UNESP!AG23</f>
        <v>0</v>
      </c>
      <c r="AH294" s="24">
        <f ca="1">UNESP!AH23</f>
        <v>0</v>
      </c>
      <c r="AI294" s="24">
        <f ca="1">UNESP!AI23</f>
        <v>1</v>
      </c>
      <c r="AJ294" s="85"/>
      <c r="AK294" s="93"/>
      <c r="AL294" s="33"/>
      <c r="AM294" s="33"/>
      <c r="AN294" s="36"/>
      <c r="AO294" s="36"/>
      <c r="AP294" s="36"/>
      <c r="AQ294" s="36"/>
      <c r="AR294" s="37"/>
      <c r="AS294" s="33"/>
      <c r="AT294" s="33"/>
      <c r="AU294" s="33"/>
      <c r="AV294" s="33"/>
      <c r="AW294" s="33"/>
      <c r="AX294" s="33"/>
      <c r="AY294" s="33"/>
      <c r="AZ294" s="38">
        <f t="shared" si="289"/>
        <v>2</v>
      </c>
      <c r="BA294" s="39">
        <f t="shared" si="290"/>
        <v>0</v>
      </c>
      <c r="BB294" s="40">
        <f t="shared" si="291"/>
        <v>2</v>
      </c>
      <c r="BC294" s="31">
        <f t="shared" si="292"/>
        <v>2</v>
      </c>
      <c r="BD294" s="40">
        <f t="shared" si="293"/>
        <v>0</v>
      </c>
      <c r="BE294" s="31">
        <f t="shared" si="294"/>
        <v>2</v>
      </c>
      <c r="BF294" s="40">
        <f t="shared" si="295"/>
        <v>1</v>
      </c>
      <c r="BG294" s="31">
        <f t="shared" si="296"/>
        <v>3</v>
      </c>
      <c r="BH294" s="40">
        <f t="shared" si="297"/>
        <v>0</v>
      </c>
      <c r="BI294" s="40">
        <f t="shared" si="298"/>
        <v>0</v>
      </c>
      <c r="BJ294" s="40">
        <f t="shared" si="299"/>
        <v>0</v>
      </c>
      <c r="BK294" s="40">
        <f t="shared" si="300"/>
        <v>0</v>
      </c>
      <c r="BL294" s="40">
        <f t="shared" si="301"/>
        <v>0</v>
      </c>
      <c r="BM294" s="31">
        <f t="shared" si="302"/>
        <v>0</v>
      </c>
      <c r="BN294" s="40">
        <f t="shared" si="303"/>
        <v>0</v>
      </c>
      <c r="BO294" s="40">
        <f t="shared" si="304"/>
        <v>1</v>
      </c>
      <c r="BP294" s="40">
        <f t="shared" si="305"/>
        <v>1</v>
      </c>
      <c r="BQ294" s="40">
        <f t="shared" si="306"/>
        <v>0</v>
      </c>
      <c r="BR294" s="40">
        <f t="shared" si="307"/>
        <v>0</v>
      </c>
      <c r="BS294" s="31">
        <f t="shared" si="308"/>
        <v>0</v>
      </c>
      <c r="BT294" s="40">
        <f t="shared" si="309"/>
        <v>1</v>
      </c>
      <c r="BU294" s="41">
        <f t="shared" si="310"/>
        <v>1</v>
      </c>
      <c r="BV294" s="41">
        <f t="shared" si="311"/>
        <v>1</v>
      </c>
      <c r="BW294" s="42"/>
      <c r="BX294" s="39">
        <f t="shared" si="312"/>
        <v>200</v>
      </c>
      <c r="BY294" s="40">
        <f t="shared" si="313"/>
        <v>0</v>
      </c>
      <c r="BZ294" s="40">
        <f t="shared" si="314"/>
        <v>0</v>
      </c>
      <c r="CA294" s="40">
        <f t="shared" si="315"/>
        <v>20</v>
      </c>
      <c r="CB294" s="40">
        <f t="shared" si="316"/>
        <v>35</v>
      </c>
      <c r="CC294" s="32">
        <f t="shared" si="283"/>
        <v>255</v>
      </c>
      <c r="CD294" s="177">
        <f t="shared" si="262"/>
        <v>108.33333333333334</v>
      </c>
      <c r="CE294" s="24">
        <f t="shared" si="317"/>
        <v>3</v>
      </c>
      <c r="CF294" s="177">
        <f t="shared" si="263"/>
        <v>68.333333333333343</v>
      </c>
      <c r="CG294" s="24">
        <f t="shared" si="318"/>
        <v>4</v>
      </c>
      <c r="CH294" s="177">
        <f t="shared" si="264"/>
        <v>15</v>
      </c>
      <c r="CI294" s="24">
        <f t="shared" si="319"/>
        <v>5</v>
      </c>
      <c r="CJ294" s="24">
        <f t="shared" si="287"/>
        <v>251</v>
      </c>
      <c r="CK294" s="175">
        <f t="shared" si="265"/>
        <v>0.12874561381364702</v>
      </c>
      <c r="CM294">
        <f t="shared" si="266"/>
        <v>0</v>
      </c>
      <c r="CN294">
        <f t="shared" si="267"/>
        <v>0.3115264797507788</v>
      </c>
      <c r="CO294">
        <f t="shared" si="268"/>
        <v>0</v>
      </c>
      <c r="CP294">
        <f t="shared" si="269"/>
        <v>0.22779043280182235</v>
      </c>
      <c r="CQ294">
        <f t="shared" si="270"/>
        <v>0</v>
      </c>
      <c r="CR294">
        <f t="shared" si="271"/>
        <v>0</v>
      </c>
      <c r="CS294">
        <f t="shared" si="272"/>
        <v>0</v>
      </c>
      <c r="CT294">
        <f t="shared" si="273"/>
        <v>0</v>
      </c>
      <c r="CU294">
        <f t="shared" si="274"/>
        <v>0</v>
      </c>
      <c r="CV294">
        <f t="shared" si="275"/>
        <v>0</v>
      </c>
      <c r="CW294">
        <f t="shared" si="276"/>
        <v>3.4482758620689657</v>
      </c>
      <c r="CX294">
        <f t="shared" si="277"/>
        <v>3.5714285714285712</v>
      </c>
      <c r="CY294">
        <f t="shared" si="278"/>
        <v>0</v>
      </c>
      <c r="CZ294">
        <f t="shared" si="279"/>
        <v>0</v>
      </c>
      <c r="DA294">
        <f t="shared" si="280"/>
        <v>1.3404825737265416</v>
      </c>
      <c r="DB294">
        <f t="shared" si="281"/>
        <v>1.5503875968992247</v>
      </c>
      <c r="DC294">
        <f t="shared" si="282"/>
        <v>1.5748031496062989</v>
      </c>
      <c r="DE294" s="24">
        <f t="shared" si="288"/>
        <v>0</v>
      </c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</row>
    <row r="295" spans="1:123" ht="15.75" thickBot="1">
      <c r="A295" s="24" t="str">
        <f ca="1">UNESP!A24</f>
        <v>UNESP/RC</v>
      </c>
      <c r="B295" s="24">
        <f ca="1">UNESP!B24</f>
        <v>22</v>
      </c>
      <c r="C295" s="24" t="str">
        <f ca="1">UNESP!C24</f>
        <v>Sebastião Gobbi</v>
      </c>
      <c r="D295" s="85" t="str">
        <f ca="1">UNESP!D24</f>
        <v>P</v>
      </c>
      <c r="E295" s="24">
        <f ca="1">UNESP!E24</f>
        <v>1</v>
      </c>
      <c r="F295" s="24">
        <f ca="1">UNESP!F24</f>
        <v>3</v>
      </c>
      <c r="G295" s="24">
        <f ca="1">UNESP!G24</f>
        <v>4</v>
      </c>
      <c r="H295" s="24">
        <f ca="1">UNESP!H24</f>
        <v>2</v>
      </c>
      <c r="I295" s="24">
        <f ca="1">UNESP!I24</f>
        <v>0</v>
      </c>
      <c r="J295" s="24">
        <f ca="1">UNESP!J24</f>
        <v>0</v>
      </c>
      <c r="K295" s="24">
        <f ca="1">UNESP!K24</f>
        <v>0</v>
      </c>
      <c r="L295" s="24">
        <f ca="1">UNESP!L24</f>
        <v>0</v>
      </c>
      <c r="M295" s="24">
        <f ca="1">UNESP!M24</f>
        <v>0</v>
      </c>
      <c r="N295" s="24">
        <f ca="1">UNESP!N24</f>
        <v>0</v>
      </c>
      <c r="O295" s="24">
        <f ca="1">UNESP!O24</f>
        <v>0</v>
      </c>
      <c r="P295" s="24">
        <f ca="1">UNESP!P24</f>
        <v>0</v>
      </c>
      <c r="Q295" s="24">
        <f ca="1">UNESP!Q24</f>
        <v>0</v>
      </c>
      <c r="R295" s="24">
        <f ca="1">UNESP!R24</f>
        <v>0</v>
      </c>
      <c r="S295" s="24">
        <f ca="1">UNESP!S24</f>
        <v>0</v>
      </c>
      <c r="T295" s="85" t="str">
        <f ca="1">UNESP!T24</f>
        <v>P</v>
      </c>
      <c r="U295" s="24">
        <f ca="1">UNESP!U24</f>
        <v>1</v>
      </c>
      <c r="V295" s="24">
        <f ca="1">UNESP!V24</f>
        <v>2</v>
      </c>
      <c r="W295" s="24">
        <f ca="1">UNESP!W24</f>
        <v>5</v>
      </c>
      <c r="X295" s="24">
        <f ca="1">UNESP!X24</f>
        <v>2</v>
      </c>
      <c r="Y295" s="24">
        <f ca="1">UNESP!Y24</f>
        <v>0</v>
      </c>
      <c r="Z295" s="24">
        <f ca="1">UNESP!Z24</f>
        <v>1</v>
      </c>
      <c r="AA295" s="24">
        <f ca="1">UNESP!AA24</f>
        <v>0</v>
      </c>
      <c r="AB295" s="24">
        <f ca="1">UNESP!AB24</f>
        <v>0</v>
      </c>
      <c r="AC295" s="24">
        <f ca="1">UNESP!AC24</f>
        <v>0</v>
      </c>
      <c r="AD295" s="24">
        <f ca="1">UNESP!AD24</f>
        <v>0</v>
      </c>
      <c r="AE295" s="24">
        <f ca="1">UNESP!AE24</f>
        <v>0</v>
      </c>
      <c r="AF295" s="24">
        <f ca="1">UNESP!AF24</f>
        <v>0</v>
      </c>
      <c r="AG295" s="24">
        <f ca="1">UNESP!AG24</f>
        <v>0</v>
      </c>
      <c r="AH295" s="24">
        <f ca="1">UNESP!AH24</f>
        <v>0</v>
      </c>
      <c r="AI295" s="24">
        <f ca="1">UNESP!AI24</f>
        <v>0</v>
      </c>
      <c r="AJ295" s="85"/>
      <c r="AK295" s="93"/>
      <c r="AL295" s="33"/>
      <c r="AM295" s="33"/>
      <c r="AN295" s="36"/>
      <c r="AO295" s="36"/>
      <c r="AP295" s="36"/>
      <c r="AQ295" s="36"/>
      <c r="AR295" s="37"/>
      <c r="AS295" s="33"/>
      <c r="AT295" s="33"/>
      <c r="AU295" s="33"/>
      <c r="AV295" s="33"/>
      <c r="AW295" s="33"/>
      <c r="AX295" s="33"/>
      <c r="AY295" s="33"/>
      <c r="AZ295" s="38">
        <f t="shared" si="289"/>
        <v>2</v>
      </c>
      <c r="BA295" s="39">
        <f t="shared" si="290"/>
        <v>2</v>
      </c>
      <c r="BB295" s="40">
        <f t="shared" si="291"/>
        <v>5</v>
      </c>
      <c r="BC295" s="31">
        <f t="shared" si="292"/>
        <v>7</v>
      </c>
      <c r="BD295" s="40">
        <f t="shared" si="293"/>
        <v>9</v>
      </c>
      <c r="BE295" s="31">
        <f t="shared" si="294"/>
        <v>16</v>
      </c>
      <c r="BF295" s="40">
        <f t="shared" si="295"/>
        <v>4</v>
      </c>
      <c r="BG295" s="31">
        <f t="shared" si="296"/>
        <v>20</v>
      </c>
      <c r="BH295" s="40">
        <f t="shared" si="297"/>
        <v>0</v>
      </c>
      <c r="BI295" s="40">
        <f t="shared" si="298"/>
        <v>1</v>
      </c>
      <c r="BJ295" s="40">
        <f t="shared" si="299"/>
        <v>0</v>
      </c>
      <c r="BK295" s="40">
        <f t="shared" si="300"/>
        <v>0</v>
      </c>
      <c r="BL295" s="40">
        <f t="shared" si="301"/>
        <v>0</v>
      </c>
      <c r="BM295" s="31">
        <f t="shared" si="302"/>
        <v>0</v>
      </c>
      <c r="BN295" s="40">
        <f t="shared" si="303"/>
        <v>0</v>
      </c>
      <c r="BO295" s="40">
        <f t="shared" si="304"/>
        <v>0</v>
      </c>
      <c r="BP295" s="40">
        <f t="shared" si="305"/>
        <v>0</v>
      </c>
      <c r="BQ295" s="40">
        <f t="shared" si="306"/>
        <v>0</v>
      </c>
      <c r="BR295" s="40">
        <f t="shared" si="307"/>
        <v>0</v>
      </c>
      <c r="BS295" s="31">
        <f t="shared" si="308"/>
        <v>0</v>
      </c>
      <c r="BT295" s="40">
        <f t="shared" si="309"/>
        <v>0</v>
      </c>
      <c r="BU295" s="41">
        <f t="shared" si="310"/>
        <v>0</v>
      </c>
      <c r="BV295" s="41">
        <f t="shared" si="311"/>
        <v>0</v>
      </c>
      <c r="BW295" s="42"/>
      <c r="BX295" s="39">
        <f t="shared" si="312"/>
        <v>1300</v>
      </c>
      <c r="BY295" s="40">
        <f t="shared" si="313"/>
        <v>10</v>
      </c>
      <c r="BZ295" s="40">
        <f t="shared" si="314"/>
        <v>0</v>
      </c>
      <c r="CA295" s="40">
        <f t="shared" si="315"/>
        <v>0</v>
      </c>
      <c r="CB295" s="40">
        <f t="shared" si="316"/>
        <v>0</v>
      </c>
      <c r="CC295" s="32">
        <f t="shared" si="283"/>
        <v>1310</v>
      </c>
      <c r="CD295" s="177">
        <f t="shared" si="262"/>
        <v>1163.3333333333333</v>
      </c>
      <c r="CE295" s="24">
        <f t="shared" si="317"/>
        <v>3</v>
      </c>
      <c r="CF295" s="177">
        <f t="shared" si="263"/>
        <v>1123.3333333333333</v>
      </c>
      <c r="CG295" s="24">
        <f t="shared" si="318"/>
        <v>4</v>
      </c>
      <c r="CH295" s="177">
        <f t="shared" si="264"/>
        <v>1070</v>
      </c>
      <c r="CI295" s="24">
        <f t="shared" si="319"/>
        <v>5</v>
      </c>
      <c r="CJ295" s="24">
        <f t="shared" si="287"/>
        <v>26</v>
      </c>
      <c r="CK295" s="175">
        <f t="shared" si="265"/>
        <v>0.66139903567010827</v>
      </c>
      <c r="CM295">
        <f t="shared" si="266"/>
        <v>0.36968576709796674</v>
      </c>
      <c r="CN295">
        <f t="shared" si="267"/>
        <v>0.77881619937694702</v>
      </c>
      <c r="CO295">
        <f t="shared" si="268"/>
        <v>0.89820359281437134</v>
      </c>
      <c r="CP295">
        <f t="shared" si="269"/>
        <v>0.91116173120728938</v>
      </c>
      <c r="CQ295">
        <f t="shared" si="270"/>
        <v>0</v>
      </c>
      <c r="CR295">
        <f t="shared" si="271"/>
        <v>0.29940119760479045</v>
      </c>
      <c r="CS295">
        <f t="shared" si="272"/>
        <v>0</v>
      </c>
      <c r="CT295">
        <f t="shared" si="273"/>
        <v>0</v>
      </c>
      <c r="CU295">
        <f t="shared" si="274"/>
        <v>0</v>
      </c>
      <c r="CV295">
        <f t="shared" si="275"/>
        <v>0</v>
      </c>
      <c r="CW295">
        <f t="shared" si="276"/>
        <v>0</v>
      </c>
      <c r="CX295">
        <f t="shared" si="277"/>
        <v>0</v>
      </c>
      <c r="CY295">
        <f t="shared" si="278"/>
        <v>0</v>
      </c>
      <c r="CZ295">
        <f t="shared" si="279"/>
        <v>0</v>
      </c>
      <c r="DA295">
        <f t="shared" si="280"/>
        <v>0</v>
      </c>
      <c r="DB295">
        <f t="shared" si="281"/>
        <v>0</v>
      </c>
      <c r="DC295">
        <f t="shared" si="282"/>
        <v>0</v>
      </c>
      <c r="DE295" s="24">
        <f t="shared" si="288"/>
        <v>0</v>
      </c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</row>
    <row r="296" spans="1:123" ht="15.75" thickBot="1">
      <c r="A296" s="24" t="str">
        <f ca="1">UNESP!A25</f>
        <v>UNESP/RC</v>
      </c>
      <c r="B296" s="24">
        <f ca="1">UNESP!B25</f>
        <v>23</v>
      </c>
      <c r="C296" s="24" t="str">
        <f ca="1">UNESP!C25</f>
        <v>Ismael Forte Freitas Junior</v>
      </c>
      <c r="D296" s="85" t="str">
        <f ca="1">UNESP!D25</f>
        <v>C</v>
      </c>
      <c r="E296" s="24">
        <f ca="1">UNESP!E25</f>
        <v>0</v>
      </c>
      <c r="F296" s="24">
        <f ca="1">UNESP!F25</f>
        <v>0</v>
      </c>
      <c r="G296" s="24">
        <f ca="1">UNESP!G25</f>
        <v>0</v>
      </c>
      <c r="H296" s="24">
        <f ca="1">UNESP!H25</f>
        <v>0</v>
      </c>
      <c r="I296" s="24">
        <f ca="1">UNESP!I25</f>
        <v>0</v>
      </c>
      <c r="J296" s="24">
        <f ca="1">UNESP!J25</f>
        <v>0</v>
      </c>
      <c r="K296" s="24">
        <f ca="1">UNESP!K25</f>
        <v>0</v>
      </c>
      <c r="L296" s="24">
        <f ca="1">UNESP!L25</f>
        <v>0</v>
      </c>
      <c r="M296" s="24">
        <f ca="1">UNESP!M25</f>
        <v>0</v>
      </c>
      <c r="N296" s="24">
        <f ca="1">UNESP!N25</f>
        <v>0</v>
      </c>
      <c r="O296" s="24">
        <f ca="1">UNESP!O25</f>
        <v>0</v>
      </c>
      <c r="P296" s="24">
        <f ca="1">UNESP!P25</f>
        <v>0</v>
      </c>
      <c r="Q296" s="24">
        <f ca="1">UNESP!Q25</f>
        <v>0</v>
      </c>
      <c r="R296" s="24">
        <f ca="1">UNESP!R25</f>
        <v>0</v>
      </c>
      <c r="S296" s="24">
        <f ca="1">UNESP!S25</f>
        <v>0</v>
      </c>
      <c r="T296" s="85" t="str">
        <f ca="1">UNESP!T25</f>
        <v>P</v>
      </c>
      <c r="U296" s="24">
        <f ca="1">UNESP!U25</f>
        <v>1</v>
      </c>
      <c r="V296" s="24">
        <f ca="1">UNESP!V25</f>
        <v>2</v>
      </c>
      <c r="W296" s="24">
        <f ca="1">UNESP!W25</f>
        <v>1</v>
      </c>
      <c r="X296" s="24">
        <f ca="1">UNESP!X25</f>
        <v>0</v>
      </c>
      <c r="Y296" s="24">
        <f ca="1">UNESP!Y25</f>
        <v>0</v>
      </c>
      <c r="Z296" s="24">
        <f ca="1">UNESP!Z25</f>
        <v>0</v>
      </c>
      <c r="AA296" s="24">
        <f ca="1">UNESP!AA25</f>
        <v>0</v>
      </c>
      <c r="AB296" s="24">
        <f ca="1">UNESP!AB25</f>
        <v>0</v>
      </c>
      <c r="AC296" s="24">
        <f ca="1">UNESP!AC25</f>
        <v>0</v>
      </c>
      <c r="AD296" s="24">
        <f ca="1">UNESP!AD25</f>
        <v>0</v>
      </c>
      <c r="AE296" s="24">
        <f ca="1">UNESP!AE25</f>
        <v>0</v>
      </c>
      <c r="AF296" s="24">
        <f ca="1">UNESP!AF25</f>
        <v>0</v>
      </c>
      <c r="AG296" s="24">
        <f ca="1">UNESP!AG25</f>
        <v>0</v>
      </c>
      <c r="AH296" s="24">
        <f ca="1">UNESP!AH25</f>
        <v>0</v>
      </c>
      <c r="AI296" s="24">
        <f ca="1">UNESP!AI25</f>
        <v>0</v>
      </c>
      <c r="AJ296" s="85"/>
      <c r="AK296" s="93"/>
      <c r="AL296" s="33"/>
      <c r="AM296" s="33"/>
      <c r="AN296" s="36"/>
      <c r="AO296" s="36"/>
      <c r="AP296" s="36"/>
      <c r="AQ296" s="36"/>
      <c r="AR296" s="37"/>
      <c r="AS296" s="33"/>
      <c r="AT296" s="33"/>
      <c r="AU296" s="33"/>
      <c r="AV296" s="33"/>
      <c r="AW296" s="33"/>
      <c r="AX296" s="33"/>
      <c r="AY296" s="33"/>
      <c r="AZ296" s="38">
        <f t="shared" si="289"/>
        <v>1</v>
      </c>
      <c r="BA296" s="39">
        <f t="shared" si="290"/>
        <v>1</v>
      </c>
      <c r="BB296" s="40">
        <f t="shared" si="291"/>
        <v>2</v>
      </c>
      <c r="BC296" s="31">
        <f t="shared" si="292"/>
        <v>3</v>
      </c>
      <c r="BD296" s="40">
        <f t="shared" si="293"/>
        <v>1</v>
      </c>
      <c r="BE296" s="31">
        <f t="shared" si="294"/>
        <v>4</v>
      </c>
      <c r="BF296" s="40">
        <f t="shared" si="295"/>
        <v>0</v>
      </c>
      <c r="BG296" s="31">
        <f t="shared" si="296"/>
        <v>4</v>
      </c>
      <c r="BH296" s="40">
        <f t="shared" si="297"/>
        <v>0</v>
      </c>
      <c r="BI296" s="40">
        <f t="shared" si="298"/>
        <v>0</v>
      </c>
      <c r="BJ296" s="40">
        <f t="shared" si="299"/>
        <v>0</v>
      </c>
      <c r="BK296" s="40">
        <f t="shared" si="300"/>
        <v>0</v>
      </c>
      <c r="BL296" s="40">
        <f t="shared" si="301"/>
        <v>0</v>
      </c>
      <c r="BM296" s="31">
        <f t="shared" si="302"/>
        <v>0</v>
      </c>
      <c r="BN296" s="40">
        <f t="shared" si="303"/>
        <v>0</v>
      </c>
      <c r="BO296" s="40">
        <f t="shared" si="304"/>
        <v>0</v>
      </c>
      <c r="BP296" s="40">
        <f t="shared" si="305"/>
        <v>0</v>
      </c>
      <c r="BQ296" s="40">
        <f t="shared" si="306"/>
        <v>0</v>
      </c>
      <c r="BR296" s="40">
        <f t="shared" si="307"/>
        <v>0</v>
      </c>
      <c r="BS296" s="31">
        <f t="shared" si="308"/>
        <v>0</v>
      </c>
      <c r="BT296" s="40">
        <f t="shared" si="309"/>
        <v>0</v>
      </c>
      <c r="BU296" s="41">
        <f t="shared" si="310"/>
        <v>0</v>
      </c>
      <c r="BV296" s="41">
        <f t="shared" si="311"/>
        <v>0</v>
      </c>
      <c r="BW296" s="42"/>
      <c r="BX296" s="39">
        <f t="shared" si="312"/>
        <v>320</v>
      </c>
      <c r="BY296" s="40">
        <f t="shared" si="313"/>
        <v>0</v>
      </c>
      <c r="BZ296" s="40">
        <f t="shared" si="314"/>
        <v>0</v>
      </c>
      <c r="CA296" s="40">
        <f t="shared" si="315"/>
        <v>0</v>
      </c>
      <c r="CB296" s="40">
        <f t="shared" si="316"/>
        <v>0</v>
      </c>
      <c r="CC296" s="32">
        <f t="shared" si="283"/>
        <v>320</v>
      </c>
      <c r="CD296" s="177">
        <f t="shared" si="262"/>
        <v>246.66666666666669</v>
      </c>
      <c r="CE296" s="24">
        <f t="shared" si="317"/>
        <v>3</v>
      </c>
      <c r="CF296" s="177">
        <f t="shared" si="263"/>
        <v>226.66666666666669</v>
      </c>
      <c r="CG296" s="24">
        <f t="shared" si="318"/>
        <v>4</v>
      </c>
      <c r="CH296" s="177">
        <f t="shared" si="264"/>
        <v>200</v>
      </c>
      <c r="CI296" s="24">
        <f t="shared" si="319"/>
        <v>5</v>
      </c>
      <c r="CJ296" s="24">
        <f t="shared" si="287"/>
        <v>200</v>
      </c>
      <c r="CK296" s="175">
        <f t="shared" si="265"/>
        <v>0.16156312321712571</v>
      </c>
      <c r="CM296">
        <f t="shared" si="266"/>
        <v>0.18484288354898337</v>
      </c>
      <c r="CN296">
        <f t="shared" si="267"/>
        <v>0.3115264797507788</v>
      </c>
      <c r="CO296">
        <f t="shared" si="268"/>
        <v>9.9800399201596807E-2</v>
      </c>
      <c r="CP296">
        <f t="shared" si="269"/>
        <v>0</v>
      </c>
      <c r="CQ296">
        <f t="shared" si="270"/>
        <v>0</v>
      </c>
      <c r="CR296">
        <f t="shared" si="271"/>
        <v>0</v>
      </c>
      <c r="CS296">
        <f t="shared" si="272"/>
        <v>0</v>
      </c>
      <c r="CT296">
        <f t="shared" si="273"/>
        <v>0</v>
      </c>
      <c r="CU296">
        <f t="shared" si="274"/>
        <v>0</v>
      </c>
      <c r="CV296">
        <f t="shared" si="275"/>
        <v>0</v>
      </c>
      <c r="CW296">
        <f t="shared" si="276"/>
        <v>0</v>
      </c>
      <c r="CX296">
        <f t="shared" si="277"/>
        <v>0</v>
      </c>
      <c r="CY296">
        <f t="shared" si="278"/>
        <v>0</v>
      </c>
      <c r="CZ296">
        <f t="shared" si="279"/>
        <v>0</v>
      </c>
      <c r="DA296">
        <f t="shared" si="280"/>
        <v>0</v>
      </c>
      <c r="DB296">
        <f t="shared" si="281"/>
        <v>0</v>
      </c>
      <c r="DC296">
        <f t="shared" si="282"/>
        <v>0</v>
      </c>
      <c r="DE296" s="24">
        <f t="shared" si="288"/>
        <v>0</v>
      </c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</row>
    <row r="297" spans="1:123" ht="15.75" thickBot="1">
      <c r="A297" s="24" t="str">
        <f ca="1">UNESP!A26</f>
        <v>UNESP/RC</v>
      </c>
      <c r="B297" s="24">
        <f ca="1">UNESP!B26</f>
        <v>24</v>
      </c>
      <c r="C297" s="24" t="str">
        <f ca="1">UNESP!C26</f>
        <v>Marcelo Papoti</v>
      </c>
      <c r="D297" s="85" t="str">
        <f ca="1">UNESP!D26</f>
        <v>C</v>
      </c>
      <c r="E297" s="24">
        <f ca="1">UNESP!E26</f>
        <v>0</v>
      </c>
      <c r="F297" s="24">
        <f ca="1">UNESP!F26</f>
        <v>0</v>
      </c>
      <c r="G297" s="24">
        <f ca="1">UNESP!G26</f>
        <v>0</v>
      </c>
      <c r="H297" s="24">
        <f ca="1">UNESP!H26</f>
        <v>0</v>
      </c>
      <c r="I297" s="24">
        <f ca="1">UNESP!I26</f>
        <v>0</v>
      </c>
      <c r="J297" s="24">
        <f ca="1">UNESP!J26</f>
        <v>0</v>
      </c>
      <c r="K297" s="24">
        <f ca="1">UNESP!K26</f>
        <v>0</v>
      </c>
      <c r="L297" s="24">
        <f ca="1">UNESP!L26</f>
        <v>0</v>
      </c>
      <c r="M297" s="24">
        <f ca="1">UNESP!M26</f>
        <v>0</v>
      </c>
      <c r="N297" s="24">
        <f ca="1">UNESP!N26</f>
        <v>0</v>
      </c>
      <c r="O297" s="24">
        <f ca="1">UNESP!O26</f>
        <v>0</v>
      </c>
      <c r="P297" s="24">
        <f ca="1">UNESP!P26</f>
        <v>0</v>
      </c>
      <c r="Q297" s="24">
        <f ca="1">UNESP!Q26</f>
        <v>0</v>
      </c>
      <c r="R297" s="24">
        <f ca="1">UNESP!R26</f>
        <v>0</v>
      </c>
      <c r="S297" s="24">
        <f ca="1">UNESP!S26</f>
        <v>0</v>
      </c>
      <c r="T297" s="85" t="str">
        <f ca="1">UNESP!T26</f>
        <v>P</v>
      </c>
      <c r="U297" s="24">
        <f ca="1">UNESP!U26</f>
        <v>3</v>
      </c>
      <c r="V297" s="24">
        <f ca="1">UNESP!V26</f>
        <v>0</v>
      </c>
      <c r="W297" s="24">
        <f ca="1">UNESP!W26</f>
        <v>0</v>
      </c>
      <c r="X297" s="24">
        <f ca="1">UNESP!X26</f>
        <v>0</v>
      </c>
      <c r="Y297" s="24">
        <f ca="1">UNESP!Y26</f>
        <v>0</v>
      </c>
      <c r="Z297" s="24">
        <f ca="1">UNESP!Z26</f>
        <v>0</v>
      </c>
      <c r="AA297" s="24">
        <f ca="1">UNESP!AA26</f>
        <v>0</v>
      </c>
      <c r="AB297" s="24">
        <f ca="1">UNESP!AB26</f>
        <v>0</v>
      </c>
      <c r="AC297" s="24">
        <f ca="1">UNESP!AC26</f>
        <v>0</v>
      </c>
      <c r="AD297" s="24">
        <f ca="1">UNESP!AD26</f>
        <v>0</v>
      </c>
      <c r="AE297" s="24">
        <f ca="1">UNESP!AE26</f>
        <v>0</v>
      </c>
      <c r="AF297" s="24">
        <f ca="1">UNESP!AF26</f>
        <v>0</v>
      </c>
      <c r="AG297" s="24">
        <f ca="1">UNESP!AG26</f>
        <v>0</v>
      </c>
      <c r="AH297" s="24">
        <f ca="1">UNESP!AH26</f>
        <v>0</v>
      </c>
      <c r="AI297" s="24">
        <f ca="1">UNESP!AI26</f>
        <v>2</v>
      </c>
      <c r="AJ297" s="85"/>
      <c r="AK297" s="93"/>
      <c r="AL297" s="33"/>
      <c r="AM297" s="33"/>
      <c r="AN297" s="36"/>
      <c r="AO297" s="36"/>
      <c r="AP297" s="36"/>
      <c r="AQ297" s="36"/>
      <c r="AR297" s="37"/>
      <c r="AS297" s="33"/>
      <c r="AT297" s="33"/>
      <c r="AU297" s="33"/>
      <c r="AV297" s="33"/>
      <c r="AW297" s="33"/>
      <c r="AX297" s="33"/>
      <c r="AY297" s="33"/>
      <c r="AZ297" s="38">
        <f t="shared" si="289"/>
        <v>1</v>
      </c>
      <c r="BA297" s="39">
        <f t="shared" si="290"/>
        <v>3</v>
      </c>
      <c r="BB297" s="40">
        <f t="shared" si="291"/>
        <v>0</v>
      </c>
      <c r="BC297" s="31">
        <f t="shared" si="292"/>
        <v>3</v>
      </c>
      <c r="BD297" s="40">
        <f t="shared" si="293"/>
        <v>0</v>
      </c>
      <c r="BE297" s="31">
        <f t="shared" si="294"/>
        <v>3</v>
      </c>
      <c r="BF297" s="40">
        <f t="shared" si="295"/>
        <v>0</v>
      </c>
      <c r="BG297" s="31">
        <f t="shared" si="296"/>
        <v>3</v>
      </c>
      <c r="BH297" s="40">
        <f t="shared" si="297"/>
        <v>0</v>
      </c>
      <c r="BI297" s="40">
        <f t="shared" si="298"/>
        <v>0</v>
      </c>
      <c r="BJ297" s="40">
        <f t="shared" si="299"/>
        <v>0</v>
      </c>
      <c r="BK297" s="40">
        <f t="shared" si="300"/>
        <v>0</v>
      </c>
      <c r="BL297" s="40">
        <f t="shared" si="301"/>
        <v>0</v>
      </c>
      <c r="BM297" s="31">
        <f t="shared" si="302"/>
        <v>0</v>
      </c>
      <c r="BN297" s="40">
        <f t="shared" si="303"/>
        <v>0</v>
      </c>
      <c r="BO297" s="40">
        <f t="shared" si="304"/>
        <v>0</v>
      </c>
      <c r="BP297" s="40">
        <f t="shared" si="305"/>
        <v>0</v>
      </c>
      <c r="BQ297" s="40">
        <f t="shared" si="306"/>
        <v>0</v>
      </c>
      <c r="BR297" s="40">
        <f t="shared" si="307"/>
        <v>0</v>
      </c>
      <c r="BS297" s="31">
        <f t="shared" si="308"/>
        <v>0</v>
      </c>
      <c r="BT297" s="40">
        <f t="shared" si="309"/>
        <v>0</v>
      </c>
      <c r="BU297" s="41">
        <f t="shared" si="310"/>
        <v>2</v>
      </c>
      <c r="BV297" s="41">
        <f t="shared" si="311"/>
        <v>2</v>
      </c>
      <c r="BW297" s="42"/>
      <c r="BX297" s="39">
        <f t="shared" si="312"/>
        <v>300</v>
      </c>
      <c r="BY297" s="40">
        <f t="shared" si="313"/>
        <v>0</v>
      </c>
      <c r="BZ297" s="40">
        <f t="shared" si="314"/>
        <v>0</v>
      </c>
      <c r="CA297" s="40">
        <f t="shared" si="315"/>
        <v>0</v>
      </c>
      <c r="CB297" s="40">
        <f t="shared" si="316"/>
        <v>20</v>
      </c>
      <c r="CC297" s="32">
        <f t="shared" si="283"/>
        <v>320</v>
      </c>
      <c r="CD297" s="177">
        <f t="shared" si="262"/>
        <v>246.66666666666669</v>
      </c>
      <c r="CE297" s="24">
        <f t="shared" si="317"/>
        <v>3</v>
      </c>
      <c r="CF297" s="177">
        <f t="shared" si="263"/>
        <v>226.66666666666669</v>
      </c>
      <c r="CG297" s="24">
        <f t="shared" si="318"/>
        <v>4</v>
      </c>
      <c r="CH297" s="177">
        <f t="shared" si="264"/>
        <v>200</v>
      </c>
      <c r="CI297" s="24">
        <f t="shared" si="319"/>
        <v>5</v>
      </c>
      <c r="CJ297" s="24">
        <f t="shared" si="287"/>
        <v>200</v>
      </c>
      <c r="CK297" s="175">
        <f t="shared" si="265"/>
        <v>0.16156312321712571</v>
      </c>
      <c r="CM297">
        <f t="shared" si="266"/>
        <v>0.55452865064695012</v>
      </c>
      <c r="CN297">
        <f t="shared" si="267"/>
        <v>0</v>
      </c>
      <c r="CO297">
        <f t="shared" si="268"/>
        <v>0</v>
      </c>
      <c r="CP297">
        <f t="shared" si="269"/>
        <v>0</v>
      </c>
      <c r="CQ297">
        <f t="shared" si="270"/>
        <v>0</v>
      </c>
      <c r="CR297">
        <f t="shared" si="271"/>
        <v>0</v>
      </c>
      <c r="CS297">
        <f t="shared" si="272"/>
        <v>0</v>
      </c>
      <c r="CT297">
        <f t="shared" si="273"/>
        <v>0</v>
      </c>
      <c r="CU297">
        <f t="shared" si="274"/>
        <v>0</v>
      </c>
      <c r="CV297">
        <f t="shared" si="275"/>
        <v>0</v>
      </c>
      <c r="CW297">
        <f t="shared" si="276"/>
        <v>0</v>
      </c>
      <c r="CX297">
        <f t="shared" si="277"/>
        <v>0</v>
      </c>
      <c r="CY297">
        <f t="shared" si="278"/>
        <v>0</v>
      </c>
      <c r="CZ297">
        <f t="shared" si="279"/>
        <v>0</v>
      </c>
      <c r="DA297">
        <f t="shared" si="280"/>
        <v>0</v>
      </c>
      <c r="DB297">
        <f t="shared" si="281"/>
        <v>3.1007751937984493</v>
      </c>
      <c r="DC297">
        <f t="shared" si="282"/>
        <v>3.1496062992125977</v>
      </c>
      <c r="DE297" s="24">
        <f t="shared" si="288"/>
        <v>0</v>
      </c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</row>
    <row r="298" spans="1:123" ht="15.75" thickBot="1">
      <c r="A298" s="24" t="str">
        <f ca="1">UNESP!A27</f>
        <v>UNESP/RC</v>
      </c>
      <c r="B298" s="24">
        <f ca="1">UNESP!B27</f>
        <v>25</v>
      </c>
      <c r="C298" s="24" t="str">
        <f ca="1">UNESP!C27</f>
        <v>José Luiz Riani Costa</v>
      </c>
      <c r="D298" s="85" t="str">
        <f ca="1">UNESP!D27</f>
        <v>C</v>
      </c>
      <c r="E298" s="24">
        <f ca="1">UNESP!E27</f>
        <v>0</v>
      </c>
      <c r="F298" s="24">
        <f ca="1">UNESP!F27</f>
        <v>0</v>
      </c>
      <c r="G298" s="24">
        <f ca="1">UNESP!G27</f>
        <v>0</v>
      </c>
      <c r="H298" s="24">
        <f ca="1">UNESP!H27</f>
        <v>0</v>
      </c>
      <c r="I298" s="24">
        <f ca="1">UNESP!I27</f>
        <v>0</v>
      </c>
      <c r="J298" s="24">
        <f ca="1">UNESP!J27</f>
        <v>0</v>
      </c>
      <c r="K298" s="24">
        <f ca="1">UNESP!K27</f>
        <v>0</v>
      </c>
      <c r="L298" s="24">
        <f ca="1">UNESP!L27</f>
        <v>0</v>
      </c>
      <c r="M298" s="24">
        <f ca="1">UNESP!M27</f>
        <v>0</v>
      </c>
      <c r="N298" s="24">
        <f ca="1">UNESP!N27</f>
        <v>0</v>
      </c>
      <c r="O298" s="24">
        <f ca="1">UNESP!O27</f>
        <v>0</v>
      </c>
      <c r="P298" s="24">
        <f ca="1">UNESP!P27</f>
        <v>0</v>
      </c>
      <c r="Q298" s="24">
        <f ca="1">UNESP!Q27</f>
        <v>0</v>
      </c>
      <c r="R298" s="24">
        <f ca="1">UNESP!R27</f>
        <v>0</v>
      </c>
      <c r="S298" s="24">
        <f ca="1">UNESP!S27</f>
        <v>0</v>
      </c>
      <c r="T298" s="85" t="str">
        <f ca="1">UNESP!T27</f>
        <v>P</v>
      </c>
      <c r="U298" s="24">
        <f ca="1">UNESP!U27</f>
        <v>0</v>
      </c>
      <c r="V298" s="24">
        <f ca="1">UNESP!V27</f>
        <v>1</v>
      </c>
      <c r="W298" s="24">
        <f ca="1">UNESP!W27</f>
        <v>2</v>
      </c>
      <c r="X298" s="24">
        <f ca="1">UNESP!X27</f>
        <v>2</v>
      </c>
      <c r="Y298" s="24">
        <f ca="1">UNESP!Y27</f>
        <v>0</v>
      </c>
      <c r="Z298" s="24">
        <f ca="1">UNESP!Z27</f>
        <v>0</v>
      </c>
      <c r="AA298" s="24">
        <f ca="1">UNESP!AA27</f>
        <v>0</v>
      </c>
      <c r="AB298" s="24">
        <f ca="1">UNESP!AB27</f>
        <v>0</v>
      </c>
      <c r="AC298" s="24">
        <f ca="1">UNESP!AC27</f>
        <v>0</v>
      </c>
      <c r="AD298" s="24">
        <f ca="1">UNESP!AD27</f>
        <v>0</v>
      </c>
      <c r="AE298" s="24">
        <f ca="1">UNESP!AE27</f>
        <v>0</v>
      </c>
      <c r="AF298" s="24">
        <f ca="1">UNESP!AF27</f>
        <v>0</v>
      </c>
      <c r="AG298" s="24">
        <f ca="1">UNESP!AG27</f>
        <v>0</v>
      </c>
      <c r="AH298" s="24">
        <f ca="1">UNESP!AH27</f>
        <v>0</v>
      </c>
      <c r="AI298" s="24">
        <f ca="1">UNESP!AI27</f>
        <v>0</v>
      </c>
      <c r="AJ298" s="85"/>
      <c r="AK298" s="93"/>
      <c r="AL298" s="33"/>
      <c r="AM298" s="33"/>
      <c r="AN298" s="36"/>
      <c r="AO298" s="36"/>
      <c r="AP298" s="36"/>
      <c r="AQ298" s="36"/>
      <c r="AR298" s="37"/>
      <c r="AS298" s="33"/>
      <c r="AT298" s="33"/>
      <c r="AU298" s="33"/>
      <c r="AV298" s="33"/>
      <c r="AW298" s="33"/>
      <c r="AX298" s="33"/>
      <c r="AY298" s="33"/>
      <c r="AZ298" s="38">
        <f t="shared" si="289"/>
        <v>1</v>
      </c>
      <c r="BA298" s="39">
        <f t="shared" si="290"/>
        <v>0</v>
      </c>
      <c r="BB298" s="40">
        <f t="shared" si="291"/>
        <v>1</v>
      </c>
      <c r="BC298" s="31">
        <f t="shared" si="292"/>
        <v>1</v>
      </c>
      <c r="BD298" s="40">
        <f t="shared" si="293"/>
        <v>2</v>
      </c>
      <c r="BE298" s="31">
        <f t="shared" si="294"/>
        <v>3</v>
      </c>
      <c r="BF298" s="40">
        <f t="shared" si="295"/>
        <v>2</v>
      </c>
      <c r="BG298" s="31">
        <f t="shared" si="296"/>
        <v>5</v>
      </c>
      <c r="BH298" s="40">
        <f t="shared" si="297"/>
        <v>0</v>
      </c>
      <c r="BI298" s="40">
        <f t="shared" si="298"/>
        <v>0</v>
      </c>
      <c r="BJ298" s="40">
        <f t="shared" si="299"/>
        <v>0</v>
      </c>
      <c r="BK298" s="40">
        <f t="shared" si="300"/>
        <v>0</v>
      </c>
      <c r="BL298" s="40">
        <f t="shared" si="301"/>
        <v>0</v>
      </c>
      <c r="BM298" s="31">
        <f t="shared" si="302"/>
        <v>0</v>
      </c>
      <c r="BN298" s="40">
        <f t="shared" si="303"/>
        <v>0</v>
      </c>
      <c r="BO298" s="40">
        <f t="shared" si="304"/>
        <v>0</v>
      </c>
      <c r="BP298" s="40">
        <f t="shared" si="305"/>
        <v>0</v>
      </c>
      <c r="BQ298" s="40">
        <f t="shared" si="306"/>
        <v>0</v>
      </c>
      <c r="BR298" s="40">
        <f t="shared" si="307"/>
        <v>0</v>
      </c>
      <c r="BS298" s="31">
        <f t="shared" si="308"/>
        <v>0</v>
      </c>
      <c r="BT298" s="40">
        <f t="shared" si="309"/>
        <v>0</v>
      </c>
      <c r="BU298" s="41">
        <f t="shared" si="310"/>
        <v>0</v>
      </c>
      <c r="BV298" s="41">
        <f t="shared" si="311"/>
        <v>0</v>
      </c>
      <c r="BW298" s="42"/>
      <c r="BX298" s="39">
        <f t="shared" si="312"/>
        <v>280</v>
      </c>
      <c r="BY298" s="40">
        <f t="shared" si="313"/>
        <v>0</v>
      </c>
      <c r="BZ298" s="40">
        <f t="shared" si="314"/>
        <v>0</v>
      </c>
      <c r="CA298" s="40">
        <f t="shared" si="315"/>
        <v>0</v>
      </c>
      <c r="CB298" s="40">
        <f t="shared" si="316"/>
        <v>0</v>
      </c>
      <c r="CC298" s="32">
        <f t="shared" si="283"/>
        <v>280</v>
      </c>
      <c r="CD298" s="177">
        <f t="shared" si="262"/>
        <v>206.66666666666669</v>
      </c>
      <c r="CE298" s="24">
        <f t="shared" si="317"/>
        <v>3</v>
      </c>
      <c r="CF298" s="177">
        <f t="shared" si="263"/>
        <v>186.66666666666669</v>
      </c>
      <c r="CG298" s="24">
        <f t="shared" si="318"/>
        <v>4</v>
      </c>
      <c r="CH298" s="177">
        <f t="shared" si="264"/>
        <v>160</v>
      </c>
      <c r="CI298" s="24">
        <f t="shared" si="319"/>
        <v>5</v>
      </c>
      <c r="CJ298" s="24">
        <f t="shared" si="287"/>
        <v>230</v>
      </c>
      <c r="CK298" s="175">
        <f t="shared" si="265"/>
        <v>0.14136773281498499</v>
      </c>
      <c r="CM298">
        <f t="shared" si="266"/>
        <v>0</v>
      </c>
      <c r="CN298">
        <f t="shared" si="267"/>
        <v>0.1557632398753894</v>
      </c>
      <c r="CO298">
        <f t="shared" si="268"/>
        <v>0.19960079840319361</v>
      </c>
      <c r="CP298">
        <f t="shared" si="269"/>
        <v>0.45558086560364469</v>
      </c>
      <c r="CQ298">
        <f t="shared" si="270"/>
        <v>0</v>
      </c>
      <c r="CR298">
        <f t="shared" si="271"/>
        <v>0</v>
      </c>
      <c r="CS298">
        <f t="shared" si="272"/>
        <v>0</v>
      </c>
      <c r="CT298">
        <f t="shared" si="273"/>
        <v>0</v>
      </c>
      <c r="CU298">
        <f t="shared" si="274"/>
        <v>0</v>
      </c>
      <c r="CV298">
        <f t="shared" si="275"/>
        <v>0</v>
      </c>
      <c r="CW298">
        <f t="shared" si="276"/>
        <v>0</v>
      </c>
      <c r="CX298">
        <f t="shared" si="277"/>
        <v>0</v>
      </c>
      <c r="CY298">
        <f t="shared" si="278"/>
        <v>0</v>
      </c>
      <c r="CZ298">
        <f t="shared" si="279"/>
        <v>0</v>
      </c>
      <c r="DA298">
        <f t="shared" si="280"/>
        <v>0</v>
      </c>
      <c r="DB298">
        <f t="shared" si="281"/>
        <v>0</v>
      </c>
      <c r="DC298">
        <f t="shared" si="282"/>
        <v>0</v>
      </c>
      <c r="DE298" s="24">
        <f t="shared" si="288"/>
        <v>0</v>
      </c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</row>
    <row r="299" spans="1:123" ht="15.75" thickBot="1">
      <c r="A299" s="172" t="str">
        <f ca="1">UFMG!A3</f>
        <v>UFMG</v>
      </c>
      <c r="B299" s="172">
        <f ca="1">UFMG!B3</f>
        <v>1</v>
      </c>
      <c r="C299" s="172" t="str">
        <f ca="1">UFMG!C3</f>
        <v>Cândido Celso Coimbra</v>
      </c>
      <c r="D299" s="85" t="str">
        <f ca="1">UFMG!D3</f>
        <v>P</v>
      </c>
      <c r="E299" s="172">
        <f ca="1">UFMG!E3</f>
        <v>2</v>
      </c>
      <c r="F299" s="172">
        <f ca="1">UFMG!F3</f>
        <v>2</v>
      </c>
      <c r="G299" s="172">
        <f ca="1">UFMG!G3</f>
        <v>1</v>
      </c>
      <c r="H299" s="172">
        <f ca="1">UFMG!H3</f>
        <v>1</v>
      </c>
      <c r="I299" s="172">
        <f ca="1">UFMG!I3</f>
        <v>0</v>
      </c>
      <c r="J299" s="172">
        <f ca="1">UFMG!J3</f>
        <v>0</v>
      </c>
      <c r="K299" s="172">
        <f ca="1">UFMG!K3</f>
        <v>0</v>
      </c>
      <c r="L299" s="172">
        <f ca="1">UFMG!L3</f>
        <v>0</v>
      </c>
      <c r="M299" s="172">
        <f ca="1">UFMG!M3</f>
        <v>0</v>
      </c>
      <c r="N299" s="172">
        <f ca="1">UFMG!N3</f>
        <v>0</v>
      </c>
      <c r="O299" s="172">
        <f ca="1">UFMG!O3</f>
        <v>0</v>
      </c>
      <c r="P299" s="172">
        <f ca="1">UFMG!P3</f>
        <v>0</v>
      </c>
      <c r="Q299" s="172">
        <f ca="1">UFMG!Q3</f>
        <v>0</v>
      </c>
      <c r="R299" s="172">
        <f ca="1">UFMG!R3</f>
        <v>0</v>
      </c>
      <c r="S299" s="172">
        <f ca="1">UFMG!S3</f>
        <v>0</v>
      </c>
      <c r="T299" s="85" t="str">
        <f ca="1">UFMG!T3</f>
        <v>P</v>
      </c>
      <c r="U299" s="172">
        <f ca="1">UFMG!U3</f>
        <v>1</v>
      </c>
      <c r="V299" s="172">
        <f ca="1">UFMG!V3</f>
        <v>1</v>
      </c>
      <c r="W299" s="172">
        <f ca="1">UFMG!W3</f>
        <v>1</v>
      </c>
      <c r="X299" s="172">
        <f ca="1">UFMG!X3</f>
        <v>1</v>
      </c>
      <c r="Y299" s="172">
        <f ca="1">UFMG!Y3</f>
        <v>0</v>
      </c>
      <c r="Z299" s="172">
        <f ca="1">UFMG!Z3</f>
        <v>0</v>
      </c>
      <c r="AA299" s="172">
        <f ca="1">UFMG!AA3</f>
        <v>0</v>
      </c>
      <c r="AB299" s="172">
        <f ca="1">UFMG!AB3</f>
        <v>0</v>
      </c>
      <c r="AC299" s="172">
        <f ca="1">UFMG!AC3</f>
        <v>0</v>
      </c>
      <c r="AD299" s="172">
        <f ca="1">UFMG!AD3</f>
        <v>0</v>
      </c>
      <c r="AE299" s="172">
        <f ca="1">UFMG!AE3</f>
        <v>0</v>
      </c>
      <c r="AF299" s="172">
        <f ca="1">UFMG!AF3</f>
        <v>0</v>
      </c>
      <c r="AG299" s="172">
        <f ca="1">UFMG!AG3</f>
        <v>0</v>
      </c>
      <c r="AH299" s="172">
        <f ca="1">UFMG!AH3</f>
        <v>0</v>
      </c>
      <c r="AI299" s="172">
        <f ca="1">UFMG!AI3</f>
        <v>0</v>
      </c>
      <c r="AJ299" s="85"/>
      <c r="AK299" s="93"/>
      <c r="AL299" s="33"/>
      <c r="AM299" s="33"/>
      <c r="AN299" s="36"/>
      <c r="AO299" s="36"/>
      <c r="AP299" s="36"/>
      <c r="AQ299" s="36"/>
      <c r="AR299" s="37"/>
      <c r="AS299" s="33"/>
      <c r="AT299" s="33"/>
      <c r="AU299" s="33"/>
      <c r="AV299" s="33"/>
      <c r="AW299" s="33"/>
      <c r="AX299" s="33"/>
      <c r="AY299" s="33"/>
      <c r="AZ299" s="38">
        <f t="shared" ref="AZ299:AZ311" si="320">COUNTIF(D299:AY299,"P")</f>
        <v>2</v>
      </c>
      <c r="BA299" s="39">
        <f t="shared" ref="BA299:BA311" si="321">SUM(E299,U299,AK299)</f>
        <v>3</v>
      </c>
      <c r="BB299" s="40">
        <f t="shared" ref="BB299:BB311" si="322">SUM(F299,V299,AL299)</f>
        <v>3</v>
      </c>
      <c r="BC299" s="31">
        <f t="shared" ref="BC299:BC311" si="323">SUM(BA299:BB299)</f>
        <v>6</v>
      </c>
      <c r="BD299" s="40">
        <f t="shared" ref="BD299:BD311" si="324">SUM(G299,W299,AM299)</f>
        <v>2</v>
      </c>
      <c r="BE299" s="31">
        <f t="shared" ref="BE299:BE311" si="325">SUM(BC299:BD299)</f>
        <v>8</v>
      </c>
      <c r="BF299" s="40">
        <f t="shared" ref="BF299:BF311" si="326">SUM(H299,X299,AN299)</f>
        <v>2</v>
      </c>
      <c r="BG299" s="31">
        <f t="shared" ref="BG299:BG311" si="327">BA299+BB299+BD299+BF299</f>
        <v>10</v>
      </c>
      <c r="BH299" s="40">
        <f t="shared" ref="BH299:BH311" si="328">SUM(I299,Y299,AO299)</f>
        <v>0</v>
      </c>
      <c r="BI299" s="40">
        <f t="shared" ref="BI299:BI311" si="329">SUM(J299,Z299,AP299)</f>
        <v>0</v>
      </c>
      <c r="BJ299" s="40">
        <f t="shared" ref="BJ299:BJ311" si="330">SUM(K299,AA299,AQ299)</f>
        <v>0</v>
      </c>
      <c r="BK299" s="40">
        <f t="shared" ref="BK299:BK311" si="331">SUM(AR299,AB299,L299)</f>
        <v>0</v>
      </c>
      <c r="BL299" s="40">
        <f t="shared" ref="BL299:BL311" si="332">SUM(AS299,AC299,M299)</f>
        <v>0</v>
      </c>
      <c r="BM299" s="31">
        <f t="shared" ref="BM299:BM311" si="333">SUM(BK299:BL299)</f>
        <v>0</v>
      </c>
      <c r="BN299" s="40">
        <f t="shared" ref="BN299:BN311" si="334">SUM(AT299,AD299,N299)</f>
        <v>0</v>
      </c>
      <c r="BO299" s="40">
        <f t="shared" ref="BO299:BO311" si="335">SUM(AU299,AE299,O299)</f>
        <v>0</v>
      </c>
      <c r="BP299" s="40">
        <f t="shared" ref="BP299:BP311" si="336">IF(BO299&gt;=3,3,BO299)</f>
        <v>0</v>
      </c>
      <c r="BQ299" s="40">
        <f t="shared" ref="BQ299:BQ311" si="337">SUM(AV299,AF299,P299)</f>
        <v>0</v>
      </c>
      <c r="BR299" s="40">
        <f t="shared" ref="BR299:BR311" si="338">SUM(AW299,AG299,Q299)</f>
        <v>0</v>
      </c>
      <c r="BS299" s="31">
        <f t="shared" ref="BS299:BS311" si="339">SUM(BQ299:BR299)</f>
        <v>0</v>
      </c>
      <c r="BT299" s="40">
        <f t="shared" ref="BT299:BT311" si="340">SUM(AX299,AH299,R299)</f>
        <v>0</v>
      </c>
      <c r="BU299" s="41">
        <f t="shared" ref="BU299:BU311" si="341">SUM(AY299,AI299,S299)</f>
        <v>0</v>
      </c>
      <c r="BV299" s="41">
        <f t="shared" ref="BV299:BV311" si="342">IF(BU299&gt;=3,3,BU299)</f>
        <v>0</v>
      </c>
      <c r="BW299" s="42"/>
      <c r="BX299" s="39">
        <f t="shared" ref="BX299:BX311" si="343">(BA299*100)+(BB299*80)+(BD299*60)+(BF299*40)+(BH299*20)</f>
        <v>740</v>
      </c>
      <c r="BY299" s="40">
        <f t="shared" ref="BY299:BY311" si="344">IF(BI299&gt;3,30,BI299*10)</f>
        <v>0</v>
      </c>
      <c r="BZ299" s="40">
        <f t="shared" ref="BZ299:BZ311" si="345">IF(BJ299&gt;3,15,BJ299*5)</f>
        <v>0</v>
      </c>
      <c r="CA299" s="40">
        <f t="shared" ref="CA299:CA311" si="346">(BK299*200)+(BL299*100)+(BN299*50)+(BP299*20)</f>
        <v>0</v>
      </c>
      <c r="CB299" s="40">
        <f t="shared" ref="CB299:CB311" si="347">(BQ299*100)+(BR299*50)+(BT299*25)+(BV299*10)</f>
        <v>0</v>
      </c>
      <c r="CC299" s="32">
        <f t="shared" si="283"/>
        <v>740</v>
      </c>
      <c r="CD299" s="177">
        <f t="shared" si="262"/>
        <v>593.33333333333337</v>
      </c>
      <c r="CE299" s="24">
        <f t="shared" ref="CE299:CE311" si="348">IF(AZ299=0," ",IF(CD299&gt;=0,3,"NAO"))</f>
        <v>3</v>
      </c>
      <c r="CF299" s="177">
        <f t="shared" si="263"/>
        <v>553.33333333333337</v>
      </c>
      <c r="CG299" s="24">
        <f t="shared" ref="CG299:CG311" si="349">IF(AZ299=0," ",IF(CF299&gt;=0,4,"NAO"))</f>
        <v>4</v>
      </c>
      <c r="CH299" s="177">
        <f t="shared" si="264"/>
        <v>500</v>
      </c>
      <c r="CI299" s="24">
        <f t="shared" ref="CI299:CI311" si="350">IF(AZ299=0," ",IF(CH299&gt;=0,5,"NAO"))</f>
        <v>5</v>
      </c>
      <c r="CJ299" s="24">
        <f t="shared" si="287"/>
        <v>85</v>
      </c>
      <c r="CK299" s="175">
        <f t="shared" si="265"/>
        <v>0.37361472243960314</v>
      </c>
      <c r="CM299">
        <f t="shared" si="266"/>
        <v>0.55452865064695012</v>
      </c>
      <c r="CN299">
        <f t="shared" si="267"/>
        <v>0.46728971962616822</v>
      </c>
      <c r="CO299">
        <f t="shared" si="268"/>
        <v>0.19960079840319361</v>
      </c>
      <c r="CP299">
        <f t="shared" si="269"/>
        <v>0.45558086560364469</v>
      </c>
      <c r="CQ299">
        <f t="shared" si="270"/>
        <v>0</v>
      </c>
      <c r="CR299">
        <f t="shared" si="271"/>
        <v>0</v>
      </c>
      <c r="CS299">
        <f t="shared" si="272"/>
        <v>0</v>
      </c>
      <c r="CT299">
        <f t="shared" si="273"/>
        <v>0</v>
      </c>
      <c r="CU299">
        <f t="shared" si="274"/>
        <v>0</v>
      </c>
      <c r="CV299">
        <f t="shared" si="275"/>
        <v>0</v>
      </c>
      <c r="CW299">
        <f t="shared" si="276"/>
        <v>0</v>
      </c>
      <c r="CX299">
        <f t="shared" si="277"/>
        <v>0</v>
      </c>
      <c r="CY299">
        <f t="shared" si="278"/>
        <v>0</v>
      </c>
      <c r="CZ299">
        <f t="shared" si="279"/>
        <v>0</v>
      </c>
      <c r="DA299">
        <f t="shared" si="280"/>
        <v>0</v>
      </c>
      <c r="DB299">
        <f t="shared" si="281"/>
        <v>0</v>
      </c>
      <c r="DC299">
        <f t="shared" si="282"/>
        <v>0</v>
      </c>
      <c r="DE299" s="24">
        <f t="shared" si="288"/>
        <v>0</v>
      </c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</row>
    <row r="300" spans="1:123" ht="15.75" thickBot="1">
      <c r="A300" s="172" t="str">
        <f ca="1">UFMG!A4</f>
        <v>UFMG</v>
      </c>
      <c r="B300" s="172">
        <f ca="1">UFMG!B4</f>
        <v>2</v>
      </c>
      <c r="C300" s="172" t="str">
        <f ca="1">UFMG!C4</f>
        <v>Danusa Dias Soares</v>
      </c>
      <c r="D300" s="85" t="str">
        <f ca="1">UFMG!D4</f>
        <v>P</v>
      </c>
      <c r="E300" s="172">
        <f ca="1">UFMG!E4</f>
        <v>1</v>
      </c>
      <c r="F300" s="172">
        <f ca="1">UFMG!F4</f>
        <v>2</v>
      </c>
      <c r="G300" s="172">
        <f ca="1">UFMG!G4</f>
        <v>0</v>
      </c>
      <c r="H300" s="172">
        <f ca="1">UFMG!H4</f>
        <v>0</v>
      </c>
      <c r="I300" s="172">
        <f ca="1">UFMG!I4</f>
        <v>0</v>
      </c>
      <c r="J300" s="172">
        <f ca="1">UFMG!J4</f>
        <v>0</v>
      </c>
      <c r="K300" s="172">
        <f ca="1">UFMG!K4</f>
        <v>0</v>
      </c>
      <c r="L300" s="172">
        <f ca="1">UFMG!L4</f>
        <v>0</v>
      </c>
      <c r="M300" s="172">
        <f ca="1">UFMG!M4</f>
        <v>0</v>
      </c>
      <c r="N300" s="172">
        <f ca="1">UFMG!N4</f>
        <v>0</v>
      </c>
      <c r="O300" s="172">
        <f ca="1">UFMG!O4</f>
        <v>0</v>
      </c>
      <c r="P300" s="172">
        <f ca="1">UFMG!P4</f>
        <v>0</v>
      </c>
      <c r="Q300" s="172">
        <f ca="1">UFMG!Q4</f>
        <v>0</v>
      </c>
      <c r="R300" s="172">
        <f ca="1">UFMG!R4</f>
        <v>0</v>
      </c>
      <c r="S300" s="172">
        <f ca="1">UFMG!S4</f>
        <v>0</v>
      </c>
      <c r="T300" s="85" t="str">
        <f ca="1">UFMG!T4</f>
        <v>P</v>
      </c>
      <c r="U300" s="172">
        <f ca="1">UFMG!U4</f>
        <v>0</v>
      </c>
      <c r="V300" s="172">
        <f ca="1">UFMG!V4</f>
        <v>0</v>
      </c>
      <c r="W300" s="172">
        <f ca="1">UFMG!W4</f>
        <v>0</v>
      </c>
      <c r="X300" s="172">
        <f ca="1">UFMG!X4</f>
        <v>0</v>
      </c>
      <c r="Y300" s="172">
        <f ca="1">UFMG!Y4</f>
        <v>0</v>
      </c>
      <c r="Z300" s="172">
        <f ca="1">UFMG!Z4</f>
        <v>0</v>
      </c>
      <c r="AA300" s="172">
        <f ca="1">UFMG!AA4</f>
        <v>0</v>
      </c>
      <c r="AB300" s="172">
        <f ca="1">UFMG!AB4</f>
        <v>0</v>
      </c>
      <c r="AC300" s="172">
        <f ca="1">UFMG!AC4</f>
        <v>0</v>
      </c>
      <c r="AD300" s="172">
        <f ca="1">UFMG!AD4</f>
        <v>0</v>
      </c>
      <c r="AE300" s="172">
        <f ca="1">UFMG!AE4</f>
        <v>0</v>
      </c>
      <c r="AF300" s="172">
        <f ca="1">UFMG!AF4</f>
        <v>0</v>
      </c>
      <c r="AG300" s="172">
        <f ca="1">UFMG!AG4</f>
        <v>0</v>
      </c>
      <c r="AH300" s="172">
        <f ca="1">UFMG!AH4</f>
        <v>0</v>
      </c>
      <c r="AI300" s="172">
        <f ca="1">UFMG!AI4</f>
        <v>0</v>
      </c>
      <c r="AJ300" s="85"/>
      <c r="AK300" s="93"/>
      <c r="AL300" s="33"/>
      <c r="AM300" s="33"/>
      <c r="AN300" s="36"/>
      <c r="AO300" s="36"/>
      <c r="AP300" s="36"/>
      <c r="AQ300" s="36"/>
      <c r="AR300" s="37"/>
      <c r="AS300" s="33"/>
      <c r="AT300" s="33"/>
      <c r="AU300" s="33"/>
      <c r="AV300" s="33"/>
      <c r="AW300" s="33"/>
      <c r="AX300" s="33"/>
      <c r="AY300" s="33"/>
      <c r="AZ300" s="38">
        <f t="shared" si="320"/>
        <v>2</v>
      </c>
      <c r="BA300" s="39">
        <f t="shared" si="321"/>
        <v>1</v>
      </c>
      <c r="BB300" s="40">
        <f t="shared" si="322"/>
        <v>2</v>
      </c>
      <c r="BC300" s="31">
        <f t="shared" si="323"/>
        <v>3</v>
      </c>
      <c r="BD300" s="40">
        <f t="shared" si="324"/>
        <v>0</v>
      </c>
      <c r="BE300" s="31">
        <f t="shared" si="325"/>
        <v>3</v>
      </c>
      <c r="BF300" s="40">
        <f t="shared" si="326"/>
        <v>0</v>
      </c>
      <c r="BG300" s="31">
        <f t="shared" si="327"/>
        <v>3</v>
      </c>
      <c r="BH300" s="40">
        <f t="shared" si="328"/>
        <v>0</v>
      </c>
      <c r="BI300" s="40">
        <f t="shared" si="329"/>
        <v>0</v>
      </c>
      <c r="BJ300" s="40">
        <f t="shared" si="330"/>
        <v>0</v>
      </c>
      <c r="BK300" s="40">
        <f t="shared" si="331"/>
        <v>0</v>
      </c>
      <c r="BL300" s="40">
        <f t="shared" si="332"/>
        <v>0</v>
      </c>
      <c r="BM300" s="31">
        <f t="shared" si="333"/>
        <v>0</v>
      </c>
      <c r="BN300" s="40">
        <f t="shared" si="334"/>
        <v>0</v>
      </c>
      <c r="BO300" s="40">
        <f t="shared" si="335"/>
        <v>0</v>
      </c>
      <c r="BP300" s="40">
        <f t="shared" si="336"/>
        <v>0</v>
      </c>
      <c r="BQ300" s="40">
        <f t="shared" si="337"/>
        <v>0</v>
      </c>
      <c r="BR300" s="40">
        <f t="shared" si="338"/>
        <v>0</v>
      </c>
      <c r="BS300" s="31">
        <f t="shared" si="339"/>
        <v>0</v>
      </c>
      <c r="BT300" s="40">
        <f t="shared" si="340"/>
        <v>0</v>
      </c>
      <c r="BU300" s="41">
        <f t="shared" si="341"/>
        <v>0</v>
      </c>
      <c r="BV300" s="41">
        <f t="shared" si="342"/>
        <v>0</v>
      </c>
      <c r="BW300" s="42"/>
      <c r="BX300" s="39">
        <f t="shared" si="343"/>
        <v>260</v>
      </c>
      <c r="BY300" s="40">
        <f t="shared" si="344"/>
        <v>0</v>
      </c>
      <c r="BZ300" s="40">
        <f t="shared" si="345"/>
        <v>0</v>
      </c>
      <c r="CA300" s="40">
        <f t="shared" si="346"/>
        <v>0</v>
      </c>
      <c r="CB300" s="40">
        <f t="shared" si="347"/>
        <v>0</v>
      </c>
      <c r="CC300" s="32">
        <f t="shared" si="283"/>
        <v>260</v>
      </c>
      <c r="CD300" s="177">
        <f t="shared" si="262"/>
        <v>113.33333333333334</v>
      </c>
      <c r="CE300" s="24">
        <f t="shared" si="348"/>
        <v>3</v>
      </c>
      <c r="CF300" s="177">
        <f t="shared" si="263"/>
        <v>73.333333333333343</v>
      </c>
      <c r="CG300" s="24">
        <f t="shared" si="349"/>
        <v>4</v>
      </c>
      <c r="CH300" s="177">
        <f t="shared" si="264"/>
        <v>20</v>
      </c>
      <c r="CI300" s="24">
        <f t="shared" si="350"/>
        <v>5</v>
      </c>
      <c r="CJ300" s="24">
        <f t="shared" si="287"/>
        <v>244</v>
      </c>
      <c r="CK300" s="175">
        <f t="shared" si="265"/>
        <v>0.13127003761391462</v>
      </c>
      <c r="CM300">
        <f t="shared" si="266"/>
        <v>0.18484288354898337</v>
      </c>
      <c r="CN300">
        <f t="shared" si="267"/>
        <v>0.3115264797507788</v>
      </c>
      <c r="CO300">
        <f t="shared" si="268"/>
        <v>0</v>
      </c>
      <c r="CP300">
        <f t="shared" si="269"/>
        <v>0</v>
      </c>
      <c r="CQ300">
        <f t="shared" si="270"/>
        <v>0</v>
      </c>
      <c r="CR300">
        <f t="shared" si="271"/>
        <v>0</v>
      </c>
      <c r="CS300">
        <f t="shared" si="272"/>
        <v>0</v>
      </c>
      <c r="CT300">
        <f t="shared" si="273"/>
        <v>0</v>
      </c>
      <c r="CU300">
        <f t="shared" si="274"/>
        <v>0</v>
      </c>
      <c r="CV300">
        <f t="shared" si="275"/>
        <v>0</v>
      </c>
      <c r="CW300">
        <f t="shared" si="276"/>
        <v>0</v>
      </c>
      <c r="CX300">
        <f t="shared" si="277"/>
        <v>0</v>
      </c>
      <c r="CY300">
        <f t="shared" si="278"/>
        <v>0</v>
      </c>
      <c r="CZ300">
        <f t="shared" si="279"/>
        <v>0</v>
      </c>
      <c r="DA300">
        <f t="shared" si="280"/>
        <v>0</v>
      </c>
      <c r="DB300">
        <f t="shared" si="281"/>
        <v>0</v>
      </c>
      <c r="DC300">
        <f t="shared" si="282"/>
        <v>0</v>
      </c>
      <c r="DE300" s="24">
        <f t="shared" si="288"/>
        <v>0</v>
      </c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</row>
    <row r="301" spans="1:123" ht="15.75" thickBot="1">
      <c r="A301" s="172" t="str">
        <f ca="1">UFMG!A5</f>
        <v>UFMG</v>
      </c>
      <c r="B301" s="172">
        <f ca="1">UFMG!B5</f>
        <v>3</v>
      </c>
      <c r="C301" s="172" t="str">
        <f ca="1">UFMG!C5</f>
        <v>Emerson Silami Garcia</v>
      </c>
      <c r="D301" s="85" t="str">
        <f ca="1">UFMG!D5</f>
        <v>P</v>
      </c>
      <c r="E301" s="172">
        <f ca="1">UFMG!E5</f>
        <v>0</v>
      </c>
      <c r="F301" s="172">
        <f ca="1">UFMG!F5</f>
        <v>1</v>
      </c>
      <c r="G301" s="172">
        <f ca="1">UFMG!G5</f>
        <v>1</v>
      </c>
      <c r="H301" s="172">
        <f ca="1">UFMG!H5</f>
        <v>0</v>
      </c>
      <c r="I301" s="172">
        <f ca="1">UFMG!I5</f>
        <v>0</v>
      </c>
      <c r="J301" s="172">
        <f ca="1">UFMG!J5</f>
        <v>3</v>
      </c>
      <c r="K301" s="172">
        <f ca="1">UFMG!K5</f>
        <v>0</v>
      </c>
      <c r="L301" s="172">
        <f ca="1">UFMG!L5</f>
        <v>0</v>
      </c>
      <c r="M301" s="172">
        <f ca="1">UFMG!M5</f>
        <v>0</v>
      </c>
      <c r="N301" s="172">
        <f ca="1">UFMG!N5</f>
        <v>0</v>
      </c>
      <c r="O301" s="172">
        <f ca="1">UFMG!O5</f>
        <v>0</v>
      </c>
      <c r="P301" s="172">
        <f ca="1">UFMG!P5</f>
        <v>0</v>
      </c>
      <c r="Q301" s="172">
        <f ca="1">UFMG!Q5</f>
        <v>0</v>
      </c>
      <c r="R301" s="172">
        <f ca="1">UFMG!R5</f>
        <v>0</v>
      </c>
      <c r="S301" s="172">
        <f ca="1">UFMG!S5</f>
        <v>0</v>
      </c>
      <c r="T301" s="85" t="str">
        <f ca="1">UFMG!T5</f>
        <v>P</v>
      </c>
      <c r="U301" s="172">
        <f ca="1">UFMG!U5</f>
        <v>5</v>
      </c>
      <c r="V301" s="172">
        <f ca="1">UFMG!V5</f>
        <v>1</v>
      </c>
      <c r="W301" s="172">
        <f ca="1">UFMG!W5</f>
        <v>7</v>
      </c>
      <c r="X301" s="172">
        <f ca="1">UFMG!X5</f>
        <v>1</v>
      </c>
      <c r="Y301" s="172">
        <f ca="1">UFMG!Y5</f>
        <v>0</v>
      </c>
      <c r="Z301" s="172">
        <f ca="1">UFMG!Z5</f>
        <v>0</v>
      </c>
      <c r="AA301" s="172">
        <f ca="1">UFMG!AA5</f>
        <v>0</v>
      </c>
      <c r="AB301" s="172">
        <f ca="1">UFMG!AB5</f>
        <v>0</v>
      </c>
      <c r="AC301" s="172">
        <f ca="1">UFMG!AC5</f>
        <v>0</v>
      </c>
      <c r="AD301" s="172">
        <f ca="1">UFMG!AD5</f>
        <v>0</v>
      </c>
      <c r="AE301" s="172">
        <f ca="1">UFMG!AE5</f>
        <v>0</v>
      </c>
      <c r="AF301" s="172">
        <f ca="1">UFMG!AF5</f>
        <v>0</v>
      </c>
      <c r="AG301" s="172">
        <f ca="1">UFMG!AG5</f>
        <v>0</v>
      </c>
      <c r="AH301" s="172">
        <f ca="1">UFMG!AH5</f>
        <v>0</v>
      </c>
      <c r="AI301" s="172">
        <f ca="1">UFMG!AI5</f>
        <v>0</v>
      </c>
      <c r="AJ301" s="85"/>
      <c r="AK301" s="93"/>
      <c r="AL301" s="33"/>
      <c r="AM301" s="33"/>
      <c r="AN301" s="36"/>
      <c r="AO301" s="36"/>
      <c r="AP301" s="36"/>
      <c r="AQ301" s="36"/>
      <c r="AR301" s="37"/>
      <c r="AS301" s="33"/>
      <c r="AT301" s="33"/>
      <c r="AU301" s="33"/>
      <c r="AV301" s="33"/>
      <c r="AW301" s="33"/>
      <c r="AX301" s="33"/>
      <c r="AY301" s="33"/>
      <c r="AZ301" s="38">
        <f t="shared" si="320"/>
        <v>2</v>
      </c>
      <c r="BA301" s="39">
        <f t="shared" si="321"/>
        <v>5</v>
      </c>
      <c r="BB301" s="40">
        <f t="shared" si="322"/>
        <v>2</v>
      </c>
      <c r="BC301" s="31">
        <f t="shared" si="323"/>
        <v>7</v>
      </c>
      <c r="BD301" s="40">
        <f t="shared" si="324"/>
        <v>8</v>
      </c>
      <c r="BE301" s="31">
        <f t="shared" si="325"/>
        <v>15</v>
      </c>
      <c r="BF301" s="40">
        <f t="shared" si="326"/>
        <v>1</v>
      </c>
      <c r="BG301" s="31">
        <f t="shared" si="327"/>
        <v>16</v>
      </c>
      <c r="BH301" s="40">
        <f t="shared" si="328"/>
        <v>0</v>
      </c>
      <c r="BI301" s="40">
        <f t="shared" si="329"/>
        <v>3</v>
      </c>
      <c r="BJ301" s="40">
        <f t="shared" si="330"/>
        <v>0</v>
      </c>
      <c r="BK301" s="40">
        <f t="shared" si="331"/>
        <v>0</v>
      </c>
      <c r="BL301" s="40">
        <f t="shared" si="332"/>
        <v>0</v>
      </c>
      <c r="BM301" s="31">
        <f t="shared" si="333"/>
        <v>0</v>
      </c>
      <c r="BN301" s="40">
        <f t="shared" si="334"/>
        <v>0</v>
      </c>
      <c r="BO301" s="40">
        <f t="shared" si="335"/>
        <v>0</v>
      </c>
      <c r="BP301" s="40">
        <f t="shared" si="336"/>
        <v>0</v>
      </c>
      <c r="BQ301" s="40">
        <f t="shared" si="337"/>
        <v>0</v>
      </c>
      <c r="BR301" s="40">
        <f t="shared" si="338"/>
        <v>0</v>
      </c>
      <c r="BS301" s="31">
        <f t="shared" si="339"/>
        <v>0</v>
      </c>
      <c r="BT301" s="40">
        <f t="shared" si="340"/>
        <v>0</v>
      </c>
      <c r="BU301" s="41">
        <f t="shared" si="341"/>
        <v>0</v>
      </c>
      <c r="BV301" s="41">
        <f t="shared" si="342"/>
        <v>0</v>
      </c>
      <c r="BW301" s="42"/>
      <c r="BX301" s="39">
        <f t="shared" si="343"/>
        <v>1180</v>
      </c>
      <c r="BY301" s="40">
        <f t="shared" si="344"/>
        <v>30</v>
      </c>
      <c r="BZ301" s="40">
        <f t="shared" si="345"/>
        <v>0</v>
      </c>
      <c r="CA301" s="40">
        <f t="shared" si="346"/>
        <v>0</v>
      </c>
      <c r="CB301" s="40">
        <f t="shared" si="347"/>
        <v>0</v>
      </c>
      <c r="CC301" s="32">
        <f t="shared" si="283"/>
        <v>1210</v>
      </c>
      <c r="CD301" s="177">
        <f t="shared" si="262"/>
        <v>1063.3333333333333</v>
      </c>
      <c r="CE301" s="24">
        <f t="shared" si="348"/>
        <v>3</v>
      </c>
      <c r="CF301" s="177">
        <f t="shared" si="263"/>
        <v>1023.3333333333334</v>
      </c>
      <c r="CG301" s="24">
        <f t="shared" si="349"/>
        <v>4</v>
      </c>
      <c r="CH301" s="177">
        <f t="shared" si="264"/>
        <v>970</v>
      </c>
      <c r="CI301" s="24">
        <f t="shared" si="350"/>
        <v>5</v>
      </c>
      <c r="CJ301" s="24">
        <f t="shared" si="287"/>
        <v>33</v>
      </c>
      <c r="CK301" s="175">
        <f t="shared" si="265"/>
        <v>0.61091055966475649</v>
      </c>
      <c r="CM301">
        <f t="shared" si="266"/>
        <v>0.92421441774491675</v>
      </c>
      <c r="CN301">
        <f t="shared" si="267"/>
        <v>0.3115264797507788</v>
      </c>
      <c r="CO301">
        <f t="shared" si="268"/>
        <v>0.79840319361277445</v>
      </c>
      <c r="CP301">
        <f t="shared" si="269"/>
        <v>0.22779043280182235</v>
      </c>
      <c r="CQ301">
        <f t="shared" si="270"/>
        <v>0</v>
      </c>
      <c r="CR301">
        <f t="shared" si="271"/>
        <v>0.89820359281437134</v>
      </c>
      <c r="CS301">
        <f t="shared" si="272"/>
        <v>0</v>
      </c>
      <c r="CT301">
        <f t="shared" si="273"/>
        <v>0</v>
      </c>
      <c r="CU301">
        <f t="shared" si="274"/>
        <v>0</v>
      </c>
      <c r="CV301">
        <f t="shared" si="275"/>
        <v>0</v>
      </c>
      <c r="CW301">
        <f t="shared" si="276"/>
        <v>0</v>
      </c>
      <c r="CX301">
        <f t="shared" si="277"/>
        <v>0</v>
      </c>
      <c r="CY301">
        <f t="shared" si="278"/>
        <v>0</v>
      </c>
      <c r="CZ301">
        <f t="shared" si="279"/>
        <v>0</v>
      </c>
      <c r="DA301">
        <f t="shared" si="280"/>
        <v>0</v>
      </c>
      <c r="DB301">
        <f t="shared" si="281"/>
        <v>0</v>
      </c>
      <c r="DC301">
        <f t="shared" si="282"/>
        <v>0</v>
      </c>
      <c r="DE301" s="24">
        <f t="shared" si="288"/>
        <v>0</v>
      </c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</row>
    <row r="302" spans="1:123" ht="15.75" thickBot="1">
      <c r="A302" s="172" t="str">
        <f ca="1">UFMG!A6</f>
        <v>UFMG</v>
      </c>
      <c r="B302" s="172">
        <f ca="1">UFMG!B6</f>
        <v>4</v>
      </c>
      <c r="C302" s="172" t="str">
        <f ca="1">UFMG!C6</f>
        <v>Hans Menzel</v>
      </c>
      <c r="D302" s="85" t="str">
        <f ca="1">UFMG!D6</f>
        <v>P</v>
      </c>
      <c r="E302" s="172">
        <f ca="1">UFMG!E6</f>
        <v>1</v>
      </c>
      <c r="F302" s="172">
        <f ca="1">UFMG!F6</f>
        <v>1</v>
      </c>
      <c r="G302" s="172">
        <f ca="1">UFMG!G6</f>
        <v>1</v>
      </c>
      <c r="H302" s="172">
        <f ca="1">UFMG!H6</f>
        <v>0</v>
      </c>
      <c r="I302" s="172">
        <f ca="1">UFMG!I6</f>
        <v>0</v>
      </c>
      <c r="J302" s="172">
        <f ca="1">UFMG!J6</f>
        <v>0</v>
      </c>
      <c r="K302" s="172">
        <f ca="1">UFMG!K6</f>
        <v>0</v>
      </c>
      <c r="L302" s="172">
        <f ca="1">UFMG!L6</f>
        <v>0</v>
      </c>
      <c r="M302" s="172">
        <f ca="1">UFMG!M6</f>
        <v>0</v>
      </c>
      <c r="N302" s="172">
        <f ca="1">UFMG!N6</f>
        <v>0</v>
      </c>
      <c r="O302" s="172">
        <f ca="1">UFMG!O6</f>
        <v>0</v>
      </c>
      <c r="P302" s="172">
        <f ca="1">UFMG!P6</f>
        <v>0</v>
      </c>
      <c r="Q302" s="172">
        <f ca="1">UFMG!Q6</f>
        <v>0</v>
      </c>
      <c r="R302" s="172">
        <f ca="1">UFMG!R6</f>
        <v>0</v>
      </c>
      <c r="S302" s="172">
        <f ca="1">UFMG!S6</f>
        <v>0</v>
      </c>
      <c r="T302" s="85" t="str">
        <f ca="1">UFMG!T6</f>
        <v>P</v>
      </c>
      <c r="U302" s="172">
        <f ca="1">UFMG!U6</f>
        <v>0</v>
      </c>
      <c r="V302" s="172">
        <f ca="1">UFMG!V6</f>
        <v>0</v>
      </c>
      <c r="W302" s="172">
        <f ca="1">UFMG!W6</f>
        <v>2</v>
      </c>
      <c r="X302" s="172">
        <f ca="1">UFMG!X6</f>
        <v>0</v>
      </c>
      <c r="Y302" s="172">
        <f ca="1">UFMG!Y6</f>
        <v>0</v>
      </c>
      <c r="Z302" s="172">
        <f ca="1">UFMG!Z6</f>
        <v>0</v>
      </c>
      <c r="AA302" s="172">
        <f ca="1">UFMG!AA6</f>
        <v>0</v>
      </c>
      <c r="AB302" s="172">
        <f ca="1">UFMG!AB6</f>
        <v>0</v>
      </c>
      <c r="AC302" s="172">
        <f ca="1">UFMG!AC6</f>
        <v>0</v>
      </c>
      <c r="AD302" s="172">
        <f ca="1">UFMG!AD6</f>
        <v>0</v>
      </c>
      <c r="AE302" s="172">
        <f ca="1">UFMG!AE6</f>
        <v>0</v>
      </c>
      <c r="AF302" s="172">
        <f ca="1">UFMG!AF6</f>
        <v>0</v>
      </c>
      <c r="AG302" s="172">
        <f ca="1">UFMG!AG6</f>
        <v>0</v>
      </c>
      <c r="AH302" s="172">
        <f ca="1">UFMG!AH6</f>
        <v>0</v>
      </c>
      <c r="AI302" s="172">
        <f ca="1">UFMG!AI6</f>
        <v>0</v>
      </c>
      <c r="AJ302" s="85"/>
      <c r="AK302" s="93"/>
      <c r="AL302" s="33"/>
      <c r="AM302" s="33"/>
      <c r="AN302" s="36"/>
      <c r="AO302" s="36"/>
      <c r="AP302" s="36"/>
      <c r="AQ302" s="36"/>
      <c r="AR302" s="37"/>
      <c r="AS302" s="33"/>
      <c r="AT302" s="33"/>
      <c r="AU302" s="33"/>
      <c r="AV302" s="33"/>
      <c r="AW302" s="33"/>
      <c r="AX302" s="33"/>
      <c r="AY302" s="33"/>
      <c r="AZ302" s="38">
        <f t="shared" si="320"/>
        <v>2</v>
      </c>
      <c r="BA302" s="39">
        <f t="shared" si="321"/>
        <v>1</v>
      </c>
      <c r="BB302" s="40">
        <f t="shared" si="322"/>
        <v>1</v>
      </c>
      <c r="BC302" s="31">
        <f t="shared" si="323"/>
        <v>2</v>
      </c>
      <c r="BD302" s="40">
        <f t="shared" si="324"/>
        <v>3</v>
      </c>
      <c r="BE302" s="31">
        <f t="shared" si="325"/>
        <v>5</v>
      </c>
      <c r="BF302" s="40">
        <f t="shared" si="326"/>
        <v>0</v>
      </c>
      <c r="BG302" s="31">
        <f t="shared" si="327"/>
        <v>5</v>
      </c>
      <c r="BH302" s="40">
        <f t="shared" si="328"/>
        <v>0</v>
      </c>
      <c r="BI302" s="40">
        <f t="shared" si="329"/>
        <v>0</v>
      </c>
      <c r="BJ302" s="40">
        <f t="shared" si="330"/>
        <v>0</v>
      </c>
      <c r="BK302" s="40">
        <f t="shared" si="331"/>
        <v>0</v>
      </c>
      <c r="BL302" s="40">
        <f t="shared" si="332"/>
        <v>0</v>
      </c>
      <c r="BM302" s="31">
        <f t="shared" si="333"/>
        <v>0</v>
      </c>
      <c r="BN302" s="40">
        <f t="shared" si="334"/>
        <v>0</v>
      </c>
      <c r="BO302" s="40">
        <f t="shared" si="335"/>
        <v>0</v>
      </c>
      <c r="BP302" s="40">
        <f t="shared" si="336"/>
        <v>0</v>
      </c>
      <c r="BQ302" s="40">
        <f t="shared" si="337"/>
        <v>0</v>
      </c>
      <c r="BR302" s="40">
        <f t="shared" si="338"/>
        <v>0</v>
      </c>
      <c r="BS302" s="31">
        <f t="shared" si="339"/>
        <v>0</v>
      </c>
      <c r="BT302" s="40">
        <f t="shared" si="340"/>
        <v>0</v>
      </c>
      <c r="BU302" s="41">
        <f t="shared" si="341"/>
        <v>0</v>
      </c>
      <c r="BV302" s="41">
        <f t="shared" si="342"/>
        <v>0</v>
      </c>
      <c r="BW302" s="42"/>
      <c r="BX302" s="39">
        <f t="shared" si="343"/>
        <v>360</v>
      </c>
      <c r="BY302" s="40">
        <f t="shared" si="344"/>
        <v>0</v>
      </c>
      <c r="BZ302" s="40">
        <f t="shared" si="345"/>
        <v>0</v>
      </c>
      <c r="CA302" s="40">
        <f t="shared" si="346"/>
        <v>0</v>
      </c>
      <c r="CB302" s="40">
        <f t="shared" si="347"/>
        <v>0</v>
      </c>
      <c r="CC302" s="32">
        <f t="shared" si="283"/>
        <v>360</v>
      </c>
      <c r="CD302" s="177">
        <f t="shared" si="262"/>
        <v>213.33333333333334</v>
      </c>
      <c r="CE302" s="24">
        <f t="shared" si="348"/>
        <v>3</v>
      </c>
      <c r="CF302" s="177">
        <f t="shared" si="263"/>
        <v>173.33333333333334</v>
      </c>
      <c r="CG302" s="24">
        <f t="shared" si="349"/>
        <v>4</v>
      </c>
      <c r="CH302" s="177">
        <f t="shared" si="264"/>
        <v>120</v>
      </c>
      <c r="CI302" s="24">
        <f t="shared" si="350"/>
        <v>5</v>
      </c>
      <c r="CJ302" s="24">
        <f t="shared" si="287"/>
        <v>168</v>
      </c>
      <c r="CK302" s="175">
        <f t="shared" si="265"/>
        <v>0.1817585136192664</v>
      </c>
      <c r="CM302">
        <f t="shared" si="266"/>
        <v>0.18484288354898337</v>
      </c>
      <c r="CN302">
        <f t="shared" si="267"/>
        <v>0.1557632398753894</v>
      </c>
      <c r="CO302">
        <f t="shared" si="268"/>
        <v>0.29940119760479045</v>
      </c>
      <c r="CP302">
        <f t="shared" si="269"/>
        <v>0</v>
      </c>
      <c r="CQ302">
        <f t="shared" si="270"/>
        <v>0</v>
      </c>
      <c r="CR302">
        <f t="shared" si="271"/>
        <v>0</v>
      </c>
      <c r="CS302">
        <f t="shared" si="272"/>
        <v>0</v>
      </c>
      <c r="CT302">
        <f t="shared" si="273"/>
        <v>0</v>
      </c>
      <c r="CU302">
        <f t="shared" si="274"/>
        <v>0</v>
      </c>
      <c r="CV302">
        <f t="shared" si="275"/>
        <v>0</v>
      </c>
      <c r="CW302">
        <f t="shared" si="276"/>
        <v>0</v>
      </c>
      <c r="CX302">
        <f t="shared" si="277"/>
        <v>0</v>
      </c>
      <c r="CY302">
        <f t="shared" si="278"/>
        <v>0</v>
      </c>
      <c r="CZ302">
        <f t="shared" si="279"/>
        <v>0</v>
      </c>
      <c r="DA302">
        <f t="shared" si="280"/>
        <v>0</v>
      </c>
      <c r="DB302">
        <f t="shared" si="281"/>
        <v>0</v>
      </c>
      <c r="DC302">
        <f t="shared" si="282"/>
        <v>0</v>
      </c>
      <c r="DE302" s="24">
        <f t="shared" si="288"/>
        <v>0</v>
      </c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</row>
    <row r="303" spans="1:123" ht="15.75" thickBot="1">
      <c r="A303" s="172" t="str">
        <f ca="1">UFMG!A7</f>
        <v>UFMG</v>
      </c>
      <c r="B303" s="172">
        <f ca="1">UFMG!B7</f>
        <v>5</v>
      </c>
      <c r="C303" s="172" t="str">
        <f ca="1">UFMG!C7</f>
        <v>Herbert Ugrinowitsch</v>
      </c>
      <c r="D303" s="85" t="str">
        <f ca="1">UFMG!D7</f>
        <v>P</v>
      </c>
      <c r="E303" s="172">
        <f ca="1">UFMG!E7</f>
        <v>0</v>
      </c>
      <c r="F303" s="172">
        <f ca="1">UFMG!F7</f>
        <v>1</v>
      </c>
      <c r="G303" s="172">
        <f ca="1">UFMG!G7</f>
        <v>1</v>
      </c>
      <c r="H303" s="172">
        <f ca="1">UFMG!H7</f>
        <v>1</v>
      </c>
      <c r="I303" s="172">
        <f ca="1">UFMG!I7</f>
        <v>0</v>
      </c>
      <c r="J303" s="172">
        <f ca="1">UFMG!J7</f>
        <v>0</v>
      </c>
      <c r="K303" s="172">
        <f ca="1">UFMG!K7</f>
        <v>0</v>
      </c>
      <c r="L303" s="172">
        <f ca="1">UFMG!L7</f>
        <v>0</v>
      </c>
      <c r="M303" s="172">
        <f ca="1">UFMG!M7</f>
        <v>0</v>
      </c>
      <c r="N303" s="172">
        <f ca="1">UFMG!N7</f>
        <v>0</v>
      </c>
      <c r="O303" s="172">
        <f ca="1">UFMG!O7</f>
        <v>0</v>
      </c>
      <c r="P303" s="172">
        <f ca="1">UFMG!P7</f>
        <v>0</v>
      </c>
      <c r="Q303" s="172">
        <f ca="1">UFMG!Q7</f>
        <v>0</v>
      </c>
      <c r="R303" s="172">
        <f ca="1">UFMG!R7</f>
        <v>0</v>
      </c>
      <c r="S303" s="172">
        <f ca="1">UFMG!S7</f>
        <v>0</v>
      </c>
      <c r="T303" s="85" t="str">
        <f ca="1">UFMG!T7</f>
        <v>P</v>
      </c>
      <c r="U303" s="172">
        <f ca="1">UFMG!U7</f>
        <v>0</v>
      </c>
      <c r="V303" s="172">
        <f ca="1">UFMG!V7</f>
        <v>1</v>
      </c>
      <c r="W303" s="172">
        <f ca="1">UFMG!W7</f>
        <v>3</v>
      </c>
      <c r="X303" s="172">
        <f ca="1">UFMG!X7</f>
        <v>2</v>
      </c>
      <c r="Y303" s="172">
        <f ca="1">UFMG!Y7</f>
        <v>0</v>
      </c>
      <c r="Z303" s="172">
        <f ca="1">UFMG!Z7</f>
        <v>0</v>
      </c>
      <c r="AA303" s="172">
        <f ca="1">UFMG!AA7</f>
        <v>0</v>
      </c>
      <c r="AB303" s="172">
        <f ca="1">UFMG!AB7</f>
        <v>0</v>
      </c>
      <c r="AC303" s="172">
        <f ca="1">UFMG!AC7</f>
        <v>0</v>
      </c>
      <c r="AD303" s="172">
        <f ca="1">UFMG!AD7</f>
        <v>0</v>
      </c>
      <c r="AE303" s="172">
        <f ca="1">UFMG!AE7</f>
        <v>0</v>
      </c>
      <c r="AF303" s="172">
        <f ca="1">UFMG!AF7</f>
        <v>0</v>
      </c>
      <c r="AG303" s="172">
        <f ca="1">UFMG!AG7</f>
        <v>0</v>
      </c>
      <c r="AH303" s="172">
        <f ca="1">UFMG!AH7</f>
        <v>0</v>
      </c>
      <c r="AI303" s="172">
        <f ca="1">UFMG!AI7</f>
        <v>0</v>
      </c>
      <c r="AJ303" s="85"/>
      <c r="AK303" s="93"/>
      <c r="AL303" s="33"/>
      <c r="AM303" s="33"/>
      <c r="AN303" s="36"/>
      <c r="AO303" s="36"/>
      <c r="AP303" s="36"/>
      <c r="AQ303" s="36"/>
      <c r="AR303" s="37"/>
      <c r="AS303" s="33"/>
      <c r="AT303" s="33"/>
      <c r="AU303" s="33"/>
      <c r="AV303" s="33"/>
      <c r="AW303" s="33"/>
      <c r="AX303" s="33"/>
      <c r="AY303" s="33"/>
      <c r="AZ303" s="38">
        <f t="shared" si="320"/>
        <v>2</v>
      </c>
      <c r="BA303" s="39">
        <f t="shared" si="321"/>
        <v>0</v>
      </c>
      <c r="BB303" s="40">
        <f t="shared" si="322"/>
        <v>2</v>
      </c>
      <c r="BC303" s="31">
        <f t="shared" si="323"/>
        <v>2</v>
      </c>
      <c r="BD303" s="40">
        <f t="shared" si="324"/>
        <v>4</v>
      </c>
      <c r="BE303" s="31">
        <f t="shared" si="325"/>
        <v>6</v>
      </c>
      <c r="BF303" s="40">
        <f t="shared" si="326"/>
        <v>3</v>
      </c>
      <c r="BG303" s="31">
        <f t="shared" si="327"/>
        <v>9</v>
      </c>
      <c r="BH303" s="40">
        <f t="shared" si="328"/>
        <v>0</v>
      </c>
      <c r="BI303" s="40">
        <f t="shared" si="329"/>
        <v>0</v>
      </c>
      <c r="BJ303" s="40">
        <f t="shared" si="330"/>
        <v>0</v>
      </c>
      <c r="BK303" s="40">
        <f t="shared" si="331"/>
        <v>0</v>
      </c>
      <c r="BL303" s="40">
        <f t="shared" si="332"/>
        <v>0</v>
      </c>
      <c r="BM303" s="31">
        <f t="shared" si="333"/>
        <v>0</v>
      </c>
      <c r="BN303" s="40">
        <f t="shared" si="334"/>
        <v>0</v>
      </c>
      <c r="BO303" s="40">
        <f t="shared" si="335"/>
        <v>0</v>
      </c>
      <c r="BP303" s="40">
        <f t="shared" si="336"/>
        <v>0</v>
      </c>
      <c r="BQ303" s="40">
        <f t="shared" si="337"/>
        <v>0</v>
      </c>
      <c r="BR303" s="40">
        <f t="shared" si="338"/>
        <v>0</v>
      </c>
      <c r="BS303" s="31">
        <f t="shared" si="339"/>
        <v>0</v>
      </c>
      <c r="BT303" s="40">
        <f t="shared" si="340"/>
        <v>0</v>
      </c>
      <c r="BU303" s="41">
        <f t="shared" si="341"/>
        <v>0</v>
      </c>
      <c r="BV303" s="41">
        <f t="shared" si="342"/>
        <v>0</v>
      </c>
      <c r="BW303" s="42"/>
      <c r="BX303" s="39">
        <f t="shared" si="343"/>
        <v>520</v>
      </c>
      <c r="BY303" s="40">
        <f t="shared" si="344"/>
        <v>0</v>
      </c>
      <c r="BZ303" s="40">
        <f t="shared" si="345"/>
        <v>0</v>
      </c>
      <c r="CA303" s="40">
        <f t="shared" si="346"/>
        <v>0</v>
      </c>
      <c r="CB303" s="40">
        <f t="shared" si="347"/>
        <v>0</v>
      </c>
      <c r="CC303" s="32">
        <f t="shared" si="283"/>
        <v>520</v>
      </c>
      <c r="CD303" s="177">
        <f t="shared" si="262"/>
        <v>373.33333333333337</v>
      </c>
      <c r="CE303" s="24">
        <f t="shared" si="348"/>
        <v>3</v>
      </c>
      <c r="CF303" s="177">
        <f t="shared" si="263"/>
        <v>333.33333333333337</v>
      </c>
      <c r="CG303" s="24">
        <f t="shared" si="349"/>
        <v>4</v>
      </c>
      <c r="CH303" s="177">
        <f t="shared" si="264"/>
        <v>280</v>
      </c>
      <c r="CI303" s="24">
        <f t="shared" si="350"/>
        <v>5</v>
      </c>
      <c r="CJ303" s="24">
        <f t="shared" si="287"/>
        <v>118</v>
      </c>
      <c r="CK303" s="175">
        <f t="shared" si="265"/>
        <v>0.26254007522782924</v>
      </c>
      <c r="CM303">
        <f t="shared" si="266"/>
        <v>0</v>
      </c>
      <c r="CN303">
        <f t="shared" si="267"/>
        <v>0.3115264797507788</v>
      </c>
      <c r="CO303">
        <f t="shared" si="268"/>
        <v>0.39920159680638723</v>
      </c>
      <c r="CP303">
        <f t="shared" si="269"/>
        <v>0.68337129840546706</v>
      </c>
      <c r="CQ303">
        <f t="shared" si="270"/>
        <v>0</v>
      </c>
      <c r="CR303">
        <f t="shared" si="271"/>
        <v>0</v>
      </c>
      <c r="CS303">
        <f t="shared" si="272"/>
        <v>0</v>
      </c>
      <c r="CT303">
        <f t="shared" si="273"/>
        <v>0</v>
      </c>
      <c r="CU303">
        <f t="shared" si="274"/>
        <v>0</v>
      </c>
      <c r="CV303">
        <f t="shared" si="275"/>
        <v>0</v>
      </c>
      <c r="CW303">
        <f t="shared" si="276"/>
        <v>0</v>
      </c>
      <c r="CX303">
        <f t="shared" si="277"/>
        <v>0</v>
      </c>
      <c r="CY303">
        <f t="shared" si="278"/>
        <v>0</v>
      </c>
      <c r="CZ303">
        <f t="shared" si="279"/>
        <v>0</v>
      </c>
      <c r="DA303">
        <f t="shared" si="280"/>
        <v>0</v>
      </c>
      <c r="DB303">
        <f t="shared" si="281"/>
        <v>0</v>
      </c>
      <c r="DC303">
        <f t="shared" si="282"/>
        <v>0</v>
      </c>
      <c r="DE303" s="24">
        <f t="shared" si="288"/>
        <v>0</v>
      </c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</row>
    <row r="304" spans="1:123" ht="15.75" thickBot="1">
      <c r="A304" s="172" t="str">
        <f ca="1">UFMG!A8</f>
        <v>UFMG</v>
      </c>
      <c r="B304" s="172">
        <f ca="1">UFMG!B8</f>
        <v>6</v>
      </c>
      <c r="C304" s="172" t="str">
        <f ca="1">UFMG!C8</f>
        <v>Leszek Smurowski</v>
      </c>
      <c r="D304" s="85" t="str">
        <f ca="1">UFMG!D8</f>
        <v>P</v>
      </c>
      <c r="E304" s="172">
        <f ca="1">UFMG!E8</f>
        <v>1</v>
      </c>
      <c r="F304" s="172">
        <f ca="1">UFMG!F8</f>
        <v>1</v>
      </c>
      <c r="G304" s="172">
        <f ca="1">UFMG!G8</f>
        <v>0</v>
      </c>
      <c r="H304" s="172">
        <f ca="1">UFMG!H8</f>
        <v>0</v>
      </c>
      <c r="I304" s="172">
        <f ca="1">UFMG!I8</f>
        <v>0</v>
      </c>
      <c r="J304" s="172">
        <f ca="1">UFMG!J8</f>
        <v>0</v>
      </c>
      <c r="K304" s="172">
        <f ca="1">UFMG!K8</f>
        <v>0</v>
      </c>
      <c r="L304" s="172">
        <f ca="1">UFMG!L8</f>
        <v>0</v>
      </c>
      <c r="M304" s="172">
        <f ca="1">UFMG!M8</f>
        <v>0</v>
      </c>
      <c r="N304" s="172">
        <f ca="1">UFMG!N8</f>
        <v>0</v>
      </c>
      <c r="O304" s="172">
        <f ca="1">UFMG!O8</f>
        <v>0</v>
      </c>
      <c r="P304" s="172">
        <f ca="1">UFMG!P8</f>
        <v>0</v>
      </c>
      <c r="Q304" s="172">
        <f ca="1">UFMG!Q8</f>
        <v>0</v>
      </c>
      <c r="R304" s="172">
        <f ca="1">UFMG!R8</f>
        <v>0</v>
      </c>
      <c r="S304" s="172">
        <f ca="1">UFMG!S8</f>
        <v>0</v>
      </c>
      <c r="T304" s="85" t="str">
        <f ca="1">UFMG!T8</f>
        <v>P</v>
      </c>
      <c r="U304" s="172">
        <f ca="1">UFMG!U8</f>
        <v>1</v>
      </c>
      <c r="V304" s="172">
        <f ca="1">UFMG!V8</f>
        <v>0</v>
      </c>
      <c r="W304" s="172">
        <f ca="1">UFMG!W8</f>
        <v>0</v>
      </c>
      <c r="X304" s="172">
        <f ca="1">UFMG!X8</f>
        <v>0</v>
      </c>
      <c r="Y304" s="172">
        <f ca="1">UFMG!Y8</f>
        <v>0</v>
      </c>
      <c r="Z304" s="172">
        <f ca="1">UFMG!Z8</f>
        <v>0</v>
      </c>
      <c r="AA304" s="172">
        <f ca="1">UFMG!AA8</f>
        <v>0</v>
      </c>
      <c r="AB304" s="172">
        <f ca="1">UFMG!AB8</f>
        <v>0</v>
      </c>
      <c r="AC304" s="172">
        <f ca="1">UFMG!AC8</f>
        <v>0</v>
      </c>
      <c r="AD304" s="172">
        <f ca="1">UFMG!AD8</f>
        <v>0</v>
      </c>
      <c r="AE304" s="172">
        <f ca="1">UFMG!AE8</f>
        <v>0</v>
      </c>
      <c r="AF304" s="172">
        <f ca="1">UFMG!AF8</f>
        <v>0</v>
      </c>
      <c r="AG304" s="172">
        <f ca="1">UFMG!AG8</f>
        <v>0</v>
      </c>
      <c r="AH304" s="172">
        <f ca="1">UFMG!AH8</f>
        <v>0</v>
      </c>
      <c r="AI304" s="172">
        <f ca="1">UFMG!AI8</f>
        <v>0</v>
      </c>
      <c r="AJ304" s="85"/>
      <c r="AK304" s="93"/>
      <c r="AL304" s="33"/>
      <c r="AM304" s="33"/>
      <c r="AN304" s="36"/>
      <c r="AO304" s="36"/>
      <c r="AP304" s="36"/>
      <c r="AQ304" s="36"/>
      <c r="AR304" s="37"/>
      <c r="AS304" s="33"/>
      <c r="AT304" s="33"/>
      <c r="AU304" s="33"/>
      <c r="AV304" s="33"/>
      <c r="AW304" s="33"/>
      <c r="AX304" s="33"/>
      <c r="AY304" s="33"/>
      <c r="AZ304" s="38">
        <f t="shared" si="320"/>
        <v>2</v>
      </c>
      <c r="BA304" s="39">
        <f t="shared" si="321"/>
        <v>2</v>
      </c>
      <c r="BB304" s="40">
        <f t="shared" si="322"/>
        <v>1</v>
      </c>
      <c r="BC304" s="31">
        <f t="shared" si="323"/>
        <v>3</v>
      </c>
      <c r="BD304" s="40">
        <f t="shared" si="324"/>
        <v>0</v>
      </c>
      <c r="BE304" s="31">
        <f t="shared" si="325"/>
        <v>3</v>
      </c>
      <c r="BF304" s="40">
        <f t="shared" si="326"/>
        <v>0</v>
      </c>
      <c r="BG304" s="31">
        <f t="shared" si="327"/>
        <v>3</v>
      </c>
      <c r="BH304" s="40">
        <f t="shared" si="328"/>
        <v>0</v>
      </c>
      <c r="BI304" s="40">
        <f t="shared" si="329"/>
        <v>0</v>
      </c>
      <c r="BJ304" s="40">
        <f t="shared" si="330"/>
        <v>0</v>
      </c>
      <c r="BK304" s="40">
        <f t="shared" si="331"/>
        <v>0</v>
      </c>
      <c r="BL304" s="40">
        <f t="shared" si="332"/>
        <v>0</v>
      </c>
      <c r="BM304" s="31">
        <f t="shared" si="333"/>
        <v>0</v>
      </c>
      <c r="BN304" s="40">
        <f t="shared" si="334"/>
        <v>0</v>
      </c>
      <c r="BO304" s="40">
        <f t="shared" si="335"/>
        <v>0</v>
      </c>
      <c r="BP304" s="40">
        <f t="shared" si="336"/>
        <v>0</v>
      </c>
      <c r="BQ304" s="40">
        <f t="shared" si="337"/>
        <v>0</v>
      </c>
      <c r="BR304" s="40">
        <f t="shared" si="338"/>
        <v>0</v>
      </c>
      <c r="BS304" s="31">
        <f t="shared" si="339"/>
        <v>0</v>
      </c>
      <c r="BT304" s="40">
        <f t="shared" si="340"/>
        <v>0</v>
      </c>
      <c r="BU304" s="41">
        <f t="shared" si="341"/>
        <v>0</v>
      </c>
      <c r="BV304" s="41">
        <f t="shared" si="342"/>
        <v>0</v>
      </c>
      <c r="BW304" s="42"/>
      <c r="BX304" s="39">
        <f t="shared" si="343"/>
        <v>280</v>
      </c>
      <c r="BY304" s="40">
        <f t="shared" si="344"/>
        <v>0</v>
      </c>
      <c r="BZ304" s="40">
        <f t="shared" si="345"/>
        <v>0</v>
      </c>
      <c r="CA304" s="40">
        <f t="shared" si="346"/>
        <v>0</v>
      </c>
      <c r="CB304" s="40">
        <f t="shared" si="347"/>
        <v>0</v>
      </c>
      <c r="CC304" s="32">
        <f t="shared" si="283"/>
        <v>280</v>
      </c>
      <c r="CD304" s="177">
        <f t="shared" si="262"/>
        <v>133.33333333333334</v>
      </c>
      <c r="CE304" s="24">
        <f t="shared" si="348"/>
        <v>3</v>
      </c>
      <c r="CF304" s="177">
        <f t="shared" si="263"/>
        <v>93.333333333333343</v>
      </c>
      <c r="CG304" s="24">
        <f t="shared" si="349"/>
        <v>4</v>
      </c>
      <c r="CH304" s="177">
        <f t="shared" si="264"/>
        <v>40</v>
      </c>
      <c r="CI304" s="24">
        <f t="shared" si="350"/>
        <v>5</v>
      </c>
      <c r="CJ304" s="24">
        <f t="shared" si="287"/>
        <v>230</v>
      </c>
      <c r="CK304" s="175">
        <f t="shared" si="265"/>
        <v>0.14136773281498499</v>
      </c>
      <c r="CM304">
        <f t="shared" si="266"/>
        <v>0.36968576709796674</v>
      </c>
      <c r="CN304">
        <f t="shared" si="267"/>
        <v>0.1557632398753894</v>
      </c>
      <c r="CO304">
        <f t="shared" si="268"/>
        <v>0</v>
      </c>
      <c r="CP304">
        <f t="shared" si="269"/>
        <v>0</v>
      </c>
      <c r="CQ304">
        <f t="shared" si="270"/>
        <v>0</v>
      </c>
      <c r="CR304">
        <f t="shared" si="271"/>
        <v>0</v>
      </c>
      <c r="CS304">
        <f t="shared" si="272"/>
        <v>0</v>
      </c>
      <c r="CT304">
        <f t="shared" si="273"/>
        <v>0</v>
      </c>
      <c r="CU304">
        <f t="shared" si="274"/>
        <v>0</v>
      </c>
      <c r="CV304">
        <f t="shared" si="275"/>
        <v>0</v>
      </c>
      <c r="CW304">
        <f t="shared" si="276"/>
        <v>0</v>
      </c>
      <c r="CX304">
        <f t="shared" si="277"/>
        <v>0</v>
      </c>
      <c r="CY304">
        <f t="shared" si="278"/>
        <v>0</v>
      </c>
      <c r="CZ304">
        <f t="shared" si="279"/>
        <v>0</v>
      </c>
      <c r="DA304">
        <f t="shared" si="280"/>
        <v>0</v>
      </c>
      <c r="DB304">
        <f t="shared" si="281"/>
        <v>0</v>
      </c>
      <c r="DC304">
        <f t="shared" si="282"/>
        <v>0</v>
      </c>
      <c r="DE304" s="24">
        <f t="shared" si="288"/>
        <v>0</v>
      </c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</row>
    <row r="305" spans="1:123" ht="15.75" thickBot="1">
      <c r="A305" s="172" t="str">
        <f ca="1">UFMG!A9</f>
        <v>UFMG</v>
      </c>
      <c r="B305" s="172">
        <f ca="1">UFMG!B9</f>
        <v>7</v>
      </c>
      <c r="C305" s="172" t="str">
        <f ca="1">UFMG!C9</f>
        <v>Mauro Heleono Chagas</v>
      </c>
      <c r="D305" s="85" t="str">
        <f ca="1">UFMG!D9</f>
        <v>P</v>
      </c>
      <c r="E305" s="172">
        <f ca="1">UFMG!E9</f>
        <v>0</v>
      </c>
      <c r="F305" s="172">
        <f ca="1">UFMG!F9</f>
        <v>1</v>
      </c>
      <c r="G305" s="172">
        <f ca="1">UFMG!G9</f>
        <v>1</v>
      </c>
      <c r="H305" s="172">
        <f ca="1">UFMG!H9</f>
        <v>0</v>
      </c>
      <c r="I305" s="172">
        <f ca="1">UFMG!I9</f>
        <v>0</v>
      </c>
      <c r="J305" s="172">
        <f ca="1">UFMG!J9</f>
        <v>0</v>
      </c>
      <c r="K305" s="172">
        <f ca="1">UFMG!K9</f>
        <v>0</v>
      </c>
      <c r="L305" s="172">
        <f ca="1">UFMG!L9</f>
        <v>0</v>
      </c>
      <c r="M305" s="172">
        <f ca="1">UFMG!M9</f>
        <v>0</v>
      </c>
      <c r="N305" s="172">
        <f ca="1">UFMG!N9</f>
        <v>0</v>
      </c>
      <c r="O305" s="172">
        <f ca="1">UFMG!O9</f>
        <v>0</v>
      </c>
      <c r="P305" s="172">
        <f ca="1">UFMG!P9</f>
        <v>0</v>
      </c>
      <c r="Q305" s="172">
        <f ca="1">UFMG!Q9</f>
        <v>0</v>
      </c>
      <c r="R305" s="172">
        <f ca="1">UFMG!R9</f>
        <v>0</v>
      </c>
      <c r="S305" s="172">
        <f ca="1">UFMG!S9</f>
        <v>0</v>
      </c>
      <c r="T305" s="85" t="str">
        <f ca="1">UFMG!T9</f>
        <v>P</v>
      </c>
      <c r="U305" s="172">
        <f ca="1">UFMG!U9</f>
        <v>0</v>
      </c>
      <c r="V305" s="172">
        <f ca="1">UFMG!V9</f>
        <v>0</v>
      </c>
      <c r="W305" s="172">
        <f ca="1">UFMG!W9</f>
        <v>2</v>
      </c>
      <c r="X305" s="172">
        <f ca="1">UFMG!X9</f>
        <v>0</v>
      </c>
      <c r="Y305" s="172">
        <f ca="1">UFMG!Y9</f>
        <v>0</v>
      </c>
      <c r="Z305" s="172">
        <f ca="1">UFMG!Z9</f>
        <v>0</v>
      </c>
      <c r="AA305" s="172">
        <f ca="1">UFMG!AA9</f>
        <v>0</v>
      </c>
      <c r="AB305" s="172">
        <f ca="1">UFMG!AB9</f>
        <v>0</v>
      </c>
      <c r="AC305" s="172">
        <f ca="1">UFMG!AC9</f>
        <v>0</v>
      </c>
      <c r="AD305" s="172">
        <f ca="1">UFMG!AD9</f>
        <v>0</v>
      </c>
      <c r="AE305" s="172">
        <f ca="1">UFMG!AE9</f>
        <v>0</v>
      </c>
      <c r="AF305" s="172">
        <f ca="1">UFMG!AF9</f>
        <v>0</v>
      </c>
      <c r="AG305" s="172">
        <f ca="1">UFMG!AG9</f>
        <v>0</v>
      </c>
      <c r="AH305" s="172">
        <f ca="1">UFMG!AH9</f>
        <v>0</v>
      </c>
      <c r="AI305" s="172">
        <f ca="1">UFMG!AI9</f>
        <v>0</v>
      </c>
      <c r="AJ305" s="85"/>
      <c r="AK305" s="93"/>
      <c r="AL305" s="33"/>
      <c r="AM305" s="33"/>
      <c r="AN305" s="36"/>
      <c r="AO305" s="36"/>
      <c r="AP305" s="36"/>
      <c r="AQ305" s="36"/>
      <c r="AR305" s="37"/>
      <c r="AS305" s="33"/>
      <c r="AT305" s="33"/>
      <c r="AU305" s="33"/>
      <c r="AV305" s="33"/>
      <c r="AW305" s="33"/>
      <c r="AX305" s="33"/>
      <c r="AY305" s="33"/>
      <c r="AZ305" s="38">
        <f t="shared" si="320"/>
        <v>2</v>
      </c>
      <c r="BA305" s="39">
        <f t="shared" si="321"/>
        <v>0</v>
      </c>
      <c r="BB305" s="40">
        <f t="shared" si="322"/>
        <v>1</v>
      </c>
      <c r="BC305" s="31">
        <f t="shared" si="323"/>
        <v>1</v>
      </c>
      <c r="BD305" s="40">
        <f t="shared" si="324"/>
        <v>3</v>
      </c>
      <c r="BE305" s="31">
        <f t="shared" si="325"/>
        <v>4</v>
      </c>
      <c r="BF305" s="40">
        <f t="shared" si="326"/>
        <v>0</v>
      </c>
      <c r="BG305" s="31">
        <f t="shared" si="327"/>
        <v>4</v>
      </c>
      <c r="BH305" s="40">
        <f t="shared" si="328"/>
        <v>0</v>
      </c>
      <c r="BI305" s="40">
        <f t="shared" si="329"/>
        <v>0</v>
      </c>
      <c r="BJ305" s="40">
        <f t="shared" si="330"/>
        <v>0</v>
      </c>
      <c r="BK305" s="40">
        <f t="shared" si="331"/>
        <v>0</v>
      </c>
      <c r="BL305" s="40">
        <f t="shared" si="332"/>
        <v>0</v>
      </c>
      <c r="BM305" s="31">
        <f t="shared" si="333"/>
        <v>0</v>
      </c>
      <c r="BN305" s="40">
        <f t="shared" si="334"/>
        <v>0</v>
      </c>
      <c r="BO305" s="40">
        <f t="shared" si="335"/>
        <v>0</v>
      </c>
      <c r="BP305" s="40">
        <f t="shared" si="336"/>
        <v>0</v>
      </c>
      <c r="BQ305" s="40">
        <f t="shared" si="337"/>
        <v>0</v>
      </c>
      <c r="BR305" s="40">
        <f t="shared" si="338"/>
        <v>0</v>
      </c>
      <c r="BS305" s="31">
        <f t="shared" si="339"/>
        <v>0</v>
      </c>
      <c r="BT305" s="40">
        <f t="shared" si="340"/>
        <v>0</v>
      </c>
      <c r="BU305" s="41">
        <f t="shared" si="341"/>
        <v>0</v>
      </c>
      <c r="BV305" s="41">
        <f t="shared" si="342"/>
        <v>0</v>
      </c>
      <c r="BW305" s="42"/>
      <c r="BX305" s="39">
        <f t="shared" si="343"/>
        <v>260</v>
      </c>
      <c r="BY305" s="40">
        <f t="shared" si="344"/>
        <v>0</v>
      </c>
      <c r="BZ305" s="40">
        <f t="shared" si="345"/>
        <v>0</v>
      </c>
      <c r="CA305" s="40">
        <f t="shared" si="346"/>
        <v>0</v>
      </c>
      <c r="CB305" s="40">
        <f t="shared" si="347"/>
        <v>0</v>
      </c>
      <c r="CC305" s="32">
        <f t="shared" si="283"/>
        <v>260</v>
      </c>
      <c r="CD305" s="177">
        <f t="shared" si="262"/>
        <v>113.33333333333334</v>
      </c>
      <c r="CE305" s="24">
        <f t="shared" si="348"/>
        <v>3</v>
      </c>
      <c r="CF305" s="177">
        <f t="shared" si="263"/>
        <v>73.333333333333343</v>
      </c>
      <c r="CG305" s="24">
        <f t="shared" si="349"/>
        <v>4</v>
      </c>
      <c r="CH305" s="177">
        <f t="shared" si="264"/>
        <v>20</v>
      </c>
      <c r="CI305" s="24">
        <f t="shared" si="350"/>
        <v>5</v>
      </c>
      <c r="CJ305" s="24">
        <f t="shared" si="287"/>
        <v>244</v>
      </c>
      <c r="CK305" s="175">
        <f t="shared" si="265"/>
        <v>0.13127003761391462</v>
      </c>
      <c r="CM305">
        <f t="shared" si="266"/>
        <v>0</v>
      </c>
      <c r="CN305">
        <f t="shared" si="267"/>
        <v>0.1557632398753894</v>
      </c>
      <c r="CO305">
        <f t="shared" si="268"/>
        <v>0.29940119760479045</v>
      </c>
      <c r="CP305">
        <f t="shared" si="269"/>
        <v>0</v>
      </c>
      <c r="CQ305">
        <f t="shared" si="270"/>
        <v>0</v>
      </c>
      <c r="CR305">
        <f t="shared" si="271"/>
        <v>0</v>
      </c>
      <c r="CS305">
        <f t="shared" si="272"/>
        <v>0</v>
      </c>
      <c r="CT305">
        <f t="shared" si="273"/>
        <v>0</v>
      </c>
      <c r="CU305">
        <f t="shared" si="274"/>
        <v>0</v>
      </c>
      <c r="CV305">
        <f t="shared" si="275"/>
        <v>0</v>
      </c>
      <c r="CW305">
        <f t="shared" si="276"/>
        <v>0</v>
      </c>
      <c r="CX305">
        <f t="shared" si="277"/>
        <v>0</v>
      </c>
      <c r="CY305">
        <f t="shared" si="278"/>
        <v>0</v>
      </c>
      <c r="CZ305">
        <f t="shared" si="279"/>
        <v>0</v>
      </c>
      <c r="DA305">
        <f t="shared" si="280"/>
        <v>0</v>
      </c>
      <c r="DB305">
        <f t="shared" si="281"/>
        <v>0</v>
      </c>
      <c r="DC305">
        <f t="shared" si="282"/>
        <v>0</v>
      </c>
      <c r="DE305" s="24">
        <f t="shared" si="288"/>
        <v>0</v>
      </c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</row>
    <row r="306" spans="1:123" ht="15.75" thickBot="1">
      <c r="A306" s="172" t="str">
        <f ca="1">UFMG!A10</f>
        <v>UFMG</v>
      </c>
      <c r="B306" s="172">
        <f ca="1">UFMG!B10</f>
        <v>8</v>
      </c>
      <c r="C306" s="172" t="str">
        <f ca="1">UFMG!C10</f>
        <v>Nilo Rezende Viana</v>
      </c>
      <c r="D306" s="85" t="str">
        <f ca="1">UFMG!D10</f>
        <v>P</v>
      </c>
      <c r="E306" s="172">
        <f ca="1">UFMG!E10</f>
        <v>1</v>
      </c>
      <c r="F306" s="172">
        <f ca="1">UFMG!F10</f>
        <v>1</v>
      </c>
      <c r="G306" s="172">
        <f ca="1">UFMG!G10</f>
        <v>1</v>
      </c>
      <c r="H306" s="172">
        <f ca="1">UFMG!H10</f>
        <v>0</v>
      </c>
      <c r="I306" s="172">
        <f ca="1">UFMG!I10</f>
        <v>0</v>
      </c>
      <c r="J306" s="172">
        <f ca="1">UFMG!J10</f>
        <v>0</v>
      </c>
      <c r="K306" s="172">
        <f ca="1">UFMG!K10</f>
        <v>0</v>
      </c>
      <c r="L306" s="172">
        <f ca="1">UFMG!L10</f>
        <v>0</v>
      </c>
      <c r="M306" s="172">
        <f ca="1">UFMG!M10</f>
        <v>0</v>
      </c>
      <c r="N306" s="172">
        <f ca="1">UFMG!N10</f>
        <v>0</v>
      </c>
      <c r="O306" s="172">
        <f ca="1">UFMG!O10</f>
        <v>0</v>
      </c>
      <c r="P306" s="172">
        <f ca="1">UFMG!P10</f>
        <v>0</v>
      </c>
      <c r="Q306" s="172">
        <f ca="1">UFMG!Q10</f>
        <v>0</v>
      </c>
      <c r="R306" s="172">
        <f ca="1">UFMG!R10</f>
        <v>0</v>
      </c>
      <c r="S306" s="172">
        <f ca="1">UFMG!S10</f>
        <v>0</v>
      </c>
      <c r="T306" s="85" t="str">
        <f ca="1">UFMG!T10</f>
        <v>P</v>
      </c>
      <c r="U306" s="172">
        <f ca="1">UFMG!U10</f>
        <v>0</v>
      </c>
      <c r="V306" s="172">
        <f ca="1">UFMG!V10</f>
        <v>2</v>
      </c>
      <c r="W306" s="172">
        <f ca="1">UFMG!W10</f>
        <v>1</v>
      </c>
      <c r="X306" s="172">
        <f ca="1">UFMG!X10</f>
        <v>0</v>
      </c>
      <c r="Y306" s="172">
        <f ca="1">UFMG!Y10</f>
        <v>0</v>
      </c>
      <c r="Z306" s="172">
        <f ca="1">UFMG!Z10</f>
        <v>0</v>
      </c>
      <c r="AA306" s="172">
        <f ca="1">UFMG!AA10</f>
        <v>0</v>
      </c>
      <c r="AB306" s="172">
        <f ca="1">UFMG!AB10</f>
        <v>0</v>
      </c>
      <c r="AC306" s="172">
        <f ca="1">UFMG!AC10</f>
        <v>0</v>
      </c>
      <c r="AD306" s="172">
        <f ca="1">UFMG!AD10</f>
        <v>0</v>
      </c>
      <c r="AE306" s="172">
        <f ca="1">UFMG!AE10</f>
        <v>0</v>
      </c>
      <c r="AF306" s="172">
        <f ca="1">UFMG!AF10</f>
        <v>0</v>
      </c>
      <c r="AG306" s="172">
        <f ca="1">UFMG!AG10</f>
        <v>0</v>
      </c>
      <c r="AH306" s="172">
        <f ca="1">UFMG!AH10</f>
        <v>0</v>
      </c>
      <c r="AI306" s="172">
        <f ca="1">UFMG!AI10</f>
        <v>0</v>
      </c>
      <c r="AJ306" s="85"/>
      <c r="AK306" s="93"/>
      <c r="AL306" s="33"/>
      <c r="AM306" s="33"/>
      <c r="AN306" s="36"/>
      <c r="AO306" s="36"/>
      <c r="AP306" s="36"/>
      <c r="AQ306" s="36"/>
      <c r="AR306" s="37"/>
      <c r="AS306" s="33"/>
      <c r="AT306" s="33"/>
      <c r="AU306" s="33"/>
      <c r="AV306" s="33"/>
      <c r="AW306" s="33"/>
      <c r="AX306" s="33"/>
      <c r="AY306" s="33"/>
      <c r="AZ306" s="38">
        <f t="shared" si="320"/>
        <v>2</v>
      </c>
      <c r="BA306" s="39">
        <f t="shared" si="321"/>
        <v>1</v>
      </c>
      <c r="BB306" s="40">
        <f t="shared" si="322"/>
        <v>3</v>
      </c>
      <c r="BC306" s="31">
        <f t="shared" si="323"/>
        <v>4</v>
      </c>
      <c r="BD306" s="40">
        <f t="shared" si="324"/>
        <v>2</v>
      </c>
      <c r="BE306" s="31">
        <f t="shared" si="325"/>
        <v>6</v>
      </c>
      <c r="BF306" s="40">
        <f t="shared" si="326"/>
        <v>0</v>
      </c>
      <c r="BG306" s="31">
        <f t="shared" si="327"/>
        <v>6</v>
      </c>
      <c r="BH306" s="40">
        <f t="shared" si="328"/>
        <v>0</v>
      </c>
      <c r="BI306" s="40">
        <f t="shared" si="329"/>
        <v>0</v>
      </c>
      <c r="BJ306" s="40">
        <f t="shared" si="330"/>
        <v>0</v>
      </c>
      <c r="BK306" s="40">
        <f t="shared" si="331"/>
        <v>0</v>
      </c>
      <c r="BL306" s="40">
        <f t="shared" si="332"/>
        <v>0</v>
      </c>
      <c r="BM306" s="31">
        <f t="shared" si="333"/>
        <v>0</v>
      </c>
      <c r="BN306" s="40">
        <f t="shared" si="334"/>
        <v>0</v>
      </c>
      <c r="BO306" s="40">
        <f t="shared" si="335"/>
        <v>0</v>
      </c>
      <c r="BP306" s="40">
        <f t="shared" si="336"/>
        <v>0</v>
      </c>
      <c r="BQ306" s="40">
        <f t="shared" si="337"/>
        <v>0</v>
      </c>
      <c r="BR306" s="40">
        <f t="shared" si="338"/>
        <v>0</v>
      </c>
      <c r="BS306" s="31">
        <f t="shared" si="339"/>
        <v>0</v>
      </c>
      <c r="BT306" s="40">
        <f t="shared" si="340"/>
        <v>0</v>
      </c>
      <c r="BU306" s="41">
        <f t="shared" si="341"/>
        <v>0</v>
      </c>
      <c r="BV306" s="41">
        <f t="shared" si="342"/>
        <v>0</v>
      </c>
      <c r="BW306" s="42"/>
      <c r="BX306" s="39">
        <f t="shared" si="343"/>
        <v>460</v>
      </c>
      <c r="BY306" s="40">
        <f t="shared" si="344"/>
        <v>0</v>
      </c>
      <c r="BZ306" s="40">
        <f t="shared" si="345"/>
        <v>0</v>
      </c>
      <c r="CA306" s="40">
        <f t="shared" si="346"/>
        <v>0</v>
      </c>
      <c r="CB306" s="40">
        <f t="shared" si="347"/>
        <v>0</v>
      </c>
      <c r="CC306" s="32">
        <f t="shared" si="283"/>
        <v>460</v>
      </c>
      <c r="CD306" s="177">
        <f t="shared" si="262"/>
        <v>313.33333333333337</v>
      </c>
      <c r="CE306" s="24">
        <f t="shared" si="348"/>
        <v>3</v>
      </c>
      <c r="CF306" s="177">
        <f t="shared" si="263"/>
        <v>273.33333333333337</v>
      </c>
      <c r="CG306" s="24">
        <f t="shared" si="349"/>
        <v>4</v>
      </c>
      <c r="CH306" s="177">
        <f t="shared" si="264"/>
        <v>220</v>
      </c>
      <c r="CI306" s="24">
        <f t="shared" si="350"/>
        <v>5</v>
      </c>
      <c r="CJ306" s="24">
        <f t="shared" si="287"/>
        <v>133</v>
      </c>
      <c r="CK306" s="175">
        <f t="shared" si="265"/>
        <v>0.23224698962461815</v>
      </c>
      <c r="CM306">
        <f t="shared" si="266"/>
        <v>0.18484288354898337</v>
      </c>
      <c r="CN306">
        <f t="shared" si="267"/>
        <v>0.46728971962616822</v>
      </c>
      <c r="CO306">
        <f t="shared" si="268"/>
        <v>0.19960079840319361</v>
      </c>
      <c r="CP306">
        <f t="shared" si="269"/>
        <v>0</v>
      </c>
      <c r="CQ306">
        <f t="shared" si="270"/>
        <v>0</v>
      </c>
      <c r="CR306">
        <f t="shared" si="271"/>
        <v>0</v>
      </c>
      <c r="CS306">
        <f t="shared" si="272"/>
        <v>0</v>
      </c>
      <c r="CT306">
        <f t="shared" si="273"/>
        <v>0</v>
      </c>
      <c r="CU306">
        <f t="shared" si="274"/>
        <v>0</v>
      </c>
      <c r="CV306">
        <f t="shared" si="275"/>
        <v>0</v>
      </c>
      <c r="CW306">
        <f t="shared" si="276"/>
        <v>0</v>
      </c>
      <c r="CX306">
        <f t="shared" si="277"/>
        <v>0</v>
      </c>
      <c r="CY306">
        <f t="shared" si="278"/>
        <v>0</v>
      </c>
      <c r="CZ306">
        <f t="shared" si="279"/>
        <v>0</v>
      </c>
      <c r="DA306">
        <f t="shared" si="280"/>
        <v>0</v>
      </c>
      <c r="DB306">
        <f t="shared" si="281"/>
        <v>0</v>
      </c>
      <c r="DC306">
        <f t="shared" si="282"/>
        <v>0</v>
      </c>
      <c r="DE306" s="24">
        <f t="shared" si="288"/>
        <v>0</v>
      </c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</row>
    <row r="307" spans="1:123" ht="15.75" thickBot="1">
      <c r="A307" s="172" t="str">
        <f ca="1">UFMG!A11</f>
        <v>UFMG</v>
      </c>
      <c r="B307" s="172">
        <f ca="1">UFMG!B11</f>
        <v>9</v>
      </c>
      <c r="C307" s="172" t="str">
        <f ca="1">UFMG!C11</f>
        <v>Pablo Juan Greco</v>
      </c>
      <c r="D307" s="85" t="str">
        <f ca="1">UFMG!D11</f>
        <v>P</v>
      </c>
      <c r="E307" s="172">
        <f ca="1">UFMG!E11</f>
        <v>0</v>
      </c>
      <c r="F307" s="172">
        <f ca="1">UFMG!F11</f>
        <v>2</v>
      </c>
      <c r="G307" s="172">
        <f ca="1">UFMG!G11</f>
        <v>5</v>
      </c>
      <c r="H307" s="172">
        <f ca="1">UFMG!H11</f>
        <v>2</v>
      </c>
      <c r="I307" s="172">
        <f ca="1">UFMG!I11</f>
        <v>0</v>
      </c>
      <c r="J307" s="172">
        <f ca="1">UFMG!J11</f>
        <v>1</v>
      </c>
      <c r="K307" s="172">
        <f ca="1">UFMG!K11</f>
        <v>0</v>
      </c>
      <c r="L307" s="172">
        <f ca="1">UFMG!L11</f>
        <v>0</v>
      </c>
      <c r="M307" s="172">
        <f ca="1">UFMG!M11</f>
        <v>0</v>
      </c>
      <c r="N307" s="172">
        <f ca="1">UFMG!N11</f>
        <v>0</v>
      </c>
      <c r="O307" s="172">
        <f ca="1">UFMG!O11</f>
        <v>0</v>
      </c>
      <c r="P307" s="172">
        <f ca="1">UFMG!P11</f>
        <v>0</v>
      </c>
      <c r="Q307" s="172">
        <f ca="1">UFMG!Q11</f>
        <v>0</v>
      </c>
      <c r="R307" s="172">
        <f ca="1">UFMG!R11</f>
        <v>0</v>
      </c>
      <c r="S307" s="172">
        <f ca="1">UFMG!S11</f>
        <v>0</v>
      </c>
      <c r="T307" s="85" t="str">
        <f ca="1">UFMG!T11</f>
        <v>P</v>
      </c>
      <c r="U307" s="172">
        <f ca="1">UFMG!U11</f>
        <v>0</v>
      </c>
      <c r="V307" s="172">
        <f ca="1">UFMG!V11</f>
        <v>1</v>
      </c>
      <c r="W307" s="172">
        <f ca="1">UFMG!W11</f>
        <v>3</v>
      </c>
      <c r="X307" s="172">
        <f ca="1">UFMG!X11</f>
        <v>0</v>
      </c>
      <c r="Y307" s="172">
        <f ca="1">UFMG!Y11</f>
        <v>1</v>
      </c>
      <c r="Z307" s="172">
        <f ca="1">UFMG!Z11</f>
        <v>0</v>
      </c>
      <c r="AA307" s="172">
        <f ca="1">UFMG!AA11</f>
        <v>1</v>
      </c>
      <c r="AB307" s="172">
        <f ca="1">UFMG!AB11</f>
        <v>0</v>
      </c>
      <c r="AC307" s="172">
        <f ca="1">UFMG!AC11</f>
        <v>0</v>
      </c>
      <c r="AD307" s="172">
        <f ca="1">UFMG!AD11</f>
        <v>0</v>
      </c>
      <c r="AE307" s="172">
        <f ca="1">UFMG!AE11</f>
        <v>0</v>
      </c>
      <c r="AF307" s="172">
        <f ca="1">UFMG!AF11</f>
        <v>0</v>
      </c>
      <c r="AG307" s="172">
        <f ca="1">UFMG!AG11</f>
        <v>0</v>
      </c>
      <c r="AH307" s="172">
        <f ca="1">UFMG!AH11</f>
        <v>0</v>
      </c>
      <c r="AI307" s="172">
        <f ca="1">UFMG!AI11</f>
        <v>0</v>
      </c>
      <c r="AJ307" s="85"/>
      <c r="AK307" s="93"/>
      <c r="AL307" s="33"/>
      <c r="AM307" s="33"/>
      <c r="AN307" s="36"/>
      <c r="AO307" s="36"/>
      <c r="AP307" s="36"/>
      <c r="AQ307" s="36"/>
      <c r="AR307" s="37"/>
      <c r="AS307" s="33"/>
      <c r="AT307" s="33"/>
      <c r="AU307" s="33"/>
      <c r="AV307" s="33"/>
      <c r="AW307" s="33"/>
      <c r="AX307" s="33"/>
      <c r="AY307" s="33"/>
      <c r="AZ307" s="38">
        <f t="shared" si="320"/>
        <v>2</v>
      </c>
      <c r="BA307" s="39">
        <f t="shared" si="321"/>
        <v>0</v>
      </c>
      <c r="BB307" s="40">
        <f t="shared" si="322"/>
        <v>3</v>
      </c>
      <c r="BC307" s="31">
        <f t="shared" si="323"/>
        <v>3</v>
      </c>
      <c r="BD307" s="40">
        <f t="shared" si="324"/>
        <v>8</v>
      </c>
      <c r="BE307" s="31">
        <f t="shared" si="325"/>
        <v>11</v>
      </c>
      <c r="BF307" s="40">
        <f t="shared" si="326"/>
        <v>2</v>
      </c>
      <c r="BG307" s="31">
        <f t="shared" si="327"/>
        <v>13</v>
      </c>
      <c r="BH307" s="40">
        <f t="shared" si="328"/>
        <v>1</v>
      </c>
      <c r="BI307" s="40">
        <f t="shared" si="329"/>
        <v>1</v>
      </c>
      <c r="BJ307" s="40">
        <f t="shared" si="330"/>
        <v>1</v>
      </c>
      <c r="BK307" s="40">
        <f t="shared" si="331"/>
        <v>0</v>
      </c>
      <c r="BL307" s="40">
        <f t="shared" si="332"/>
        <v>0</v>
      </c>
      <c r="BM307" s="31">
        <f t="shared" si="333"/>
        <v>0</v>
      </c>
      <c r="BN307" s="40">
        <f t="shared" si="334"/>
        <v>0</v>
      </c>
      <c r="BO307" s="40">
        <f t="shared" si="335"/>
        <v>0</v>
      </c>
      <c r="BP307" s="40">
        <f t="shared" si="336"/>
        <v>0</v>
      </c>
      <c r="BQ307" s="40">
        <f t="shared" si="337"/>
        <v>0</v>
      </c>
      <c r="BR307" s="40">
        <f t="shared" si="338"/>
        <v>0</v>
      </c>
      <c r="BS307" s="31">
        <f t="shared" si="339"/>
        <v>0</v>
      </c>
      <c r="BT307" s="40">
        <f t="shared" si="340"/>
        <v>0</v>
      </c>
      <c r="BU307" s="41">
        <f t="shared" si="341"/>
        <v>0</v>
      </c>
      <c r="BV307" s="41">
        <f t="shared" si="342"/>
        <v>0</v>
      </c>
      <c r="BW307" s="42"/>
      <c r="BX307" s="39">
        <f t="shared" si="343"/>
        <v>820</v>
      </c>
      <c r="BY307" s="40">
        <f t="shared" si="344"/>
        <v>10</v>
      </c>
      <c r="BZ307" s="40">
        <f t="shared" si="345"/>
        <v>5</v>
      </c>
      <c r="CA307" s="40">
        <f t="shared" si="346"/>
        <v>0</v>
      </c>
      <c r="CB307" s="40">
        <f t="shared" si="347"/>
        <v>0</v>
      </c>
      <c r="CC307" s="32">
        <f t="shared" si="283"/>
        <v>835</v>
      </c>
      <c r="CD307" s="177">
        <f t="shared" si="262"/>
        <v>688.33333333333337</v>
      </c>
      <c r="CE307" s="24">
        <f t="shared" si="348"/>
        <v>3</v>
      </c>
      <c r="CF307" s="177">
        <f t="shared" si="263"/>
        <v>648.33333333333337</v>
      </c>
      <c r="CG307" s="24">
        <f t="shared" si="349"/>
        <v>4</v>
      </c>
      <c r="CH307" s="177">
        <f t="shared" si="264"/>
        <v>595</v>
      </c>
      <c r="CI307" s="24">
        <f t="shared" si="350"/>
        <v>5</v>
      </c>
      <c r="CJ307" s="24">
        <f t="shared" si="287"/>
        <v>74</v>
      </c>
      <c r="CK307" s="175">
        <f t="shared" si="265"/>
        <v>0.42157877464468735</v>
      </c>
      <c r="CM307">
        <f t="shared" si="266"/>
        <v>0</v>
      </c>
      <c r="CN307">
        <f t="shared" si="267"/>
        <v>0.46728971962616822</v>
      </c>
      <c r="CO307">
        <f t="shared" si="268"/>
        <v>0.79840319361277445</v>
      </c>
      <c r="CP307">
        <f t="shared" si="269"/>
        <v>0.45558086560364469</v>
      </c>
      <c r="CQ307">
        <f t="shared" si="270"/>
        <v>0.84033613445378152</v>
      </c>
      <c r="CR307">
        <f t="shared" si="271"/>
        <v>0.29940119760479045</v>
      </c>
      <c r="CS307">
        <f t="shared" si="272"/>
        <v>1.0204081632653061</v>
      </c>
      <c r="CT307">
        <f t="shared" si="273"/>
        <v>0</v>
      </c>
      <c r="CU307">
        <f t="shared" si="274"/>
        <v>0</v>
      </c>
      <c r="CV307">
        <f t="shared" si="275"/>
        <v>0</v>
      </c>
      <c r="CW307">
        <f t="shared" si="276"/>
        <v>0</v>
      </c>
      <c r="CX307">
        <f t="shared" si="277"/>
        <v>0</v>
      </c>
      <c r="CY307">
        <f t="shared" si="278"/>
        <v>0</v>
      </c>
      <c r="CZ307">
        <f t="shared" si="279"/>
        <v>0</v>
      </c>
      <c r="DA307">
        <f t="shared" si="280"/>
        <v>0</v>
      </c>
      <c r="DB307">
        <f t="shared" si="281"/>
        <v>0</v>
      </c>
      <c r="DC307">
        <f t="shared" si="282"/>
        <v>0</v>
      </c>
      <c r="DE307" s="24">
        <f t="shared" si="288"/>
        <v>0</v>
      </c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</row>
    <row r="308" spans="1:123" ht="15.75" thickBot="1">
      <c r="A308" s="172" t="str">
        <f ca="1">UFMG!A12</f>
        <v>UFMG</v>
      </c>
      <c r="B308" s="172">
        <f ca="1">UFMG!B12</f>
        <v>10</v>
      </c>
      <c r="C308" s="172" t="str">
        <f ca="1">UFMG!C12</f>
        <v>Rodolfo Novellino Benda</v>
      </c>
      <c r="D308" s="85" t="str">
        <f ca="1">UFMG!D12</f>
        <v>P</v>
      </c>
      <c r="E308" s="172">
        <f ca="1">UFMG!E12</f>
        <v>0</v>
      </c>
      <c r="F308" s="172">
        <f ca="1">UFMG!F12</f>
        <v>1</v>
      </c>
      <c r="G308" s="172">
        <f ca="1">UFMG!G12</f>
        <v>1</v>
      </c>
      <c r="H308" s="172">
        <f ca="1">UFMG!H12</f>
        <v>1</v>
      </c>
      <c r="I308" s="172">
        <f ca="1">UFMG!I12</f>
        <v>0</v>
      </c>
      <c r="J308" s="172">
        <f ca="1">UFMG!J12</f>
        <v>0</v>
      </c>
      <c r="K308" s="172">
        <f ca="1">UFMG!K12</f>
        <v>0</v>
      </c>
      <c r="L308" s="172">
        <f ca="1">UFMG!L12</f>
        <v>0</v>
      </c>
      <c r="M308" s="172">
        <f ca="1">UFMG!M12</f>
        <v>0</v>
      </c>
      <c r="N308" s="172">
        <f ca="1">UFMG!N12</f>
        <v>0</v>
      </c>
      <c r="O308" s="172">
        <f ca="1">UFMG!O12</f>
        <v>0</v>
      </c>
      <c r="P308" s="172">
        <f ca="1">UFMG!P12</f>
        <v>0</v>
      </c>
      <c r="Q308" s="172">
        <f ca="1">UFMG!Q12</f>
        <v>0</v>
      </c>
      <c r="R308" s="172">
        <f ca="1">UFMG!R12</f>
        <v>0</v>
      </c>
      <c r="S308" s="172">
        <f ca="1">UFMG!S12</f>
        <v>0</v>
      </c>
      <c r="T308" s="85" t="str">
        <f ca="1">UFMG!T12</f>
        <v>P</v>
      </c>
      <c r="U308" s="172">
        <f ca="1">UFMG!U12</f>
        <v>0</v>
      </c>
      <c r="V308" s="172">
        <f ca="1">UFMG!V12</f>
        <v>1</v>
      </c>
      <c r="W308" s="172">
        <f ca="1">UFMG!W12</f>
        <v>3</v>
      </c>
      <c r="X308" s="172">
        <f ca="1">UFMG!X12</f>
        <v>2</v>
      </c>
      <c r="Y308" s="172">
        <f ca="1">UFMG!Y12</f>
        <v>0</v>
      </c>
      <c r="Z308" s="172">
        <f ca="1">UFMG!Z12</f>
        <v>0</v>
      </c>
      <c r="AA308" s="172">
        <f ca="1">UFMG!AA12</f>
        <v>0</v>
      </c>
      <c r="AB308" s="172">
        <f ca="1">UFMG!AB12</f>
        <v>0</v>
      </c>
      <c r="AC308" s="172">
        <f ca="1">UFMG!AC12</f>
        <v>0</v>
      </c>
      <c r="AD308" s="172">
        <f ca="1">UFMG!AD12</f>
        <v>0</v>
      </c>
      <c r="AE308" s="172">
        <f ca="1">UFMG!AE12</f>
        <v>0</v>
      </c>
      <c r="AF308" s="172">
        <f ca="1">UFMG!AF12</f>
        <v>0</v>
      </c>
      <c r="AG308" s="172">
        <f ca="1">UFMG!AG12</f>
        <v>0</v>
      </c>
      <c r="AH308" s="172">
        <f ca="1">UFMG!AH12</f>
        <v>0</v>
      </c>
      <c r="AI308" s="172">
        <f ca="1">UFMG!AI12</f>
        <v>0</v>
      </c>
      <c r="AJ308" s="85"/>
      <c r="AK308" s="93"/>
      <c r="AL308" s="33"/>
      <c r="AM308" s="33"/>
      <c r="AN308" s="36"/>
      <c r="AO308" s="36"/>
      <c r="AP308" s="36"/>
      <c r="AQ308" s="36"/>
      <c r="AR308" s="37"/>
      <c r="AS308" s="33"/>
      <c r="AT308" s="33"/>
      <c r="AU308" s="33"/>
      <c r="AV308" s="33"/>
      <c r="AW308" s="33"/>
      <c r="AX308" s="33"/>
      <c r="AY308" s="33"/>
      <c r="AZ308" s="38">
        <f t="shared" si="320"/>
        <v>2</v>
      </c>
      <c r="BA308" s="39">
        <f t="shared" si="321"/>
        <v>0</v>
      </c>
      <c r="BB308" s="40">
        <f t="shared" si="322"/>
        <v>2</v>
      </c>
      <c r="BC308" s="31">
        <f t="shared" si="323"/>
        <v>2</v>
      </c>
      <c r="BD308" s="40">
        <f t="shared" si="324"/>
        <v>4</v>
      </c>
      <c r="BE308" s="31">
        <f t="shared" si="325"/>
        <v>6</v>
      </c>
      <c r="BF308" s="40">
        <f t="shared" si="326"/>
        <v>3</v>
      </c>
      <c r="BG308" s="31">
        <f t="shared" si="327"/>
        <v>9</v>
      </c>
      <c r="BH308" s="40">
        <f t="shared" si="328"/>
        <v>0</v>
      </c>
      <c r="BI308" s="40">
        <f t="shared" si="329"/>
        <v>0</v>
      </c>
      <c r="BJ308" s="40">
        <f t="shared" si="330"/>
        <v>0</v>
      </c>
      <c r="BK308" s="40">
        <f t="shared" si="331"/>
        <v>0</v>
      </c>
      <c r="BL308" s="40">
        <f t="shared" si="332"/>
        <v>0</v>
      </c>
      <c r="BM308" s="31">
        <f t="shared" si="333"/>
        <v>0</v>
      </c>
      <c r="BN308" s="40">
        <f t="shared" si="334"/>
        <v>0</v>
      </c>
      <c r="BO308" s="40">
        <f t="shared" si="335"/>
        <v>0</v>
      </c>
      <c r="BP308" s="40">
        <f t="shared" si="336"/>
        <v>0</v>
      </c>
      <c r="BQ308" s="40">
        <f t="shared" si="337"/>
        <v>0</v>
      </c>
      <c r="BR308" s="40">
        <f t="shared" si="338"/>
        <v>0</v>
      </c>
      <c r="BS308" s="31">
        <f t="shared" si="339"/>
        <v>0</v>
      </c>
      <c r="BT308" s="40">
        <f t="shared" si="340"/>
        <v>0</v>
      </c>
      <c r="BU308" s="41">
        <f t="shared" si="341"/>
        <v>0</v>
      </c>
      <c r="BV308" s="41">
        <f t="shared" si="342"/>
        <v>0</v>
      </c>
      <c r="BW308" s="42"/>
      <c r="BX308" s="39">
        <f t="shared" si="343"/>
        <v>520</v>
      </c>
      <c r="BY308" s="40">
        <f t="shared" si="344"/>
        <v>0</v>
      </c>
      <c r="BZ308" s="40">
        <f t="shared" si="345"/>
        <v>0</v>
      </c>
      <c r="CA308" s="40">
        <f t="shared" si="346"/>
        <v>0</v>
      </c>
      <c r="CB308" s="40">
        <f t="shared" si="347"/>
        <v>0</v>
      </c>
      <c r="CC308" s="32">
        <f t="shared" si="283"/>
        <v>520</v>
      </c>
      <c r="CD308" s="177">
        <f t="shared" si="262"/>
        <v>373.33333333333337</v>
      </c>
      <c r="CE308" s="24">
        <f t="shared" si="348"/>
        <v>3</v>
      </c>
      <c r="CF308" s="177">
        <f t="shared" si="263"/>
        <v>333.33333333333337</v>
      </c>
      <c r="CG308" s="24">
        <f t="shared" si="349"/>
        <v>4</v>
      </c>
      <c r="CH308" s="177">
        <f t="shared" si="264"/>
        <v>280</v>
      </c>
      <c r="CI308" s="24">
        <f t="shared" si="350"/>
        <v>5</v>
      </c>
      <c r="CJ308" s="24">
        <f t="shared" si="287"/>
        <v>118</v>
      </c>
      <c r="CK308" s="175">
        <f t="shared" si="265"/>
        <v>0.26254007522782924</v>
      </c>
      <c r="CM308">
        <f t="shared" si="266"/>
        <v>0</v>
      </c>
      <c r="CN308">
        <f t="shared" si="267"/>
        <v>0.3115264797507788</v>
      </c>
      <c r="CO308">
        <f t="shared" si="268"/>
        <v>0.39920159680638723</v>
      </c>
      <c r="CP308">
        <f t="shared" si="269"/>
        <v>0.68337129840546706</v>
      </c>
      <c r="CQ308">
        <f t="shared" si="270"/>
        <v>0</v>
      </c>
      <c r="CR308">
        <f t="shared" si="271"/>
        <v>0</v>
      </c>
      <c r="CS308">
        <f t="shared" si="272"/>
        <v>0</v>
      </c>
      <c r="CT308">
        <f t="shared" si="273"/>
        <v>0</v>
      </c>
      <c r="CU308">
        <f t="shared" si="274"/>
        <v>0</v>
      </c>
      <c r="CV308">
        <f t="shared" si="275"/>
        <v>0</v>
      </c>
      <c r="CW308">
        <f t="shared" si="276"/>
        <v>0</v>
      </c>
      <c r="CX308">
        <f t="shared" si="277"/>
        <v>0</v>
      </c>
      <c r="CY308">
        <f t="shared" si="278"/>
        <v>0</v>
      </c>
      <c r="CZ308">
        <f t="shared" si="279"/>
        <v>0</v>
      </c>
      <c r="DA308">
        <f t="shared" si="280"/>
        <v>0</v>
      </c>
      <c r="DB308">
        <f t="shared" si="281"/>
        <v>0</v>
      </c>
      <c r="DC308">
        <f t="shared" si="282"/>
        <v>0</v>
      </c>
      <c r="DE308" s="24">
        <f t="shared" si="288"/>
        <v>0</v>
      </c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</row>
    <row r="309" spans="1:123" ht="15.75" thickBot="1">
      <c r="A309" s="172" t="str">
        <f ca="1">UFMG!A13</f>
        <v>UFMG</v>
      </c>
      <c r="B309" s="172">
        <f ca="1">UFMG!B13</f>
        <v>11</v>
      </c>
      <c r="C309" s="172" t="str">
        <f ca="1">UFMG!C13</f>
        <v>Luiz Oswaldo C. Rodrigues</v>
      </c>
      <c r="D309" s="85" t="str">
        <f ca="1">UFMG!D13</f>
        <v>C</v>
      </c>
      <c r="E309" s="172">
        <f ca="1">UFMG!E13</f>
        <v>0</v>
      </c>
      <c r="F309" s="172">
        <f ca="1">UFMG!F13</f>
        <v>0</v>
      </c>
      <c r="G309" s="172">
        <f ca="1">UFMG!G13</f>
        <v>0</v>
      </c>
      <c r="H309" s="172">
        <f ca="1">UFMG!H13</f>
        <v>0</v>
      </c>
      <c r="I309" s="172">
        <f ca="1">UFMG!I13</f>
        <v>0</v>
      </c>
      <c r="J309" s="172">
        <f ca="1">UFMG!J13</f>
        <v>0</v>
      </c>
      <c r="K309" s="172">
        <f ca="1">UFMG!K13</f>
        <v>0</v>
      </c>
      <c r="L309" s="172">
        <f ca="1">UFMG!L13</f>
        <v>0</v>
      </c>
      <c r="M309" s="172">
        <f ca="1">UFMG!M13</f>
        <v>0</v>
      </c>
      <c r="N309" s="172">
        <f ca="1">UFMG!N13</f>
        <v>0</v>
      </c>
      <c r="O309" s="172">
        <f ca="1">UFMG!O13</f>
        <v>0</v>
      </c>
      <c r="P309" s="172">
        <f ca="1">UFMG!P13</f>
        <v>0</v>
      </c>
      <c r="Q309" s="172">
        <f ca="1">UFMG!Q13</f>
        <v>0</v>
      </c>
      <c r="R309" s="172">
        <f ca="1">UFMG!R13</f>
        <v>0</v>
      </c>
      <c r="S309" s="172">
        <f ca="1">UFMG!S13</f>
        <v>0</v>
      </c>
      <c r="T309" s="85" t="str">
        <f ca="1">UFMG!T13</f>
        <v>C</v>
      </c>
      <c r="U309" s="172">
        <f ca="1">UFMG!U13</f>
        <v>0</v>
      </c>
      <c r="V309" s="172">
        <f ca="1">UFMG!V13</f>
        <v>0</v>
      </c>
      <c r="W309" s="172">
        <f ca="1">UFMG!W13</f>
        <v>0</v>
      </c>
      <c r="X309" s="172">
        <f ca="1">UFMG!X13</f>
        <v>0</v>
      </c>
      <c r="Y309" s="172">
        <f ca="1">UFMG!Y13</f>
        <v>0</v>
      </c>
      <c r="Z309" s="172">
        <f ca="1">UFMG!Z13</f>
        <v>0</v>
      </c>
      <c r="AA309" s="172">
        <f ca="1">UFMG!AA13</f>
        <v>0</v>
      </c>
      <c r="AB309" s="172">
        <f ca="1">UFMG!AB13</f>
        <v>0</v>
      </c>
      <c r="AC309" s="172">
        <f ca="1">UFMG!AC13</f>
        <v>0</v>
      </c>
      <c r="AD309" s="172">
        <f ca="1">UFMG!AD13</f>
        <v>0</v>
      </c>
      <c r="AE309" s="172">
        <f ca="1">UFMG!AE13</f>
        <v>0</v>
      </c>
      <c r="AF309" s="172">
        <f ca="1">UFMG!AF13</f>
        <v>0</v>
      </c>
      <c r="AG309" s="172">
        <f ca="1">UFMG!AG13</f>
        <v>0</v>
      </c>
      <c r="AH309" s="172">
        <f ca="1">UFMG!AH13</f>
        <v>0</v>
      </c>
      <c r="AI309" s="172">
        <f ca="1">UFMG!AI13</f>
        <v>0</v>
      </c>
      <c r="AJ309" s="85"/>
      <c r="AK309" s="93"/>
      <c r="AL309" s="33"/>
      <c r="AM309" s="33"/>
      <c r="AN309" s="36"/>
      <c r="AO309" s="36"/>
      <c r="AP309" s="36"/>
      <c r="AQ309" s="36"/>
      <c r="AR309" s="37"/>
      <c r="AS309" s="33"/>
      <c r="AT309" s="33"/>
      <c r="AU309" s="33"/>
      <c r="AV309" s="33"/>
      <c r="AW309" s="33"/>
      <c r="AX309" s="33"/>
      <c r="AY309" s="33"/>
      <c r="AZ309" s="38">
        <f t="shared" si="320"/>
        <v>0</v>
      </c>
      <c r="BA309" s="39">
        <f t="shared" si="321"/>
        <v>0</v>
      </c>
      <c r="BB309" s="40">
        <f t="shared" si="322"/>
        <v>0</v>
      </c>
      <c r="BC309" s="31">
        <f t="shared" si="323"/>
        <v>0</v>
      </c>
      <c r="BD309" s="40">
        <f t="shared" si="324"/>
        <v>0</v>
      </c>
      <c r="BE309" s="31">
        <f t="shared" si="325"/>
        <v>0</v>
      </c>
      <c r="BF309" s="40">
        <f t="shared" si="326"/>
        <v>0</v>
      </c>
      <c r="BG309" s="31">
        <f t="shared" si="327"/>
        <v>0</v>
      </c>
      <c r="BH309" s="40">
        <f t="shared" si="328"/>
        <v>0</v>
      </c>
      <c r="BI309" s="40">
        <f t="shared" si="329"/>
        <v>0</v>
      </c>
      <c r="BJ309" s="40">
        <f t="shared" si="330"/>
        <v>0</v>
      </c>
      <c r="BK309" s="40">
        <f t="shared" si="331"/>
        <v>0</v>
      </c>
      <c r="BL309" s="40">
        <f t="shared" si="332"/>
        <v>0</v>
      </c>
      <c r="BM309" s="31">
        <f t="shared" si="333"/>
        <v>0</v>
      </c>
      <c r="BN309" s="40">
        <f t="shared" si="334"/>
        <v>0</v>
      </c>
      <c r="BO309" s="40">
        <f t="shared" si="335"/>
        <v>0</v>
      </c>
      <c r="BP309" s="40">
        <f t="shared" si="336"/>
        <v>0</v>
      </c>
      <c r="BQ309" s="40">
        <f t="shared" si="337"/>
        <v>0</v>
      </c>
      <c r="BR309" s="40">
        <f t="shared" si="338"/>
        <v>0</v>
      </c>
      <c r="BS309" s="31">
        <f t="shared" si="339"/>
        <v>0</v>
      </c>
      <c r="BT309" s="40">
        <f t="shared" si="340"/>
        <v>0</v>
      </c>
      <c r="BU309" s="41">
        <f t="shared" si="341"/>
        <v>0</v>
      </c>
      <c r="BV309" s="41">
        <f t="shared" si="342"/>
        <v>0</v>
      </c>
      <c r="BW309" s="42"/>
      <c r="BX309" s="39">
        <f t="shared" si="343"/>
        <v>0</v>
      </c>
      <c r="BY309" s="40">
        <f t="shared" si="344"/>
        <v>0</v>
      </c>
      <c r="BZ309" s="40">
        <f t="shared" si="345"/>
        <v>0</v>
      </c>
      <c r="CA309" s="40">
        <f t="shared" si="346"/>
        <v>0</v>
      </c>
      <c r="CB309" s="40">
        <f t="shared" si="347"/>
        <v>0</v>
      </c>
      <c r="CC309" s="32" t="str">
        <f t="shared" si="283"/>
        <v/>
      </c>
      <c r="CD309" s="177" t="e">
        <f t="shared" si="262"/>
        <v>#VALUE!</v>
      </c>
      <c r="CE309" s="24" t="str">
        <f t="shared" si="348"/>
        <v xml:space="preserve"> </v>
      </c>
      <c r="CF309" s="177" t="e">
        <f t="shared" si="263"/>
        <v>#VALUE!</v>
      </c>
      <c r="CG309" s="24" t="str">
        <f t="shared" si="349"/>
        <v xml:space="preserve"> </v>
      </c>
      <c r="CH309" s="177" t="e">
        <f t="shared" si="264"/>
        <v>#VALUE!</v>
      </c>
      <c r="CI309" s="24" t="str">
        <f t="shared" si="350"/>
        <v xml:space="preserve"> </v>
      </c>
      <c r="CJ309" s="24" t="e">
        <f t="shared" si="287"/>
        <v>#VALUE!</v>
      </c>
      <c r="CK309" s="175" t="e">
        <f t="shared" si="265"/>
        <v>#VALUE!</v>
      </c>
      <c r="CM309">
        <f t="shared" si="266"/>
        <v>0</v>
      </c>
      <c r="CN309">
        <f t="shared" si="267"/>
        <v>0</v>
      </c>
      <c r="CO309">
        <f t="shared" si="268"/>
        <v>0</v>
      </c>
      <c r="CP309">
        <f t="shared" si="269"/>
        <v>0</v>
      </c>
      <c r="CQ309">
        <f t="shared" si="270"/>
        <v>0</v>
      </c>
      <c r="CR309">
        <f t="shared" si="271"/>
        <v>0</v>
      </c>
      <c r="CS309">
        <f t="shared" si="272"/>
        <v>0</v>
      </c>
      <c r="CT309">
        <f t="shared" si="273"/>
        <v>0</v>
      </c>
      <c r="CU309">
        <f t="shared" si="274"/>
        <v>0</v>
      </c>
      <c r="CV309">
        <f t="shared" si="275"/>
        <v>0</v>
      </c>
      <c r="CW309">
        <f t="shared" si="276"/>
        <v>0</v>
      </c>
      <c r="CX309">
        <f t="shared" si="277"/>
        <v>0</v>
      </c>
      <c r="CY309">
        <f t="shared" si="278"/>
        <v>0</v>
      </c>
      <c r="CZ309">
        <f t="shared" si="279"/>
        <v>0</v>
      </c>
      <c r="DA309">
        <f t="shared" si="280"/>
        <v>0</v>
      </c>
      <c r="DB309">
        <f t="shared" si="281"/>
        <v>0</v>
      </c>
      <c r="DC309">
        <f t="shared" si="282"/>
        <v>0</v>
      </c>
      <c r="DE309" s="24">
        <f t="shared" si="288"/>
        <v>0</v>
      </c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</row>
    <row r="310" spans="1:123" ht="15.75" thickBot="1">
      <c r="A310" s="172" t="str">
        <f ca="1">UFMG!A14</f>
        <v>UFMG</v>
      </c>
      <c r="B310" s="172">
        <f ca="1">UFMG!B14</f>
        <v>12</v>
      </c>
      <c r="C310" s="172" t="str">
        <f ca="1">UFMG!C14</f>
        <v>Dietmar Samulski</v>
      </c>
      <c r="D310" s="85" t="str">
        <f ca="1">UFMG!D14</f>
        <v>C</v>
      </c>
      <c r="E310" s="172">
        <f ca="1">UFMG!E14</f>
        <v>0</v>
      </c>
      <c r="F310" s="172">
        <f ca="1">UFMG!F14</f>
        <v>0</v>
      </c>
      <c r="G310" s="172">
        <f ca="1">UFMG!G14</f>
        <v>0</v>
      </c>
      <c r="H310" s="172">
        <f ca="1">UFMG!H14</f>
        <v>0</v>
      </c>
      <c r="I310" s="172">
        <f ca="1">UFMG!I14</f>
        <v>0</v>
      </c>
      <c r="J310" s="172">
        <f ca="1">UFMG!J14</f>
        <v>0</v>
      </c>
      <c r="K310" s="172">
        <f ca="1">UFMG!K14</f>
        <v>0</v>
      </c>
      <c r="L310" s="172">
        <f ca="1">UFMG!L14</f>
        <v>0</v>
      </c>
      <c r="M310" s="172">
        <f ca="1">UFMG!M14</f>
        <v>0</v>
      </c>
      <c r="N310" s="172">
        <f ca="1">UFMG!N14</f>
        <v>0</v>
      </c>
      <c r="O310" s="172">
        <f ca="1">UFMG!O14</f>
        <v>0</v>
      </c>
      <c r="P310" s="172">
        <f ca="1">UFMG!P14</f>
        <v>0</v>
      </c>
      <c r="Q310" s="172">
        <f ca="1">UFMG!Q14</f>
        <v>0</v>
      </c>
      <c r="R310" s="172">
        <f ca="1">UFMG!R14</f>
        <v>0</v>
      </c>
      <c r="S310" s="172">
        <f ca="1">UFMG!S14</f>
        <v>0</v>
      </c>
      <c r="T310" s="85" t="str">
        <f ca="1">UFMG!T14</f>
        <v>C</v>
      </c>
      <c r="U310" s="172">
        <f ca="1">UFMG!U14</f>
        <v>0</v>
      </c>
      <c r="V310" s="172">
        <f ca="1">UFMG!V14</f>
        <v>0</v>
      </c>
      <c r="W310" s="172">
        <f ca="1">UFMG!W14</f>
        <v>0</v>
      </c>
      <c r="X310" s="172">
        <f ca="1">UFMG!X14</f>
        <v>0</v>
      </c>
      <c r="Y310" s="172">
        <f ca="1">UFMG!Y14</f>
        <v>0</v>
      </c>
      <c r="Z310" s="172">
        <f ca="1">UFMG!Z14</f>
        <v>0</v>
      </c>
      <c r="AA310" s="172">
        <f ca="1">UFMG!AA14</f>
        <v>0</v>
      </c>
      <c r="AB310" s="172">
        <f ca="1">UFMG!AB14</f>
        <v>0</v>
      </c>
      <c r="AC310" s="172">
        <f ca="1">UFMG!AC14</f>
        <v>0</v>
      </c>
      <c r="AD310" s="172">
        <f ca="1">UFMG!AD14</f>
        <v>0</v>
      </c>
      <c r="AE310" s="172">
        <f ca="1">UFMG!AE14</f>
        <v>0</v>
      </c>
      <c r="AF310" s="172">
        <f ca="1">UFMG!AF14</f>
        <v>0</v>
      </c>
      <c r="AG310" s="172">
        <f ca="1">UFMG!AG14</f>
        <v>0</v>
      </c>
      <c r="AH310" s="172">
        <f ca="1">UFMG!AH14</f>
        <v>0</v>
      </c>
      <c r="AI310" s="172">
        <f ca="1">UFMG!AI14</f>
        <v>0</v>
      </c>
      <c r="AJ310" s="85"/>
      <c r="AK310" s="93"/>
      <c r="AL310" s="33"/>
      <c r="AM310" s="33"/>
      <c r="AN310" s="36"/>
      <c r="AO310" s="36"/>
      <c r="AP310" s="36"/>
      <c r="AQ310" s="36"/>
      <c r="AR310" s="37"/>
      <c r="AS310" s="33"/>
      <c r="AT310" s="33"/>
      <c r="AU310" s="33"/>
      <c r="AV310" s="33"/>
      <c r="AW310" s="33"/>
      <c r="AX310" s="33"/>
      <c r="AY310" s="33"/>
      <c r="AZ310" s="38">
        <f t="shared" si="320"/>
        <v>0</v>
      </c>
      <c r="BA310" s="39">
        <f t="shared" si="321"/>
        <v>0</v>
      </c>
      <c r="BB310" s="40">
        <f t="shared" si="322"/>
        <v>0</v>
      </c>
      <c r="BC310" s="31">
        <f t="shared" si="323"/>
        <v>0</v>
      </c>
      <c r="BD310" s="40">
        <f t="shared" si="324"/>
        <v>0</v>
      </c>
      <c r="BE310" s="31">
        <f t="shared" si="325"/>
        <v>0</v>
      </c>
      <c r="BF310" s="40">
        <f t="shared" si="326"/>
        <v>0</v>
      </c>
      <c r="BG310" s="31">
        <f t="shared" si="327"/>
        <v>0</v>
      </c>
      <c r="BH310" s="40">
        <f t="shared" si="328"/>
        <v>0</v>
      </c>
      <c r="BI310" s="40">
        <f t="shared" si="329"/>
        <v>0</v>
      </c>
      <c r="BJ310" s="40">
        <f t="shared" si="330"/>
        <v>0</v>
      </c>
      <c r="BK310" s="40">
        <f t="shared" si="331"/>
        <v>0</v>
      </c>
      <c r="BL310" s="40">
        <f t="shared" si="332"/>
        <v>0</v>
      </c>
      <c r="BM310" s="31">
        <f t="shared" si="333"/>
        <v>0</v>
      </c>
      <c r="BN310" s="40">
        <f t="shared" si="334"/>
        <v>0</v>
      </c>
      <c r="BO310" s="40">
        <f t="shared" si="335"/>
        <v>0</v>
      </c>
      <c r="BP310" s="40">
        <f t="shared" si="336"/>
        <v>0</v>
      </c>
      <c r="BQ310" s="40">
        <f t="shared" si="337"/>
        <v>0</v>
      </c>
      <c r="BR310" s="40">
        <f t="shared" si="338"/>
        <v>0</v>
      </c>
      <c r="BS310" s="31">
        <f t="shared" si="339"/>
        <v>0</v>
      </c>
      <c r="BT310" s="40">
        <f t="shared" si="340"/>
        <v>0</v>
      </c>
      <c r="BU310" s="41">
        <f t="shared" si="341"/>
        <v>0</v>
      </c>
      <c r="BV310" s="41">
        <f t="shared" si="342"/>
        <v>0</v>
      </c>
      <c r="BW310" s="42"/>
      <c r="BX310" s="39">
        <f t="shared" si="343"/>
        <v>0</v>
      </c>
      <c r="BY310" s="40">
        <f t="shared" si="344"/>
        <v>0</v>
      </c>
      <c r="BZ310" s="40">
        <f t="shared" si="345"/>
        <v>0</v>
      </c>
      <c r="CA310" s="40">
        <f t="shared" si="346"/>
        <v>0</v>
      </c>
      <c r="CB310" s="40">
        <f t="shared" si="347"/>
        <v>0</v>
      </c>
      <c r="CC310" s="32" t="str">
        <f t="shared" si="283"/>
        <v/>
      </c>
      <c r="CD310" s="177" t="e">
        <f t="shared" si="262"/>
        <v>#VALUE!</v>
      </c>
      <c r="CE310" s="24" t="str">
        <f t="shared" si="348"/>
        <v xml:space="preserve"> </v>
      </c>
      <c r="CF310" s="177" t="e">
        <f t="shared" si="263"/>
        <v>#VALUE!</v>
      </c>
      <c r="CG310" s="24" t="str">
        <f t="shared" si="349"/>
        <v xml:space="preserve"> </v>
      </c>
      <c r="CH310" s="177" t="e">
        <f t="shared" si="264"/>
        <v>#VALUE!</v>
      </c>
      <c r="CI310" s="24" t="str">
        <f t="shared" si="350"/>
        <v xml:space="preserve"> </v>
      </c>
      <c r="CJ310" s="24" t="e">
        <f t="shared" si="287"/>
        <v>#VALUE!</v>
      </c>
      <c r="CK310" s="175" t="e">
        <f t="shared" si="265"/>
        <v>#VALUE!</v>
      </c>
      <c r="CM310">
        <f t="shared" si="266"/>
        <v>0</v>
      </c>
      <c r="CN310">
        <f t="shared" si="267"/>
        <v>0</v>
      </c>
      <c r="CO310">
        <f t="shared" si="268"/>
        <v>0</v>
      </c>
      <c r="CP310">
        <f t="shared" si="269"/>
        <v>0</v>
      </c>
      <c r="CQ310">
        <f t="shared" si="270"/>
        <v>0</v>
      </c>
      <c r="CR310">
        <f t="shared" si="271"/>
        <v>0</v>
      </c>
      <c r="CS310">
        <f t="shared" si="272"/>
        <v>0</v>
      </c>
      <c r="CT310">
        <f t="shared" si="273"/>
        <v>0</v>
      </c>
      <c r="CU310">
        <f t="shared" si="274"/>
        <v>0</v>
      </c>
      <c r="CV310">
        <f t="shared" si="275"/>
        <v>0</v>
      </c>
      <c r="CW310">
        <f t="shared" si="276"/>
        <v>0</v>
      </c>
      <c r="CX310">
        <f t="shared" si="277"/>
        <v>0</v>
      </c>
      <c r="CY310">
        <f t="shared" si="278"/>
        <v>0</v>
      </c>
      <c r="CZ310">
        <f t="shared" si="279"/>
        <v>0</v>
      </c>
      <c r="DA310">
        <f t="shared" si="280"/>
        <v>0</v>
      </c>
      <c r="DB310">
        <f t="shared" si="281"/>
        <v>0</v>
      </c>
      <c r="DC310">
        <f t="shared" si="282"/>
        <v>0</v>
      </c>
      <c r="DE310" s="24">
        <f t="shared" si="288"/>
        <v>0</v>
      </c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</row>
    <row r="311" spans="1:123" ht="15.75" thickBot="1">
      <c r="A311" s="172" t="str">
        <f ca="1">UFMG!A15</f>
        <v>UFMG</v>
      </c>
      <c r="B311" s="172">
        <f ca="1">UFMG!B15</f>
        <v>13</v>
      </c>
      <c r="C311" s="172" t="str">
        <f ca="1">UFMG!C15</f>
        <v>Luiz Carlos C. A. Moraes</v>
      </c>
      <c r="D311" s="85" t="str">
        <f ca="1">UFMG!D15</f>
        <v>C</v>
      </c>
      <c r="E311" s="172">
        <f ca="1">UFMG!E15</f>
        <v>0</v>
      </c>
      <c r="F311" s="172">
        <f ca="1">UFMG!F15</f>
        <v>0</v>
      </c>
      <c r="G311" s="172">
        <f ca="1">UFMG!G15</f>
        <v>0</v>
      </c>
      <c r="H311" s="172">
        <f ca="1">UFMG!H15</f>
        <v>0</v>
      </c>
      <c r="I311" s="172">
        <f ca="1">UFMG!I15</f>
        <v>0</v>
      </c>
      <c r="J311" s="172">
        <f ca="1">UFMG!J15</f>
        <v>0</v>
      </c>
      <c r="K311" s="172">
        <f ca="1">UFMG!K15</f>
        <v>0</v>
      </c>
      <c r="L311" s="172">
        <f ca="1">UFMG!L15</f>
        <v>0</v>
      </c>
      <c r="M311" s="172">
        <f ca="1">UFMG!M15</f>
        <v>0</v>
      </c>
      <c r="N311" s="172">
        <f ca="1">UFMG!N15</f>
        <v>0</v>
      </c>
      <c r="O311" s="172">
        <f ca="1">UFMG!O15</f>
        <v>0</v>
      </c>
      <c r="P311" s="172">
        <f ca="1">UFMG!P15</f>
        <v>0</v>
      </c>
      <c r="Q311" s="172">
        <f ca="1">UFMG!Q15</f>
        <v>0</v>
      </c>
      <c r="R311" s="172">
        <f ca="1">UFMG!R15</f>
        <v>0</v>
      </c>
      <c r="S311" s="172">
        <f ca="1">UFMG!S15</f>
        <v>0</v>
      </c>
      <c r="T311" s="85" t="str">
        <f ca="1">UFMG!T15</f>
        <v>C</v>
      </c>
      <c r="U311" s="172">
        <f ca="1">UFMG!U15</f>
        <v>0</v>
      </c>
      <c r="V311" s="172">
        <f ca="1">UFMG!V15</f>
        <v>0</v>
      </c>
      <c r="W311" s="172">
        <f ca="1">UFMG!W15</f>
        <v>0</v>
      </c>
      <c r="X311" s="172">
        <f ca="1">UFMG!X15</f>
        <v>0</v>
      </c>
      <c r="Y311" s="172">
        <f ca="1">UFMG!Y15</f>
        <v>0</v>
      </c>
      <c r="Z311" s="172">
        <f ca="1">UFMG!Z15</f>
        <v>0</v>
      </c>
      <c r="AA311" s="172">
        <f ca="1">UFMG!AA15</f>
        <v>0</v>
      </c>
      <c r="AB311" s="172">
        <f ca="1">UFMG!AB15</f>
        <v>0</v>
      </c>
      <c r="AC311" s="172">
        <f ca="1">UFMG!AC15</f>
        <v>0</v>
      </c>
      <c r="AD311" s="172">
        <f ca="1">UFMG!AD15</f>
        <v>0</v>
      </c>
      <c r="AE311" s="172">
        <f ca="1">UFMG!AE15</f>
        <v>0</v>
      </c>
      <c r="AF311" s="172">
        <f ca="1">UFMG!AF15</f>
        <v>0</v>
      </c>
      <c r="AG311" s="172">
        <f ca="1">UFMG!AG15</f>
        <v>0</v>
      </c>
      <c r="AH311" s="172">
        <f ca="1">UFMG!AH15</f>
        <v>0</v>
      </c>
      <c r="AI311" s="172">
        <f ca="1">UFMG!AI15</f>
        <v>0</v>
      </c>
      <c r="AJ311" s="85"/>
      <c r="AK311" s="93"/>
      <c r="AL311" s="33"/>
      <c r="AM311" s="33"/>
      <c r="AN311" s="36"/>
      <c r="AO311" s="36"/>
      <c r="AP311" s="36"/>
      <c r="AQ311" s="36"/>
      <c r="AR311" s="37"/>
      <c r="AS311" s="33"/>
      <c r="AT311" s="33"/>
      <c r="AU311" s="33"/>
      <c r="AV311" s="33"/>
      <c r="AW311" s="33"/>
      <c r="AX311" s="33"/>
      <c r="AY311" s="33"/>
      <c r="AZ311" s="38">
        <f t="shared" si="320"/>
        <v>0</v>
      </c>
      <c r="BA311" s="39">
        <f t="shared" si="321"/>
        <v>0</v>
      </c>
      <c r="BB311" s="40">
        <f t="shared" si="322"/>
        <v>0</v>
      </c>
      <c r="BC311" s="31">
        <f t="shared" si="323"/>
        <v>0</v>
      </c>
      <c r="BD311" s="40">
        <f t="shared" si="324"/>
        <v>0</v>
      </c>
      <c r="BE311" s="31">
        <f t="shared" si="325"/>
        <v>0</v>
      </c>
      <c r="BF311" s="40">
        <f t="shared" si="326"/>
        <v>0</v>
      </c>
      <c r="BG311" s="31">
        <f t="shared" si="327"/>
        <v>0</v>
      </c>
      <c r="BH311" s="40">
        <f t="shared" si="328"/>
        <v>0</v>
      </c>
      <c r="BI311" s="40">
        <f t="shared" si="329"/>
        <v>0</v>
      </c>
      <c r="BJ311" s="40">
        <f t="shared" si="330"/>
        <v>0</v>
      </c>
      <c r="BK311" s="40">
        <f t="shared" si="331"/>
        <v>0</v>
      </c>
      <c r="BL311" s="40">
        <f t="shared" si="332"/>
        <v>0</v>
      </c>
      <c r="BM311" s="31">
        <f t="shared" si="333"/>
        <v>0</v>
      </c>
      <c r="BN311" s="40">
        <f t="shared" si="334"/>
        <v>0</v>
      </c>
      <c r="BO311" s="40">
        <f t="shared" si="335"/>
        <v>0</v>
      </c>
      <c r="BP311" s="40">
        <f t="shared" si="336"/>
        <v>0</v>
      </c>
      <c r="BQ311" s="40">
        <f t="shared" si="337"/>
        <v>0</v>
      </c>
      <c r="BR311" s="40">
        <f t="shared" si="338"/>
        <v>0</v>
      </c>
      <c r="BS311" s="31">
        <f t="shared" si="339"/>
        <v>0</v>
      </c>
      <c r="BT311" s="40">
        <f t="shared" si="340"/>
        <v>0</v>
      </c>
      <c r="BU311" s="41">
        <f t="shared" si="341"/>
        <v>0</v>
      </c>
      <c r="BV311" s="41">
        <f t="shared" si="342"/>
        <v>0</v>
      </c>
      <c r="BW311" s="42"/>
      <c r="BX311" s="39">
        <f t="shared" si="343"/>
        <v>0</v>
      </c>
      <c r="BY311" s="40">
        <f t="shared" si="344"/>
        <v>0</v>
      </c>
      <c r="BZ311" s="40">
        <f t="shared" si="345"/>
        <v>0</v>
      </c>
      <c r="CA311" s="40">
        <f t="shared" si="346"/>
        <v>0</v>
      </c>
      <c r="CB311" s="40">
        <f t="shared" si="347"/>
        <v>0</v>
      </c>
      <c r="CC311" s="32" t="str">
        <f t="shared" si="283"/>
        <v/>
      </c>
      <c r="CD311" s="177" t="e">
        <f t="shared" si="262"/>
        <v>#VALUE!</v>
      </c>
      <c r="CE311" s="24" t="str">
        <f t="shared" si="348"/>
        <v xml:space="preserve"> </v>
      </c>
      <c r="CF311" s="177" t="e">
        <f t="shared" si="263"/>
        <v>#VALUE!</v>
      </c>
      <c r="CG311" s="24" t="str">
        <f t="shared" si="349"/>
        <v xml:space="preserve"> </v>
      </c>
      <c r="CH311" s="177" t="e">
        <f t="shared" si="264"/>
        <v>#VALUE!</v>
      </c>
      <c r="CI311" s="24" t="str">
        <f t="shared" si="350"/>
        <v xml:space="preserve"> </v>
      </c>
      <c r="CJ311" s="24" t="e">
        <f t="shared" si="287"/>
        <v>#VALUE!</v>
      </c>
      <c r="CK311" s="175" t="e">
        <f t="shared" si="265"/>
        <v>#VALUE!</v>
      </c>
      <c r="CM311">
        <f t="shared" si="266"/>
        <v>0</v>
      </c>
      <c r="CN311">
        <f t="shared" si="267"/>
        <v>0</v>
      </c>
      <c r="CO311">
        <f t="shared" si="268"/>
        <v>0</v>
      </c>
      <c r="CP311">
        <f t="shared" si="269"/>
        <v>0</v>
      </c>
      <c r="CQ311">
        <f t="shared" si="270"/>
        <v>0</v>
      </c>
      <c r="CR311">
        <f t="shared" si="271"/>
        <v>0</v>
      </c>
      <c r="CS311">
        <f t="shared" si="272"/>
        <v>0</v>
      </c>
      <c r="CT311">
        <f t="shared" si="273"/>
        <v>0</v>
      </c>
      <c r="CU311">
        <f t="shared" si="274"/>
        <v>0</v>
      </c>
      <c r="CV311">
        <f t="shared" si="275"/>
        <v>0</v>
      </c>
      <c r="CW311">
        <f t="shared" si="276"/>
        <v>0</v>
      </c>
      <c r="CX311">
        <f t="shared" si="277"/>
        <v>0</v>
      </c>
      <c r="CY311">
        <f t="shared" si="278"/>
        <v>0</v>
      </c>
      <c r="CZ311">
        <f t="shared" si="279"/>
        <v>0</v>
      </c>
      <c r="DA311">
        <f t="shared" si="280"/>
        <v>0</v>
      </c>
      <c r="DB311">
        <f t="shared" si="281"/>
        <v>0</v>
      </c>
      <c r="DC311">
        <f t="shared" si="282"/>
        <v>0</v>
      </c>
      <c r="DE311" s="24">
        <f t="shared" si="288"/>
        <v>0</v>
      </c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</row>
    <row r="312" spans="1:123" ht="15.75" thickBot="1">
      <c r="A312" s="24" t="str">
        <f ca="1">UCB!A3</f>
        <v>UCB</v>
      </c>
      <c r="B312" s="24">
        <f ca="1">UCB!B3</f>
        <v>1</v>
      </c>
      <c r="C312" s="24" t="str">
        <f ca="1">UCB!C3</f>
        <v>Adriana Giavoni</v>
      </c>
      <c r="D312" s="85" t="str">
        <f ca="1">UCB!D3</f>
        <v>p</v>
      </c>
      <c r="E312" s="24">
        <f ca="1">UCB!E3</f>
        <v>0</v>
      </c>
      <c r="F312" s="24">
        <f ca="1">UCB!F3</f>
        <v>1</v>
      </c>
      <c r="G312" s="24">
        <f ca="1">UCB!G3</f>
        <v>2</v>
      </c>
      <c r="H312" s="24">
        <f ca="1">UCB!H3</f>
        <v>0</v>
      </c>
      <c r="I312" s="24">
        <f ca="1">UCB!I3</f>
        <v>0</v>
      </c>
      <c r="J312" s="24">
        <f ca="1">UCB!J3</f>
        <v>1</v>
      </c>
      <c r="K312" s="24">
        <f ca="1">UCB!K3</f>
        <v>0</v>
      </c>
      <c r="L312" s="24">
        <f ca="1">UCB!L3</f>
        <v>0</v>
      </c>
      <c r="M312" s="24">
        <f ca="1">UCB!M3</f>
        <v>0</v>
      </c>
      <c r="N312" s="24">
        <f ca="1">UCB!N3</f>
        <v>0</v>
      </c>
      <c r="O312" s="24">
        <f ca="1">UCB!O3</f>
        <v>0</v>
      </c>
      <c r="P312" s="24">
        <f ca="1">UCB!P3</f>
        <v>0</v>
      </c>
      <c r="Q312" s="24">
        <f ca="1">UCB!Q3</f>
        <v>0</v>
      </c>
      <c r="R312" s="24">
        <f ca="1">UCB!R3</f>
        <v>0</v>
      </c>
      <c r="S312" s="24">
        <f ca="1">UCB!S3</f>
        <v>0</v>
      </c>
      <c r="T312" s="85">
        <f ca="1">UCB!T3</f>
        <v>0</v>
      </c>
      <c r="U312" s="24">
        <f ca="1">UCB!U3</f>
        <v>0</v>
      </c>
      <c r="V312" s="24">
        <f ca="1">UCB!V3</f>
        <v>0</v>
      </c>
      <c r="W312" s="24">
        <f ca="1">UCB!W3</f>
        <v>0</v>
      </c>
      <c r="X312" s="24">
        <f ca="1">UCB!X3</f>
        <v>0</v>
      </c>
      <c r="Y312" s="24">
        <f ca="1">UCB!Y3</f>
        <v>0</v>
      </c>
      <c r="Z312" s="24">
        <f ca="1">UCB!Z3</f>
        <v>0</v>
      </c>
      <c r="AA312" s="24">
        <f ca="1">UCB!AA3</f>
        <v>0</v>
      </c>
      <c r="AB312" s="24">
        <f ca="1">UCB!AB3</f>
        <v>0</v>
      </c>
      <c r="AC312" s="24">
        <f ca="1">UCB!AC3</f>
        <v>0</v>
      </c>
      <c r="AD312" s="24">
        <f ca="1">UCB!AD3</f>
        <v>0</v>
      </c>
      <c r="AE312" s="24">
        <f ca="1">UCB!AE3</f>
        <v>0</v>
      </c>
      <c r="AF312" s="24">
        <f ca="1">UCB!AF3</f>
        <v>0</v>
      </c>
      <c r="AG312" s="24">
        <f ca="1">UCB!AG3</f>
        <v>0</v>
      </c>
      <c r="AH312" s="24">
        <f ca="1">UCB!AH3</f>
        <v>0</v>
      </c>
      <c r="AI312" s="24">
        <f ca="1">UCB!AI3</f>
        <v>0</v>
      </c>
      <c r="AJ312" s="85"/>
      <c r="AK312" s="93"/>
      <c r="AL312" s="33"/>
      <c r="AM312" s="33"/>
      <c r="AN312" s="36"/>
      <c r="AO312" s="36"/>
      <c r="AP312" s="36"/>
      <c r="AQ312" s="36"/>
      <c r="AR312" s="37"/>
      <c r="AS312" s="33"/>
      <c r="AT312" s="33"/>
      <c r="AU312" s="33"/>
      <c r="AV312" s="33"/>
      <c r="AW312" s="33"/>
      <c r="AX312" s="33"/>
      <c r="AY312" s="33"/>
      <c r="AZ312" s="38">
        <f t="shared" ref="AZ312:AZ332" si="351">COUNTIF(D312:AY312,"P")</f>
        <v>1</v>
      </c>
      <c r="BA312" s="39">
        <f t="shared" ref="BA312:BA332" si="352">SUM(E312,U312,AK312)</f>
        <v>0</v>
      </c>
      <c r="BB312" s="40">
        <f t="shared" ref="BB312:BB332" si="353">SUM(F312,V312,AL312)</f>
        <v>1</v>
      </c>
      <c r="BC312" s="31">
        <f t="shared" ref="BC312:BC332" si="354">SUM(BA312:BB312)</f>
        <v>1</v>
      </c>
      <c r="BD312" s="40">
        <f t="shared" ref="BD312:BD332" si="355">SUM(G312,W312,AM312)</f>
        <v>2</v>
      </c>
      <c r="BE312" s="31">
        <f t="shared" ref="BE312:BE332" si="356">SUM(BC312:BD312)</f>
        <v>3</v>
      </c>
      <c r="BF312" s="40">
        <f t="shared" ref="BF312:BF332" si="357">SUM(H312,X312,AN312)</f>
        <v>0</v>
      </c>
      <c r="BG312" s="31">
        <f t="shared" ref="BG312:BG332" si="358">BA312+BB312+BD312+BF312</f>
        <v>3</v>
      </c>
      <c r="BH312" s="40">
        <f t="shared" ref="BH312:BH332" si="359">SUM(I312,Y312,AO312)</f>
        <v>0</v>
      </c>
      <c r="BI312" s="40">
        <f t="shared" ref="BI312:BI332" si="360">SUM(J312,Z312,AP312)</f>
        <v>1</v>
      </c>
      <c r="BJ312" s="40">
        <f t="shared" ref="BJ312:BJ332" si="361">SUM(K312,AA312,AQ312)</f>
        <v>0</v>
      </c>
      <c r="BK312" s="40">
        <f t="shared" ref="BK312:BK332" si="362">SUM(AR312,AB312,L312)</f>
        <v>0</v>
      </c>
      <c r="BL312" s="40">
        <f t="shared" ref="BL312:BL332" si="363">SUM(AS312,AC312,M312)</f>
        <v>0</v>
      </c>
      <c r="BM312" s="31">
        <f t="shared" ref="BM312:BM332" si="364">SUM(BK312:BL312)</f>
        <v>0</v>
      </c>
      <c r="BN312" s="40">
        <f t="shared" ref="BN312:BN332" si="365">SUM(AT312,AD312,N312)</f>
        <v>0</v>
      </c>
      <c r="BO312" s="40">
        <f t="shared" ref="BO312:BO332" si="366">SUM(AU312,AE312,O312)</f>
        <v>0</v>
      </c>
      <c r="BP312" s="40">
        <f t="shared" ref="BP312:BP332" si="367">IF(BO312&gt;=3,3,BO312)</f>
        <v>0</v>
      </c>
      <c r="BQ312" s="40">
        <f t="shared" ref="BQ312:BQ332" si="368">SUM(AV312,AF312,P312)</f>
        <v>0</v>
      </c>
      <c r="BR312" s="40">
        <f t="shared" ref="BR312:BR332" si="369">SUM(AW312,AG312,Q312)</f>
        <v>0</v>
      </c>
      <c r="BS312" s="31">
        <f t="shared" ref="BS312:BS332" si="370">SUM(BQ312:BR312)</f>
        <v>0</v>
      </c>
      <c r="BT312" s="40">
        <f t="shared" ref="BT312:BT332" si="371">SUM(AX312,AH312,R312)</f>
        <v>0</v>
      </c>
      <c r="BU312" s="41">
        <f t="shared" ref="BU312:BU332" si="372">SUM(AY312,AI312,S312)</f>
        <v>0</v>
      </c>
      <c r="BV312" s="41">
        <f t="shared" ref="BV312:BV332" si="373">IF(BU312&gt;=3,3,BU312)</f>
        <v>0</v>
      </c>
      <c r="BW312" s="42"/>
      <c r="BX312" s="39">
        <f t="shared" ref="BX312:BX332" si="374">(BA312*100)+(BB312*80)+(BD312*60)+(BF312*40)+(BH312*20)</f>
        <v>200</v>
      </c>
      <c r="BY312" s="40">
        <f t="shared" ref="BY312:BY332" si="375">IF(BI312&gt;3,30,BI312*10)</f>
        <v>10</v>
      </c>
      <c r="BZ312" s="40">
        <f t="shared" ref="BZ312:BZ332" si="376">IF(BJ312&gt;3,15,BJ312*5)</f>
        <v>0</v>
      </c>
      <c r="CA312" s="40">
        <f t="shared" ref="CA312:CA332" si="377">(BK312*200)+(BL312*100)+(BN312*50)+(BP312*20)</f>
        <v>0</v>
      </c>
      <c r="CB312" s="40">
        <f t="shared" ref="CB312:CB332" si="378">(BQ312*100)+(BR312*50)+(BT312*25)+(BV312*10)</f>
        <v>0</v>
      </c>
      <c r="CC312" s="32">
        <f t="shared" si="283"/>
        <v>210</v>
      </c>
      <c r="CD312" s="177">
        <f t="shared" si="262"/>
        <v>136.66666666666669</v>
      </c>
      <c r="CE312" s="24">
        <f t="shared" ref="CE312:CE332" si="379">IF(AZ312=0," ",IF(CD312&gt;=0,3,"NAO"))</f>
        <v>3</v>
      </c>
      <c r="CF312" s="177">
        <f t="shared" si="263"/>
        <v>116.66666666666667</v>
      </c>
      <c r="CG312" s="24">
        <f t="shared" ref="CG312:CG332" si="380">IF(AZ312=0," ",IF(CF312&gt;=0,4,"NAO"))</f>
        <v>4</v>
      </c>
      <c r="CH312" s="177">
        <f t="shared" si="264"/>
        <v>90</v>
      </c>
      <c r="CI312" s="24">
        <f t="shared" ref="CI312:CI332" si="381">IF(AZ312=0," ",IF(CH312&gt;=0,5,"NAO"))</f>
        <v>5</v>
      </c>
      <c r="CJ312" s="24">
        <f t="shared" si="287"/>
        <v>277</v>
      </c>
      <c r="CK312" s="175">
        <f t="shared" si="265"/>
        <v>0.10602579961123874</v>
      </c>
      <c r="CM312">
        <f t="shared" si="266"/>
        <v>0</v>
      </c>
      <c r="CN312">
        <f t="shared" si="267"/>
        <v>0.1557632398753894</v>
      </c>
      <c r="CO312">
        <f t="shared" si="268"/>
        <v>0.19960079840319361</v>
      </c>
      <c r="CP312">
        <f t="shared" si="269"/>
        <v>0</v>
      </c>
      <c r="CQ312">
        <f t="shared" si="270"/>
        <v>0</v>
      </c>
      <c r="CR312">
        <f t="shared" si="271"/>
        <v>0.29940119760479045</v>
      </c>
      <c r="CS312">
        <f t="shared" si="272"/>
        <v>0</v>
      </c>
      <c r="CT312">
        <f t="shared" si="273"/>
        <v>0</v>
      </c>
      <c r="CU312">
        <f t="shared" si="274"/>
        <v>0</v>
      </c>
      <c r="CV312">
        <f t="shared" si="275"/>
        <v>0</v>
      </c>
      <c r="CW312">
        <f t="shared" si="276"/>
        <v>0</v>
      </c>
      <c r="CX312">
        <f t="shared" si="277"/>
        <v>0</v>
      </c>
      <c r="CY312">
        <f t="shared" si="278"/>
        <v>0</v>
      </c>
      <c r="CZ312">
        <f t="shared" si="279"/>
        <v>0</v>
      </c>
      <c r="DA312">
        <f t="shared" si="280"/>
        <v>0</v>
      </c>
      <c r="DB312">
        <f t="shared" si="281"/>
        <v>0</v>
      </c>
      <c r="DC312">
        <f t="shared" si="282"/>
        <v>0</v>
      </c>
      <c r="DE312" s="24">
        <f t="shared" si="288"/>
        <v>0</v>
      </c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</row>
    <row r="313" spans="1:123" ht="15.75" thickBot="1">
      <c r="A313" s="24" t="str">
        <f ca="1">UCB!A4</f>
        <v>UCB</v>
      </c>
      <c r="B313" s="24">
        <f ca="1">UCB!B4</f>
        <v>2</v>
      </c>
      <c r="C313" s="24" t="str">
        <f ca="1">UCB!C4</f>
        <v>Carmen Silvia Grubert Campbell</v>
      </c>
      <c r="D313" s="85" t="str">
        <f ca="1">UCB!D4</f>
        <v>P</v>
      </c>
      <c r="E313" s="24">
        <f ca="1">UCB!E4</f>
        <v>3</v>
      </c>
      <c r="F313" s="24">
        <f ca="1">UCB!F4</f>
        <v>5</v>
      </c>
      <c r="G313" s="24">
        <f ca="1">UCB!G4</f>
        <v>3</v>
      </c>
      <c r="H313" s="24">
        <f ca="1">UCB!H4</f>
        <v>0</v>
      </c>
      <c r="I313" s="24">
        <f ca="1">UCB!I4</f>
        <v>0</v>
      </c>
      <c r="J313" s="24">
        <f ca="1">UCB!J4</f>
        <v>1</v>
      </c>
      <c r="K313" s="24">
        <f ca="1">UCB!K4</f>
        <v>0</v>
      </c>
      <c r="L313" s="24">
        <f ca="1">UCB!L4</f>
        <v>0</v>
      </c>
      <c r="M313" s="24">
        <f ca="1">UCB!M4</f>
        <v>0</v>
      </c>
      <c r="N313" s="24">
        <f ca="1">UCB!N4</f>
        <v>0</v>
      </c>
      <c r="O313" s="24">
        <f ca="1">UCB!O4</f>
        <v>0</v>
      </c>
      <c r="P313" s="24">
        <f ca="1">UCB!P4</f>
        <v>0</v>
      </c>
      <c r="Q313" s="24">
        <f ca="1">UCB!Q4</f>
        <v>0</v>
      </c>
      <c r="R313" s="24">
        <f ca="1">UCB!R4</f>
        <v>0</v>
      </c>
      <c r="S313" s="24">
        <f ca="1">UCB!S4</f>
        <v>0</v>
      </c>
      <c r="T313" s="85" t="str">
        <f ca="1">UCB!T4</f>
        <v>P</v>
      </c>
      <c r="U313" s="24">
        <f ca="1">UCB!U4</f>
        <v>3</v>
      </c>
      <c r="V313" s="24">
        <f ca="1">UCB!V4</f>
        <v>2</v>
      </c>
      <c r="W313" s="24">
        <f ca="1">UCB!W4</f>
        <v>3</v>
      </c>
      <c r="X313" s="24">
        <f ca="1">UCB!X4</f>
        <v>1</v>
      </c>
      <c r="Y313" s="24">
        <f ca="1">UCB!Y4</f>
        <v>2</v>
      </c>
      <c r="Z313" s="24">
        <f ca="1">UCB!Z4</f>
        <v>2</v>
      </c>
      <c r="AA313" s="24">
        <f ca="1">UCB!AA4</f>
        <v>0</v>
      </c>
      <c r="AB313" s="24">
        <f ca="1">UCB!AB4</f>
        <v>0</v>
      </c>
      <c r="AC313" s="24">
        <f ca="1">UCB!AC4</f>
        <v>0</v>
      </c>
      <c r="AD313" s="24">
        <f ca="1">UCB!AD4</f>
        <v>0</v>
      </c>
      <c r="AE313" s="24">
        <f ca="1">UCB!AE4</f>
        <v>0</v>
      </c>
      <c r="AF313" s="24">
        <f ca="1">UCB!AF4</f>
        <v>0</v>
      </c>
      <c r="AG313" s="24">
        <f ca="1">UCB!AG4</f>
        <v>0</v>
      </c>
      <c r="AH313" s="24">
        <f ca="1">UCB!AH4</f>
        <v>0</v>
      </c>
      <c r="AI313" s="24">
        <f ca="1">UCB!AI4</f>
        <v>0</v>
      </c>
      <c r="AJ313" s="85"/>
      <c r="AK313" s="93"/>
      <c r="AL313" s="33"/>
      <c r="AM313" s="33"/>
      <c r="AN313" s="36"/>
      <c r="AO313" s="36"/>
      <c r="AP313" s="36"/>
      <c r="AQ313" s="36"/>
      <c r="AR313" s="37"/>
      <c r="AS313" s="33"/>
      <c r="AT313" s="33"/>
      <c r="AU313" s="33"/>
      <c r="AV313" s="33"/>
      <c r="AW313" s="33"/>
      <c r="AX313" s="33"/>
      <c r="AY313" s="33"/>
      <c r="AZ313" s="38">
        <f t="shared" si="351"/>
        <v>2</v>
      </c>
      <c r="BA313" s="39">
        <f t="shared" si="352"/>
        <v>6</v>
      </c>
      <c r="BB313" s="40">
        <f t="shared" si="353"/>
        <v>7</v>
      </c>
      <c r="BC313" s="31">
        <f t="shared" si="354"/>
        <v>13</v>
      </c>
      <c r="BD313" s="40">
        <f t="shared" si="355"/>
        <v>6</v>
      </c>
      <c r="BE313" s="31">
        <f t="shared" si="356"/>
        <v>19</v>
      </c>
      <c r="BF313" s="40">
        <f t="shared" si="357"/>
        <v>1</v>
      </c>
      <c r="BG313" s="31">
        <f t="shared" si="358"/>
        <v>20</v>
      </c>
      <c r="BH313" s="40">
        <f t="shared" si="359"/>
        <v>2</v>
      </c>
      <c r="BI313" s="40">
        <f t="shared" si="360"/>
        <v>3</v>
      </c>
      <c r="BJ313" s="40">
        <f t="shared" si="361"/>
        <v>0</v>
      </c>
      <c r="BK313" s="40">
        <f t="shared" si="362"/>
        <v>0</v>
      </c>
      <c r="BL313" s="40">
        <f t="shared" si="363"/>
        <v>0</v>
      </c>
      <c r="BM313" s="31">
        <f t="shared" si="364"/>
        <v>0</v>
      </c>
      <c r="BN313" s="40">
        <f t="shared" si="365"/>
        <v>0</v>
      </c>
      <c r="BO313" s="40">
        <f t="shared" si="366"/>
        <v>0</v>
      </c>
      <c r="BP313" s="40">
        <f t="shared" si="367"/>
        <v>0</v>
      </c>
      <c r="BQ313" s="40">
        <f t="shared" si="368"/>
        <v>0</v>
      </c>
      <c r="BR313" s="40">
        <f t="shared" si="369"/>
        <v>0</v>
      </c>
      <c r="BS313" s="31">
        <f t="shared" si="370"/>
        <v>0</v>
      </c>
      <c r="BT313" s="40">
        <f t="shared" si="371"/>
        <v>0</v>
      </c>
      <c r="BU313" s="41">
        <f t="shared" si="372"/>
        <v>0</v>
      </c>
      <c r="BV313" s="41">
        <f t="shared" si="373"/>
        <v>0</v>
      </c>
      <c r="BW313" s="42"/>
      <c r="BX313" s="39">
        <f t="shared" si="374"/>
        <v>1600</v>
      </c>
      <c r="BY313" s="40">
        <f t="shared" si="375"/>
        <v>30</v>
      </c>
      <c r="BZ313" s="40">
        <f t="shared" si="376"/>
        <v>0</v>
      </c>
      <c r="CA313" s="40">
        <f t="shared" si="377"/>
        <v>0</v>
      </c>
      <c r="CB313" s="40">
        <f t="shared" si="378"/>
        <v>0</v>
      </c>
      <c r="CC313" s="32">
        <f t="shared" si="283"/>
        <v>1630</v>
      </c>
      <c r="CD313" s="177">
        <f t="shared" si="262"/>
        <v>1483.3333333333333</v>
      </c>
      <c r="CE313" s="24">
        <f t="shared" si="379"/>
        <v>3</v>
      </c>
      <c r="CF313" s="177">
        <f t="shared" si="263"/>
        <v>1443.3333333333333</v>
      </c>
      <c r="CG313" s="24">
        <f t="shared" si="380"/>
        <v>4</v>
      </c>
      <c r="CH313" s="177">
        <f t="shared" si="264"/>
        <v>1390</v>
      </c>
      <c r="CI313" s="24">
        <f t="shared" si="381"/>
        <v>5</v>
      </c>
      <c r="CJ313" s="24">
        <f t="shared" si="287"/>
        <v>16</v>
      </c>
      <c r="CK313" s="175">
        <f t="shared" si="265"/>
        <v>0.8229621588872339</v>
      </c>
      <c r="CM313">
        <f t="shared" si="266"/>
        <v>1.1090573012939002</v>
      </c>
      <c r="CN313">
        <f t="shared" si="267"/>
        <v>1.090342679127726</v>
      </c>
      <c r="CO313">
        <f t="shared" si="268"/>
        <v>0.5988023952095809</v>
      </c>
      <c r="CP313">
        <f t="shared" si="269"/>
        <v>0.22779043280182235</v>
      </c>
      <c r="CQ313">
        <f t="shared" si="270"/>
        <v>1.680672268907563</v>
      </c>
      <c r="CR313">
        <f t="shared" si="271"/>
        <v>0.89820359281437134</v>
      </c>
      <c r="CS313">
        <f t="shared" si="272"/>
        <v>0</v>
      </c>
      <c r="CT313">
        <f t="shared" si="273"/>
        <v>0</v>
      </c>
      <c r="CU313">
        <f t="shared" si="274"/>
        <v>0</v>
      </c>
      <c r="CV313">
        <f t="shared" si="275"/>
        <v>0</v>
      </c>
      <c r="CW313">
        <f t="shared" si="276"/>
        <v>0</v>
      </c>
      <c r="CX313">
        <f t="shared" si="277"/>
        <v>0</v>
      </c>
      <c r="CY313">
        <f t="shared" si="278"/>
        <v>0</v>
      </c>
      <c r="CZ313">
        <f t="shared" si="279"/>
        <v>0</v>
      </c>
      <c r="DA313">
        <f t="shared" si="280"/>
        <v>0</v>
      </c>
      <c r="DB313">
        <f t="shared" si="281"/>
        <v>0</v>
      </c>
      <c r="DC313">
        <f t="shared" si="282"/>
        <v>0</v>
      </c>
      <c r="DE313" s="24">
        <f t="shared" si="288"/>
        <v>0</v>
      </c>
      <c r="DF313" s="24"/>
      <c r="DG313" s="24"/>
      <c r="DH313" s="24"/>
      <c r="DI313" s="24"/>
      <c r="DJ313" s="24"/>
      <c r="DK313" s="24"/>
      <c r="DL313" s="24"/>
      <c r="DM313" s="24"/>
      <c r="DN313" s="24"/>
      <c r="DO313" s="24"/>
      <c r="DP313" s="24"/>
      <c r="DQ313" s="24"/>
      <c r="DR313" s="24"/>
      <c r="DS313" s="24"/>
    </row>
    <row r="314" spans="1:123" ht="15.75" thickBot="1">
      <c r="A314" s="24" t="str">
        <f ca="1">UCB!A5</f>
        <v>UCB</v>
      </c>
      <c r="B314" s="24">
        <f ca="1">UCB!B5</f>
        <v>3</v>
      </c>
      <c r="C314" s="24" t="str">
        <f ca="1">UCB!C5</f>
        <v>Claudia Eliane Cestari</v>
      </c>
      <c r="D314" s="85" t="str">
        <f ca="1">UCB!D5</f>
        <v>C</v>
      </c>
      <c r="E314" s="24">
        <f ca="1">UCB!E5</f>
        <v>0</v>
      </c>
      <c r="F314" s="24">
        <f ca="1">UCB!F5</f>
        <v>0</v>
      </c>
      <c r="G314" s="24">
        <f ca="1">UCB!G5</f>
        <v>0</v>
      </c>
      <c r="H314" s="24">
        <f ca="1">UCB!H5</f>
        <v>0</v>
      </c>
      <c r="I314" s="24">
        <f ca="1">UCB!I5</f>
        <v>0</v>
      </c>
      <c r="J314" s="24">
        <f ca="1">UCB!J5</f>
        <v>0</v>
      </c>
      <c r="K314" s="24">
        <f ca="1">UCB!K5</f>
        <v>0</v>
      </c>
      <c r="L314" s="24">
        <f ca="1">UCB!L5</f>
        <v>0</v>
      </c>
      <c r="M314" s="24">
        <f ca="1">UCB!M5</f>
        <v>0</v>
      </c>
      <c r="N314" s="24">
        <f ca="1">UCB!N5</f>
        <v>0</v>
      </c>
      <c r="O314" s="24">
        <f ca="1">UCB!O5</f>
        <v>0</v>
      </c>
      <c r="P314" s="24">
        <f ca="1">UCB!P5</f>
        <v>0</v>
      </c>
      <c r="Q314" s="24">
        <f ca="1">UCB!Q5</f>
        <v>0</v>
      </c>
      <c r="R314" s="24">
        <f ca="1">UCB!R5</f>
        <v>0</v>
      </c>
      <c r="S314" s="24">
        <f ca="1">UCB!S5</f>
        <v>0</v>
      </c>
      <c r="T314" s="85" t="str">
        <f ca="1">UCB!T5</f>
        <v>C</v>
      </c>
      <c r="U314" s="24">
        <f ca="1">UCB!U5</f>
        <v>0</v>
      </c>
      <c r="V314" s="24">
        <f ca="1">UCB!V5</f>
        <v>0</v>
      </c>
      <c r="W314" s="24">
        <f ca="1">UCB!W5</f>
        <v>0</v>
      </c>
      <c r="X314" s="24">
        <f ca="1">UCB!X5</f>
        <v>0</v>
      </c>
      <c r="Y314" s="24">
        <f ca="1">UCB!Y5</f>
        <v>0</v>
      </c>
      <c r="Z314" s="24">
        <f ca="1">UCB!Z5</f>
        <v>0</v>
      </c>
      <c r="AA314" s="24">
        <f ca="1">UCB!AA5</f>
        <v>0</v>
      </c>
      <c r="AB314" s="24">
        <f ca="1">UCB!AB5</f>
        <v>0</v>
      </c>
      <c r="AC314" s="24">
        <f ca="1">UCB!AC5</f>
        <v>0</v>
      </c>
      <c r="AD314" s="24">
        <f ca="1">UCB!AD5</f>
        <v>0</v>
      </c>
      <c r="AE314" s="24">
        <f ca="1">UCB!AE5</f>
        <v>0</v>
      </c>
      <c r="AF314" s="24">
        <f ca="1">UCB!AF5</f>
        <v>0</v>
      </c>
      <c r="AG314" s="24">
        <f ca="1">UCB!AG5</f>
        <v>0</v>
      </c>
      <c r="AH314" s="24">
        <f ca="1">UCB!AH5</f>
        <v>0</v>
      </c>
      <c r="AI314" s="24">
        <f ca="1">UCB!AI5</f>
        <v>0</v>
      </c>
      <c r="AJ314" s="85"/>
      <c r="AK314" s="93"/>
      <c r="AL314" s="33"/>
      <c r="AM314" s="33"/>
      <c r="AN314" s="36"/>
      <c r="AO314" s="36"/>
      <c r="AP314" s="36"/>
      <c r="AQ314" s="36"/>
      <c r="AR314" s="37"/>
      <c r="AS314" s="33"/>
      <c r="AT314" s="33"/>
      <c r="AU314" s="33"/>
      <c r="AV314" s="33"/>
      <c r="AW314" s="33"/>
      <c r="AX314" s="33"/>
      <c r="AY314" s="33"/>
      <c r="AZ314" s="38">
        <f t="shared" si="351"/>
        <v>0</v>
      </c>
      <c r="BA314" s="39">
        <f t="shared" si="352"/>
        <v>0</v>
      </c>
      <c r="BB314" s="40">
        <f t="shared" si="353"/>
        <v>0</v>
      </c>
      <c r="BC314" s="31">
        <f t="shared" si="354"/>
        <v>0</v>
      </c>
      <c r="BD314" s="40">
        <f t="shared" si="355"/>
        <v>0</v>
      </c>
      <c r="BE314" s="31">
        <f t="shared" si="356"/>
        <v>0</v>
      </c>
      <c r="BF314" s="40">
        <f t="shared" si="357"/>
        <v>0</v>
      </c>
      <c r="BG314" s="31">
        <f t="shared" si="358"/>
        <v>0</v>
      </c>
      <c r="BH314" s="40">
        <f t="shared" si="359"/>
        <v>0</v>
      </c>
      <c r="BI314" s="40">
        <f t="shared" si="360"/>
        <v>0</v>
      </c>
      <c r="BJ314" s="40">
        <f t="shared" si="361"/>
        <v>0</v>
      </c>
      <c r="BK314" s="40">
        <f t="shared" si="362"/>
        <v>0</v>
      </c>
      <c r="BL314" s="40">
        <f t="shared" si="363"/>
        <v>0</v>
      </c>
      <c r="BM314" s="31">
        <f t="shared" si="364"/>
        <v>0</v>
      </c>
      <c r="BN314" s="40">
        <f t="shared" si="365"/>
        <v>0</v>
      </c>
      <c r="BO314" s="40">
        <f t="shared" si="366"/>
        <v>0</v>
      </c>
      <c r="BP314" s="40">
        <f t="shared" si="367"/>
        <v>0</v>
      </c>
      <c r="BQ314" s="40">
        <f t="shared" si="368"/>
        <v>0</v>
      </c>
      <c r="BR314" s="40">
        <f t="shared" si="369"/>
        <v>0</v>
      </c>
      <c r="BS314" s="31">
        <f t="shared" si="370"/>
        <v>0</v>
      </c>
      <c r="BT314" s="40">
        <f t="shared" si="371"/>
        <v>0</v>
      </c>
      <c r="BU314" s="41">
        <f t="shared" si="372"/>
        <v>0</v>
      </c>
      <c r="BV314" s="41">
        <f t="shared" si="373"/>
        <v>0</v>
      </c>
      <c r="BW314" s="42"/>
      <c r="BX314" s="39">
        <f t="shared" si="374"/>
        <v>0</v>
      </c>
      <c r="BY314" s="40">
        <f t="shared" si="375"/>
        <v>0</v>
      </c>
      <c r="BZ314" s="40">
        <f t="shared" si="376"/>
        <v>0</v>
      </c>
      <c r="CA314" s="40">
        <f t="shared" si="377"/>
        <v>0</v>
      </c>
      <c r="CB314" s="40">
        <f t="shared" si="378"/>
        <v>0</v>
      </c>
      <c r="CC314" s="32" t="str">
        <f t="shared" si="283"/>
        <v/>
      </c>
      <c r="CD314" s="177" t="e">
        <f t="shared" si="262"/>
        <v>#VALUE!</v>
      </c>
      <c r="CE314" s="24" t="str">
        <f t="shared" si="379"/>
        <v xml:space="preserve"> </v>
      </c>
      <c r="CF314" s="177" t="e">
        <f t="shared" si="263"/>
        <v>#VALUE!</v>
      </c>
      <c r="CG314" s="24" t="str">
        <f t="shared" si="380"/>
        <v xml:space="preserve"> </v>
      </c>
      <c r="CH314" s="177" t="e">
        <f t="shared" si="264"/>
        <v>#VALUE!</v>
      </c>
      <c r="CI314" s="24" t="str">
        <f t="shared" si="381"/>
        <v xml:space="preserve"> </v>
      </c>
      <c r="CJ314" s="24" t="e">
        <f t="shared" si="287"/>
        <v>#VALUE!</v>
      </c>
      <c r="CK314" s="175" t="e">
        <f t="shared" si="265"/>
        <v>#VALUE!</v>
      </c>
      <c r="CM314">
        <f t="shared" si="266"/>
        <v>0</v>
      </c>
      <c r="CN314">
        <f t="shared" si="267"/>
        <v>0</v>
      </c>
      <c r="CO314">
        <f t="shared" si="268"/>
        <v>0</v>
      </c>
      <c r="CP314">
        <f t="shared" si="269"/>
        <v>0</v>
      </c>
      <c r="CQ314">
        <f t="shared" si="270"/>
        <v>0</v>
      </c>
      <c r="CR314">
        <f t="shared" si="271"/>
        <v>0</v>
      </c>
      <c r="CS314">
        <f t="shared" si="272"/>
        <v>0</v>
      </c>
      <c r="CT314">
        <f t="shared" si="273"/>
        <v>0</v>
      </c>
      <c r="CU314">
        <f t="shared" si="274"/>
        <v>0</v>
      </c>
      <c r="CV314">
        <f t="shared" si="275"/>
        <v>0</v>
      </c>
      <c r="CW314">
        <f t="shared" si="276"/>
        <v>0</v>
      </c>
      <c r="CX314">
        <f t="shared" si="277"/>
        <v>0</v>
      </c>
      <c r="CY314">
        <f t="shared" si="278"/>
        <v>0</v>
      </c>
      <c r="CZ314">
        <f t="shared" si="279"/>
        <v>0</v>
      </c>
      <c r="DA314">
        <f t="shared" si="280"/>
        <v>0</v>
      </c>
      <c r="DB314">
        <f t="shared" si="281"/>
        <v>0</v>
      </c>
      <c r="DC314">
        <f t="shared" si="282"/>
        <v>0</v>
      </c>
      <c r="DE314" s="24">
        <f t="shared" si="288"/>
        <v>0</v>
      </c>
      <c r="DF314" s="24"/>
      <c r="DG314" s="24"/>
      <c r="DH314" s="24"/>
      <c r="DI314" s="24"/>
      <c r="DJ314" s="24"/>
      <c r="DK314" s="24"/>
      <c r="DL314" s="24"/>
      <c r="DM314" s="24"/>
      <c r="DN314" s="24"/>
      <c r="DO314" s="24"/>
      <c r="DP314" s="24"/>
      <c r="DQ314" s="24"/>
      <c r="DR314" s="24"/>
      <c r="DS314" s="24"/>
    </row>
    <row r="315" spans="1:123" ht="15.75" thickBot="1">
      <c r="A315" s="24" t="str">
        <f ca="1">UCB!A6</f>
        <v>UCB</v>
      </c>
      <c r="B315" s="24">
        <f ca="1">UCB!B6</f>
        <v>4</v>
      </c>
      <c r="C315" s="24" t="str">
        <f ca="1">UCB!C6</f>
        <v>Claudio Olavo de A. Cordova</v>
      </c>
      <c r="D315" s="85" t="str">
        <f ca="1">UCB!D6</f>
        <v>P</v>
      </c>
      <c r="E315" s="24">
        <f ca="1">UCB!E6</f>
        <v>0</v>
      </c>
      <c r="F315" s="24">
        <f ca="1">UCB!F6</f>
        <v>0</v>
      </c>
      <c r="G315" s="24">
        <f ca="1">UCB!G6</f>
        <v>2</v>
      </c>
      <c r="H315" s="24">
        <f ca="1">UCB!H6</f>
        <v>0</v>
      </c>
      <c r="I315" s="24">
        <f ca="1">UCB!I6</f>
        <v>1</v>
      </c>
      <c r="J315" s="24">
        <f ca="1">UCB!J6</f>
        <v>1</v>
      </c>
      <c r="K315" s="24">
        <f ca="1">UCB!K6</f>
        <v>0</v>
      </c>
      <c r="L315" s="24">
        <f ca="1">UCB!L6</f>
        <v>0</v>
      </c>
      <c r="M315" s="24">
        <f ca="1">UCB!M6</f>
        <v>0</v>
      </c>
      <c r="N315" s="24">
        <f ca="1">UCB!N6</f>
        <v>0</v>
      </c>
      <c r="O315" s="24">
        <f ca="1">UCB!O6</f>
        <v>0</v>
      </c>
      <c r="P315" s="24">
        <f ca="1">UCB!P6</f>
        <v>0</v>
      </c>
      <c r="Q315" s="24">
        <f ca="1">UCB!Q6</f>
        <v>0</v>
      </c>
      <c r="R315" s="24">
        <f ca="1">UCB!R6</f>
        <v>0</v>
      </c>
      <c r="S315" s="24">
        <f ca="1">UCB!S6</f>
        <v>0</v>
      </c>
      <c r="T315" s="85" t="str">
        <f ca="1">UCB!T6</f>
        <v>P</v>
      </c>
      <c r="U315" s="24">
        <f ca="1">UCB!U6</f>
        <v>1</v>
      </c>
      <c r="V315" s="24">
        <f ca="1">UCB!V6</f>
        <v>0</v>
      </c>
      <c r="W315" s="24">
        <f ca="1">UCB!W6</f>
        <v>2</v>
      </c>
      <c r="X315" s="24">
        <f ca="1">UCB!X6</f>
        <v>1</v>
      </c>
      <c r="Y315" s="24">
        <f ca="1">UCB!Y6</f>
        <v>0</v>
      </c>
      <c r="Z315" s="24">
        <f ca="1">UCB!Z6</f>
        <v>0</v>
      </c>
      <c r="AA315" s="24">
        <f ca="1">UCB!AA6</f>
        <v>0</v>
      </c>
      <c r="AB315" s="24">
        <f ca="1">UCB!AB6</f>
        <v>0</v>
      </c>
      <c r="AC315" s="24">
        <f ca="1">UCB!AC6</f>
        <v>0</v>
      </c>
      <c r="AD315" s="24">
        <f ca="1">UCB!AD6</f>
        <v>0</v>
      </c>
      <c r="AE315" s="24">
        <f ca="1">UCB!AE6</f>
        <v>0</v>
      </c>
      <c r="AF315" s="24">
        <f ca="1">UCB!AF6</f>
        <v>0</v>
      </c>
      <c r="AG315" s="24">
        <f ca="1">UCB!AG6</f>
        <v>0</v>
      </c>
      <c r="AH315" s="24">
        <f ca="1">UCB!AH6</f>
        <v>0</v>
      </c>
      <c r="AI315" s="24">
        <f ca="1">UCB!AI6</f>
        <v>0</v>
      </c>
      <c r="AJ315" s="85"/>
      <c r="AK315" s="93"/>
      <c r="AL315" s="33"/>
      <c r="AM315" s="33"/>
      <c r="AN315" s="36"/>
      <c r="AO315" s="36"/>
      <c r="AP315" s="36"/>
      <c r="AQ315" s="36"/>
      <c r="AR315" s="37"/>
      <c r="AS315" s="33"/>
      <c r="AT315" s="33"/>
      <c r="AU315" s="33"/>
      <c r="AV315" s="33"/>
      <c r="AW315" s="33"/>
      <c r="AX315" s="33"/>
      <c r="AY315" s="33"/>
      <c r="AZ315" s="38">
        <f t="shared" si="351"/>
        <v>2</v>
      </c>
      <c r="BA315" s="39">
        <f t="shared" si="352"/>
        <v>1</v>
      </c>
      <c r="BB315" s="40">
        <f t="shared" si="353"/>
        <v>0</v>
      </c>
      <c r="BC315" s="31">
        <f t="shared" si="354"/>
        <v>1</v>
      </c>
      <c r="BD315" s="40">
        <f t="shared" si="355"/>
        <v>4</v>
      </c>
      <c r="BE315" s="31">
        <f t="shared" si="356"/>
        <v>5</v>
      </c>
      <c r="BF315" s="40">
        <f t="shared" si="357"/>
        <v>1</v>
      </c>
      <c r="BG315" s="31">
        <f t="shared" si="358"/>
        <v>6</v>
      </c>
      <c r="BH315" s="40">
        <f t="shared" si="359"/>
        <v>1</v>
      </c>
      <c r="BI315" s="40">
        <f t="shared" si="360"/>
        <v>1</v>
      </c>
      <c r="BJ315" s="40">
        <f t="shared" si="361"/>
        <v>0</v>
      </c>
      <c r="BK315" s="40">
        <f t="shared" si="362"/>
        <v>0</v>
      </c>
      <c r="BL315" s="40">
        <f t="shared" si="363"/>
        <v>0</v>
      </c>
      <c r="BM315" s="31">
        <f t="shared" si="364"/>
        <v>0</v>
      </c>
      <c r="BN315" s="40">
        <f t="shared" si="365"/>
        <v>0</v>
      </c>
      <c r="BO315" s="40">
        <f t="shared" si="366"/>
        <v>0</v>
      </c>
      <c r="BP315" s="40">
        <f t="shared" si="367"/>
        <v>0</v>
      </c>
      <c r="BQ315" s="40">
        <f t="shared" si="368"/>
        <v>0</v>
      </c>
      <c r="BR315" s="40">
        <f t="shared" si="369"/>
        <v>0</v>
      </c>
      <c r="BS315" s="31">
        <f t="shared" si="370"/>
        <v>0</v>
      </c>
      <c r="BT315" s="40">
        <f t="shared" si="371"/>
        <v>0</v>
      </c>
      <c r="BU315" s="41">
        <f t="shared" si="372"/>
        <v>0</v>
      </c>
      <c r="BV315" s="41">
        <f t="shared" si="373"/>
        <v>0</v>
      </c>
      <c r="BW315" s="42"/>
      <c r="BX315" s="39">
        <f t="shared" si="374"/>
        <v>400</v>
      </c>
      <c r="BY315" s="40">
        <f t="shared" si="375"/>
        <v>10</v>
      </c>
      <c r="BZ315" s="40">
        <f t="shared" si="376"/>
        <v>0</v>
      </c>
      <c r="CA315" s="40">
        <f t="shared" si="377"/>
        <v>0</v>
      </c>
      <c r="CB315" s="40">
        <f t="shared" si="378"/>
        <v>0</v>
      </c>
      <c r="CC315" s="32">
        <f t="shared" si="283"/>
        <v>410</v>
      </c>
      <c r="CD315" s="177">
        <f t="shared" si="262"/>
        <v>263.33333333333337</v>
      </c>
      <c r="CE315" s="24">
        <f t="shared" si="379"/>
        <v>3</v>
      </c>
      <c r="CF315" s="177">
        <f t="shared" si="263"/>
        <v>223.33333333333334</v>
      </c>
      <c r="CG315" s="24">
        <f t="shared" si="380"/>
        <v>4</v>
      </c>
      <c r="CH315" s="177">
        <f t="shared" si="264"/>
        <v>170</v>
      </c>
      <c r="CI315" s="24">
        <f t="shared" si="381"/>
        <v>5</v>
      </c>
      <c r="CJ315" s="24">
        <f t="shared" si="287"/>
        <v>150</v>
      </c>
      <c r="CK315" s="175">
        <f t="shared" si="265"/>
        <v>0.20700275162194229</v>
      </c>
      <c r="CM315">
        <f t="shared" si="266"/>
        <v>0.18484288354898337</v>
      </c>
      <c r="CN315">
        <f t="shared" si="267"/>
        <v>0</v>
      </c>
      <c r="CO315">
        <f t="shared" si="268"/>
        <v>0.39920159680638723</v>
      </c>
      <c r="CP315">
        <f t="shared" si="269"/>
        <v>0.22779043280182235</v>
      </c>
      <c r="CQ315">
        <f t="shared" si="270"/>
        <v>0.84033613445378152</v>
      </c>
      <c r="CR315">
        <f t="shared" si="271"/>
        <v>0.29940119760479045</v>
      </c>
      <c r="CS315">
        <f t="shared" si="272"/>
        <v>0</v>
      </c>
      <c r="CT315">
        <f t="shared" si="273"/>
        <v>0</v>
      </c>
      <c r="CU315">
        <f t="shared" si="274"/>
        <v>0</v>
      </c>
      <c r="CV315">
        <f t="shared" si="275"/>
        <v>0</v>
      </c>
      <c r="CW315">
        <f t="shared" si="276"/>
        <v>0</v>
      </c>
      <c r="CX315">
        <f t="shared" si="277"/>
        <v>0</v>
      </c>
      <c r="CY315">
        <f t="shared" si="278"/>
        <v>0</v>
      </c>
      <c r="CZ315">
        <f t="shared" si="279"/>
        <v>0</v>
      </c>
      <c r="DA315">
        <f t="shared" si="280"/>
        <v>0</v>
      </c>
      <c r="DB315">
        <f t="shared" si="281"/>
        <v>0</v>
      </c>
      <c r="DC315">
        <f t="shared" si="282"/>
        <v>0</v>
      </c>
      <c r="DE315" s="24">
        <f t="shared" si="288"/>
        <v>0</v>
      </c>
      <c r="DF315" s="24"/>
      <c r="DG315" s="24"/>
      <c r="DH315" s="24"/>
      <c r="DI315" s="24"/>
      <c r="DJ315" s="24"/>
      <c r="DK315" s="24"/>
      <c r="DL315" s="24"/>
      <c r="DM315" s="24"/>
      <c r="DN315" s="24"/>
      <c r="DO315" s="24"/>
      <c r="DP315" s="24"/>
      <c r="DQ315" s="24"/>
      <c r="DR315" s="24"/>
      <c r="DS315" s="24"/>
    </row>
    <row r="316" spans="1:123" ht="15.75" thickBot="1">
      <c r="A316" s="24" t="str">
        <f ca="1">UCB!A7</f>
        <v>UCB</v>
      </c>
      <c r="B316" s="24">
        <f ca="1">UCB!B7</f>
        <v>5</v>
      </c>
      <c r="C316" s="24" t="str">
        <f ca="1">UCB!C7</f>
        <v>Daniel Alexandre Boullosa Alvarez</v>
      </c>
      <c r="D316" s="85" t="str">
        <f ca="1">UCB!D7</f>
        <v>P</v>
      </c>
      <c r="E316" s="24">
        <f ca="1">UCB!E7</f>
        <v>2</v>
      </c>
      <c r="F316" s="24">
        <f ca="1">UCB!F7</f>
        <v>1</v>
      </c>
      <c r="G316" s="24">
        <f ca="1">UCB!G7</f>
        <v>2</v>
      </c>
      <c r="H316" s="24">
        <f ca="1">UCB!H7</f>
        <v>0</v>
      </c>
      <c r="I316" s="24">
        <f ca="1">UCB!I7</f>
        <v>0</v>
      </c>
      <c r="J316" s="24">
        <f ca="1">UCB!J7</f>
        <v>0</v>
      </c>
      <c r="K316" s="24">
        <f ca="1">UCB!K7</f>
        <v>0</v>
      </c>
      <c r="L316" s="24">
        <f ca="1">UCB!L7</f>
        <v>0</v>
      </c>
      <c r="M316" s="24">
        <f ca="1">UCB!M7</f>
        <v>0</v>
      </c>
      <c r="N316" s="24">
        <f ca="1">UCB!N7</f>
        <v>0</v>
      </c>
      <c r="O316" s="24">
        <f ca="1">UCB!O7</f>
        <v>0</v>
      </c>
      <c r="P316" s="24">
        <f ca="1">UCB!P7</f>
        <v>0</v>
      </c>
      <c r="Q316" s="24">
        <f ca="1">UCB!Q7</f>
        <v>0</v>
      </c>
      <c r="R316" s="24">
        <f ca="1">UCB!R7</f>
        <v>0</v>
      </c>
      <c r="S316" s="24">
        <f ca="1">UCB!S7</f>
        <v>0</v>
      </c>
      <c r="T316" s="85" t="str">
        <f ca="1">UCB!T7</f>
        <v>P</v>
      </c>
      <c r="U316" s="24">
        <f ca="1">UCB!U7</f>
        <v>4</v>
      </c>
      <c r="V316" s="24">
        <f ca="1">UCB!V7</f>
        <v>0</v>
      </c>
      <c r="W316" s="24">
        <f ca="1">UCB!W7</f>
        <v>2</v>
      </c>
      <c r="X316" s="24">
        <f ca="1">UCB!X7</f>
        <v>0</v>
      </c>
      <c r="Y316" s="24">
        <f ca="1">UCB!Y7</f>
        <v>0</v>
      </c>
      <c r="Z316" s="24">
        <f ca="1">UCB!Z7</f>
        <v>1</v>
      </c>
      <c r="AA316" s="24">
        <f ca="1">UCB!AA7</f>
        <v>0</v>
      </c>
      <c r="AB316" s="24">
        <f ca="1">UCB!AB7</f>
        <v>0</v>
      </c>
      <c r="AC316" s="24">
        <f ca="1">UCB!AC7</f>
        <v>0</v>
      </c>
      <c r="AD316" s="24">
        <f ca="1">UCB!AD7</f>
        <v>0</v>
      </c>
      <c r="AE316" s="24">
        <f ca="1">UCB!AE7</f>
        <v>0</v>
      </c>
      <c r="AF316" s="24">
        <f ca="1">UCB!AF7</f>
        <v>0</v>
      </c>
      <c r="AG316" s="24">
        <f ca="1">UCB!AG7</f>
        <v>0</v>
      </c>
      <c r="AH316" s="24">
        <f ca="1">UCB!AH7</f>
        <v>0</v>
      </c>
      <c r="AI316" s="24">
        <f ca="1">UCB!AI7</f>
        <v>0</v>
      </c>
      <c r="AJ316" s="85"/>
      <c r="AK316" s="93"/>
      <c r="AL316" s="33"/>
      <c r="AM316" s="33"/>
      <c r="AN316" s="36"/>
      <c r="AO316" s="36"/>
      <c r="AP316" s="36"/>
      <c r="AQ316" s="36"/>
      <c r="AR316" s="37"/>
      <c r="AS316" s="33"/>
      <c r="AT316" s="33"/>
      <c r="AU316" s="33"/>
      <c r="AV316" s="33"/>
      <c r="AW316" s="33"/>
      <c r="AX316" s="33"/>
      <c r="AY316" s="33"/>
      <c r="AZ316" s="38">
        <f t="shared" si="351"/>
        <v>2</v>
      </c>
      <c r="BA316" s="39">
        <f t="shared" si="352"/>
        <v>6</v>
      </c>
      <c r="BB316" s="40">
        <f t="shared" si="353"/>
        <v>1</v>
      </c>
      <c r="BC316" s="31">
        <f t="shared" si="354"/>
        <v>7</v>
      </c>
      <c r="BD316" s="40">
        <f t="shared" si="355"/>
        <v>4</v>
      </c>
      <c r="BE316" s="31">
        <f t="shared" si="356"/>
        <v>11</v>
      </c>
      <c r="BF316" s="40">
        <f t="shared" si="357"/>
        <v>0</v>
      </c>
      <c r="BG316" s="31">
        <f t="shared" si="358"/>
        <v>11</v>
      </c>
      <c r="BH316" s="40">
        <f t="shared" si="359"/>
        <v>0</v>
      </c>
      <c r="BI316" s="40">
        <f t="shared" si="360"/>
        <v>1</v>
      </c>
      <c r="BJ316" s="40">
        <f t="shared" si="361"/>
        <v>0</v>
      </c>
      <c r="BK316" s="40">
        <f t="shared" si="362"/>
        <v>0</v>
      </c>
      <c r="BL316" s="40">
        <f t="shared" si="363"/>
        <v>0</v>
      </c>
      <c r="BM316" s="31">
        <f t="shared" si="364"/>
        <v>0</v>
      </c>
      <c r="BN316" s="40">
        <f t="shared" si="365"/>
        <v>0</v>
      </c>
      <c r="BO316" s="40">
        <f t="shared" si="366"/>
        <v>0</v>
      </c>
      <c r="BP316" s="40">
        <f t="shared" si="367"/>
        <v>0</v>
      </c>
      <c r="BQ316" s="40">
        <f t="shared" si="368"/>
        <v>0</v>
      </c>
      <c r="BR316" s="40">
        <f t="shared" si="369"/>
        <v>0</v>
      </c>
      <c r="BS316" s="31">
        <f t="shared" si="370"/>
        <v>0</v>
      </c>
      <c r="BT316" s="40">
        <f t="shared" si="371"/>
        <v>0</v>
      </c>
      <c r="BU316" s="41">
        <f t="shared" si="372"/>
        <v>0</v>
      </c>
      <c r="BV316" s="41">
        <f t="shared" si="373"/>
        <v>0</v>
      </c>
      <c r="BW316" s="42"/>
      <c r="BX316" s="39">
        <f t="shared" si="374"/>
        <v>920</v>
      </c>
      <c r="BY316" s="40">
        <f t="shared" si="375"/>
        <v>10</v>
      </c>
      <c r="BZ316" s="40">
        <f t="shared" si="376"/>
        <v>0</v>
      </c>
      <c r="CA316" s="40">
        <f t="shared" si="377"/>
        <v>0</v>
      </c>
      <c r="CB316" s="40">
        <f t="shared" si="378"/>
        <v>0</v>
      </c>
      <c r="CC316" s="32">
        <f t="shared" si="283"/>
        <v>930</v>
      </c>
      <c r="CD316" s="177">
        <f t="shared" si="262"/>
        <v>783.33333333333337</v>
      </c>
      <c r="CE316" s="24">
        <f t="shared" si="379"/>
        <v>3</v>
      </c>
      <c r="CF316" s="177">
        <f t="shared" si="263"/>
        <v>743.33333333333337</v>
      </c>
      <c r="CG316" s="24">
        <f t="shared" si="380"/>
        <v>4</v>
      </c>
      <c r="CH316" s="177">
        <f t="shared" si="264"/>
        <v>690</v>
      </c>
      <c r="CI316" s="24">
        <f t="shared" si="381"/>
        <v>5</v>
      </c>
      <c r="CJ316" s="24">
        <f t="shared" si="287"/>
        <v>62</v>
      </c>
      <c r="CK316" s="175">
        <f t="shared" si="265"/>
        <v>0.4695428268497715</v>
      </c>
      <c r="CM316">
        <f t="shared" si="266"/>
        <v>1.1090573012939002</v>
      </c>
      <c r="CN316">
        <f t="shared" si="267"/>
        <v>0.1557632398753894</v>
      </c>
      <c r="CO316">
        <f t="shared" si="268"/>
        <v>0.39920159680638723</v>
      </c>
      <c r="CP316">
        <f t="shared" si="269"/>
        <v>0</v>
      </c>
      <c r="CQ316">
        <f t="shared" si="270"/>
        <v>0</v>
      </c>
      <c r="CR316">
        <f t="shared" si="271"/>
        <v>0.29940119760479045</v>
      </c>
      <c r="CS316">
        <f t="shared" si="272"/>
        <v>0</v>
      </c>
      <c r="CT316">
        <f t="shared" si="273"/>
        <v>0</v>
      </c>
      <c r="CU316">
        <f t="shared" si="274"/>
        <v>0</v>
      </c>
      <c r="CV316">
        <f t="shared" si="275"/>
        <v>0</v>
      </c>
      <c r="CW316">
        <f t="shared" si="276"/>
        <v>0</v>
      </c>
      <c r="CX316">
        <f t="shared" si="277"/>
        <v>0</v>
      </c>
      <c r="CY316">
        <f t="shared" si="278"/>
        <v>0</v>
      </c>
      <c r="CZ316">
        <f t="shared" si="279"/>
        <v>0</v>
      </c>
      <c r="DA316">
        <f t="shared" si="280"/>
        <v>0</v>
      </c>
      <c r="DB316">
        <f t="shared" si="281"/>
        <v>0</v>
      </c>
      <c r="DC316">
        <f t="shared" si="282"/>
        <v>0</v>
      </c>
      <c r="DE316" s="24">
        <f t="shared" si="288"/>
        <v>0</v>
      </c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</row>
    <row r="317" spans="1:123" ht="15.75" thickBot="1">
      <c r="A317" s="24" t="str">
        <f ca="1">UCB!A8</f>
        <v>UCB</v>
      </c>
      <c r="B317" s="24">
        <f ca="1">UCB!B8</f>
        <v>6</v>
      </c>
      <c r="C317" s="24" t="str">
        <f ca="1">UCB!C8</f>
        <v>Flávio de Oliveira Pires</v>
      </c>
      <c r="D317" s="85" t="str">
        <f ca="1">UCB!D8</f>
        <v>C</v>
      </c>
      <c r="E317" s="24">
        <f ca="1">UCB!E8</f>
        <v>0</v>
      </c>
      <c r="F317" s="24">
        <f ca="1">UCB!F8</f>
        <v>0</v>
      </c>
      <c r="G317" s="24">
        <f ca="1">UCB!G8</f>
        <v>0</v>
      </c>
      <c r="H317" s="24">
        <f ca="1">UCB!H8</f>
        <v>0</v>
      </c>
      <c r="I317" s="24">
        <f ca="1">UCB!I8</f>
        <v>0</v>
      </c>
      <c r="J317" s="24">
        <f ca="1">UCB!J8</f>
        <v>0</v>
      </c>
      <c r="K317" s="24">
        <f ca="1">UCB!K8</f>
        <v>0</v>
      </c>
      <c r="L317" s="24">
        <f ca="1">UCB!L8</f>
        <v>0</v>
      </c>
      <c r="M317" s="24">
        <f ca="1">UCB!M8</f>
        <v>0</v>
      </c>
      <c r="N317" s="24">
        <f ca="1">UCB!N8</f>
        <v>0</v>
      </c>
      <c r="O317" s="24">
        <f ca="1">UCB!O8</f>
        <v>0</v>
      </c>
      <c r="P317" s="24">
        <f ca="1">UCB!P8</f>
        <v>0</v>
      </c>
      <c r="Q317" s="24">
        <f ca="1">UCB!Q8</f>
        <v>0</v>
      </c>
      <c r="R317" s="24">
        <f ca="1">UCB!R8</f>
        <v>0</v>
      </c>
      <c r="S317" s="24">
        <f ca="1">UCB!S8</f>
        <v>0</v>
      </c>
      <c r="T317" s="85" t="str">
        <f ca="1">UCB!T8</f>
        <v>P</v>
      </c>
      <c r="U317" s="24">
        <f ca="1">UCB!U8</f>
        <v>7</v>
      </c>
      <c r="V317" s="24">
        <f ca="1">UCB!V8</f>
        <v>4</v>
      </c>
      <c r="W317" s="24">
        <f ca="1">UCB!W8</f>
        <v>3</v>
      </c>
      <c r="X317" s="24">
        <f ca="1">UCB!X8</f>
        <v>1</v>
      </c>
      <c r="Y317" s="24">
        <f ca="1">UCB!Y8</f>
        <v>0</v>
      </c>
      <c r="Z317" s="24">
        <f ca="1">UCB!Z8</f>
        <v>2</v>
      </c>
      <c r="AA317" s="24">
        <f ca="1">UCB!AA8</f>
        <v>0</v>
      </c>
      <c r="AB317" s="24">
        <f ca="1">UCB!AB8</f>
        <v>0</v>
      </c>
      <c r="AC317" s="24">
        <f ca="1">UCB!AC8</f>
        <v>0</v>
      </c>
      <c r="AD317" s="24">
        <f ca="1">UCB!AD8</f>
        <v>0</v>
      </c>
      <c r="AE317" s="24">
        <f ca="1">UCB!AE8</f>
        <v>0</v>
      </c>
      <c r="AF317" s="24">
        <f ca="1">UCB!AF8</f>
        <v>0</v>
      </c>
      <c r="AG317" s="24">
        <f ca="1">UCB!AG8</f>
        <v>0</v>
      </c>
      <c r="AH317" s="24">
        <f ca="1">UCB!AH8</f>
        <v>0</v>
      </c>
      <c r="AI317" s="24">
        <f ca="1">UCB!AI8</f>
        <v>0</v>
      </c>
      <c r="AJ317" s="85"/>
      <c r="AK317" s="93"/>
      <c r="AL317" s="33"/>
      <c r="AM317" s="33"/>
      <c r="AN317" s="36"/>
      <c r="AO317" s="36"/>
      <c r="AP317" s="36"/>
      <c r="AQ317" s="36"/>
      <c r="AR317" s="37"/>
      <c r="AS317" s="33"/>
      <c r="AT317" s="33"/>
      <c r="AU317" s="33"/>
      <c r="AV317" s="33"/>
      <c r="AW317" s="33"/>
      <c r="AX317" s="33"/>
      <c r="AY317" s="33"/>
      <c r="AZ317" s="38">
        <f t="shared" si="351"/>
        <v>1</v>
      </c>
      <c r="BA317" s="39">
        <f t="shared" si="352"/>
        <v>7</v>
      </c>
      <c r="BB317" s="40">
        <f t="shared" si="353"/>
        <v>4</v>
      </c>
      <c r="BC317" s="31">
        <f t="shared" si="354"/>
        <v>11</v>
      </c>
      <c r="BD317" s="40">
        <f t="shared" si="355"/>
        <v>3</v>
      </c>
      <c r="BE317" s="31">
        <f t="shared" si="356"/>
        <v>14</v>
      </c>
      <c r="BF317" s="40">
        <f t="shared" si="357"/>
        <v>1</v>
      </c>
      <c r="BG317" s="31">
        <f t="shared" si="358"/>
        <v>15</v>
      </c>
      <c r="BH317" s="40">
        <f t="shared" si="359"/>
        <v>0</v>
      </c>
      <c r="BI317" s="40">
        <f t="shared" si="360"/>
        <v>2</v>
      </c>
      <c r="BJ317" s="40">
        <f t="shared" si="361"/>
        <v>0</v>
      </c>
      <c r="BK317" s="40">
        <f t="shared" si="362"/>
        <v>0</v>
      </c>
      <c r="BL317" s="40">
        <f t="shared" si="363"/>
        <v>0</v>
      </c>
      <c r="BM317" s="31">
        <f t="shared" si="364"/>
        <v>0</v>
      </c>
      <c r="BN317" s="40">
        <f t="shared" si="365"/>
        <v>0</v>
      </c>
      <c r="BO317" s="40">
        <f t="shared" si="366"/>
        <v>0</v>
      </c>
      <c r="BP317" s="40">
        <f t="shared" si="367"/>
        <v>0</v>
      </c>
      <c r="BQ317" s="40">
        <f t="shared" si="368"/>
        <v>0</v>
      </c>
      <c r="BR317" s="40">
        <f t="shared" si="369"/>
        <v>0</v>
      </c>
      <c r="BS317" s="31">
        <f t="shared" si="370"/>
        <v>0</v>
      </c>
      <c r="BT317" s="40">
        <f t="shared" si="371"/>
        <v>0</v>
      </c>
      <c r="BU317" s="41">
        <f t="shared" si="372"/>
        <v>0</v>
      </c>
      <c r="BV317" s="41">
        <f t="shared" si="373"/>
        <v>0</v>
      </c>
      <c r="BW317" s="42"/>
      <c r="BX317" s="39">
        <f t="shared" si="374"/>
        <v>1240</v>
      </c>
      <c r="BY317" s="40">
        <f t="shared" si="375"/>
        <v>20</v>
      </c>
      <c r="BZ317" s="40">
        <f t="shared" si="376"/>
        <v>0</v>
      </c>
      <c r="CA317" s="40">
        <f t="shared" si="377"/>
        <v>0</v>
      </c>
      <c r="CB317" s="40">
        <f t="shared" si="378"/>
        <v>0</v>
      </c>
      <c r="CC317" s="32">
        <f t="shared" si="283"/>
        <v>1260</v>
      </c>
      <c r="CD317" s="177">
        <f t="shared" si="262"/>
        <v>1186.6666666666667</v>
      </c>
      <c r="CE317" s="24">
        <f t="shared" si="379"/>
        <v>3</v>
      </c>
      <c r="CF317" s="177">
        <f t="shared" si="263"/>
        <v>1166.6666666666667</v>
      </c>
      <c r="CG317" s="24">
        <f t="shared" si="380"/>
        <v>4</v>
      </c>
      <c r="CH317" s="177">
        <f t="shared" si="264"/>
        <v>1140</v>
      </c>
      <c r="CI317" s="24">
        <f t="shared" si="381"/>
        <v>5</v>
      </c>
      <c r="CJ317" s="24">
        <f t="shared" si="287"/>
        <v>30</v>
      </c>
      <c r="CK317" s="175">
        <f t="shared" si="265"/>
        <v>0.63615479766743244</v>
      </c>
      <c r="CM317">
        <f t="shared" si="266"/>
        <v>1.2939001848428835</v>
      </c>
      <c r="CN317">
        <f t="shared" si="267"/>
        <v>0.62305295950155759</v>
      </c>
      <c r="CO317">
        <f t="shared" si="268"/>
        <v>0.29940119760479045</v>
      </c>
      <c r="CP317">
        <f t="shared" si="269"/>
        <v>0.22779043280182235</v>
      </c>
      <c r="CQ317">
        <f t="shared" si="270"/>
        <v>0</v>
      </c>
      <c r="CR317">
        <f t="shared" si="271"/>
        <v>0.5988023952095809</v>
      </c>
      <c r="CS317">
        <f t="shared" si="272"/>
        <v>0</v>
      </c>
      <c r="CT317">
        <f t="shared" si="273"/>
        <v>0</v>
      </c>
      <c r="CU317">
        <f t="shared" si="274"/>
        <v>0</v>
      </c>
      <c r="CV317">
        <f t="shared" si="275"/>
        <v>0</v>
      </c>
      <c r="CW317">
        <f t="shared" si="276"/>
        <v>0</v>
      </c>
      <c r="CX317">
        <f t="shared" si="277"/>
        <v>0</v>
      </c>
      <c r="CY317">
        <f t="shared" si="278"/>
        <v>0</v>
      </c>
      <c r="CZ317">
        <f t="shared" si="279"/>
        <v>0</v>
      </c>
      <c r="DA317">
        <f t="shared" si="280"/>
        <v>0</v>
      </c>
      <c r="DB317">
        <f t="shared" si="281"/>
        <v>0</v>
      </c>
      <c r="DC317">
        <f t="shared" si="282"/>
        <v>0</v>
      </c>
      <c r="DE317" s="24">
        <f t="shared" si="288"/>
        <v>0</v>
      </c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</row>
    <row r="318" spans="1:123" ht="15.75" thickBot="1">
      <c r="A318" s="24" t="str">
        <f ca="1">UCB!A9</f>
        <v>UCB</v>
      </c>
      <c r="B318" s="24">
        <f ca="1">UCB!B9</f>
        <v>7</v>
      </c>
      <c r="C318" s="24" t="str">
        <f ca="1">UCB!C9</f>
        <v>Francisco José Adriatti Prada</v>
      </c>
      <c r="D318" s="85" t="str">
        <f ca="1">UCB!D9</f>
        <v>C</v>
      </c>
      <c r="E318" s="24">
        <f ca="1">UCB!E9</f>
        <v>0</v>
      </c>
      <c r="F318" s="24">
        <f ca="1">UCB!F9</f>
        <v>0</v>
      </c>
      <c r="G318" s="24">
        <f ca="1">UCB!G9</f>
        <v>0</v>
      </c>
      <c r="H318" s="24">
        <f ca="1">UCB!H9</f>
        <v>0</v>
      </c>
      <c r="I318" s="24">
        <f ca="1">UCB!I9</f>
        <v>0</v>
      </c>
      <c r="J318" s="24">
        <f ca="1">UCB!J9</f>
        <v>0</v>
      </c>
      <c r="K318" s="24">
        <f ca="1">UCB!K9</f>
        <v>0</v>
      </c>
      <c r="L318" s="24">
        <f ca="1">UCB!L9</f>
        <v>0</v>
      </c>
      <c r="M318" s="24">
        <f ca="1">UCB!M9</f>
        <v>0</v>
      </c>
      <c r="N318" s="24">
        <f ca="1">UCB!N9</f>
        <v>0</v>
      </c>
      <c r="O318" s="24">
        <f ca="1">UCB!O9</f>
        <v>0</v>
      </c>
      <c r="P318" s="24">
        <f ca="1">UCB!P9</f>
        <v>0</v>
      </c>
      <c r="Q318" s="24">
        <f ca="1">UCB!Q9</f>
        <v>0</v>
      </c>
      <c r="R318" s="24">
        <f ca="1">UCB!R9</f>
        <v>0</v>
      </c>
      <c r="S318" s="24">
        <f ca="1">UCB!S9</f>
        <v>0</v>
      </c>
      <c r="T318" s="85" t="str">
        <f ca="1">UCB!T9</f>
        <v>C</v>
      </c>
      <c r="U318" s="24">
        <f ca="1">UCB!U9</f>
        <v>0</v>
      </c>
      <c r="V318" s="24">
        <f ca="1">UCB!V9</f>
        <v>0</v>
      </c>
      <c r="W318" s="24">
        <f ca="1">UCB!W9</f>
        <v>0</v>
      </c>
      <c r="X318" s="24">
        <f ca="1">UCB!X9</f>
        <v>0</v>
      </c>
      <c r="Y318" s="24">
        <f ca="1">UCB!Y9</f>
        <v>0</v>
      </c>
      <c r="Z318" s="24">
        <f ca="1">UCB!Z9</f>
        <v>0</v>
      </c>
      <c r="AA318" s="24">
        <f ca="1">UCB!AA9</f>
        <v>0</v>
      </c>
      <c r="AB318" s="24">
        <f ca="1">UCB!AB9</f>
        <v>0</v>
      </c>
      <c r="AC318" s="24">
        <f ca="1">UCB!AC9</f>
        <v>0</v>
      </c>
      <c r="AD318" s="24">
        <f ca="1">UCB!AD9</f>
        <v>0</v>
      </c>
      <c r="AE318" s="24">
        <f ca="1">UCB!AE9</f>
        <v>0</v>
      </c>
      <c r="AF318" s="24">
        <f ca="1">UCB!AF9</f>
        <v>0</v>
      </c>
      <c r="AG318" s="24">
        <f ca="1">UCB!AG9</f>
        <v>0</v>
      </c>
      <c r="AH318" s="24">
        <f ca="1">UCB!AH9</f>
        <v>0</v>
      </c>
      <c r="AI318" s="24">
        <f ca="1">UCB!AI9</f>
        <v>0</v>
      </c>
      <c r="AJ318" s="85"/>
      <c r="AK318" s="93"/>
      <c r="AL318" s="33"/>
      <c r="AM318" s="33"/>
      <c r="AN318" s="36"/>
      <c r="AO318" s="36"/>
      <c r="AP318" s="36"/>
      <c r="AQ318" s="36"/>
      <c r="AR318" s="37"/>
      <c r="AS318" s="33"/>
      <c r="AT318" s="33"/>
      <c r="AU318" s="33"/>
      <c r="AV318" s="33"/>
      <c r="AW318" s="33"/>
      <c r="AX318" s="33"/>
      <c r="AY318" s="33"/>
      <c r="AZ318" s="38">
        <f t="shared" si="351"/>
        <v>0</v>
      </c>
      <c r="BA318" s="39">
        <f t="shared" si="352"/>
        <v>0</v>
      </c>
      <c r="BB318" s="40">
        <f t="shared" si="353"/>
        <v>0</v>
      </c>
      <c r="BC318" s="31">
        <f t="shared" si="354"/>
        <v>0</v>
      </c>
      <c r="BD318" s="40">
        <f t="shared" si="355"/>
        <v>0</v>
      </c>
      <c r="BE318" s="31">
        <f t="shared" si="356"/>
        <v>0</v>
      </c>
      <c r="BF318" s="40">
        <f t="shared" si="357"/>
        <v>0</v>
      </c>
      <c r="BG318" s="31">
        <f t="shared" si="358"/>
        <v>0</v>
      </c>
      <c r="BH318" s="40">
        <f t="shared" si="359"/>
        <v>0</v>
      </c>
      <c r="BI318" s="40">
        <f t="shared" si="360"/>
        <v>0</v>
      </c>
      <c r="BJ318" s="40">
        <f t="shared" si="361"/>
        <v>0</v>
      </c>
      <c r="BK318" s="40">
        <f t="shared" si="362"/>
        <v>0</v>
      </c>
      <c r="BL318" s="40">
        <f t="shared" si="363"/>
        <v>0</v>
      </c>
      <c r="BM318" s="31">
        <f t="shared" si="364"/>
        <v>0</v>
      </c>
      <c r="BN318" s="40">
        <f t="shared" si="365"/>
        <v>0</v>
      </c>
      <c r="BO318" s="40">
        <f t="shared" si="366"/>
        <v>0</v>
      </c>
      <c r="BP318" s="40">
        <f t="shared" si="367"/>
        <v>0</v>
      </c>
      <c r="BQ318" s="40">
        <f t="shared" si="368"/>
        <v>0</v>
      </c>
      <c r="BR318" s="40">
        <f t="shared" si="369"/>
        <v>0</v>
      </c>
      <c r="BS318" s="31">
        <f t="shared" si="370"/>
        <v>0</v>
      </c>
      <c r="BT318" s="40">
        <f t="shared" si="371"/>
        <v>0</v>
      </c>
      <c r="BU318" s="41">
        <f t="shared" si="372"/>
        <v>0</v>
      </c>
      <c r="BV318" s="41">
        <f t="shared" si="373"/>
        <v>0</v>
      </c>
      <c r="BW318" s="42"/>
      <c r="BX318" s="39">
        <f t="shared" si="374"/>
        <v>0</v>
      </c>
      <c r="BY318" s="40">
        <f t="shared" si="375"/>
        <v>0</v>
      </c>
      <c r="BZ318" s="40">
        <f t="shared" si="376"/>
        <v>0</v>
      </c>
      <c r="CA318" s="40">
        <f t="shared" si="377"/>
        <v>0</v>
      </c>
      <c r="CB318" s="40">
        <f t="shared" si="378"/>
        <v>0</v>
      </c>
      <c r="CC318" s="32" t="str">
        <f t="shared" si="283"/>
        <v/>
      </c>
      <c r="CD318" s="177" t="e">
        <f t="shared" si="262"/>
        <v>#VALUE!</v>
      </c>
      <c r="CE318" s="24" t="str">
        <f t="shared" si="379"/>
        <v xml:space="preserve"> </v>
      </c>
      <c r="CF318" s="177" t="e">
        <f t="shared" si="263"/>
        <v>#VALUE!</v>
      </c>
      <c r="CG318" s="24" t="str">
        <f t="shared" si="380"/>
        <v xml:space="preserve"> </v>
      </c>
      <c r="CH318" s="177" t="e">
        <f t="shared" si="264"/>
        <v>#VALUE!</v>
      </c>
      <c r="CI318" s="24" t="str">
        <f t="shared" si="381"/>
        <v xml:space="preserve"> </v>
      </c>
      <c r="CJ318" s="24" t="e">
        <f t="shared" si="287"/>
        <v>#VALUE!</v>
      </c>
      <c r="CK318" s="175" t="e">
        <f t="shared" si="265"/>
        <v>#VALUE!</v>
      </c>
      <c r="CM318">
        <f t="shared" si="266"/>
        <v>0</v>
      </c>
      <c r="CN318">
        <f t="shared" si="267"/>
        <v>0</v>
      </c>
      <c r="CO318">
        <f t="shared" si="268"/>
        <v>0</v>
      </c>
      <c r="CP318">
        <f t="shared" si="269"/>
        <v>0</v>
      </c>
      <c r="CQ318">
        <f t="shared" si="270"/>
        <v>0</v>
      </c>
      <c r="CR318">
        <f t="shared" si="271"/>
        <v>0</v>
      </c>
      <c r="CS318">
        <f t="shared" si="272"/>
        <v>0</v>
      </c>
      <c r="CT318">
        <f t="shared" si="273"/>
        <v>0</v>
      </c>
      <c r="CU318">
        <f t="shared" si="274"/>
        <v>0</v>
      </c>
      <c r="CV318">
        <f t="shared" si="275"/>
        <v>0</v>
      </c>
      <c r="CW318">
        <f t="shared" si="276"/>
        <v>0</v>
      </c>
      <c r="CX318">
        <f t="shared" si="277"/>
        <v>0</v>
      </c>
      <c r="CY318">
        <f t="shared" si="278"/>
        <v>0</v>
      </c>
      <c r="CZ318">
        <f t="shared" si="279"/>
        <v>0</v>
      </c>
      <c r="DA318">
        <f t="shared" si="280"/>
        <v>0</v>
      </c>
      <c r="DB318">
        <f t="shared" si="281"/>
        <v>0</v>
      </c>
      <c r="DC318">
        <f t="shared" si="282"/>
        <v>0</v>
      </c>
      <c r="DE318" s="24">
        <f t="shared" si="288"/>
        <v>0</v>
      </c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</row>
    <row r="319" spans="1:123" ht="15.75" thickBot="1">
      <c r="A319" s="24" t="str">
        <f ca="1">UCB!A10</f>
        <v>UCB</v>
      </c>
      <c r="B319" s="24">
        <f ca="1">UCB!B10</f>
        <v>8</v>
      </c>
      <c r="C319" s="24" t="str">
        <f ca="1">UCB!C10</f>
        <v>Francisco Martins Silva</v>
      </c>
      <c r="D319" s="85" t="str">
        <f ca="1">UCB!D10</f>
        <v>P</v>
      </c>
      <c r="E319" s="24">
        <f ca="1">UCB!E10</f>
        <v>1</v>
      </c>
      <c r="F319" s="24">
        <f ca="1">UCB!F10</f>
        <v>0</v>
      </c>
      <c r="G319" s="24">
        <f ca="1">UCB!G10</f>
        <v>1</v>
      </c>
      <c r="H319" s="24">
        <f ca="1">UCB!H10</f>
        <v>1</v>
      </c>
      <c r="I319" s="24">
        <f ca="1">UCB!I10</f>
        <v>0</v>
      </c>
      <c r="J319" s="24">
        <f ca="1">UCB!J10</f>
        <v>2</v>
      </c>
      <c r="K319" s="24">
        <f ca="1">UCB!K10</f>
        <v>1</v>
      </c>
      <c r="L319" s="24">
        <f ca="1">UCB!L10</f>
        <v>0</v>
      </c>
      <c r="M319" s="24">
        <f ca="1">UCB!M10</f>
        <v>0</v>
      </c>
      <c r="N319" s="24">
        <f ca="1">UCB!N10</f>
        <v>0</v>
      </c>
      <c r="O319" s="24">
        <f ca="1">UCB!O10</f>
        <v>0</v>
      </c>
      <c r="P319" s="24">
        <f ca="1">UCB!P10</f>
        <v>0</v>
      </c>
      <c r="Q319" s="24">
        <f ca="1">UCB!Q10</f>
        <v>0</v>
      </c>
      <c r="R319" s="24">
        <f ca="1">UCB!R10</f>
        <v>0</v>
      </c>
      <c r="S319" s="24">
        <f ca="1">UCB!S10</f>
        <v>0</v>
      </c>
      <c r="T319" s="85" t="str">
        <f ca="1">UCB!T10</f>
        <v>P</v>
      </c>
      <c r="U319" s="24">
        <f ca="1">UCB!U10</f>
        <v>0</v>
      </c>
      <c r="V319" s="24">
        <f ca="1">UCB!V10</f>
        <v>0</v>
      </c>
      <c r="W319" s="24">
        <f ca="1">UCB!W10</f>
        <v>2</v>
      </c>
      <c r="X319" s="24">
        <f ca="1">UCB!X10</f>
        <v>0</v>
      </c>
      <c r="Y319" s="24">
        <f ca="1">UCB!Y10</f>
        <v>0</v>
      </c>
      <c r="Z319" s="24">
        <f ca="1">UCB!Z10</f>
        <v>1</v>
      </c>
      <c r="AA319" s="24">
        <f ca="1">UCB!AA10</f>
        <v>0</v>
      </c>
      <c r="AB319" s="24">
        <f ca="1">UCB!AB10</f>
        <v>0</v>
      </c>
      <c r="AC319" s="24">
        <f ca="1">UCB!AC10</f>
        <v>0</v>
      </c>
      <c r="AD319" s="24">
        <f ca="1">UCB!AD10</f>
        <v>0</v>
      </c>
      <c r="AE319" s="24">
        <f ca="1">UCB!AE10</f>
        <v>0</v>
      </c>
      <c r="AF319" s="24">
        <f ca="1">UCB!AF10</f>
        <v>0</v>
      </c>
      <c r="AG319" s="24">
        <f ca="1">UCB!AG10</f>
        <v>0</v>
      </c>
      <c r="AH319" s="24">
        <f ca="1">UCB!AH10</f>
        <v>0</v>
      </c>
      <c r="AI319" s="24">
        <f ca="1">UCB!AI10</f>
        <v>0</v>
      </c>
      <c r="AJ319" s="85"/>
      <c r="AK319" s="93"/>
      <c r="AL319" s="33"/>
      <c r="AM319" s="33"/>
      <c r="AN319" s="36"/>
      <c r="AO319" s="36"/>
      <c r="AP319" s="36"/>
      <c r="AQ319" s="36"/>
      <c r="AR319" s="37"/>
      <c r="AS319" s="33"/>
      <c r="AT319" s="33"/>
      <c r="AU319" s="33"/>
      <c r="AV319" s="33"/>
      <c r="AW319" s="33"/>
      <c r="AX319" s="33"/>
      <c r="AY319" s="33"/>
      <c r="AZ319" s="38">
        <f t="shared" si="351"/>
        <v>2</v>
      </c>
      <c r="BA319" s="39">
        <f t="shared" si="352"/>
        <v>1</v>
      </c>
      <c r="BB319" s="40">
        <f t="shared" si="353"/>
        <v>0</v>
      </c>
      <c r="BC319" s="31">
        <f t="shared" si="354"/>
        <v>1</v>
      </c>
      <c r="BD319" s="40">
        <f t="shared" si="355"/>
        <v>3</v>
      </c>
      <c r="BE319" s="31">
        <f t="shared" si="356"/>
        <v>4</v>
      </c>
      <c r="BF319" s="40">
        <f t="shared" si="357"/>
        <v>1</v>
      </c>
      <c r="BG319" s="31">
        <f t="shared" si="358"/>
        <v>5</v>
      </c>
      <c r="BH319" s="40">
        <f t="shared" si="359"/>
        <v>0</v>
      </c>
      <c r="BI319" s="40">
        <f t="shared" si="360"/>
        <v>3</v>
      </c>
      <c r="BJ319" s="40">
        <f t="shared" si="361"/>
        <v>1</v>
      </c>
      <c r="BK319" s="40">
        <f t="shared" si="362"/>
        <v>0</v>
      </c>
      <c r="BL319" s="40">
        <f t="shared" si="363"/>
        <v>0</v>
      </c>
      <c r="BM319" s="31">
        <f t="shared" si="364"/>
        <v>0</v>
      </c>
      <c r="BN319" s="40">
        <f t="shared" si="365"/>
        <v>0</v>
      </c>
      <c r="BO319" s="40">
        <f t="shared" si="366"/>
        <v>0</v>
      </c>
      <c r="BP319" s="40">
        <f t="shared" si="367"/>
        <v>0</v>
      </c>
      <c r="BQ319" s="40">
        <f t="shared" si="368"/>
        <v>0</v>
      </c>
      <c r="BR319" s="40">
        <f t="shared" si="369"/>
        <v>0</v>
      </c>
      <c r="BS319" s="31">
        <f t="shared" si="370"/>
        <v>0</v>
      </c>
      <c r="BT319" s="40">
        <f t="shared" si="371"/>
        <v>0</v>
      </c>
      <c r="BU319" s="41">
        <f t="shared" si="372"/>
        <v>0</v>
      </c>
      <c r="BV319" s="41">
        <f t="shared" si="373"/>
        <v>0</v>
      </c>
      <c r="BW319" s="42"/>
      <c r="BX319" s="39">
        <f t="shared" si="374"/>
        <v>320</v>
      </c>
      <c r="BY319" s="40">
        <f t="shared" si="375"/>
        <v>30</v>
      </c>
      <c r="BZ319" s="40">
        <f t="shared" si="376"/>
        <v>5</v>
      </c>
      <c r="CA319" s="40">
        <f t="shared" si="377"/>
        <v>0</v>
      </c>
      <c r="CB319" s="40">
        <f t="shared" si="378"/>
        <v>0</v>
      </c>
      <c r="CC319" s="32">
        <f t="shared" si="283"/>
        <v>355</v>
      </c>
      <c r="CD319" s="177">
        <f t="shared" si="262"/>
        <v>208.33333333333334</v>
      </c>
      <c r="CE319" s="24">
        <f t="shared" si="379"/>
        <v>3</v>
      </c>
      <c r="CF319" s="177">
        <f t="shared" si="263"/>
        <v>168.33333333333334</v>
      </c>
      <c r="CG319" s="24">
        <f t="shared" si="380"/>
        <v>4</v>
      </c>
      <c r="CH319" s="177">
        <f t="shared" si="264"/>
        <v>115</v>
      </c>
      <c r="CI319" s="24">
        <f t="shared" si="381"/>
        <v>5</v>
      </c>
      <c r="CJ319" s="24">
        <f t="shared" si="287"/>
        <v>179</v>
      </c>
      <c r="CK319" s="175">
        <f t="shared" si="265"/>
        <v>0.17923408981899883</v>
      </c>
      <c r="CM319">
        <f t="shared" si="266"/>
        <v>0.18484288354898337</v>
      </c>
      <c r="CN319">
        <f t="shared" si="267"/>
        <v>0</v>
      </c>
      <c r="CO319">
        <f t="shared" si="268"/>
        <v>0.29940119760479045</v>
      </c>
      <c r="CP319">
        <f t="shared" si="269"/>
        <v>0.22779043280182235</v>
      </c>
      <c r="CQ319">
        <f t="shared" si="270"/>
        <v>0</v>
      </c>
      <c r="CR319">
        <f t="shared" si="271"/>
        <v>0.89820359281437134</v>
      </c>
      <c r="CS319">
        <f t="shared" si="272"/>
        <v>1.0204081632653061</v>
      </c>
      <c r="CT319">
        <f t="shared" si="273"/>
        <v>0</v>
      </c>
      <c r="CU319">
        <f t="shared" si="274"/>
        <v>0</v>
      </c>
      <c r="CV319">
        <f t="shared" si="275"/>
        <v>0</v>
      </c>
      <c r="CW319">
        <f t="shared" si="276"/>
        <v>0</v>
      </c>
      <c r="CX319">
        <f t="shared" si="277"/>
        <v>0</v>
      </c>
      <c r="CY319">
        <f t="shared" si="278"/>
        <v>0</v>
      </c>
      <c r="CZ319">
        <f t="shared" si="279"/>
        <v>0</v>
      </c>
      <c r="DA319">
        <f t="shared" si="280"/>
        <v>0</v>
      </c>
      <c r="DB319">
        <f t="shared" si="281"/>
        <v>0</v>
      </c>
      <c r="DC319">
        <f t="shared" si="282"/>
        <v>0</v>
      </c>
      <c r="DE319" s="24">
        <f t="shared" si="288"/>
        <v>0</v>
      </c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</row>
    <row r="320" spans="1:123" ht="15.75" thickBot="1">
      <c r="A320" s="24" t="str">
        <f ca="1">UCB!A11</f>
        <v>UCB</v>
      </c>
      <c r="B320" s="24">
        <f ca="1">UCB!B11</f>
        <v>9</v>
      </c>
      <c r="C320" s="24" t="str">
        <f ca="1">UCB!C11</f>
        <v>Gislane Ferreira de Melo</v>
      </c>
      <c r="D320" s="85" t="str">
        <f ca="1">UCB!D11</f>
        <v>P</v>
      </c>
      <c r="E320" s="24">
        <f ca="1">UCB!E11</f>
        <v>0</v>
      </c>
      <c r="F320" s="24">
        <f ca="1">UCB!F11</f>
        <v>1</v>
      </c>
      <c r="G320" s="24">
        <f ca="1">UCB!G11</f>
        <v>2</v>
      </c>
      <c r="H320" s="24">
        <f ca="1">UCB!H11</f>
        <v>1</v>
      </c>
      <c r="I320" s="24">
        <f ca="1">UCB!I11</f>
        <v>0</v>
      </c>
      <c r="J320" s="24">
        <f ca="1">UCB!J11</f>
        <v>1</v>
      </c>
      <c r="K320" s="24">
        <f ca="1">UCB!K11</f>
        <v>0</v>
      </c>
      <c r="L320" s="24">
        <f ca="1">UCB!L11</f>
        <v>0</v>
      </c>
      <c r="M320" s="24">
        <f ca="1">UCB!M11</f>
        <v>0</v>
      </c>
      <c r="N320" s="24">
        <f ca="1">UCB!N11</f>
        <v>0</v>
      </c>
      <c r="O320" s="24">
        <f ca="1">UCB!O11</f>
        <v>0</v>
      </c>
      <c r="P320" s="24">
        <f ca="1">UCB!P11</f>
        <v>0</v>
      </c>
      <c r="Q320" s="24">
        <f ca="1">UCB!Q11</f>
        <v>0</v>
      </c>
      <c r="R320" s="24">
        <f ca="1">UCB!R11</f>
        <v>0</v>
      </c>
      <c r="S320" s="24">
        <f ca="1">UCB!S11</f>
        <v>0</v>
      </c>
      <c r="T320" s="85" t="str">
        <f ca="1">UCB!T11</f>
        <v>P</v>
      </c>
      <c r="U320" s="24">
        <f ca="1">UCB!U11</f>
        <v>0</v>
      </c>
      <c r="V320" s="24">
        <f ca="1">UCB!V11</f>
        <v>1</v>
      </c>
      <c r="W320" s="24">
        <f ca="1">UCB!W11</f>
        <v>2</v>
      </c>
      <c r="X320" s="24">
        <f ca="1">UCB!X11</f>
        <v>1</v>
      </c>
      <c r="Y320" s="24">
        <f ca="1">UCB!Y11</f>
        <v>1</v>
      </c>
      <c r="Z320" s="24">
        <f ca="1">UCB!Z11</f>
        <v>0</v>
      </c>
      <c r="AA320" s="24">
        <f ca="1">UCB!AA11</f>
        <v>0</v>
      </c>
      <c r="AB320" s="24">
        <f ca="1">UCB!AB11</f>
        <v>0</v>
      </c>
      <c r="AC320" s="24">
        <f ca="1">UCB!AC11</f>
        <v>0</v>
      </c>
      <c r="AD320" s="24">
        <f ca="1">UCB!AD11</f>
        <v>0</v>
      </c>
      <c r="AE320" s="24">
        <f ca="1">UCB!AE11</f>
        <v>0</v>
      </c>
      <c r="AF320" s="24">
        <f ca="1">UCB!AF11</f>
        <v>0</v>
      </c>
      <c r="AG320" s="24">
        <f ca="1">UCB!AG11</f>
        <v>0</v>
      </c>
      <c r="AH320" s="24">
        <f ca="1">UCB!AH11</f>
        <v>0</v>
      </c>
      <c r="AI320" s="24">
        <f ca="1">UCB!AI11</f>
        <v>0</v>
      </c>
      <c r="AJ320" s="85"/>
      <c r="AK320" s="93"/>
      <c r="AL320" s="33"/>
      <c r="AM320" s="33"/>
      <c r="AN320" s="36"/>
      <c r="AO320" s="36"/>
      <c r="AP320" s="36"/>
      <c r="AQ320" s="36"/>
      <c r="AR320" s="37"/>
      <c r="AS320" s="33"/>
      <c r="AT320" s="33"/>
      <c r="AU320" s="33"/>
      <c r="AV320" s="33"/>
      <c r="AW320" s="33"/>
      <c r="AX320" s="33"/>
      <c r="AY320" s="33"/>
      <c r="AZ320" s="38">
        <f t="shared" si="351"/>
        <v>2</v>
      </c>
      <c r="BA320" s="39">
        <f t="shared" si="352"/>
        <v>0</v>
      </c>
      <c r="BB320" s="40">
        <f t="shared" si="353"/>
        <v>2</v>
      </c>
      <c r="BC320" s="31">
        <f t="shared" si="354"/>
        <v>2</v>
      </c>
      <c r="BD320" s="40">
        <f t="shared" si="355"/>
        <v>4</v>
      </c>
      <c r="BE320" s="31">
        <f t="shared" si="356"/>
        <v>6</v>
      </c>
      <c r="BF320" s="40">
        <f t="shared" si="357"/>
        <v>2</v>
      </c>
      <c r="BG320" s="31">
        <f t="shared" si="358"/>
        <v>8</v>
      </c>
      <c r="BH320" s="40">
        <f t="shared" si="359"/>
        <v>1</v>
      </c>
      <c r="BI320" s="40">
        <f t="shared" si="360"/>
        <v>1</v>
      </c>
      <c r="BJ320" s="40">
        <f t="shared" si="361"/>
        <v>0</v>
      </c>
      <c r="BK320" s="40">
        <f t="shared" si="362"/>
        <v>0</v>
      </c>
      <c r="BL320" s="40">
        <f t="shared" si="363"/>
        <v>0</v>
      </c>
      <c r="BM320" s="31">
        <f t="shared" si="364"/>
        <v>0</v>
      </c>
      <c r="BN320" s="40">
        <f t="shared" si="365"/>
        <v>0</v>
      </c>
      <c r="BO320" s="40">
        <f t="shared" si="366"/>
        <v>0</v>
      </c>
      <c r="BP320" s="40">
        <f t="shared" si="367"/>
        <v>0</v>
      </c>
      <c r="BQ320" s="40">
        <f t="shared" si="368"/>
        <v>0</v>
      </c>
      <c r="BR320" s="40">
        <f t="shared" si="369"/>
        <v>0</v>
      </c>
      <c r="BS320" s="31">
        <f t="shared" si="370"/>
        <v>0</v>
      </c>
      <c r="BT320" s="40">
        <f t="shared" si="371"/>
        <v>0</v>
      </c>
      <c r="BU320" s="41">
        <f t="shared" si="372"/>
        <v>0</v>
      </c>
      <c r="BV320" s="41">
        <f t="shared" si="373"/>
        <v>0</v>
      </c>
      <c r="BW320" s="42"/>
      <c r="BX320" s="39">
        <f t="shared" si="374"/>
        <v>500</v>
      </c>
      <c r="BY320" s="40">
        <f t="shared" si="375"/>
        <v>10</v>
      </c>
      <c r="BZ320" s="40">
        <f t="shared" si="376"/>
        <v>0</v>
      </c>
      <c r="CA320" s="40">
        <f t="shared" si="377"/>
        <v>0</v>
      </c>
      <c r="CB320" s="40">
        <f t="shared" si="378"/>
        <v>0</v>
      </c>
      <c r="CC320" s="32">
        <f t="shared" si="283"/>
        <v>510</v>
      </c>
      <c r="CD320" s="177">
        <f t="shared" si="262"/>
        <v>363.33333333333337</v>
      </c>
      <c r="CE320" s="24">
        <f t="shared" si="379"/>
        <v>3</v>
      </c>
      <c r="CF320" s="177">
        <f t="shared" si="263"/>
        <v>323.33333333333337</v>
      </c>
      <c r="CG320" s="24">
        <f t="shared" si="380"/>
        <v>4</v>
      </c>
      <c r="CH320" s="177">
        <f t="shared" si="264"/>
        <v>270</v>
      </c>
      <c r="CI320" s="24">
        <f t="shared" si="381"/>
        <v>5</v>
      </c>
      <c r="CJ320" s="24">
        <f t="shared" si="287"/>
        <v>123</v>
      </c>
      <c r="CK320" s="175">
        <f t="shared" si="265"/>
        <v>0.25749122762729404</v>
      </c>
      <c r="CM320">
        <f t="shared" si="266"/>
        <v>0</v>
      </c>
      <c r="CN320">
        <f t="shared" si="267"/>
        <v>0.3115264797507788</v>
      </c>
      <c r="CO320">
        <f t="shared" si="268"/>
        <v>0.39920159680638723</v>
      </c>
      <c r="CP320">
        <f t="shared" si="269"/>
        <v>0.45558086560364469</v>
      </c>
      <c r="CQ320">
        <f t="shared" si="270"/>
        <v>0.84033613445378152</v>
      </c>
      <c r="CR320">
        <f t="shared" si="271"/>
        <v>0.29940119760479045</v>
      </c>
      <c r="CS320">
        <f t="shared" si="272"/>
        <v>0</v>
      </c>
      <c r="CT320">
        <f t="shared" si="273"/>
        <v>0</v>
      </c>
      <c r="CU320">
        <f t="shared" si="274"/>
        <v>0</v>
      </c>
      <c r="CV320">
        <f t="shared" si="275"/>
        <v>0</v>
      </c>
      <c r="CW320">
        <f t="shared" si="276"/>
        <v>0</v>
      </c>
      <c r="CX320">
        <f t="shared" si="277"/>
        <v>0</v>
      </c>
      <c r="CY320">
        <f t="shared" si="278"/>
        <v>0</v>
      </c>
      <c r="CZ320">
        <f t="shared" si="279"/>
        <v>0</v>
      </c>
      <c r="DA320">
        <f t="shared" si="280"/>
        <v>0</v>
      </c>
      <c r="DB320">
        <f t="shared" si="281"/>
        <v>0</v>
      </c>
      <c r="DC320">
        <f t="shared" si="282"/>
        <v>0</v>
      </c>
      <c r="DE320" s="24">
        <f t="shared" si="288"/>
        <v>0</v>
      </c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</row>
    <row r="321" spans="1:123" ht="15.75" thickBot="1">
      <c r="A321" s="24" t="str">
        <f ca="1">UCB!A12</f>
        <v>UCB</v>
      </c>
      <c r="B321" s="24">
        <f ca="1">UCB!B12</f>
        <v>10</v>
      </c>
      <c r="C321" s="24" t="str">
        <f ca="1">UCB!C12</f>
        <v>Gustavo de Azevedo de Carvalho</v>
      </c>
      <c r="D321" s="85" t="str">
        <f ca="1">UCB!D12</f>
        <v>C</v>
      </c>
      <c r="E321" s="24">
        <f ca="1">UCB!E12</f>
        <v>0</v>
      </c>
      <c r="F321" s="24">
        <f ca="1">UCB!F12</f>
        <v>0</v>
      </c>
      <c r="G321" s="24">
        <f ca="1">UCB!G12</f>
        <v>0</v>
      </c>
      <c r="H321" s="24">
        <f ca="1">UCB!H12</f>
        <v>0</v>
      </c>
      <c r="I321" s="24">
        <f ca="1">UCB!I12</f>
        <v>0</v>
      </c>
      <c r="J321" s="24">
        <f ca="1">UCB!J12</f>
        <v>0</v>
      </c>
      <c r="K321" s="24">
        <f ca="1">UCB!K12</f>
        <v>0</v>
      </c>
      <c r="L321" s="24">
        <f ca="1">UCB!L12</f>
        <v>0</v>
      </c>
      <c r="M321" s="24">
        <f ca="1">UCB!M12</f>
        <v>0</v>
      </c>
      <c r="N321" s="24">
        <f ca="1">UCB!N12</f>
        <v>0</v>
      </c>
      <c r="O321" s="24">
        <f ca="1">UCB!O12</f>
        <v>0</v>
      </c>
      <c r="P321" s="24">
        <f ca="1">UCB!P12</f>
        <v>0</v>
      </c>
      <c r="Q321" s="24">
        <f ca="1">UCB!Q12</f>
        <v>0</v>
      </c>
      <c r="R321" s="24">
        <f ca="1">UCB!R12</f>
        <v>0</v>
      </c>
      <c r="S321" s="24">
        <f ca="1">UCB!S12</f>
        <v>0</v>
      </c>
      <c r="T321" s="85" t="str">
        <f ca="1">UCB!T12</f>
        <v>C</v>
      </c>
      <c r="U321" s="24">
        <f ca="1">UCB!U12</f>
        <v>0</v>
      </c>
      <c r="V321" s="24">
        <f ca="1">UCB!V12</f>
        <v>0</v>
      </c>
      <c r="W321" s="24">
        <f ca="1">UCB!W12</f>
        <v>0</v>
      </c>
      <c r="X321" s="24">
        <f ca="1">UCB!X12</f>
        <v>0</v>
      </c>
      <c r="Y321" s="24">
        <f ca="1">UCB!Y12</f>
        <v>0</v>
      </c>
      <c r="Z321" s="24">
        <f ca="1">UCB!Z12</f>
        <v>0</v>
      </c>
      <c r="AA321" s="24">
        <f ca="1">UCB!AA12</f>
        <v>0</v>
      </c>
      <c r="AB321" s="24">
        <f ca="1">UCB!AB12</f>
        <v>0</v>
      </c>
      <c r="AC321" s="24">
        <f ca="1">UCB!AC12</f>
        <v>0</v>
      </c>
      <c r="AD321" s="24">
        <f ca="1">UCB!AD12</f>
        <v>0</v>
      </c>
      <c r="AE321" s="24">
        <f ca="1">UCB!AE12</f>
        <v>0</v>
      </c>
      <c r="AF321" s="24">
        <f ca="1">UCB!AF12</f>
        <v>0</v>
      </c>
      <c r="AG321" s="24">
        <f ca="1">UCB!AG12</f>
        <v>0</v>
      </c>
      <c r="AH321" s="24">
        <f ca="1">UCB!AH12</f>
        <v>0</v>
      </c>
      <c r="AI321" s="24">
        <f ca="1">UCB!AI12</f>
        <v>0</v>
      </c>
      <c r="AJ321" s="85"/>
      <c r="AK321" s="93"/>
      <c r="AL321" s="33"/>
      <c r="AM321" s="33"/>
      <c r="AN321" s="36"/>
      <c r="AO321" s="36"/>
      <c r="AP321" s="36"/>
      <c r="AQ321" s="36"/>
      <c r="AR321" s="37"/>
      <c r="AS321" s="33"/>
      <c r="AT321" s="33"/>
      <c r="AU321" s="33"/>
      <c r="AV321" s="33"/>
      <c r="AW321" s="33"/>
      <c r="AX321" s="33"/>
      <c r="AY321" s="33"/>
      <c r="AZ321" s="38">
        <f t="shared" si="351"/>
        <v>0</v>
      </c>
      <c r="BA321" s="39">
        <f t="shared" si="352"/>
        <v>0</v>
      </c>
      <c r="BB321" s="40">
        <f t="shared" si="353"/>
        <v>0</v>
      </c>
      <c r="BC321" s="31">
        <f t="shared" si="354"/>
        <v>0</v>
      </c>
      <c r="BD321" s="40">
        <f t="shared" si="355"/>
        <v>0</v>
      </c>
      <c r="BE321" s="31">
        <f t="shared" si="356"/>
        <v>0</v>
      </c>
      <c r="BF321" s="40">
        <f t="shared" si="357"/>
        <v>0</v>
      </c>
      <c r="BG321" s="31">
        <f t="shared" si="358"/>
        <v>0</v>
      </c>
      <c r="BH321" s="40">
        <f t="shared" si="359"/>
        <v>0</v>
      </c>
      <c r="BI321" s="40">
        <f t="shared" si="360"/>
        <v>0</v>
      </c>
      <c r="BJ321" s="40">
        <f t="shared" si="361"/>
        <v>0</v>
      </c>
      <c r="BK321" s="40">
        <f t="shared" si="362"/>
        <v>0</v>
      </c>
      <c r="BL321" s="40">
        <f t="shared" si="363"/>
        <v>0</v>
      </c>
      <c r="BM321" s="31">
        <f t="shared" si="364"/>
        <v>0</v>
      </c>
      <c r="BN321" s="40">
        <f t="shared" si="365"/>
        <v>0</v>
      </c>
      <c r="BO321" s="40">
        <f t="shared" si="366"/>
        <v>0</v>
      </c>
      <c r="BP321" s="40">
        <f t="shared" si="367"/>
        <v>0</v>
      </c>
      <c r="BQ321" s="40">
        <f t="shared" si="368"/>
        <v>0</v>
      </c>
      <c r="BR321" s="40">
        <f t="shared" si="369"/>
        <v>0</v>
      </c>
      <c r="BS321" s="31">
        <f t="shared" si="370"/>
        <v>0</v>
      </c>
      <c r="BT321" s="40">
        <f t="shared" si="371"/>
        <v>0</v>
      </c>
      <c r="BU321" s="41">
        <f t="shared" si="372"/>
        <v>0</v>
      </c>
      <c r="BV321" s="41">
        <f t="shared" si="373"/>
        <v>0</v>
      </c>
      <c r="BW321" s="42"/>
      <c r="BX321" s="39">
        <f t="shared" si="374"/>
        <v>0</v>
      </c>
      <c r="BY321" s="40">
        <f t="shared" si="375"/>
        <v>0</v>
      </c>
      <c r="BZ321" s="40">
        <f t="shared" si="376"/>
        <v>0</v>
      </c>
      <c r="CA321" s="40">
        <f t="shared" si="377"/>
        <v>0</v>
      </c>
      <c r="CB321" s="40">
        <f t="shared" si="378"/>
        <v>0</v>
      </c>
      <c r="CC321" s="32" t="str">
        <f t="shared" si="283"/>
        <v/>
      </c>
      <c r="CD321" s="177" t="e">
        <f t="shared" si="262"/>
        <v>#VALUE!</v>
      </c>
      <c r="CE321" s="24" t="str">
        <f t="shared" si="379"/>
        <v xml:space="preserve"> </v>
      </c>
      <c r="CF321" s="177" t="e">
        <f t="shared" si="263"/>
        <v>#VALUE!</v>
      </c>
      <c r="CG321" s="24" t="str">
        <f t="shared" si="380"/>
        <v xml:space="preserve"> </v>
      </c>
      <c r="CH321" s="177" t="e">
        <f t="shared" si="264"/>
        <v>#VALUE!</v>
      </c>
      <c r="CI321" s="24" t="str">
        <f t="shared" si="381"/>
        <v xml:space="preserve"> </v>
      </c>
      <c r="CJ321" s="24" t="e">
        <f t="shared" si="287"/>
        <v>#VALUE!</v>
      </c>
      <c r="CK321" s="175" t="e">
        <f t="shared" si="265"/>
        <v>#VALUE!</v>
      </c>
      <c r="CM321">
        <f t="shared" si="266"/>
        <v>0</v>
      </c>
      <c r="CN321">
        <f t="shared" si="267"/>
        <v>0</v>
      </c>
      <c r="CO321">
        <f t="shared" si="268"/>
        <v>0</v>
      </c>
      <c r="CP321">
        <f t="shared" si="269"/>
        <v>0</v>
      </c>
      <c r="CQ321">
        <f t="shared" si="270"/>
        <v>0</v>
      </c>
      <c r="CR321">
        <f t="shared" si="271"/>
        <v>0</v>
      </c>
      <c r="CS321">
        <f t="shared" si="272"/>
        <v>0</v>
      </c>
      <c r="CT321">
        <f t="shared" si="273"/>
        <v>0</v>
      </c>
      <c r="CU321">
        <f t="shared" si="274"/>
        <v>0</v>
      </c>
      <c r="CV321">
        <f t="shared" si="275"/>
        <v>0</v>
      </c>
      <c r="CW321">
        <f t="shared" si="276"/>
        <v>0</v>
      </c>
      <c r="CX321">
        <f t="shared" si="277"/>
        <v>0</v>
      </c>
      <c r="CY321">
        <f t="shared" si="278"/>
        <v>0</v>
      </c>
      <c r="CZ321">
        <f t="shared" si="279"/>
        <v>0</v>
      </c>
      <c r="DA321">
        <f t="shared" si="280"/>
        <v>0</v>
      </c>
      <c r="DB321">
        <f t="shared" si="281"/>
        <v>0</v>
      </c>
      <c r="DC321">
        <f t="shared" si="282"/>
        <v>0</v>
      </c>
      <c r="DE321" s="24">
        <f t="shared" si="288"/>
        <v>0</v>
      </c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</row>
    <row r="322" spans="1:123" ht="15.75" thickBot="1">
      <c r="A322" s="24" t="str">
        <f ca="1">UCB!A13</f>
        <v>UCB</v>
      </c>
      <c r="B322" s="24">
        <f ca="1">UCB!B13</f>
        <v>11</v>
      </c>
      <c r="C322" s="24" t="str">
        <f ca="1">UCB!C13</f>
        <v>Herbert Gustavo Simões</v>
      </c>
      <c r="D322" s="85" t="str">
        <f ca="1">UCB!D13</f>
        <v>P</v>
      </c>
      <c r="E322" s="24">
        <f ca="1">UCB!E13</f>
        <v>7</v>
      </c>
      <c r="F322" s="24">
        <f ca="1">UCB!F13</f>
        <v>7</v>
      </c>
      <c r="G322" s="24">
        <f ca="1">UCB!G13</f>
        <v>3</v>
      </c>
      <c r="H322" s="24">
        <f ca="1">UCB!H13</f>
        <v>0</v>
      </c>
      <c r="I322" s="24">
        <f ca="1">UCB!I13</f>
        <v>0</v>
      </c>
      <c r="J322" s="24">
        <f ca="1">UCB!J13</f>
        <v>1</v>
      </c>
      <c r="K322" s="24">
        <f ca="1">UCB!K13</f>
        <v>0</v>
      </c>
      <c r="L322" s="24">
        <f ca="1">UCB!L13</f>
        <v>0</v>
      </c>
      <c r="M322" s="24">
        <f ca="1">UCB!M13</f>
        <v>0</v>
      </c>
      <c r="N322" s="24">
        <f ca="1">UCB!N13</f>
        <v>0</v>
      </c>
      <c r="O322" s="24">
        <f ca="1">UCB!O13</f>
        <v>0</v>
      </c>
      <c r="P322" s="24">
        <f ca="1">UCB!P13</f>
        <v>0</v>
      </c>
      <c r="Q322" s="24">
        <f ca="1">UCB!Q13</f>
        <v>0</v>
      </c>
      <c r="R322" s="24">
        <f ca="1">UCB!R13</f>
        <v>0</v>
      </c>
      <c r="S322" s="24">
        <f ca="1">UCB!S13</f>
        <v>0</v>
      </c>
      <c r="T322" s="85" t="str">
        <f ca="1">UCB!T13</f>
        <v>P</v>
      </c>
      <c r="U322" s="24">
        <f ca="1">UCB!U13</f>
        <v>6</v>
      </c>
      <c r="V322" s="24">
        <f ca="1">UCB!V13</f>
        <v>3</v>
      </c>
      <c r="W322" s="24">
        <f ca="1">UCB!W13</f>
        <v>3</v>
      </c>
      <c r="X322" s="24">
        <f ca="1">UCB!X13</f>
        <v>1</v>
      </c>
      <c r="Y322" s="24">
        <f ca="1">UCB!Y13</f>
        <v>2</v>
      </c>
      <c r="Z322" s="24">
        <f ca="1">UCB!Z13</f>
        <v>2</v>
      </c>
      <c r="AA322" s="24">
        <f ca="1">UCB!AA13</f>
        <v>0</v>
      </c>
      <c r="AB322" s="24">
        <f ca="1">UCB!AB13</f>
        <v>0</v>
      </c>
      <c r="AC322" s="24">
        <f ca="1">UCB!AC13</f>
        <v>0</v>
      </c>
      <c r="AD322" s="24">
        <f ca="1">UCB!AD13</f>
        <v>0</v>
      </c>
      <c r="AE322" s="24">
        <f ca="1">UCB!AE13</f>
        <v>0</v>
      </c>
      <c r="AF322" s="24">
        <f ca="1">UCB!AF13</f>
        <v>0</v>
      </c>
      <c r="AG322" s="24">
        <f ca="1">UCB!AG13</f>
        <v>0</v>
      </c>
      <c r="AH322" s="24">
        <f ca="1">UCB!AH13</f>
        <v>0</v>
      </c>
      <c r="AI322" s="24">
        <f ca="1">UCB!AI13</f>
        <v>0</v>
      </c>
      <c r="AJ322" s="85"/>
      <c r="AK322" s="93"/>
      <c r="AL322" s="33"/>
      <c r="AM322" s="33"/>
      <c r="AN322" s="36"/>
      <c r="AO322" s="36"/>
      <c r="AP322" s="36"/>
      <c r="AQ322" s="36"/>
      <c r="AR322" s="37"/>
      <c r="AS322" s="33"/>
      <c r="AT322" s="33"/>
      <c r="AU322" s="33"/>
      <c r="AV322" s="33"/>
      <c r="AW322" s="33"/>
      <c r="AX322" s="33"/>
      <c r="AY322" s="33"/>
      <c r="AZ322" s="38">
        <f t="shared" si="351"/>
        <v>2</v>
      </c>
      <c r="BA322" s="39">
        <f t="shared" si="352"/>
        <v>13</v>
      </c>
      <c r="BB322" s="40">
        <f t="shared" si="353"/>
        <v>10</v>
      </c>
      <c r="BC322" s="31">
        <f t="shared" si="354"/>
        <v>23</v>
      </c>
      <c r="BD322" s="40">
        <f t="shared" si="355"/>
        <v>6</v>
      </c>
      <c r="BE322" s="31">
        <f t="shared" si="356"/>
        <v>29</v>
      </c>
      <c r="BF322" s="40">
        <f t="shared" si="357"/>
        <v>1</v>
      </c>
      <c r="BG322" s="31">
        <f t="shared" si="358"/>
        <v>30</v>
      </c>
      <c r="BH322" s="40">
        <f t="shared" si="359"/>
        <v>2</v>
      </c>
      <c r="BI322" s="40">
        <f t="shared" si="360"/>
        <v>3</v>
      </c>
      <c r="BJ322" s="40">
        <f t="shared" si="361"/>
        <v>0</v>
      </c>
      <c r="BK322" s="40">
        <f t="shared" si="362"/>
        <v>0</v>
      </c>
      <c r="BL322" s="40">
        <f t="shared" si="363"/>
        <v>0</v>
      </c>
      <c r="BM322" s="31">
        <f t="shared" si="364"/>
        <v>0</v>
      </c>
      <c r="BN322" s="40">
        <f t="shared" si="365"/>
        <v>0</v>
      </c>
      <c r="BO322" s="40">
        <f t="shared" si="366"/>
        <v>0</v>
      </c>
      <c r="BP322" s="40">
        <f t="shared" si="367"/>
        <v>0</v>
      </c>
      <c r="BQ322" s="40">
        <f t="shared" si="368"/>
        <v>0</v>
      </c>
      <c r="BR322" s="40">
        <f t="shared" si="369"/>
        <v>0</v>
      </c>
      <c r="BS322" s="31">
        <f t="shared" si="370"/>
        <v>0</v>
      </c>
      <c r="BT322" s="40">
        <f t="shared" si="371"/>
        <v>0</v>
      </c>
      <c r="BU322" s="41">
        <f t="shared" si="372"/>
        <v>0</v>
      </c>
      <c r="BV322" s="41">
        <f t="shared" si="373"/>
        <v>0</v>
      </c>
      <c r="BW322" s="42"/>
      <c r="BX322" s="39">
        <f t="shared" si="374"/>
        <v>2540</v>
      </c>
      <c r="BY322" s="40">
        <f t="shared" si="375"/>
        <v>30</v>
      </c>
      <c r="BZ322" s="40">
        <f t="shared" si="376"/>
        <v>0</v>
      </c>
      <c r="CA322" s="40">
        <f t="shared" si="377"/>
        <v>0</v>
      </c>
      <c r="CB322" s="40">
        <f t="shared" si="378"/>
        <v>0</v>
      </c>
      <c r="CC322" s="32">
        <f t="shared" si="283"/>
        <v>2570</v>
      </c>
      <c r="CD322" s="177">
        <f t="shared" si="262"/>
        <v>2423.3333333333335</v>
      </c>
      <c r="CE322" s="24">
        <f t="shared" si="379"/>
        <v>3</v>
      </c>
      <c r="CF322" s="177">
        <f t="shared" si="263"/>
        <v>2383.3333333333335</v>
      </c>
      <c r="CG322" s="24">
        <f t="shared" si="380"/>
        <v>4</v>
      </c>
      <c r="CH322" s="177">
        <f t="shared" si="264"/>
        <v>2330</v>
      </c>
      <c r="CI322" s="24">
        <f t="shared" si="381"/>
        <v>5</v>
      </c>
      <c r="CJ322" s="24">
        <f t="shared" si="287"/>
        <v>4</v>
      </c>
      <c r="CK322" s="175">
        <f t="shared" si="265"/>
        <v>1.2975538333375407</v>
      </c>
      <c r="CM322">
        <f t="shared" si="266"/>
        <v>2.4029574861367835</v>
      </c>
      <c r="CN322">
        <f t="shared" si="267"/>
        <v>1.557632398753894</v>
      </c>
      <c r="CO322">
        <f t="shared" si="268"/>
        <v>0.5988023952095809</v>
      </c>
      <c r="CP322">
        <f t="shared" si="269"/>
        <v>0.22779043280182235</v>
      </c>
      <c r="CQ322">
        <f t="shared" si="270"/>
        <v>1.680672268907563</v>
      </c>
      <c r="CR322">
        <f t="shared" si="271"/>
        <v>0.89820359281437134</v>
      </c>
      <c r="CS322">
        <f t="shared" si="272"/>
        <v>0</v>
      </c>
      <c r="CT322">
        <f t="shared" si="273"/>
        <v>0</v>
      </c>
      <c r="CU322">
        <f t="shared" si="274"/>
        <v>0</v>
      </c>
      <c r="CV322">
        <f t="shared" si="275"/>
        <v>0</v>
      </c>
      <c r="CW322">
        <f t="shared" si="276"/>
        <v>0</v>
      </c>
      <c r="CX322">
        <f t="shared" si="277"/>
        <v>0</v>
      </c>
      <c r="CY322">
        <f t="shared" si="278"/>
        <v>0</v>
      </c>
      <c r="CZ322">
        <f t="shared" si="279"/>
        <v>0</v>
      </c>
      <c r="DA322">
        <f t="shared" si="280"/>
        <v>0</v>
      </c>
      <c r="DB322">
        <f t="shared" si="281"/>
        <v>0</v>
      </c>
      <c r="DC322">
        <f t="shared" si="282"/>
        <v>0</v>
      </c>
      <c r="DE322" s="24">
        <f t="shared" si="288"/>
        <v>0</v>
      </c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</row>
    <row r="323" spans="1:123" ht="15.75" thickBot="1">
      <c r="A323" s="24" t="str">
        <f ca="1">UCB!A14</f>
        <v>UCB</v>
      </c>
      <c r="B323" s="24">
        <f ca="1">UCB!B14</f>
        <v>12</v>
      </c>
      <c r="C323" s="24" t="str">
        <f ca="1">UCB!C14</f>
        <v>Jonato Prestes</v>
      </c>
      <c r="D323" s="85" t="str">
        <f ca="1">UCB!D14</f>
        <v>P</v>
      </c>
      <c r="E323" s="24">
        <f ca="1">UCB!E14</f>
        <v>2</v>
      </c>
      <c r="F323" s="24">
        <f ca="1">UCB!F14</f>
        <v>2</v>
      </c>
      <c r="G323" s="24">
        <f ca="1">UCB!G14</f>
        <v>3</v>
      </c>
      <c r="H323" s="24">
        <f ca="1">UCB!H14</f>
        <v>5</v>
      </c>
      <c r="I323" s="24">
        <f ca="1">UCB!I14</f>
        <v>0</v>
      </c>
      <c r="J323" s="24">
        <f ca="1">UCB!J14</f>
        <v>4</v>
      </c>
      <c r="K323" s="24">
        <f ca="1">UCB!K14</f>
        <v>1</v>
      </c>
      <c r="L323" s="24">
        <f ca="1">UCB!L14</f>
        <v>0</v>
      </c>
      <c r="M323" s="24">
        <f ca="1">UCB!M14</f>
        <v>0</v>
      </c>
      <c r="N323" s="24">
        <f ca="1">UCB!N14</f>
        <v>0</v>
      </c>
      <c r="O323" s="24">
        <f ca="1">UCB!O14</f>
        <v>0</v>
      </c>
      <c r="P323" s="24">
        <f ca="1">UCB!P14</f>
        <v>0</v>
      </c>
      <c r="Q323" s="24">
        <f ca="1">UCB!Q14</f>
        <v>0</v>
      </c>
      <c r="R323" s="24">
        <f ca="1">UCB!R14</f>
        <v>0</v>
      </c>
      <c r="S323" s="24">
        <f ca="1">UCB!S14</f>
        <v>1.1000000000000001</v>
      </c>
      <c r="T323" s="85" t="str">
        <f ca="1">UCB!T14</f>
        <v>P</v>
      </c>
      <c r="U323" s="24">
        <f ca="1">UCB!U14</f>
        <v>2</v>
      </c>
      <c r="V323" s="24">
        <f ca="1">UCB!V14</f>
        <v>2</v>
      </c>
      <c r="W323" s="24">
        <f ca="1">UCB!W14</f>
        <v>1</v>
      </c>
      <c r="X323" s="24">
        <f ca="1">UCB!X14</f>
        <v>0</v>
      </c>
      <c r="Y323" s="24">
        <f ca="1">UCB!Y14</f>
        <v>0</v>
      </c>
      <c r="Z323" s="24">
        <f ca="1">UCB!Z14</f>
        <v>4</v>
      </c>
      <c r="AA323" s="24">
        <f ca="1">UCB!AA14</f>
        <v>0</v>
      </c>
      <c r="AB323" s="24">
        <f ca="1">UCB!AB14</f>
        <v>0</v>
      </c>
      <c r="AC323" s="24">
        <f ca="1">UCB!AC14</f>
        <v>0</v>
      </c>
      <c r="AD323" s="24">
        <f ca="1">UCB!AD14</f>
        <v>0</v>
      </c>
      <c r="AE323" s="24">
        <f ca="1">UCB!AE14</f>
        <v>0</v>
      </c>
      <c r="AF323" s="24">
        <f ca="1">UCB!AF14</f>
        <v>0</v>
      </c>
      <c r="AG323" s="24">
        <f ca="1">UCB!AG14</f>
        <v>0</v>
      </c>
      <c r="AH323" s="24">
        <f ca="1">UCB!AH14</f>
        <v>0</v>
      </c>
      <c r="AI323" s="24">
        <f ca="1">UCB!AI14</f>
        <v>0</v>
      </c>
      <c r="AJ323" s="85"/>
      <c r="AK323" s="93"/>
      <c r="AL323" s="33"/>
      <c r="AM323" s="33"/>
      <c r="AN323" s="36"/>
      <c r="AO323" s="36"/>
      <c r="AP323" s="36"/>
      <c r="AQ323" s="36"/>
      <c r="AR323" s="37"/>
      <c r="AS323" s="33"/>
      <c r="AT323" s="33"/>
      <c r="AU323" s="33"/>
      <c r="AV323" s="33"/>
      <c r="AW323" s="33"/>
      <c r="AX323" s="33"/>
      <c r="AY323" s="33"/>
      <c r="AZ323" s="38">
        <f t="shared" si="351"/>
        <v>2</v>
      </c>
      <c r="BA323" s="39">
        <f t="shared" si="352"/>
        <v>4</v>
      </c>
      <c r="BB323" s="40">
        <f t="shared" si="353"/>
        <v>4</v>
      </c>
      <c r="BC323" s="31">
        <f t="shared" si="354"/>
        <v>8</v>
      </c>
      <c r="BD323" s="40">
        <f t="shared" si="355"/>
        <v>4</v>
      </c>
      <c r="BE323" s="31">
        <f t="shared" si="356"/>
        <v>12</v>
      </c>
      <c r="BF323" s="40">
        <f t="shared" si="357"/>
        <v>5</v>
      </c>
      <c r="BG323" s="31">
        <f t="shared" si="358"/>
        <v>17</v>
      </c>
      <c r="BH323" s="40">
        <f t="shared" si="359"/>
        <v>0</v>
      </c>
      <c r="BI323" s="40">
        <f t="shared" si="360"/>
        <v>8</v>
      </c>
      <c r="BJ323" s="40">
        <f t="shared" si="361"/>
        <v>1</v>
      </c>
      <c r="BK323" s="40">
        <f t="shared" si="362"/>
        <v>0</v>
      </c>
      <c r="BL323" s="40">
        <f t="shared" si="363"/>
        <v>0</v>
      </c>
      <c r="BM323" s="31">
        <f t="shared" si="364"/>
        <v>0</v>
      </c>
      <c r="BN323" s="40">
        <f t="shared" si="365"/>
        <v>0</v>
      </c>
      <c r="BO323" s="40">
        <f t="shared" si="366"/>
        <v>0</v>
      </c>
      <c r="BP323" s="40">
        <f t="shared" si="367"/>
        <v>0</v>
      </c>
      <c r="BQ323" s="40">
        <f t="shared" si="368"/>
        <v>0</v>
      </c>
      <c r="BR323" s="40">
        <f t="shared" si="369"/>
        <v>0</v>
      </c>
      <c r="BS323" s="31">
        <f t="shared" si="370"/>
        <v>0</v>
      </c>
      <c r="BT323" s="40">
        <f t="shared" si="371"/>
        <v>0</v>
      </c>
      <c r="BU323" s="41">
        <f t="shared" si="372"/>
        <v>1.1000000000000001</v>
      </c>
      <c r="BV323" s="41">
        <f t="shared" si="373"/>
        <v>1.1000000000000001</v>
      </c>
      <c r="BW323" s="42"/>
      <c r="BX323" s="39">
        <f t="shared" si="374"/>
        <v>1160</v>
      </c>
      <c r="BY323" s="40">
        <f t="shared" si="375"/>
        <v>30</v>
      </c>
      <c r="BZ323" s="40">
        <f t="shared" si="376"/>
        <v>5</v>
      </c>
      <c r="CA323" s="40">
        <f t="shared" si="377"/>
        <v>0</v>
      </c>
      <c r="CB323" s="40">
        <f t="shared" si="378"/>
        <v>11</v>
      </c>
      <c r="CC323" s="32">
        <f t="shared" si="283"/>
        <v>1206</v>
      </c>
      <c r="CD323" s="177">
        <f t="shared" si="262"/>
        <v>1059.3333333333333</v>
      </c>
      <c r="CE323" s="24">
        <f t="shared" si="379"/>
        <v>3</v>
      </c>
      <c r="CF323" s="177">
        <f t="shared" si="263"/>
        <v>1019.3333333333334</v>
      </c>
      <c r="CG323" s="24">
        <f t="shared" si="380"/>
        <v>4</v>
      </c>
      <c r="CH323" s="177">
        <f t="shared" si="264"/>
        <v>966</v>
      </c>
      <c r="CI323" s="24">
        <f t="shared" si="381"/>
        <v>5</v>
      </c>
      <c r="CJ323" s="24">
        <f t="shared" si="287"/>
        <v>34</v>
      </c>
      <c r="CK323" s="175">
        <f t="shared" ref="CK323:CK386" si="382">(CC323/(SUM($CC$3:$CC$453))*100)</f>
        <v>0.60889102062454248</v>
      </c>
      <c r="CM323">
        <f t="shared" ref="CM323:CM386" si="383">BA323/(SUM(BA$3:BA$453)/100)</f>
        <v>0.73937153419593349</v>
      </c>
      <c r="CN323">
        <f t="shared" ref="CN323:CN386" si="384">BB323/(SUM(BB$3:BB$453)/100)</f>
        <v>0.62305295950155759</v>
      </c>
      <c r="CO323">
        <f t="shared" ref="CO323:CO386" si="385">BD323/(SUM(BD$3:BD$453)/100)</f>
        <v>0.39920159680638723</v>
      </c>
      <c r="CP323">
        <f t="shared" ref="CP323:CP386" si="386">BF323/(SUM(BF$3:BF$453)/100)</f>
        <v>1.1389521640091116</v>
      </c>
      <c r="CQ323">
        <f t="shared" ref="CQ323:CQ386" si="387">BH323/(SUM(BH$3:BH$453)/100)</f>
        <v>0</v>
      </c>
      <c r="CR323">
        <f t="shared" ref="CR323:CR386" si="388">BI323/(SUM(BI$3:BI$453)/100)</f>
        <v>2.3952095808383236</v>
      </c>
      <c r="CS323">
        <f t="shared" ref="CS323:CS386" si="389">BJ323/(SUM(BJ$3:BJ$453)/100)</f>
        <v>1.0204081632653061</v>
      </c>
      <c r="CT323">
        <f t="shared" ref="CT323:CT386" si="390">BK323/(SUM(BK$3:BK$453)/100)</f>
        <v>0</v>
      </c>
      <c r="CU323">
        <f t="shared" ref="CU323:CU386" si="391">BL323/(SUM(BL$3:BL$453)/100)</f>
        <v>0</v>
      </c>
      <c r="CV323">
        <f t="shared" ref="CV323:CV386" si="392">BN323/(SUM(BN$3:BN$453)/100)</f>
        <v>0</v>
      </c>
      <c r="CW323">
        <f t="shared" ref="CW323:CW386" si="393">BO323/(SUM(BO$3:BO$453)/100)</f>
        <v>0</v>
      </c>
      <c r="CX323">
        <f t="shared" ref="CX323:CX386" si="394">BP323/(SUM(BP$3:BP$453)/100)</f>
        <v>0</v>
      </c>
      <c r="CY323">
        <f t="shared" ref="CY323:CY386" si="395">BQ323/(SUM(BQ$3:BQ$453)/100)</f>
        <v>0</v>
      </c>
      <c r="CZ323">
        <f t="shared" ref="CZ323:CZ386" si="396">BR323/(SUM(BR$3:BR$453)/100)</f>
        <v>0</v>
      </c>
      <c r="DA323">
        <f t="shared" ref="DA323:DA386" si="397">BT323/(SUM(BT$3:BT$453)/100)</f>
        <v>0</v>
      </c>
      <c r="DB323">
        <f t="shared" ref="DB323:DB386" si="398">BU323/(SUM(BU$3:BU$453)/100)</f>
        <v>1.7054263565891474</v>
      </c>
      <c r="DC323">
        <f t="shared" ref="DC323:DC386" si="399">BV323/(SUM(BV$3:BV$453)/100)</f>
        <v>1.7322834645669289</v>
      </c>
      <c r="DE323" s="24">
        <f t="shared" si="288"/>
        <v>0</v>
      </c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</row>
    <row r="324" spans="1:123" ht="15.75" thickBot="1">
      <c r="A324" s="24" t="str">
        <f ca="1">UCB!A15</f>
        <v>UCB</v>
      </c>
      <c r="B324" s="24">
        <f ca="1">UCB!B15</f>
        <v>13</v>
      </c>
      <c r="C324" s="24" t="str">
        <f ca="1">UCB!C15</f>
        <v>Lucy Gomes Vianna</v>
      </c>
      <c r="D324" s="85" t="str">
        <f ca="1">UCB!D15</f>
        <v>P</v>
      </c>
      <c r="E324" s="24">
        <f ca="1">UCB!E15</f>
        <v>0</v>
      </c>
      <c r="F324" s="24">
        <f ca="1">UCB!F15</f>
        <v>0</v>
      </c>
      <c r="G324" s="24">
        <f ca="1">UCB!G15</f>
        <v>6</v>
      </c>
      <c r="H324" s="24">
        <f ca="1">UCB!H15</f>
        <v>2</v>
      </c>
      <c r="I324" s="24">
        <f ca="1">UCB!I15</f>
        <v>0</v>
      </c>
      <c r="J324" s="24">
        <f ca="1">UCB!J15</f>
        <v>0</v>
      </c>
      <c r="K324" s="24">
        <f ca="1">UCB!K15</f>
        <v>0</v>
      </c>
      <c r="L324" s="24">
        <f ca="1">UCB!L15</f>
        <v>0</v>
      </c>
      <c r="M324" s="24">
        <f ca="1">UCB!M15</f>
        <v>0</v>
      </c>
      <c r="N324" s="24">
        <f ca="1">UCB!N15</f>
        <v>0</v>
      </c>
      <c r="O324" s="24">
        <f ca="1">UCB!O15</f>
        <v>0</v>
      </c>
      <c r="P324" s="24">
        <f ca="1">UCB!P15</f>
        <v>0</v>
      </c>
      <c r="Q324" s="24">
        <f ca="1">UCB!Q15</f>
        <v>0</v>
      </c>
      <c r="R324" s="24">
        <f ca="1">UCB!R15</f>
        <v>0</v>
      </c>
      <c r="S324" s="24">
        <f ca="1">UCB!S15</f>
        <v>0</v>
      </c>
      <c r="T324" s="85" t="str">
        <f ca="1">UCB!T15</f>
        <v>P</v>
      </c>
      <c r="U324" s="24">
        <f ca="1">UCB!U15</f>
        <v>0</v>
      </c>
      <c r="V324" s="24">
        <f ca="1">UCB!V15</f>
        <v>0</v>
      </c>
      <c r="W324" s="24">
        <f ca="1">UCB!W15</f>
        <v>0</v>
      </c>
      <c r="X324" s="24">
        <f ca="1">UCB!X15</f>
        <v>1</v>
      </c>
      <c r="Y324" s="24">
        <f ca="1">UCB!Y15</f>
        <v>0</v>
      </c>
      <c r="Z324" s="24">
        <f ca="1">UCB!Z15</f>
        <v>0</v>
      </c>
      <c r="AA324" s="24">
        <f ca="1">UCB!AA15</f>
        <v>0</v>
      </c>
      <c r="AB324" s="24">
        <f ca="1">UCB!AB15</f>
        <v>0</v>
      </c>
      <c r="AC324" s="24">
        <f ca="1">UCB!AC15</f>
        <v>0</v>
      </c>
      <c r="AD324" s="24">
        <f ca="1">UCB!AD15</f>
        <v>0</v>
      </c>
      <c r="AE324" s="24">
        <f ca="1">UCB!AE15</f>
        <v>0</v>
      </c>
      <c r="AF324" s="24">
        <f ca="1">UCB!AF15</f>
        <v>0</v>
      </c>
      <c r="AG324" s="24">
        <f ca="1">UCB!AG15</f>
        <v>0</v>
      </c>
      <c r="AH324" s="24">
        <f ca="1">UCB!AH15</f>
        <v>0</v>
      </c>
      <c r="AI324" s="24">
        <f ca="1">UCB!AI15</f>
        <v>0</v>
      </c>
      <c r="AJ324" s="85"/>
      <c r="AK324" s="93"/>
      <c r="AL324" s="33"/>
      <c r="AM324" s="33"/>
      <c r="AN324" s="36"/>
      <c r="AO324" s="36"/>
      <c r="AP324" s="36"/>
      <c r="AQ324" s="36"/>
      <c r="AR324" s="37"/>
      <c r="AS324" s="33"/>
      <c r="AT324" s="33"/>
      <c r="AU324" s="33"/>
      <c r="AV324" s="33"/>
      <c r="AW324" s="33"/>
      <c r="AX324" s="33"/>
      <c r="AY324" s="33"/>
      <c r="AZ324" s="38">
        <f t="shared" si="351"/>
        <v>2</v>
      </c>
      <c r="BA324" s="39">
        <f t="shared" si="352"/>
        <v>0</v>
      </c>
      <c r="BB324" s="40">
        <f t="shared" si="353"/>
        <v>0</v>
      </c>
      <c r="BC324" s="31">
        <f t="shared" si="354"/>
        <v>0</v>
      </c>
      <c r="BD324" s="40">
        <f t="shared" si="355"/>
        <v>6</v>
      </c>
      <c r="BE324" s="31">
        <f t="shared" si="356"/>
        <v>6</v>
      </c>
      <c r="BF324" s="40">
        <f t="shared" si="357"/>
        <v>3</v>
      </c>
      <c r="BG324" s="31">
        <f t="shared" si="358"/>
        <v>9</v>
      </c>
      <c r="BH324" s="40">
        <f t="shared" si="359"/>
        <v>0</v>
      </c>
      <c r="BI324" s="40">
        <f t="shared" si="360"/>
        <v>0</v>
      </c>
      <c r="BJ324" s="40">
        <f t="shared" si="361"/>
        <v>0</v>
      </c>
      <c r="BK324" s="40">
        <f t="shared" si="362"/>
        <v>0</v>
      </c>
      <c r="BL324" s="40">
        <f t="shared" si="363"/>
        <v>0</v>
      </c>
      <c r="BM324" s="31">
        <f t="shared" si="364"/>
        <v>0</v>
      </c>
      <c r="BN324" s="40">
        <f t="shared" si="365"/>
        <v>0</v>
      </c>
      <c r="BO324" s="40">
        <f t="shared" si="366"/>
        <v>0</v>
      </c>
      <c r="BP324" s="40">
        <f t="shared" si="367"/>
        <v>0</v>
      </c>
      <c r="BQ324" s="40">
        <f t="shared" si="368"/>
        <v>0</v>
      </c>
      <c r="BR324" s="40">
        <f t="shared" si="369"/>
        <v>0</v>
      </c>
      <c r="BS324" s="31">
        <f t="shared" si="370"/>
        <v>0</v>
      </c>
      <c r="BT324" s="40">
        <f t="shared" si="371"/>
        <v>0</v>
      </c>
      <c r="BU324" s="41">
        <f t="shared" si="372"/>
        <v>0</v>
      </c>
      <c r="BV324" s="41">
        <f t="shared" si="373"/>
        <v>0</v>
      </c>
      <c r="BW324" s="42"/>
      <c r="BX324" s="39">
        <f t="shared" si="374"/>
        <v>480</v>
      </c>
      <c r="BY324" s="40">
        <f t="shared" si="375"/>
        <v>0</v>
      </c>
      <c r="BZ324" s="40">
        <f t="shared" si="376"/>
        <v>0</v>
      </c>
      <c r="CA324" s="40">
        <f t="shared" si="377"/>
        <v>0</v>
      </c>
      <c r="CB324" s="40">
        <f t="shared" si="378"/>
        <v>0</v>
      </c>
      <c r="CC324" s="32">
        <f t="shared" ref="CC324:CC387" si="400">IF(AZ324&gt;0,SUM(BX324:CB324),"")</f>
        <v>480</v>
      </c>
      <c r="CD324" s="177">
        <f t="shared" si="262"/>
        <v>333.33333333333337</v>
      </c>
      <c r="CE324" s="24">
        <f t="shared" si="379"/>
        <v>3</v>
      </c>
      <c r="CF324" s="177">
        <f t="shared" si="263"/>
        <v>293.33333333333337</v>
      </c>
      <c r="CG324" s="24">
        <f t="shared" si="380"/>
        <v>4</v>
      </c>
      <c r="CH324" s="177">
        <f t="shared" si="264"/>
        <v>240</v>
      </c>
      <c r="CI324" s="24">
        <f t="shared" si="381"/>
        <v>5</v>
      </c>
      <c r="CJ324" s="24">
        <f t="shared" ref="CJ324:CJ387" si="401">RANK(CC324,$CC$3:$CC$453,0)</f>
        <v>128</v>
      </c>
      <c r="CK324" s="175">
        <f t="shared" si="382"/>
        <v>0.24234468482568855</v>
      </c>
      <c r="CM324">
        <f t="shared" si="383"/>
        <v>0</v>
      </c>
      <c r="CN324">
        <f t="shared" si="384"/>
        <v>0</v>
      </c>
      <c r="CO324">
        <f t="shared" si="385"/>
        <v>0.5988023952095809</v>
      </c>
      <c r="CP324">
        <f t="shared" si="386"/>
        <v>0.68337129840546706</v>
      </c>
      <c r="CQ324">
        <f t="shared" si="387"/>
        <v>0</v>
      </c>
      <c r="CR324">
        <f t="shared" si="388"/>
        <v>0</v>
      </c>
      <c r="CS324">
        <f t="shared" si="389"/>
        <v>0</v>
      </c>
      <c r="CT324">
        <f t="shared" si="390"/>
        <v>0</v>
      </c>
      <c r="CU324">
        <f t="shared" si="391"/>
        <v>0</v>
      </c>
      <c r="CV324">
        <f t="shared" si="392"/>
        <v>0</v>
      </c>
      <c r="CW324">
        <f t="shared" si="393"/>
        <v>0</v>
      </c>
      <c r="CX324">
        <f t="shared" si="394"/>
        <v>0</v>
      </c>
      <c r="CY324">
        <f t="shared" si="395"/>
        <v>0</v>
      </c>
      <c r="CZ324">
        <f t="shared" si="396"/>
        <v>0</v>
      </c>
      <c r="DA324">
        <f t="shared" si="397"/>
        <v>0</v>
      </c>
      <c r="DB324">
        <f t="shared" si="398"/>
        <v>0</v>
      </c>
      <c r="DC324">
        <f t="shared" si="399"/>
        <v>0</v>
      </c>
      <c r="DE324" s="24">
        <f t="shared" ref="DE324:DE387" si="402">COUNTIF(CC324,"=0")</f>
        <v>0</v>
      </c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</row>
    <row r="325" spans="1:123" ht="15.75" thickBot="1">
      <c r="A325" s="24" t="str">
        <f ca="1">UCB!A16</f>
        <v>UCB</v>
      </c>
      <c r="B325" s="24">
        <f ca="1">UCB!B16</f>
        <v>14</v>
      </c>
      <c r="C325" s="24" t="str">
        <f ca="1">UCB!C16</f>
        <v>Luis Otavio Teles Assumpção</v>
      </c>
      <c r="D325" s="85" t="str">
        <f ca="1">UCB!D16</f>
        <v>C</v>
      </c>
      <c r="E325" s="24">
        <f ca="1">UCB!E16</f>
        <v>0</v>
      </c>
      <c r="F325" s="24">
        <f ca="1">UCB!F16</f>
        <v>0</v>
      </c>
      <c r="G325" s="24">
        <f ca="1">UCB!G16</f>
        <v>0</v>
      </c>
      <c r="H325" s="24">
        <f ca="1">UCB!H16</f>
        <v>0</v>
      </c>
      <c r="I325" s="24">
        <f ca="1">UCB!I16</f>
        <v>0</v>
      </c>
      <c r="J325" s="24">
        <f ca="1">UCB!J16</f>
        <v>0</v>
      </c>
      <c r="K325" s="24">
        <f ca="1">UCB!K16</f>
        <v>0</v>
      </c>
      <c r="L325" s="24">
        <f ca="1">UCB!L16</f>
        <v>0</v>
      </c>
      <c r="M325" s="24">
        <f ca="1">UCB!M16</f>
        <v>0</v>
      </c>
      <c r="N325" s="24">
        <f ca="1">UCB!N16</f>
        <v>0</v>
      </c>
      <c r="O325" s="24">
        <f ca="1">UCB!O16</f>
        <v>0</v>
      </c>
      <c r="P325" s="24">
        <f ca="1">UCB!P16</f>
        <v>0</v>
      </c>
      <c r="Q325" s="24">
        <f ca="1">UCB!Q16</f>
        <v>0</v>
      </c>
      <c r="R325" s="24">
        <f ca="1">UCB!R16</f>
        <v>0</v>
      </c>
      <c r="S325" s="24">
        <f ca="1">UCB!S16</f>
        <v>0</v>
      </c>
      <c r="T325" s="85" t="str">
        <f ca="1">UCB!T16</f>
        <v>C</v>
      </c>
      <c r="U325" s="24">
        <f ca="1">UCB!U16</f>
        <v>0</v>
      </c>
      <c r="V325" s="24">
        <f ca="1">UCB!V16</f>
        <v>0</v>
      </c>
      <c r="W325" s="24">
        <f ca="1">UCB!W16</f>
        <v>0</v>
      </c>
      <c r="X325" s="24">
        <f ca="1">UCB!X16</f>
        <v>0</v>
      </c>
      <c r="Y325" s="24">
        <f ca="1">UCB!Y16</f>
        <v>0</v>
      </c>
      <c r="Z325" s="24">
        <f ca="1">UCB!Z16</f>
        <v>0</v>
      </c>
      <c r="AA325" s="24">
        <f ca="1">UCB!AA16</f>
        <v>0</v>
      </c>
      <c r="AB325" s="24">
        <f ca="1">UCB!AB16</f>
        <v>0</v>
      </c>
      <c r="AC325" s="24">
        <f ca="1">UCB!AC16</f>
        <v>0</v>
      </c>
      <c r="AD325" s="24">
        <f ca="1">UCB!AD16</f>
        <v>0</v>
      </c>
      <c r="AE325" s="24">
        <f ca="1">UCB!AE16</f>
        <v>0</v>
      </c>
      <c r="AF325" s="24">
        <f ca="1">UCB!AF16</f>
        <v>0</v>
      </c>
      <c r="AG325" s="24">
        <f ca="1">UCB!AG16</f>
        <v>0</v>
      </c>
      <c r="AH325" s="24">
        <f ca="1">UCB!AH16</f>
        <v>0</v>
      </c>
      <c r="AI325" s="24">
        <f ca="1">UCB!AI16</f>
        <v>0</v>
      </c>
      <c r="AJ325" s="85"/>
      <c r="AK325" s="93"/>
      <c r="AL325" s="33"/>
      <c r="AM325" s="33"/>
      <c r="AN325" s="36"/>
      <c r="AO325" s="36"/>
      <c r="AP325" s="36"/>
      <c r="AQ325" s="36"/>
      <c r="AR325" s="37"/>
      <c r="AS325" s="33"/>
      <c r="AT325" s="33"/>
      <c r="AU325" s="33"/>
      <c r="AV325" s="33"/>
      <c r="AW325" s="33"/>
      <c r="AX325" s="33"/>
      <c r="AY325" s="33"/>
      <c r="AZ325" s="38">
        <f t="shared" si="351"/>
        <v>0</v>
      </c>
      <c r="BA325" s="39">
        <f t="shared" si="352"/>
        <v>0</v>
      </c>
      <c r="BB325" s="40">
        <f t="shared" si="353"/>
        <v>0</v>
      </c>
      <c r="BC325" s="31">
        <f t="shared" si="354"/>
        <v>0</v>
      </c>
      <c r="BD325" s="40">
        <f t="shared" si="355"/>
        <v>0</v>
      </c>
      <c r="BE325" s="31">
        <f t="shared" si="356"/>
        <v>0</v>
      </c>
      <c r="BF325" s="40">
        <f t="shared" si="357"/>
        <v>0</v>
      </c>
      <c r="BG325" s="31">
        <f t="shared" si="358"/>
        <v>0</v>
      </c>
      <c r="BH325" s="40">
        <f t="shared" si="359"/>
        <v>0</v>
      </c>
      <c r="BI325" s="40">
        <f t="shared" si="360"/>
        <v>0</v>
      </c>
      <c r="BJ325" s="40">
        <f t="shared" si="361"/>
        <v>0</v>
      </c>
      <c r="BK325" s="40">
        <f t="shared" si="362"/>
        <v>0</v>
      </c>
      <c r="BL325" s="40">
        <f t="shared" si="363"/>
        <v>0</v>
      </c>
      <c r="BM325" s="31">
        <f t="shared" si="364"/>
        <v>0</v>
      </c>
      <c r="BN325" s="40">
        <f t="shared" si="365"/>
        <v>0</v>
      </c>
      <c r="BO325" s="40">
        <f t="shared" si="366"/>
        <v>0</v>
      </c>
      <c r="BP325" s="40">
        <f t="shared" si="367"/>
        <v>0</v>
      </c>
      <c r="BQ325" s="40">
        <f t="shared" si="368"/>
        <v>0</v>
      </c>
      <c r="BR325" s="40">
        <f t="shared" si="369"/>
        <v>0</v>
      </c>
      <c r="BS325" s="31">
        <f t="shared" si="370"/>
        <v>0</v>
      </c>
      <c r="BT325" s="40">
        <f t="shared" si="371"/>
        <v>0</v>
      </c>
      <c r="BU325" s="41">
        <f t="shared" si="372"/>
        <v>0</v>
      </c>
      <c r="BV325" s="41">
        <f t="shared" si="373"/>
        <v>0</v>
      </c>
      <c r="BW325" s="42"/>
      <c r="BX325" s="39">
        <f t="shared" si="374"/>
        <v>0</v>
      </c>
      <c r="BY325" s="40">
        <f t="shared" si="375"/>
        <v>0</v>
      </c>
      <c r="BZ325" s="40">
        <f t="shared" si="376"/>
        <v>0</v>
      </c>
      <c r="CA325" s="40">
        <f t="shared" si="377"/>
        <v>0</v>
      </c>
      <c r="CB325" s="40">
        <f t="shared" si="378"/>
        <v>0</v>
      </c>
      <c r="CC325" s="32" t="str">
        <f t="shared" si="400"/>
        <v/>
      </c>
      <c r="CD325" s="177" t="e">
        <f t="shared" si="262"/>
        <v>#VALUE!</v>
      </c>
      <c r="CE325" s="24" t="str">
        <f t="shared" si="379"/>
        <v xml:space="preserve"> </v>
      </c>
      <c r="CF325" s="177" t="e">
        <f t="shared" si="263"/>
        <v>#VALUE!</v>
      </c>
      <c r="CG325" s="24" t="str">
        <f t="shared" si="380"/>
        <v xml:space="preserve"> </v>
      </c>
      <c r="CH325" s="177" t="e">
        <f t="shared" si="264"/>
        <v>#VALUE!</v>
      </c>
      <c r="CI325" s="24" t="str">
        <f t="shared" si="381"/>
        <v xml:space="preserve"> </v>
      </c>
      <c r="CJ325" s="24" t="e">
        <f t="shared" si="401"/>
        <v>#VALUE!</v>
      </c>
      <c r="CK325" s="175" t="e">
        <f t="shared" si="382"/>
        <v>#VALUE!</v>
      </c>
      <c r="CM325">
        <f t="shared" si="383"/>
        <v>0</v>
      </c>
      <c r="CN325">
        <f t="shared" si="384"/>
        <v>0</v>
      </c>
      <c r="CO325">
        <f t="shared" si="385"/>
        <v>0</v>
      </c>
      <c r="CP325">
        <f t="shared" si="386"/>
        <v>0</v>
      </c>
      <c r="CQ325">
        <f t="shared" si="387"/>
        <v>0</v>
      </c>
      <c r="CR325">
        <f t="shared" si="388"/>
        <v>0</v>
      </c>
      <c r="CS325">
        <f t="shared" si="389"/>
        <v>0</v>
      </c>
      <c r="CT325">
        <f t="shared" si="390"/>
        <v>0</v>
      </c>
      <c r="CU325">
        <f t="shared" si="391"/>
        <v>0</v>
      </c>
      <c r="CV325">
        <f t="shared" si="392"/>
        <v>0</v>
      </c>
      <c r="CW325">
        <f t="shared" si="393"/>
        <v>0</v>
      </c>
      <c r="CX325">
        <f t="shared" si="394"/>
        <v>0</v>
      </c>
      <c r="CY325">
        <f t="shared" si="395"/>
        <v>0</v>
      </c>
      <c r="CZ325">
        <f t="shared" si="396"/>
        <v>0</v>
      </c>
      <c r="DA325">
        <f t="shared" si="397"/>
        <v>0</v>
      </c>
      <c r="DB325">
        <f t="shared" si="398"/>
        <v>0</v>
      </c>
      <c r="DC325">
        <f t="shared" si="399"/>
        <v>0</v>
      </c>
      <c r="DE325" s="24">
        <f t="shared" si="402"/>
        <v>0</v>
      </c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</row>
    <row r="326" spans="1:123" ht="15.75" thickBot="1">
      <c r="A326" s="24" t="str">
        <f ca="1">UCB!A17</f>
        <v>UCB</v>
      </c>
      <c r="B326" s="24">
        <f ca="1">UCB!B17</f>
        <v>15</v>
      </c>
      <c r="C326" s="24" t="str">
        <f ca="1">UCB!C17</f>
        <v>Nanci Maria de França</v>
      </c>
      <c r="D326" s="85" t="str">
        <f ca="1">UCB!D17</f>
        <v>P</v>
      </c>
      <c r="E326" s="24">
        <f ca="1">UCB!E17</f>
        <v>0</v>
      </c>
      <c r="F326" s="24">
        <f ca="1">UCB!F17</f>
        <v>0</v>
      </c>
      <c r="G326" s="24">
        <f ca="1">UCB!G17</f>
        <v>1</v>
      </c>
      <c r="H326" s="24">
        <f ca="1">UCB!H17</f>
        <v>0</v>
      </c>
      <c r="I326" s="24">
        <f ca="1">UCB!I17</f>
        <v>0</v>
      </c>
      <c r="J326" s="24">
        <f ca="1">UCB!J17</f>
        <v>0</v>
      </c>
      <c r="K326" s="24">
        <f ca="1">UCB!K17</f>
        <v>0</v>
      </c>
      <c r="L326" s="24">
        <f ca="1">UCB!L17</f>
        <v>0</v>
      </c>
      <c r="M326" s="24">
        <f ca="1">UCB!M17</f>
        <v>0</v>
      </c>
      <c r="N326" s="24">
        <f ca="1">UCB!N17</f>
        <v>0</v>
      </c>
      <c r="O326" s="24">
        <f ca="1">UCB!O17</f>
        <v>0</v>
      </c>
      <c r="P326" s="24">
        <f ca="1">UCB!P17</f>
        <v>0</v>
      </c>
      <c r="Q326" s="24">
        <f ca="1">UCB!Q17</f>
        <v>0</v>
      </c>
      <c r="R326" s="24">
        <f ca="1">UCB!R17</f>
        <v>0</v>
      </c>
      <c r="S326" s="24">
        <f ca="1">UCB!S17</f>
        <v>0</v>
      </c>
      <c r="T326" s="85" t="str">
        <f ca="1">UCB!T17</f>
        <v>P</v>
      </c>
      <c r="U326" s="24">
        <f ca="1">UCB!U17</f>
        <v>1</v>
      </c>
      <c r="V326" s="24">
        <f ca="1">UCB!V17</f>
        <v>0</v>
      </c>
      <c r="W326" s="24">
        <f ca="1">UCB!W17</f>
        <v>3</v>
      </c>
      <c r="X326" s="24">
        <f ca="1">UCB!X17</f>
        <v>0</v>
      </c>
      <c r="Y326" s="24">
        <f ca="1">UCB!Y17</f>
        <v>0</v>
      </c>
      <c r="Z326" s="24">
        <f ca="1">UCB!Z17</f>
        <v>0</v>
      </c>
      <c r="AA326" s="24">
        <f ca="1">UCB!AA17</f>
        <v>0</v>
      </c>
      <c r="AB326" s="24">
        <f ca="1">UCB!AB17</f>
        <v>0</v>
      </c>
      <c r="AC326" s="24">
        <f ca="1">UCB!AC17</f>
        <v>0</v>
      </c>
      <c r="AD326" s="24">
        <f ca="1">UCB!AD17</f>
        <v>0</v>
      </c>
      <c r="AE326" s="24">
        <f ca="1">UCB!AE17</f>
        <v>0</v>
      </c>
      <c r="AF326" s="24">
        <f ca="1">UCB!AF17</f>
        <v>0</v>
      </c>
      <c r="AG326" s="24">
        <f ca="1">UCB!AG17</f>
        <v>0</v>
      </c>
      <c r="AH326" s="24">
        <f ca="1">UCB!AH17</f>
        <v>0</v>
      </c>
      <c r="AI326" s="24">
        <f ca="1">UCB!AI17</f>
        <v>0</v>
      </c>
      <c r="AJ326" s="85"/>
      <c r="AK326" s="93"/>
      <c r="AL326" s="33"/>
      <c r="AM326" s="33"/>
      <c r="AN326" s="36"/>
      <c r="AO326" s="36"/>
      <c r="AP326" s="36"/>
      <c r="AQ326" s="36"/>
      <c r="AR326" s="37"/>
      <c r="AS326" s="33"/>
      <c r="AT326" s="33"/>
      <c r="AU326" s="33"/>
      <c r="AV326" s="33"/>
      <c r="AW326" s="33"/>
      <c r="AX326" s="33"/>
      <c r="AY326" s="33"/>
      <c r="AZ326" s="38">
        <f t="shared" si="351"/>
        <v>2</v>
      </c>
      <c r="BA326" s="39">
        <f t="shared" si="352"/>
        <v>1</v>
      </c>
      <c r="BB326" s="40">
        <f t="shared" si="353"/>
        <v>0</v>
      </c>
      <c r="BC326" s="31">
        <f t="shared" si="354"/>
        <v>1</v>
      </c>
      <c r="BD326" s="40">
        <f t="shared" si="355"/>
        <v>4</v>
      </c>
      <c r="BE326" s="31">
        <f t="shared" si="356"/>
        <v>5</v>
      </c>
      <c r="BF326" s="40">
        <f t="shared" si="357"/>
        <v>0</v>
      </c>
      <c r="BG326" s="31">
        <f t="shared" si="358"/>
        <v>5</v>
      </c>
      <c r="BH326" s="40">
        <f t="shared" si="359"/>
        <v>0</v>
      </c>
      <c r="BI326" s="40">
        <f t="shared" si="360"/>
        <v>0</v>
      </c>
      <c r="BJ326" s="40">
        <f t="shared" si="361"/>
        <v>0</v>
      </c>
      <c r="BK326" s="40">
        <f t="shared" si="362"/>
        <v>0</v>
      </c>
      <c r="BL326" s="40">
        <f t="shared" si="363"/>
        <v>0</v>
      </c>
      <c r="BM326" s="31">
        <f t="shared" si="364"/>
        <v>0</v>
      </c>
      <c r="BN326" s="40">
        <f t="shared" si="365"/>
        <v>0</v>
      </c>
      <c r="BO326" s="40">
        <f t="shared" si="366"/>
        <v>0</v>
      </c>
      <c r="BP326" s="40">
        <f t="shared" si="367"/>
        <v>0</v>
      </c>
      <c r="BQ326" s="40">
        <f t="shared" si="368"/>
        <v>0</v>
      </c>
      <c r="BR326" s="40">
        <f t="shared" si="369"/>
        <v>0</v>
      </c>
      <c r="BS326" s="31">
        <f t="shared" si="370"/>
        <v>0</v>
      </c>
      <c r="BT326" s="40">
        <f t="shared" si="371"/>
        <v>0</v>
      </c>
      <c r="BU326" s="41">
        <f t="shared" si="372"/>
        <v>0</v>
      </c>
      <c r="BV326" s="41">
        <f t="shared" si="373"/>
        <v>0</v>
      </c>
      <c r="BW326" s="42"/>
      <c r="BX326" s="39">
        <f t="shared" si="374"/>
        <v>340</v>
      </c>
      <c r="BY326" s="40">
        <f t="shared" si="375"/>
        <v>0</v>
      </c>
      <c r="BZ326" s="40">
        <f t="shared" si="376"/>
        <v>0</v>
      </c>
      <c r="CA326" s="40">
        <f t="shared" si="377"/>
        <v>0</v>
      </c>
      <c r="CB326" s="40">
        <f t="shared" si="378"/>
        <v>0</v>
      </c>
      <c r="CC326" s="32">
        <f t="shared" si="400"/>
        <v>340</v>
      </c>
      <c r="CD326" s="177">
        <f t="shared" si="262"/>
        <v>193.33333333333334</v>
      </c>
      <c r="CE326" s="24">
        <f t="shared" si="379"/>
        <v>3</v>
      </c>
      <c r="CF326" s="177">
        <f t="shared" si="263"/>
        <v>153.33333333333334</v>
      </c>
      <c r="CG326" s="24">
        <f t="shared" si="380"/>
        <v>4</v>
      </c>
      <c r="CH326" s="177">
        <f t="shared" si="264"/>
        <v>100</v>
      </c>
      <c r="CI326" s="24">
        <f t="shared" si="381"/>
        <v>5</v>
      </c>
      <c r="CJ326" s="24">
        <f t="shared" si="401"/>
        <v>187</v>
      </c>
      <c r="CK326" s="175">
        <f t="shared" si="382"/>
        <v>0.17166081841819603</v>
      </c>
      <c r="CM326">
        <f t="shared" si="383"/>
        <v>0.18484288354898337</v>
      </c>
      <c r="CN326">
        <f t="shared" si="384"/>
        <v>0</v>
      </c>
      <c r="CO326">
        <f t="shared" si="385"/>
        <v>0.39920159680638723</v>
      </c>
      <c r="CP326">
        <f t="shared" si="386"/>
        <v>0</v>
      </c>
      <c r="CQ326">
        <f t="shared" si="387"/>
        <v>0</v>
      </c>
      <c r="CR326">
        <f t="shared" si="388"/>
        <v>0</v>
      </c>
      <c r="CS326">
        <f t="shared" si="389"/>
        <v>0</v>
      </c>
      <c r="CT326">
        <f t="shared" si="390"/>
        <v>0</v>
      </c>
      <c r="CU326">
        <f t="shared" si="391"/>
        <v>0</v>
      </c>
      <c r="CV326">
        <f t="shared" si="392"/>
        <v>0</v>
      </c>
      <c r="CW326">
        <f t="shared" si="393"/>
        <v>0</v>
      </c>
      <c r="CX326">
        <f t="shared" si="394"/>
        <v>0</v>
      </c>
      <c r="CY326">
        <f t="shared" si="395"/>
        <v>0</v>
      </c>
      <c r="CZ326">
        <f t="shared" si="396"/>
        <v>0</v>
      </c>
      <c r="DA326">
        <f t="shared" si="397"/>
        <v>0</v>
      </c>
      <c r="DB326">
        <f t="shared" si="398"/>
        <v>0</v>
      </c>
      <c r="DC326">
        <f t="shared" si="399"/>
        <v>0</v>
      </c>
      <c r="DE326" s="24">
        <f t="shared" si="402"/>
        <v>0</v>
      </c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</row>
    <row r="327" spans="1:123" ht="15.75" thickBot="1">
      <c r="A327" s="24" t="str">
        <f ca="1">UCB!A18</f>
        <v>UCB</v>
      </c>
      <c r="B327" s="24">
        <f ca="1">UCB!B18</f>
        <v>16</v>
      </c>
      <c r="C327" s="24" t="str">
        <f ca="1">UCB!C18</f>
        <v>Octavio Luiz Franco</v>
      </c>
      <c r="D327" s="85" t="str">
        <f ca="1">UCB!D18</f>
        <v>C</v>
      </c>
      <c r="E327" s="24">
        <f ca="1">UCB!E18</f>
        <v>0</v>
      </c>
      <c r="F327" s="24">
        <f ca="1">UCB!F18</f>
        <v>0</v>
      </c>
      <c r="G327" s="24">
        <f ca="1">UCB!G18</f>
        <v>0</v>
      </c>
      <c r="H327" s="24">
        <f ca="1">UCB!H18</f>
        <v>0</v>
      </c>
      <c r="I327" s="24">
        <f ca="1">UCB!I18</f>
        <v>0</v>
      </c>
      <c r="J327" s="24">
        <f ca="1">UCB!J18</f>
        <v>0</v>
      </c>
      <c r="K327" s="24">
        <f ca="1">UCB!K18</f>
        <v>0</v>
      </c>
      <c r="L327" s="24">
        <f ca="1">UCB!L18</f>
        <v>0</v>
      </c>
      <c r="M327" s="24">
        <f ca="1">UCB!M18</f>
        <v>0</v>
      </c>
      <c r="N327" s="24">
        <f ca="1">UCB!N18</f>
        <v>0</v>
      </c>
      <c r="O327" s="24">
        <f ca="1">UCB!O18</f>
        <v>0</v>
      </c>
      <c r="P327" s="24">
        <f ca="1">UCB!P18</f>
        <v>0</v>
      </c>
      <c r="Q327" s="24">
        <f ca="1">UCB!Q18</f>
        <v>0</v>
      </c>
      <c r="R327" s="24">
        <f ca="1">UCB!R18</f>
        <v>0</v>
      </c>
      <c r="S327" s="24">
        <f ca="1">UCB!S18</f>
        <v>0</v>
      </c>
      <c r="T327" s="85" t="str">
        <f ca="1">UCB!T18</f>
        <v>P</v>
      </c>
      <c r="U327" s="24">
        <f ca="1">UCB!U18</f>
        <v>1</v>
      </c>
      <c r="V327" s="24">
        <f ca="1">UCB!V18</f>
        <v>3</v>
      </c>
      <c r="W327" s="24">
        <f ca="1">UCB!W18</f>
        <v>1</v>
      </c>
      <c r="X327" s="24">
        <f ca="1">UCB!X18</f>
        <v>4</v>
      </c>
      <c r="Y327" s="24">
        <f ca="1">UCB!Y18</f>
        <v>3</v>
      </c>
      <c r="Z327" s="24">
        <f ca="1">UCB!Z18</f>
        <v>0</v>
      </c>
      <c r="AA327" s="24">
        <f ca="1">UCB!AA18</f>
        <v>0</v>
      </c>
      <c r="AB327" s="24">
        <f ca="1">UCB!AB18</f>
        <v>0</v>
      </c>
      <c r="AC327" s="24">
        <f ca="1">UCB!AC18</f>
        <v>7</v>
      </c>
      <c r="AD327" s="24">
        <f ca="1">UCB!AD18</f>
        <v>0</v>
      </c>
      <c r="AE327" s="24">
        <f ca="1">UCB!AE18</f>
        <v>0</v>
      </c>
      <c r="AF327" s="24">
        <f ca="1">UCB!AF18</f>
        <v>0</v>
      </c>
      <c r="AG327" s="24">
        <f ca="1">UCB!AG18</f>
        <v>0</v>
      </c>
      <c r="AH327" s="24">
        <f ca="1">UCB!AH18</f>
        <v>0</v>
      </c>
      <c r="AI327" s="24">
        <f ca="1">UCB!AI18</f>
        <v>0</v>
      </c>
      <c r="AJ327" s="85"/>
      <c r="AK327" s="93"/>
      <c r="AL327" s="33"/>
      <c r="AM327" s="33"/>
      <c r="AN327" s="36"/>
      <c r="AO327" s="36"/>
      <c r="AP327" s="36"/>
      <c r="AQ327" s="36"/>
      <c r="AR327" s="37"/>
      <c r="AS327" s="33"/>
      <c r="AT327" s="33"/>
      <c r="AU327" s="33"/>
      <c r="AV327" s="33"/>
      <c r="AW327" s="33"/>
      <c r="AX327" s="33"/>
      <c r="AY327" s="33"/>
      <c r="AZ327" s="38">
        <f t="shared" si="351"/>
        <v>1</v>
      </c>
      <c r="BA327" s="39">
        <f t="shared" si="352"/>
        <v>1</v>
      </c>
      <c r="BB327" s="40">
        <f t="shared" si="353"/>
        <v>3</v>
      </c>
      <c r="BC327" s="31">
        <f t="shared" si="354"/>
        <v>4</v>
      </c>
      <c r="BD327" s="40">
        <f t="shared" si="355"/>
        <v>1</v>
      </c>
      <c r="BE327" s="31">
        <f t="shared" si="356"/>
        <v>5</v>
      </c>
      <c r="BF327" s="40">
        <f t="shared" si="357"/>
        <v>4</v>
      </c>
      <c r="BG327" s="31">
        <f t="shared" si="358"/>
        <v>9</v>
      </c>
      <c r="BH327" s="40">
        <f t="shared" si="359"/>
        <v>3</v>
      </c>
      <c r="BI327" s="40">
        <f t="shared" si="360"/>
        <v>0</v>
      </c>
      <c r="BJ327" s="40">
        <f t="shared" si="361"/>
        <v>0</v>
      </c>
      <c r="BK327" s="40">
        <f t="shared" si="362"/>
        <v>0</v>
      </c>
      <c r="BL327" s="40">
        <f t="shared" si="363"/>
        <v>7</v>
      </c>
      <c r="BM327" s="31">
        <f t="shared" si="364"/>
        <v>7</v>
      </c>
      <c r="BN327" s="40">
        <f t="shared" si="365"/>
        <v>0</v>
      </c>
      <c r="BO327" s="40">
        <f t="shared" si="366"/>
        <v>0</v>
      </c>
      <c r="BP327" s="40">
        <f t="shared" si="367"/>
        <v>0</v>
      </c>
      <c r="BQ327" s="40">
        <f t="shared" si="368"/>
        <v>0</v>
      </c>
      <c r="BR327" s="40">
        <f t="shared" si="369"/>
        <v>0</v>
      </c>
      <c r="BS327" s="31">
        <f t="shared" si="370"/>
        <v>0</v>
      </c>
      <c r="BT327" s="40">
        <f t="shared" si="371"/>
        <v>0</v>
      </c>
      <c r="BU327" s="41">
        <f t="shared" si="372"/>
        <v>0</v>
      </c>
      <c r="BV327" s="41">
        <f t="shared" si="373"/>
        <v>0</v>
      </c>
      <c r="BW327" s="42"/>
      <c r="BX327" s="39">
        <f t="shared" si="374"/>
        <v>620</v>
      </c>
      <c r="BY327" s="40">
        <f t="shared" si="375"/>
        <v>0</v>
      </c>
      <c r="BZ327" s="40">
        <f t="shared" si="376"/>
        <v>0</v>
      </c>
      <c r="CA327" s="40">
        <f t="shared" si="377"/>
        <v>700</v>
      </c>
      <c r="CB327" s="40">
        <f t="shared" si="378"/>
        <v>0</v>
      </c>
      <c r="CC327" s="32">
        <f t="shared" si="400"/>
        <v>1320</v>
      </c>
      <c r="CD327" s="177">
        <f t="shared" si="262"/>
        <v>1246.6666666666667</v>
      </c>
      <c r="CE327" s="24">
        <f t="shared" si="379"/>
        <v>3</v>
      </c>
      <c r="CF327" s="177">
        <f t="shared" si="263"/>
        <v>1226.6666666666667</v>
      </c>
      <c r="CG327" s="24">
        <f t="shared" si="380"/>
        <v>4</v>
      </c>
      <c r="CH327" s="177">
        <f t="shared" si="264"/>
        <v>1200</v>
      </c>
      <c r="CI327" s="24">
        <f t="shared" si="381"/>
        <v>5</v>
      </c>
      <c r="CJ327" s="24">
        <f t="shared" si="401"/>
        <v>25</v>
      </c>
      <c r="CK327" s="175">
        <f t="shared" si="382"/>
        <v>0.66644788327064353</v>
      </c>
      <c r="CM327">
        <f t="shared" si="383"/>
        <v>0.18484288354898337</v>
      </c>
      <c r="CN327">
        <f t="shared" si="384"/>
        <v>0.46728971962616822</v>
      </c>
      <c r="CO327">
        <f t="shared" si="385"/>
        <v>9.9800399201596807E-2</v>
      </c>
      <c r="CP327">
        <f t="shared" si="386"/>
        <v>0.91116173120728938</v>
      </c>
      <c r="CQ327">
        <f t="shared" si="387"/>
        <v>2.5210084033613445</v>
      </c>
      <c r="CR327">
        <f t="shared" si="388"/>
        <v>0</v>
      </c>
      <c r="CS327">
        <f t="shared" si="389"/>
        <v>0</v>
      </c>
      <c r="CT327">
        <f t="shared" si="390"/>
        <v>0</v>
      </c>
      <c r="CU327">
        <f t="shared" si="391"/>
        <v>53.846153846153847</v>
      </c>
      <c r="CV327">
        <f t="shared" si="392"/>
        <v>0</v>
      </c>
      <c r="CW327">
        <f t="shared" si="393"/>
        <v>0</v>
      </c>
      <c r="CX327">
        <f t="shared" si="394"/>
        <v>0</v>
      </c>
      <c r="CY327">
        <f t="shared" si="395"/>
        <v>0</v>
      </c>
      <c r="CZ327">
        <f t="shared" si="396"/>
        <v>0</v>
      </c>
      <c r="DA327">
        <f t="shared" si="397"/>
        <v>0</v>
      </c>
      <c r="DB327">
        <f t="shared" si="398"/>
        <v>0</v>
      </c>
      <c r="DC327">
        <f t="shared" si="399"/>
        <v>0</v>
      </c>
      <c r="DE327" s="24">
        <f t="shared" si="402"/>
        <v>0</v>
      </c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</row>
    <row r="328" spans="1:123" ht="15.75" thickBot="1">
      <c r="A328" s="24" t="str">
        <f ca="1">UCB!A19</f>
        <v>UCB</v>
      </c>
      <c r="B328" s="24">
        <f ca="1">UCB!B19</f>
        <v>17</v>
      </c>
      <c r="C328" s="24" t="str">
        <f ca="1">UCB!C19</f>
        <v>Rinaldo Wellerson Pereira</v>
      </c>
      <c r="D328" s="85" t="str">
        <f ca="1">UCB!D19</f>
        <v>P</v>
      </c>
      <c r="E328" s="24">
        <f ca="1">UCB!E19</f>
        <v>2</v>
      </c>
      <c r="F328" s="24">
        <f ca="1">UCB!F19</f>
        <v>2</v>
      </c>
      <c r="G328" s="24">
        <f ca="1">UCB!G19</f>
        <v>2</v>
      </c>
      <c r="H328" s="24">
        <f ca="1">UCB!H19</f>
        <v>0</v>
      </c>
      <c r="I328" s="24">
        <f ca="1">UCB!I19</f>
        <v>0</v>
      </c>
      <c r="J328" s="24">
        <f ca="1">UCB!J19</f>
        <v>0</v>
      </c>
      <c r="K328" s="24">
        <f ca="1">UCB!K19</f>
        <v>0</v>
      </c>
      <c r="L328" s="24">
        <f ca="1">UCB!L19</f>
        <v>0</v>
      </c>
      <c r="M328" s="24">
        <f ca="1">UCB!M19</f>
        <v>0</v>
      </c>
      <c r="N328" s="24">
        <f ca="1">UCB!N19</f>
        <v>0</v>
      </c>
      <c r="O328" s="24">
        <f ca="1">UCB!O19</f>
        <v>0</v>
      </c>
      <c r="P328" s="24">
        <f ca="1">UCB!P19</f>
        <v>0</v>
      </c>
      <c r="Q328" s="24">
        <f ca="1">UCB!Q19</f>
        <v>0</v>
      </c>
      <c r="R328" s="24">
        <f ca="1">UCB!R19</f>
        <v>0</v>
      </c>
      <c r="S328" s="24">
        <f ca="1">UCB!S19</f>
        <v>0</v>
      </c>
      <c r="T328" s="85" t="str">
        <f ca="1">UCB!T19</f>
        <v>P</v>
      </c>
      <c r="U328" s="24">
        <f ca="1">UCB!U19</f>
        <v>3</v>
      </c>
      <c r="V328" s="24">
        <f ca="1">UCB!V19</f>
        <v>2</v>
      </c>
      <c r="W328" s="24">
        <f ca="1">UCB!W19</f>
        <v>4</v>
      </c>
      <c r="X328" s="24">
        <f ca="1">UCB!X19</f>
        <v>0</v>
      </c>
      <c r="Y328" s="24">
        <f ca="1">UCB!Y19</f>
        <v>0</v>
      </c>
      <c r="Z328" s="24">
        <f ca="1">UCB!Z19</f>
        <v>0</v>
      </c>
      <c r="AA328" s="24">
        <f ca="1">UCB!AA19</f>
        <v>0</v>
      </c>
      <c r="AB328" s="24">
        <f ca="1">UCB!AB19</f>
        <v>0</v>
      </c>
      <c r="AC328" s="24">
        <f ca="1">UCB!AC19</f>
        <v>0</v>
      </c>
      <c r="AD328" s="24">
        <f ca="1">UCB!AD19</f>
        <v>0</v>
      </c>
      <c r="AE328" s="24">
        <f ca="1">UCB!AE19</f>
        <v>0</v>
      </c>
      <c r="AF328" s="24">
        <f ca="1">UCB!AF19</f>
        <v>0</v>
      </c>
      <c r="AG328" s="24">
        <f ca="1">UCB!AG19</f>
        <v>0</v>
      </c>
      <c r="AH328" s="24">
        <f ca="1">UCB!AH19</f>
        <v>0</v>
      </c>
      <c r="AI328" s="24">
        <f ca="1">UCB!AI19</f>
        <v>0</v>
      </c>
      <c r="AJ328" s="85"/>
      <c r="AK328" s="93"/>
      <c r="AL328" s="33"/>
      <c r="AM328" s="33"/>
      <c r="AN328" s="36"/>
      <c r="AO328" s="36"/>
      <c r="AP328" s="36"/>
      <c r="AQ328" s="36"/>
      <c r="AR328" s="37"/>
      <c r="AS328" s="33"/>
      <c r="AT328" s="33"/>
      <c r="AU328" s="33"/>
      <c r="AV328" s="33"/>
      <c r="AW328" s="33"/>
      <c r="AX328" s="33"/>
      <c r="AY328" s="33"/>
      <c r="AZ328" s="38">
        <f t="shared" si="351"/>
        <v>2</v>
      </c>
      <c r="BA328" s="39">
        <f t="shared" si="352"/>
        <v>5</v>
      </c>
      <c r="BB328" s="40">
        <f t="shared" si="353"/>
        <v>4</v>
      </c>
      <c r="BC328" s="31">
        <f t="shared" si="354"/>
        <v>9</v>
      </c>
      <c r="BD328" s="40">
        <f t="shared" si="355"/>
        <v>6</v>
      </c>
      <c r="BE328" s="31">
        <f t="shared" si="356"/>
        <v>15</v>
      </c>
      <c r="BF328" s="40">
        <f t="shared" si="357"/>
        <v>0</v>
      </c>
      <c r="BG328" s="31">
        <f t="shared" si="358"/>
        <v>15</v>
      </c>
      <c r="BH328" s="40">
        <f t="shared" si="359"/>
        <v>0</v>
      </c>
      <c r="BI328" s="40">
        <f t="shared" si="360"/>
        <v>0</v>
      </c>
      <c r="BJ328" s="40">
        <f t="shared" si="361"/>
        <v>0</v>
      </c>
      <c r="BK328" s="40">
        <f t="shared" si="362"/>
        <v>0</v>
      </c>
      <c r="BL328" s="40">
        <f t="shared" si="363"/>
        <v>0</v>
      </c>
      <c r="BM328" s="31">
        <f t="shared" si="364"/>
        <v>0</v>
      </c>
      <c r="BN328" s="40">
        <f t="shared" si="365"/>
        <v>0</v>
      </c>
      <c r="BO328" s="40">
        <f t="shared" si="366"/>
        <v>0</v>
      </c>
      <c r="BP328" s="40">
        <f t="shared" si="367"/>
        <v>0</v>
      </c>
      <c r="BQ328" s="40">
        <f t="shared" si="368"/>
        <v>0</v>
      </c>
      <c r="BR328" s="40">
        <f t="shared" si="369"/>
        <v>0</v>
      </c>
      <c r="BS328" s="31">
        <f t="shared" si="370"/>
        <v>0</v>
      </c>
      <c r="BT328" s="40">
        <f t="shared" si="371"/>
        <v>0</v>
      </c>
      <c r="BU328" s="41">
        <f t="shared" si="372"/>
        <v>0</v>
      </c>
      <c r="BV328" s="41">
        <f t="shared" si="373"/>
        <v>0</v>
      </c>
      <c r="BW328" s="42"/>
      <c r="BX328" s="39">
        <f t="shared" si="374"/>
        <v>1180</v>
      </c>
      <c r="BY328" s="40">
        <f t="shared" si="375"/>
        <v>0</v>
      </c>
      <c r="BZ328" s="40">
        <f t="shared" si="376"/>
        <v>0</v>
      </c>
      <c r="CA328" s="40">
        <f t="shared" si="377"/>
        <v>0</v>
      </c>
      <c r="CB328" s="40">
        <f t="shared" si="378"/>
        <v>0</v>
      </c>
      <c r="CC328" s="32">
        <f t="shared" si="400"/>
        <v>1180</v>
      </c>
      <c r="CD328" s="177">
        <f t="shared" si="262"/>
        <v>1033.3333333333333</v>
      </c>
      <c r="CE328" s="24">
        <f t="shared" si="379"/>
        <v>3</v>
      </c>
      <c r="CF328" s="177">
        <f t="shared" si="263"/>
        <v>993.33333333333337</v>
      </c>
      <c r="CG328" s="24">
        <f t="shared" si="380"/>
        <v>4</v>
      </c>
      <c r="CH328" s="177">
        <f t="shared" si="264"/>
        <v>940</v>
      </c>
      <c r="CI328" s="24">
        <f t="shared" si="381"/>
        <v>5</v>
      </c>
      <c r="CJ328" s="24">
        <f t="shared" si="401"/>
        <v>37</v>
      </c>
      <c r="CK328" s="175">
        <f t="shared" si="382"/>
        <v>0.59576401686315095</v>
      </c>
      <c r="CM328">
        <f t="shared" si="383"/>
        <v>0.92421441774491675</v>
      </c>
      <c r="CN328">
        <f t="shared" si="384"/>
        <v>0.62305295950155759</v>
      </c>
      <c r="CO328">
        <f t="shared" si="385"/>
        <v>0.5988023952095809</v>
      </c>
      <c r="CP328">
        <f t="shared" si="386"/>
        <v>0</v>
      </c>
      <c r="CQ328">
        <f t="shared" si="387"/>
        <v>0</v>
      </c>
      <c r="CR328">
        <f t="shared" si="388"/>
        <v>0</v>
      </c>
      <c r="CS328">
        <f t="shared" si="389"/>
        <v>0</v>
      </c>
      <c r="CT328">
        <f t="shared" si="390"/>
        <v>0</v>
      </c>
      <c r="CU328">
        <f t="shared" si="391"/>
        <v>0</v>
      </c>
      <c r="CV328">
        <f t="shared" si="392"/>
        <v>0</v>
      </c>
      <c r="CW328">
        <f t="shared" si="393"/>
        <v>0</v>
      </c>
      <c r="CX328">
        <f t="shared" si="394"/>
        <v>0</v>
      </c>
      <c r="CY328">
        <f t="shared" si="395"/>
        <v>0</v>
      </c>
      <c r="CZ328">
        <f t="shared" si="396"/>
        <v>0</v>
      </c>
      <c r="DA328">
        <f t="shared" si="397"/>
        <v>0</v>
      </c>
      <c r="DB328">
        <f t="shared" si="398"/>
        <v>0</v>
      </c>
      <c r="DC328">
        <f t="shared" si="399"/>
        <v>0</v>
      </c>
      <c r="DE328" s="24">
        <f t="shared" si="402"/>
        <v>0</v>
      </c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</row>
    <row r="329" spans="1:123" ht="15.75" thickBot="1">
      <c r="A329" s="24" t="str">
        <f ca="1">UCB!A20</f>
        <v>UCB</v>
      </c>
      <c r="B329" s="24">
        <f ca="1">UCB!B20</f>
        <v>18</v>
      </c>
      <c r="C329" s="24" t="str">
        <f ca="1">UCB!C20</f>
        <v>Tânia Mara Vieira Sampaio</v>
      </c>
      <c r="D329" s="85" t="str">
        <f ca="1">UCB!D20</f>
        <v>P</v>
      </c>
      <c r="E329" s="24">
        <f ca="1">UCB!E20</f>
        <v>0</v>
      </c>
      <c r="F329" s="24">
        <f ca="1">UCB!F20</f>
        <v>0</v>
      </c>
      <c r="G329" s="24">
        <f ca="1">UCB!G20</f>
        <v>0</v>
      </c>
      <c r="H329" s="24">
        <f ca="1">UCB!H20</f>
        <v>2</v>
      </c>
      <c r="I329" s="24">
        <f ca="1">UCB!I20</f>
        <v>0</v>
      </c>
      <c r="J329" s="24">
        <f ca="1">UCB!J20</f>
        <v>2</v>
      </c>
      <c r="K329" s="24">
        <f ca="1">UCB!K20</f>
        <v>0</v>
      </c>
      <c r="L329" s="24">
        <f ca="1">UCB!L20</f>
        <v>0</v>
      </c>
      <c r="M329" s="24">
        <f ca="1">UCB!M20</f>
        <v>0</v>
      </c>
      <c r="N329" s="24">
        <f ca="1">UCB!N20</f>
        <v>0</v>
      </c>
      <c r="O329" s="24">
        <f ca="1">UCB!O20</f>
        <v>0</v>
      </c>
      <c r="P329" s="24">
        <f ca="1">UCB!P20</f>
        <v>0</v>
      </c>
      <c r="Q329" s="24">
        <f ca="1">UCB!Q20</f>
        <v>0</v>
      </c>
      <c r="R329" s="24">
        <f ca="1">UCB!R20</f>
        <v>1</v>
      </c>
      <c r="S329" s="24">
        <f ca="1">UCB!S20</f>
        <v>0</v>
      </c>
      <c r="T329" s="85" t="str">
        <f ca="1">UCB!T20</f>
        <v>P</v>
      </c>
      <c r="U329" s="24">
        <f ca="1">UCB!U20</f>
        <v>0</v>
      </c>
      <c r="V329" s="24">
        <f ca="1">UCB!V20</f>
        <v>0</v>
      </c>
      <c r="W329" s="24">
        <f ca="1">UCB!W20</f>
        <v>1</v>
      </c>
      <c r="X329" s="24">
        <f ca="1">UCB!X20</f>
        <v>0</v>
      </c>
      <c r="Y329" s="24">
        <f ca="1">UCB!Y20</f>
        <v>0</v>
      </c>
      <c r="Z329" s="24">
        <f ca="1">UCB!Z20</f>
        <v>0</v>
      </c>
      <c r="AA329" s="24">
        <f ca="1">UCB!AA20</f>
        <v>0</v>
      </c>
      <c r="AB329" s="24">
        <f ca="1">UCB!AB20</f>
        <v>0</v>
      </c>
      <c r="AC329" s="24">
        <f ca="1">UCB!AC20</f>
        <v>0</v>
      </c>
      <c r="AD329" s="24">
        <f ca="1">UCB!AD20</f>
        <v>0</v>
      </c>
      <c r="AE329" s="24">
        <f ca="1">UCB!AE20</f>
        <v>0</v>
      </c>
      <c r="AF329" s="24">
        <f ca="1">UCB!AF20</f>
        <v>0</v>
      </c>
      <c r="AG329" s="24">
        <f ca="1">UCB!AG20</f>
        <v>0</v>
      </c>
      <c r="AH329" s="24">
        <f ca="1">UCB!AH20</f>
        <v>0</v>
      </c>
      <c r="AI329" s="24">
        <f ca="1">UCB!AI20</f>
        <v>0</v>
      </c>
      <c r="AJ329" s="85"/>
      <c r="AK329" s="93"/>
      <c r="AL329" s="33"/>
      <c r="AM329" s="33"/>
      <c r="AN329" s="36"/>
      <c r="AO329" s="36"/>
      <c r="AP329" s="36"/>
      <c r="AQ329" s="36"/>
      <c r="AR329" s="37"/>
      <c r="AS329" s="33"/>
      <c r="AT329" s="33"/>
      <c r="AU329" s="33"/>
      <c r="AV329" s="33"/>
      <c r="AW329" s="33"/>
      <c r="AX329" s="33"/>
      <c r="AY329" s="33"/>
      <c r="AZ329" s="38">
        <f t="shared" si="351"/>
        <v>2</v>
      </c>
      <c r="BA329" s="39">
        <f t="shared" si="352"/>
        <v>0</v>
      </c>
      <c r="BB329" s="40">
        <f t="shared" si="353"/>
        <v>0</v>
      </c>
      <c r="BC329" s="31">
        <f t="shared" si="354"/>
        <v>0</v>
      </c>
      <c r="BD329" s="40">
        <f t="shared" si="355"/>
        <v>1</v>
      </c>
      <c r="BE329" s="31">
        <f t="shared" si="356"/>
        <v>1</v>
      </c>
      <c r="BF329" s="40">
        <f t="shared" si="357"/>
        <v>2</v>
      </c>
      <c r="BG329" s="31">
        <f t="shared" si="358"/>
        <v>3</v>
      </c>
      <c r="BH329" s="40">
        <f t="shared" si="359"/>
        <v>0</v>
      </c>
      <c r="BI329" s="40">
        <f t="shared" si="360"/>
        <v>2</v>
      </c>
      <c r="BJ329" s="40">
        <f t="shared" si="361"/>
        <v>0</v>
      </c>
      <c r="BK329" s="40">
        <f t="shared" si="362"/>
        <v>0</v>
      </c>
      <c r="BL329" s="40">
        <f t="shared" si="363"/>
        <v>0</v>
      </c>
      <c r="BM329" s="31">
        <f t="shared" si="364"/>
        <v>0</v>
      </c>
      <c r="BN329" s="40">
        <f t="shared" si="365"/>
        <v>0</v>
      </c>
      <c r="BO329" s="40">
        <f t="shared" si="366"/>
        <v>0</v>
      </c>
      <c r="BP329" s="40">
        <f t="shared" si="367"/>
        <v>0</v>
      </c>
      <c r="BQ329" s="40">
        <f t="shared" si="368"/>
        <v>0</v>
      </c>
      <c r="BR329" s="40">
        <f t="shared" si="369"/>
        <v>0</v>
      </c>
      <c r="BS329" s="31">
        <f t="shared" si="370"/>
        <v>0</v>
      </c>
      <c r="BT329" s="40">
        <f t="shared" si="371"/>
        <v>1</v>
      </c>
      <c r="BU329" s="41">
        <f t="shared" si="372"/>
        <v>0</v>
      </c>
      <c r="BV329" s="41">
        <f t="shared" si="373"/>
        <v>0</v>
      </c>
      <c r="BW329" s="42"/>
      <c r="BX329" s="39">
        <f t="shared" si="374"/>
        <v>140</v>
      </c>
      <c r="BY329" s="40">
        <f t="shared" si="375"/>
        <v>20</v>
      </c>
      <c r="BZ329" s="40">
        <f t="shared" si="376"/>
        <v>0</v>
      </c>
      <c r="CA329" s="40">
        <f t="shared" si="377"/>
        <v>0</v>
      </c>
      <c r="CB329" s="40">
        <f t="shared" si="378"/>
        <v>25</v>
      </c>
      <c r="CC329" s="32">
        <f t="shared" si="400"/>
        <v>185</v>
      </c>
      <c r="CD329" s="177">
        <f t="shared" si="262"/>
        <v>38.333333333333343</v>
      </c>
      <c r="CE329" s="24">
        <f t="shared" si="379"/>
        <v>3</v>
      </c>
      <c r="CF329" s="177">
        <f t="shared" si="263"/>
        <v>-1.6666666666666572</v>
      </c>
      <c r="CG329" s="24" t="str">
        <f t="shared" si="380"/>
        <v>NAO</v>
      </c>
      <c r="CH329" s="177">
        <f t="shared" si="264"/>
        <v>-55</v>
      </c>
      <c r="CI329" s="24" t="str">
        <f t="shared" si="381"/>
        <v>NAO</v>
      </c>
      <c r="CJ329" s="24">
        <f t="shared" si="401"/>
        <v>290</v>
      </c>
      <c r="CK329" s="175">
        <f t="shared" si="382"/>
        <v>9.3403680609900785E-2</v>
      </c>
      <c r="CM329">
        <f t="shared" si="383"/>
        <v>0</v>
      </c>
      <c r="CN329">
        <f t="shared" si="384"/>
        <v>0</v>
      </c>
      <c r="CO329">
        <f t="shared" si="385"/>
        <v>9.9800399201596807E-2</v>
      </c>
      <c r="CP329">
        <f t="shared" si="386"/>
        <v>0.45558086560364469</v>
      </c>
      <c r="CQ329">
        <f t="shared" si="387"/>
        <v>0</v>
      </c>
      <c r="CR329">
        <f t="shared" si="388"/>
        <v>0.5988023952095809</v>
      </c>
      <c r="CS329">
        <f t="shared" si="389"/>
        <v>0</v>
      </c>
      <c r="CT329">
        <f t="shared" si="390"/>
        <v>0</v>
      </c>
      <c r="CU329">
        <f t="shared" si="391"/>
        <v>0</v>
      </c>
      <c r="CV329">
        <f t="shared" si="392"/>
        <v>0</v>
      </c>
      <c r="CW329">
        <f t="shared" si="393"/>
        <v>0</v>
      </c>
      <c r="CX329">
        <f t="shared" si="394"/>
        <v>0</v>
      </c>
      <c r="CY329">
        <f t="shared" si="395"/>
        <v>0</v>
      </c>
      <c r="CZ329">
        <f t="shared" si="396"/>
        <v>0</v>
      </c>
      <c r="DA329">
        <f t="shared" si="397"/>
        <v>1.3404825737265416</v>
      </c>
      <c r="DB329">
        <f t="shared" si="398"/>
        <v>0</v>
      </c>
      <c r="DC329">
        <f t="shared" si="399"/>
        <v>0</v>
      </c>
      <c r="DE329" s="24">
        <f t="shared" si="402"/>
        <v>0</v>
      </c>
      <c r="DF329" s="24"/>
      <c r="DG329" s="24"/>
      <c r="DH329" s="24"/>
      <c r="DI329" s="24"/>
      <c r="DJ329" s="24"/>
      <c r="DK329" s="24"/>
      <c r="DL329" s="24"/>
      <c r="DM329" s="24"/>
      <c r="DN329" s="24"/>
      <c r="DO329" s="24"/>
      <c r="DP329" s="24"/>
      <c r="DQ329" s="24"/>
      <c r="DR329" s="24"/>
      <c r="DS329" s="24"/>
    </row>
    <row r="330" spans="1:123" ht="15.75" thickBot="1">
      <c r="A330" s="24" t="str">
        <f ca="1">UCB!A21</f>
        <v>UCB</v>
      </c>
      <c r="B330" s="24">
        <f ca="1">UCB!B21</f>
        <v>19</v>
      </c>
      <c r="C330" s="24" t="str">
        <f ca="1">UCB!C21</f>
        <v>Maria Fatima Glaner</v>
      </c>
      <c r="D330" s="85" t="str">
        <f ca="1">UCB!D21</f>
        <v>P</v>
      </c>
      <c r="E330" s="24">
        <f ca="1">UCB!E21</f>
        <v>0</v>
      </c>
      <c r="F330" s="24">
        <f ca="1">UCB!F21</f>
        <v>2</v>
      </c>
      <c r="G330" s="24">
        <f ca="1">UCB!G21</f>
        <v>4</v>
      </c>
      <c r="H330" s="24">
        <f ca="1">UCB!H21</f>
        <v>1</v>
      </c>
      <c r="I330" s="24">
        <f ca="1">UCB!I21</f>
        <v>0</v>
      </c>
      <c r="J330" s="24">
        <f ca="1">UCB!J21</f>
        <v>0</v>
      </c>
      <c r="K330" s="24">
        <f ca="1">UCB!K21</f>
        <v>0</v>
      </c>
      <c r="L330" s="24">
        <f ca="1">UCB!L21</f>
        <v>0</v>
      </c>
      <c r="M330" s="24">
        <f ca="1">UCB!M21</f>
        <v>0</v>
      </c>
      <c r="N330" s="24">
        <f ca="1">UCB!N21</f>
        <v>0</v>
      </c>
      <c r="O330" s="24">
        <f ca="1">UCB!O21</f>
        <v>0</v>
      </c>
      <c r="P330" s="24">
        <f ca="1">UCB!P21</f>
        <v>0</v>
      </c>
      <c r="Q330" s="24">
        <f ca="1">UCB!Q21</f>
        <v>0</v>
      </c>
      <c r="R330" s="24">
        <f ca="1">UCB!R21</f>
        <v>0</v>
      </c>
      <c r="S330" s="24">
        <f ca="1">UCB!S21</f>
        <v>0</v>
      </c>
      <c r="T330" s="85">
        <f ca="1">UCB!T21</f>
        <v>0</v>
      </c>
      <c r="U330" s="24">
        <f ca="1">UCB!U21</f>
        <v>0</v>
      </c>
      <c r="V330" s="24">
        <f ca="1">UCB!V21</f>
        <v>0</v>
      </c>
      <c r="W330" s="24">
        <f ca="1">UCB!W21</f>
        <v>0</v>
      </c>
      <c r="X330" s="24">
        <f ca="1">UCB!X21</f>
        <v>0</v>
      </c>
      <c r="Y330" s="24">
        <f ca="1">UCB!Y21</f>
        <v>0</v>
      </c>
      <c r="Z330" s="24">
        <f ca="1">UCB!Z21</f>
        <v>0</v>
      </c>
      <c r="AA330" s="24">
        <f ca="1">UCB!AA21</f>
        <v>0</v>
      </c>
      <c r="AB330" s="24">
        <f ca="1">UCB!AB21</f>
        <v>0</v>
      </c>
      <c r="AC330" s="24">
        <f ca="1">UCB!AC21</f>
        <v>0</v>
      </c>
      <c r="AD330" s="24">
        <f ca="1">UCB!AD21</f>
        <v>0</v>
      </c>
      <c r="AE330" s="24">
        <f ca="1">UCB!AE21</f>
        <v>0</v>
      </c>
      <c r="AF330" s="24">
        <f ca="1">UCB!AF21</f>
        <v>0</v>
      </c>
      <c r="AG330" s="24">
        <f ca="1">UCB!AG21</f>
        <v>0</v>
      </c>
      <c r="AH330" s="24">
        <f ca="1">UCB!AH21</f>
        <v>0</v>
      </c>
      <c r="AI330" s="24">
        <f ca="1">UCB!AI21</f>
        <v>0</v>
      </c>
      <c r="AJ330" s="85"/>
      <c r="AK330" s="93"/>
      <c r="AL330" s="33"/>
      <c r="AM330" s="33"/>
      <c r="AN330" s="36"/>
      <c r="AO330" s="36"/>
      <c r="AP330" s="36"/>
      <c r="AQ330" s="36"/>
      <c r="AR330" s="37"/>
      <c r="AS330" s="33"/>
      <c r="AT330" s="33"/>
      <c r="AU330" s="33"/>
      <c r="AV330" s="33"/>
      <c r="AW330" s="33"/>
      <c r="AX330" s="33"/>
      <c r="AY330" s="33"/>
      <c r="AZ330" s="38">
        <f t="shared" si="351"/>
        <v>1</v>
      </c>
      <c r="BA330" s="39">
        <f t="shared" si="352"/>
        <v>0</v>
      </c>
      <c r="BB330" s="40">
        <f t="shared" si="353"/>
        <v>2</v>
      </c>
      <c r="BC330" s="31">
        <f t="shared" si="354"/>
        <v>2</v>
      </c>
      <c r="BD330" s="40">
        <f t="shared" si="355"/>
        <v>4</v>
      </c>
      <c r="BE330" s="31">
        <f t="shared" si="356"/>
        <v>6</v>
      </c>
      <c r="BF330" s="40">
        <f t="shared" si="357"/>
        <v>1</v>
      </c>
      <c r="BG330" s="31">
        <f t="shared" si="358"/>
        <v>7</v>
      </c>
      <c r="BH330" s="40">
        <f t="shared" si="359"/>
        <v>0</v>
      </c>
      <c r="BI330" s="40">
        <f t="shared" si="360"/>
        <v>0</v>
      </c>
      <c r="BJ330" s="40">
        <f t="shared" si="361"/>
        <v>0</v>
      </c>
      <c r="BK330" s="40">
        <f t="shared" si="362"/>
        <v>0</v>
      </c>
      <c r="BL330" s="40">
        <f t="shared" si="363"/>
        <v>0</v>
      </c>
      <c r="BM330" s="31">
        <f t="shared" si="364"/>
        <v>0</v>
      </c>
      <c r="BN330" s="40">
        <f t="shared" si="365"/>
        <v>0</v>
      </c>
      <c r="BO330" s="40">
        <f t="shared" si="366"/>
        <v>0</v>
      </c>
      <c r="BP330" s="40">
        <f t="shared" si="367"/>
        <v>0</v>
      </c>
      <c r="BQ330" s="40">
        <f t="shared" si="368"/>
        <v>0</v>
      </c>
      <c r="BR330" s="40">
        <f t="shared" si="369"/>
        <v>0</v>
      </c>
      <c r="BS330" s="31">
        <f t="shared" si="370"/>
        <v>0</v>
      </c>
      <c r="BT330" s="40">
        <f t="shared" si="371"/>
        <v>0</v>
      </c>
      <c r="BU330" s="41">
        <f t="shared" si="372"/>
        <v>0</v>
      </c>
      <c r="BV330" s="41">
        <f t="shared" si="373"/>
        <v>0</v>
      </c>
      <c r="BW330" s="42"/>
      <c r="BX330" s="39">
        <f t="shared" si="374"/>
        <v>440</v>
      </c>
      <c r="BY330" s="40">
        <f t="shared" si="375"/>
        <v>0</v>
      </c>
      <c r="BZ330" s="40">
        <f t="shared" si="376"/>
        <v>0</v>
      </c>
      <c r="CA330" s="40">
        <f t="shared" si="377"/>
        <v>0</v>
      </c>
      <c r="CB330" s="40">
        <f t="shared" si="378"/>
        <v>0</v>
      </c>
      <c r="CC330" s="32">
        <f t="shared" si="400"/>
        <v>440</v>
      </c>
      <c r="CD330" s="177">
        <f t="shared" si="262"/>
        <v>366.66666666666669</v>
      </c>
      <c r="CE330" s="24">
        <f t="shared" si="379"/>
        <v>3</v>
      </c>
      <c r="CF330" s="177">
        <f t="shared" si="263"/>
        <v>346.66666666666669</v>
      </c>
      <c r="CG330" s="24">
        <f t="shared" si="380"/>
        <v>4</v>
      </c>
      <c r="CH330" s="177">
        <f t="shared" si="264"/>
        <v>320</v>
      </c>
      <c r="CI330" s="24">
        <f t="shared" si="381"/>
        <v>5</v>
      </c>
      <c r="CJ330" s="24">
        <f t="shared" si="401"/>
        <v>138</v>
      </c>
      <c r="CK330" s="175">
        <f t="shared" si="382"/>
        <v>0.22214929442354783</v>
      </c>
      <c r="CM330">
        <f t="shared" si="383"/>
        <v>0</v>
      </c>
      <c r="CN330">
        <f t="shared" si="384"/>
        <v>0.3115264797507788</v>
      </c>
      <c r="CO330">
        <f t="shared" si="385"/>
        <v>0.39920159680638723</v>
      </c>
      <c r="CP330">
        <f t="shared" si="386"/>
        <v>0.22779043280182235</v>
      </c>
      <c r="CQ330">
        <f t="shared" si="387"/>
        <v>0</v>
      </c>
      <c r="CR330">
        <f t="shared" si="388"/>
        <v>0</v>
      </c>
      <c r="CS330">
        <f t="shared" si="389"/>
        <v>0</v>
      </c>
      <c r="CT330">
        <f t="shared" si="390"/>
        <v>0</v>
      </c>
      <c r="CU330">
        <f t="shared" si="391"/>
        <v>0</v>
      </c>
      <c r="CV330">
        <f t="shared" si="392"/>
        <v>0</v>
      </c>
      <c r="CW330">
        <f t="shared" si="393"/>
        <v>0</v>
      </c>
      <c r="CX330">
        <f t="shared" si="394"/>
        <v>0</v>
      </c>
      <c r="CY330">
        <f t="shared" si="395"/>
        <v>0</v>
      </c>
      <c r="CZ330">
        <f t="shared" si="396"/>
        <v>0</v>
      </c>
      <c r="DA330">
        <f t="shared" si="397"/>
        <v>0</v>
      </c>
      <c r="DB330">
        <f t="shared" si="398"/>
        <v>0</v>
      </c>
      <c r="DC330">
        <f t="shared" si="399"/>
        <v>0</v>
      </c>
      <c r="DE330" s="24">
        <f t="shared" si="402"/>
        <v>0</v>
      </c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</row>
    <row r="331" spans="1:123" ht="15.75" thickBot="1">
      <c r="A331" s="24" t="str">
        <f ca="1">UCB!A22</f>
        <v>UCB</v>
      </c>
      <c r="B331" s="24">
        <f ca="1">UCB!B22</f>
        <v>20</v>
      </c>
      <c r="C331" s="24" t="str">
        <f ca="1">UCB!C22</f>
        <v>Ricardo Jaco de Oliveira</v>
      </c>
      <c r="D331" s="85" t="str">
        <f ca="1">UCB!D22</f>
        <v>C</v>
      </c>
      <c r="E331" s="24">
        <f ca="1">UCB!E22</f>
        <v>0</v>
      </c>
      <c r="F331" s="24">
        <f ca="1">UCB!F22</f>
        <v>0</v>
      </c>
      <c r="G331" s="24">
        <f ca="1">UCB!G22</f>
        <v>0</v>
      </c>
      <c r="H331" s="24">
        <f ca="1">UCB!H22</f>
        <v>0</v>
      </c>
      <c r="I331" s="24">
        <f ca="1">UCB!I22</f>
        <v>0</v>
      </c>
      <c r="J331" s="24">
        <f ca="1">UCB!J22</f>
        <v>0</v>
      </c>
      <c r="K331" s="24">
        <f ca="1">UCB!K22</f>
        <v>0</v>
      </c>
      <c r="L331" s="24">
        <f ca="1">UCB!L22</f>
        <v>0</v>
      </c>
      <c r="M331" s="24">
        <f ca="1">UCB!M22</f>
        <v>0</v>
      </c>
      <c r="N331" s="24">
        <f ca="1">UCB!N22</f>
        <v>0</v>
      </c>
      <c r="O331" s="24">
        <f ca="1">UCB!O22</f>
        <v>0</v>
      </c>
      <c r="P331" s="24">
        <f ca="1">UCB!P22</f>
        <v>0</v>
      </c>
      <c r="Q331" s="24">
        <f ca="1">UCB!Q22</f>
        <v>0</v>
      </c>
      <c r="R331" s="24">
        <f ca="1">UCB!R22</f>
        <v>0</v>
      </c>
      <c r="S331" s="24">
        <f ca="1">UCB!S22</f>
        <v>0</v>
      </c>
      <c r="T331" s="85" t="str">
        <f ca="1">UCB!T22</f>
        <v>C</v>
      </c>
      <c r="U331" s="24">
        <f ca="1">UCB!U22</f>
        <v>0</v>
      </c>
      <c r="V331" s="24">
        <f ca="1">UCB!V22</f>
        <v>0</v>
      </c>
      <c r="W331" s="24">
        <f ca="1">UCB!W22</f>
        <v>0</v>
      </c>
      <c r="X331" s="24">
        <f ca="1">UCB!X22</f>
        <v>0</v>
      </c>
      <c r="Y331" s="24">
        <f ca="1">UCB!Y22</f>
        <v>0</v>
      </c>
      <c r="Z331" s="24">
        <f ca="1">UCB!Z22</f>
        <v>0</v>
      </c>
      <c r="AA331" s="24">
        <f ca="1">UCB!AA22</f>
        <v>0</v>
      </c>
      <c r="AB331" s="24">
        <f ca="1">UCB!AB22</f>
        <v>0</v>
      </c>
      <c r="AC331" s="24">
        <f ca="1">UCB!AC22</f>
        <v>0</v>
      </c>
      <c r="AD331" s="24">
        <f ca="1">UCB!AD22</f>
        <v>0</v>
      </c>
      <c r="AE331" s="24">
        <f ca="1">UCB!AE22</f>
        <v>0</v>
      </c>
      <c r="AF331" s="24">
        <f ca="1">UCB!AF22</f>
        <v>0</v>
      </c>
      <c r="AG331" s="24">
        <f ca="1">UCB!AG22</f>
        <v>0</v>
      </c>
      <c r="AH331" s="24">
        <f ca="1">UCB!AH22</f>
        <v>0</v>
      </c>
      <c r="AI331" s="24">
        <f ca="1">UCB!AI22</f>
        <v>0</v>
      </c>
      <c r="AJ331" s="85"/>
      <c r="AK331" s="93"/>
      <c r="AL331" s="33"/>
      <c r="AM331" s="33"/>
      <c r="AN331" s="36"/>
      <c r="AO331" s="36"/>
      <c r="AP331" s="36"/>
      <c r="AQ331" s="36"/>
      <c r="AR331" s="37"/>
      <c r="AS331" s="33"/>
      <c r="AT331" s="33"/>
      <c r="AU331" s="33"/>
      <c r="AV331" s="33"/>
      <c r="AW331" s="33"/>
      <c r="AX331" s="33"/>
      <c r="AY331" s="33"/>
      <c r="AZ331" s="38">
        <f t="shared" si="351"/>
        <v>0</v>
      </c>
      <c r="BA331" s="39">
        <f t="shared" si="352"/>
        <v>0</v>
      </c>
      <c r="BB331" s="40">
        <f t="shared" si="353"/>
        <v>0</v>
      </c>
      <c r="BC331" s="31">
        <f t="shared" si="354"/>
        <v>0</v>
      </c>
      <c r="BD331" s="40">
        <f t="shared" si="355"/>
        <v>0</v>
      </c>
      <c r="BE331" s="31">
        <f t="shared" si="356"/>
        <v>0</v>
      </c>
      <c r="BF331" s="40">
        <f t="shared" si="357"/>
        <v>0</v>
      </c>
      <c r="BG331" s="31">
        <f t="shared" si="358"/>
        <v>0</v>
      </c>
      <c r="BH331" s="40">
        <f t="shared" si="359"/>
        <v>0</v>
      </c>
      <c r="BI331" s="40">
        <f t="shared" si="360"/>
        <v>0</v>
      </c>
      <c r="BJ331" s="40">
        <f t="shared" si="361"/>
        <v>0</v>
      </c>
      <c r="BK331" s="40">
        <f t="shared" si="362"/>
        <v>0</v>
      </c>
      <c r="BL331" s="40">
        <f t="shared" si="363"/>
        <v>0</v>
      </c>
      <c r="BM331" s="31">
        <f t="shared" si="364"/>
        <v>0</v>
      </c>
      <c r="BN331" s="40">
        <f t="shared" si="365"/>
        <v>0</v>
      </c>
      <c r="BO331" s="40">
        <f t="shared" si="366"/>
        <v>0</v>
      </c>
      <c r="BP331" s="40">
        <f t="shared" si="367"/>
        <v>0</v>
      </c>
      <c r="BQ331" s="40">
        <f t="shared" si="368"/>
        <v>0</v>
      </c>
      <c r="BR331" s="40">
        <f t="shared" si="369"/>
        <v>0</v>
      </c>
      <c r="BS331" s="31">
        <f t="shared" si="370"/>
        <v>0</v>
      </c>
      <c r="BT331" s="40">
        <f t="shared" si="371"/>
        <v>0</v>
      </c>
      <c r="BU331" s="41">
        <f t="shared" si="372"/>
        <v>0</v>
      </c>
      <c r="BV331" s="41">
        <f t="shared" si="373"/>
        <v>0</v>
      </c>
      <c r="BW331" s="42"/>
      <c r="BX331" s="39">
        <f t="shared" si="374"/>
        <v>0</v>
      </c>
      <c r="BY331" s="40">
        <f t="shared" si="375"/>
        <v>0</v>
      </c>
      <c r="BZ331" s="40">
        <f t="shared" si="376"/>
        <v>0</v>
      </c>
      <c r="CA331" s="40">
        <f t="shared" si="377"/>
        <v>0</v>
      </c>
      <c r="CB331" s="40">
        <f t="shared" si="378"/>
        <v>0</v>
      </c>
      <c r="CC331" s="32" t="str">
        <f t="shared" si="400"/>
        <v/>
      </c>
      <c r="CD331" s="177" t="e">
        <f t="shared" si="262"/>
        <v>#VALUE!</v>
      </c>
      <c r="CE331" s="24" t="str">
        <f t="shared" si="379"/>
        <v xml:space="preserve"> </v>
      </c>
      <c r="CF331" s="177" t="e">
        <f t="shared" si="263"/>
        <v>#VALUE!</v>
      </c>
      <c r="CG331" s="24" t="str">
        <f t="shared" si="380"/>
        <v xml:space="preserve"> </v>
      </c>
      <c r="CH331" s="177" t="e">
        <f t="shared" si="264"/>
        <v>#VALUE!</v>
      </c>
      <c r="CI331" s="24" t="str">
        <f t="shared" si="381"/>
        <v xml:space="preserve"> </v>
      </c>
      <c r="CJ331" s="24" t="e">
        <f t="shared" si="401"/>
        <v>#VALUE!</v>
      </c>
      <c r="CK331" s="175" t="e">
        <f t="shared" si="382"/>
        <v>#VALUE!</v>
      </c>
      <c r="CM331">
        <f t="shared" si="383"/>
        <v>0</v>
      </c>
      <c r="CN331">
        <f t="shared" si="384"/>
        <v>0</v>
      </c>
      <c r="CO331">
        <f t="shared" si="385"/>
        <v>0</v>
      </c>
      <c r="CP331">
        <f t="shared" si="386"/>
        <v>0</v>
      </c>
      <c r="CQ331">
        <f t="shared" si="387"/>
        <v>0</v>
      </c>
      <c r="CR331">
        <f t="shared" si="388"/>
        <v>0</v>
      </c>
      <c r="CS331">
        <f t="shared" si="389"/>
        <v>0</v>
      </c>
      <c r="CT331">
        <f t="shared" si="390"/>
        <v>0</v>
      </c>
      <c r="CU331">
        <f t="shared" si="391"/>
        <v>0</v>
      </c>
      <c r="CV331">
        <f t="shared" si="392"/>
        <v>0</v>
      </c>
      <c r="CW331">
        <f t="shared" si="393"/>
        <v>0</v>
      </c>
      <c r="CX331">
        <f t="shared" si="394"/>
        <v>0</v>
      </c>
      <c r="CY331">
        <f t="shared" si="395"/>
        <v>0</v>
      </c>
      <c r="CZ331">
        <f t="shared" si="396"/>
        <v>0</v>
      </c>
      <c r="DA331">
        <f t="shared" si="397"/>
        <v>0</v>
      </c>
      <c r="DB331">
        <f t="shared" si="398"/>
        <v>0</v>
      </c>
      <c r="DC331">
        <f t="shared" si="399"/>
        <v>0</v>
      </c>
      <c r="DE331" s="24">
        <f t="shared" si="402"/>
        <v>0</v>
      </c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</row>
    <row r="332" spans="1:123" ht="15.75" thickBot="1">
      <c r="A332" s="24" t="str">
        <f ca="1">UCB!A23</f>
        <v>UCB</v>
      </c>
      <c r="B332" s="24">
        <f ca="1">UCB!B23</f>
        <v>21</v>
      </c>
      <c r="C332" s="24" t="str">
        <f ca="1">UCB!C23</f>
        <v>Ricardo Moreno</v>
      </c>
      <c r="D332" s="85" t="str">
        <f ca="1">UCB!D23</f>
        <v>P</v>
      </c>
      <c r="E332" s="24">
        <f ca="1">UCB!E23</f>
        <v>1</v>
      </c>
      <c r="F332" s="24">
        <f ca="1">UCB!F23</f>
        <v>1</v>
      </c>
      <c r="G332" s="24">
        <f ca="1">UCB!G23</f>
        <v>1</v>
      </c>
      <c r="H332" s="24">
        <f ca="1">UCB!H23</f>
        <v>0</v>
      </c>
      <c r="I332" s="24">
        <f ca="1">UCB!I23</f>
        <v>0</v>
      </c>
      <c r="J332" s="24">
        <f ca="1">UCB!J23</f>
        <v>0</v>
      </c>
      <c r="K332" s="24">
        <f ca="1">UCB!K23</f>
        <v>0</v>
      </c>
      <c r="L332" s="24">
        <f ca="1">UCB!L23</f>
        <v>0</v>
      </c>
      <c r="M332" s="24">
        <f ca="1">UCB!M23</f>
        <v>0</v>
      </c>
      <c r="N332" s="24">
        <f ca="1">UCB!N23</f>
        <v>0</v>
      </c>
      <c r="O332" s="24">
        <f ca="1">UCB!O23</f>
        <v>0</v>
      </c>
      <c r="P332" s="24">
        <f ca="1">UCB!P23</f>
        <v>0</v>
      </c>
      <c r="Q332" s="24">
        <f ca="1">UCB!Q23</f>
        <v>0</v>
      </c>
      <c r="R332" s="24">
        <f ca="1">UCB!R23</f>
        <v>0</v>
      </c>
      <c r="S332" s="24">
        <f ca="1">UCB!S23</f>
        <v>0</v>
      </c>
      <c r="T332" s="85" t="str">
        <f ca="1">UCB!T23</f>
        <v>C</v>
      </c>
      <c r="U332" s="24">
        <f ca="1">UCB!U23</f>
        <v>0</v>
      </c>
      <c r="V332" s="24">
        <f ca="1">UCB!V23</f>
        <v>0</v>
      </c>
      <c r="W332" s="24">
        <f ca="1">UCB!W23</f>
        <v>0</v>
      </c>
      <c r="X332" s="24">
        <f ca="1">UCB!X23</f>
        <v>0</v>
      </c>
      <c r="Y332" s="24">
        <f ca="1">UCB!Y23</f>
        <v>0</v>
      </c>
      <c r="Z332" s="24">
        <f ca="1">UCB!Z23</f>
        <v>0</v>
      </c>
      <c r="AA332" s="24">
        <f ca="1">UCB!AA23</f>
        <v>0</v>
      </c>
      <c r="AB332" s="24">
        <f ca="1">UCB!AB23</f>
        <v>0</v>
      </c>
      <c r="AC332" s="24">
        <f ca="1">UCB!AC23</f>
        <v>0</v>
      </c>
      <c r="AD332" s="24">
        <f ca="1">UCB!AD23</f>
        <v>0</v>
      </c>
      <c r="AE332" s="24">
        <f ca="1">UCB!AE23</f>
        <v>0</v>
      </c>
      <c r="AF332" s="24">
        <f ca="1">UCB!AF23</f>
        <v>0</v>
      </c>
      <c r="AG332" s="24">
        <f ca="1">UCB!AG23</f>
        <v>0</v>
      </c>
      <c r="AH332" s="24">
        <f ca="1">UCB!AH23</f>
        <v>0</v>
      </c>
      <c r="AI332" s="24">
        <f ca="1">UCB!AI23</f>
        <v>0</v>
      </c>
      <c r="AJ332" s="85"/>
      <c r="AK332" s="93"/>
      <c r="AL332" s="33"/>
      <c r="AM332" s="33"/>
      <c r="AN332" s="36"/>
      <c r="AO332" s="36"/>
      <c r="AP332" s="36"/>
      <c r="AQ332" s="36"/>
      <c r="AR332" s="37"/>
      <c r="AS332" s="33"/>
      <c r="AT332" s="33"/>
      <c r="AU332" s="33"/>
      <c r="AV332" s="33"/>
      <c r="AW332" s="33"/>
      <c r="AX332" s="33"/>
      <c r="AY332" s="33"/>
      <c r="AZ332" s="38">
        <f t="shared" si="351"/>
        <v>1</v>
      </c>
      <c r="BA332" s="39">
        <f t="shared" si="352"/>
        <v>1</v>
      </c>
      <c r="BB332" s="40">
        <f t="shared" si="353"/>
        <v>1</v>
      </c>
      <c r="BC332" s="31">
        <f t="shared" si="354"/>
        <v>2</v>
      </c>
      <c r="BD332" s="40">
        <f t="shared" si="355"/>
        <v>1</v>
      </c>
      <c r="BE332" s="31">
        <f t="shared" si="356"/>
        <v>3</v>
      </c>
      <c r="BF332" s="40">
        <f t="shared" si="357"/>
        <v>0</v>
      </c>
      <c r="BG332" s="31">
        <f t="shared" si="358"/>
        <v>3</v>
      </c>
      <c r="BH332" s="40">
        <f t="shared" si="359"/>
        <v>0</v>
      </c>
      <c r="BI332" s="40">
        <f t="shared" si="360"/>
        <v>0</v>
      </c>
      <c r="BJ332" s="40">
        <f t="shared" si="361"/>
        <v>0</v>
      </c>
      <c r="BK332" s="40">
        <f t="shared" si="362"/>
        <v>0</v>
      </c>
      <c r="BL332" s="40">
        <f t="shared" si="363"/>
        <v>0</v>
      </c>
      <c r="BM332" s="31">
        <f t="shared" si="364"/>
        <v>0</v>
      </c>
      <c r="BN332" s="40">
        <f t="shared" si="365"/>
        <v>0</v>
      </c>
      <c r="BO332" s="40">
        <f t="shared" si="366"/>
        <v>0</v>
      </c>
      <c r="BP332" s="40">
        <f t="shared" si="367"/>
        <v>0</v>
      </c>
      <c r="BQ332" s="40">
        <f t="shared" si="368"/>
        <v>0</v>
      </c>
      <c r="BR332" s="40">
        <f t="shared" si="369"/>
        <v>0</v>
      </c>
      <c r="BS332" s="31">
        <f t="shared" si="370"/>
        <v>0</v>
      </c>
      <c r="BT332" s="40">
        <f t="shared" si="371"/>
        <v>0</v>
      </c>
      <c r="BU332" s="41">
        <f t="shared" si="372"/>
        <v>0</v>
      </c>
      <c r="BV332" s="41">
        <f t="shared" si="373"/>
        <v>0</v>
      </c>
      <c r="BW332" s="42"/>
      <c r="BX332" s="39">
        <f t="shared" si="374"/>
        <v>240</v>
      </c>
      <c r="BY332" s="40">
        <f t="shared" si="375"/>
        <v>0</v>
      </c>
      <c r="BZ332" s="40">
        <f t="shared" si="376"/>
        <v>0</v>
      </c>
      <c r="CA332" s="40">
        <f t="shared" si="377"/>
        <v>0</v>
      </c>
      <c r="CB332" s="40">
        <f t="shared" si="378"/>
        <v>0</v>
      </c>
      <c r="CC332" s="32">
        <f t="shared" si="400"/>
        <v>240</v>
      </c>
      <c r="CD332" s="177">
        <f t="shared" si="262"/>
        <v>166.66666666666669</v>
      </c>
      <c r="CE332" s="24">
        <f t="shared" si="379"/>
        <v>3</v>
      </c>
      <c r="CF332" s="177">
        <f t="shared" si="263"/>
        <v>146.66666666666669</v>
      </c>
      <c r="CG332" s="24">
        <f t="shared" si="380"/>
        <v>4</v>
      </c>
      <c r="CH332" s="177">
        <f t="shared" si="264"/>
        <v>120</v>
      </c>
      <c r="CI332" s="24">
        <f t="shared" si="381"/>
        <v>5</v>
      </c>
      <c r="CJ332" s="24">
        <f t="shared" si="401"/>
        <v>255</v>
      </c>
      <c r="CK332" s="175">
        <f t="shared" si="382"/>
        <v>0.12117234241284427</v>
      </c>
      <c r="CM332">
        <f t="shared" si="383"/>
        <v>0.18484288354898337</v>
      </c>
      <c r="CN332">
        <f t="shared" si="384"/>
        <v>0.1557632398753894</v>
      </c>
      <c r="CO332">
        <f t="shared" si="385"/>
        <v>9.9800399201596807E-2</v>
      </c>
      <c r="CP332">
        <f t="shared" si="386"/>
        <v>0</v>
      </c>
      <c r="CQ332">
        <f t="shared" si="387"/>
        <v>0</v>
      </c>
      <c r="CR332">
        <f t="shared" si="388"/>
        <v>0</v>
      </c>
      <c r="CS332">
        <f t="shared" si="389"/>
        <v>0</v>
      </c>
      <c r="CT332">
        <f t="shared" si="390"/>
        <v>0</v>
      </c>
      <c r="CU332">
        <f t="shared" si="391"/>
        <v>0</v>
      </c>
      <c r="CV332">
        <f t="shared" si="392"/>
        <v>0</v>
      </c>
      <c r="CW332">
        <f t="shared" si="393"/>
        <v>0</v>
      </c>
      <c r="CX332">
        <f t="shared" si="394"/>
        <v>0</v>
      </c>
      <c r="CY332">
        <f t="shared" si="395"/>
        <v>0</v>
      </c>
      <c r="CZ332">
        <f t="shared" si="396"/>
        <v>0</v>
      </c>
      <c r="DA332">
        <f t="shared" si="397"/>
        <v>0</v>
      </c>
      <c r="DB332">
        <f t="shared" si="398"/>
        <v>0</v>
      </c>
      <c r="DC332">
        <f t="shared" si="399"/>
        <v>0</v>
      </c>
      <c r="DE332" s="24">
        <f t="shared" si="402"/>
        <v>0</v>
      </c>
      <c r="DF332" s="24"/>
      <c r="DG332" s="24"/>
      <c r="DH332" s="24"/>
      <c r="DI332" s="24"/>
      <c r="DJ332" s="24"/>
      <c r="DK332" s="24"/>
      <c r="DL332" s="24"/>
      <c r="DM332" s="24"/>
      <c r="DN332" s="24"/>
      <c r="DO332" s="24"/>
      <c r="DP332" s="24"/>
      <c r="DQ332" s="24"/>
      <c r="DR332" s="24"/>
      <c r="DS332" s="24"/>
    </row>
    <row r="333" spans="1:123" ht="15.75" thickBot="1">
      <c r="A333" s="172" t="str">
        <f ca="1">UFSC!A3</f>
        <v>UFSC</v>
      </c>
      <c r="B333" s="172">
        <f ca="1">UFSC!B3</f>
        <v>1</v>
      </c>
      <c r="C333" s="172" t="str">
        <f ca="1">UFSC!C3</f>
        <v>ADAIR DA SILVA LOPES</v>
      </c>
      <c r="D333" s="85" t="str">
        <f ca="1">UFSC!D3</f>
        <v>P</v>
      </c>
      <c r="E333" s="172">
        <f ca="1">UFSC!E3</f>
        <v>0</v>
      </c>
      <c r="F333" s="172">
        <f ca="1">UFSC!F3</f>
        <v>0</v>
      </c>
      <c r="G333" s="172">
        <f ca="1">UFSC!G3</f>
        <v>4</v>
      </c>
      <c r="H333" s="172">
        <f ca="1">UFSC!H3</f>
        <v>0</v>
      </c>
      <c r="I333" s="172">
        <f ca="1">UFSC!I3</f>
        <v>0</v>
      </c>
      <c r="J333" s="172">
        <f ca="1">UFSC!J3</f>
        <v>0</v>
      </c>
      <c r="K333" s="172">
        <f ca="1">UFSC!K3</f>
        <v>0</v>
      </c>
      <c r="L333" s="172">
        <f ca="1">UFSC!L3</f>
        <v>0</v>
      </c>
      <c r="M333" s="172">
        <f ca="1">UFSC!M3</f>
        <v>0</v>
      </c>
      <c r="N333" s="172">
        <f ca="1">UFSC!N3</f>
        <v>0</v>
      </c>
      <c r="O333" s="172">
        <f ca="1">UFSC!O3</f>
        <v>0</v>
      </c>
      <c r="P333" s="172">
        <f ca="1">UFSC!P3</f>
        <v>0</v>
      </c>
      <c r="Q333" s="172">
        <f ca="1">UFSC!Q3</f>
        <v>0</v>
      </c>
      <c r="R333" s="172">
        <f ca="1">UFSC!R3</f>
        <v>0</v>
      </c>
      <c r="S333" s="172">
        <f ca="1">UFSC!S3</f>
        <v>0</v>
      </c>
      <c r="T333" s="85" t="str">
        <f ca="1">UFSC!T3</f>
        <v>P</v>
      </c>
      <c r="U333" s="172">
        <f ca="1">UFSC!U3</f>
        <v>3</v>
      </c>
      <c r="V333" s="172">
        <f ca="1">UFSC!V3</f>
        <v>0</v>
      </c>
      <c r="W333" s="172">
        <f ca="1">UFSC!W3</f>
        <v>4</v>
      </c>
      <c r="X333" s="172">
        <f ca="1">UFSC!X3</f>
        <v>3</v>
      </c>
      <c r="Y333" s="172">
        <f ca="1">UFSC!Y3</f>
        <v>0</v>
      </c>
      <c r="Z333" s="172">
        <f ca="1">UFSC!Z3</f>
        <v>0</v>
      </c>
      <c r="AA333" s="172">
        <f ca="1">UFSC!AA3</f>
        <v>0</v>
      </c>
      <c r="AB333" s="172">
        <f ca="1">UFSC!AB3</f>
        <v>0</v>
      </c>
      <c r="AC333" s="172">
        <f ca="1">UFSC!AC3</f>
        <v>0</v>
      </c>
      <c r="AD333" s="172">
        <f ca="1">UFSC!AD3</f>
        <v>0</v>
      </c>
      <c r="AE333" s="172">
        <f ca="1">UFSC!AE3</f>
        <v>0</v>
      </c>
      <c r="AF333" s="172">
        <f ca="1">UFSC!AF3</f>
        <v>0</v>
      </c>
      <c r="AG333" s="172">
        <f ca="1">UFSC!AG3</f>
        <v>0</v>
      </c>
      <c r="AH333" s="172">
        <f ca="1">UFSC!AH3</f>
        <v>0</v>
      </c>
      <c r="AI333" s="172">
        <f ca="1">UFSC!AI3</f>
        <v>0</v>
      </c>
      <c r="AJ333" s="172"/>
      <c r="AK333" s="93"/>
      <c r="AL333" s="33"/>
      <c r="AM333" s="33"/>
      <c r="AN333" s="36"/>
      <c r="AO333" s="36"/>
      <c r="AP333" s="36"/>
      <c r="AQ333" s="36"/>
      <c r="AR333" s="37"/>
      <c r="AS333" s="33"/>
      <c r="AT333" s="33"/>
      <c r="AU333" s="33"/>
      <c r="AV333" s="33"/>
      <c r="AW333" s="33"/>
      <c r="AX333" s="33"/>
      <c r="AY333" s="33"/>
      <c r="AZ333" s="38">
        <f t="shared" ref="AZ333:AZ360" si="403">COUNTIF(D333:AY333,"P")</f>
        <v>2</v>
      </c>
      <c r="BA333" s="39">
        <f t="shared" ref="BA333:BA360" si="404">SUM(E333,U333,AK333)</f>
        <v>3</v>
      </c>
      <c r="BB333" s="40">
        <f t="shared" ref="BB333:BB360" si="405">SUM(F333,V333,AL333)</f>
        <v>0</v>
      </c>
      <c r="BC333" s="31">
        <f t="shared" ref="BC333:BC360" si="406">SUM(BA333:BB333)</f>
        <v>3</v>
      </c>
      <c r="BD333" s="40">
        <f t="shared" ref="BD333:BD360" si="407">SUM(G333,W333,AM333)</f>
        <v>8</v>
      </c>
      <c r="BE333" s="31">
        <f t="shared" ref="BE333:BE360" si="408">SUM(BC333:BD333)</f>
        <v>11</v>
      </c>
      <c r="BF333" s="40">
        <f t="shared" ref="BF333:BF360" si="409">SUM(H333,X333,AN333)</f>
        <v>3</v>
      </c>
      <c r="BG333" s="31">
        <f t="shared" ref="BG333:BG360" si="410">BA333+BB333+BD333+BF333</f>
        <v>14</v>
      </c>
      <c r="BH333" s="40">
        <f t="shared" ref="BH333:BH360" si="411">SUM(I333,Y333,AO333)</f>
        <v>0</v>
      </c>
      <c r="BI333" s="40">
        <f t="shared" ref="BI333:BI360" si="412">SUM(J333,Z333,AP333)</f>
        <v>0</v>
      </c>
      <c r="BJ333" s="40">
        <f t="shared" ref="BJ333:BJ360" si="413">SUM(K333,AA333,AQ333)</f>
        <v>0</v>
      </c>
      <c r="BK333" s="40">
        <f t="shared" ref="BK333:BK360" si="414">SUM(AR333,AB333,L333)</f>
        <v>0</v>
      </c>
      <c r="BL333" s="40">
        <f t="shared" ref="BL333:BL360" si="415">SUM(AS333,AC333,M333)</f>
        <v>0</v>
      </c>
      <c r="BM333" s="31">
        <f t="shared" ref="BM333:BM360" si="416">SUM(BK333:BL333)</f>
        <v>0</v>
      </c>
      <c r="BN333" s="40">
        <f t="shared" ref="BN333:BN360" si="417">SUM(AT333,AD333,N333)</f>
        <v>0</v>
      </c>
      <c r="BO333" s="40">
        <f t="shared" ref="BO333:BO360" si="418">SUM(AU333,AE333,O333)</f>
        <v>0</v>
      </c>
      <c r="BP333" s="40">
        <f t="shared" ref="BP333:BP360" si="419">IF(BO333&gt;=3,3,BO333)</f>
        <v>0</v>
      </c>
      <c r="BQ333" s="40">
        <f t="shared" ref="BQ333:BQ360" si="420">SUM(AV333,AF333,P333)</f>
        <v>0</v>
      </c>
      <c r="BR333" s="40">
        <f t="shared" ref="BR333:BR360" si="421">SUM(AW333,AG333,Q333)</f>
        <v>0</v>
      </c>
      <c r="BS333" s="31">
        <f t="shared" ref="BS333:BS360" si="422">SUM(BQ333:BR333)</f>
        <v>0</v>
      </c>
      <c r="BT333" s="40">
        <f t="shared" ref="BT333:BT360" si="423">SUM(AX333,AH333,R333)</f>
        <v>0</v>
      </c>
      <c r="BU333" s="41">
        <f t="shared" ref="BU333:BU360" si="424">SUM(AY333,AI333,S333)</f>
        <v>0</v>
      </c>
      <c r="BV333" s="41">
        <f t="shared" ref="BV333:BV360" si="425">IF(BU333&gt;=3,3,BU333)</f>
        <v>0</v>
      </c>
      <c r="BW333" s="42"/>
      <c r="BX333" s="39">
        <f t="shared" ref="BX333:BX360" si="426">(BA333*100)+(BB333*80)+(BD333*60)+(BF333*40)+(BH333*20)</f>
        <v>900</v>
      </c>
      <c r="BY333" s="40">
        <f t="shared" ref="BY333:BY360" si="427">IF(BI333&gt;3,30,BI333*10)</f>
        <v>0</v>
      </c>
      <c r="BZ333" s="40">
        <f t="shared" ref="BZ333:BZ360" si="428">IF(BJ333&gt;3,15,BJ333*5)</f>
        <v>0</v>
      </c>
      <c r="CA333" s="40">
        <f t="shared" ref="CA333:CA360" si="429">(BK333*200)+(BL333*100)+(BN333*50)+(BP333*20)</f>
        <v>0</v>
      </c>
      <c r="CB333" s="40">
        <f t="shared" ref="CB333:CB360" si="430">(BQ333*100)+(BR333*50)+(BT333*25)+(BV333*10)</f>
        <v>0</v>
      </c>
      <c r="CC333" s="32">
        <f t="shared" si="400"/>
        <v>900</v>
      </c>
      <c r="CD333" s="177">
        <f t="shared" si="262"/>
        <v>753.33333333333337</v>
      </c>
      <c r="CE333" s="24">
        <f t="shared" ref="CE333:CE360" si="431">IF(AZ333=0," ",IF(CD333&gt;=0,3,"NAO"))</f>
        <v>3</v>
      </c>
      <c r="CF333" s="177">
        <f t="shared" si="263"/>
        <v>713.33333333333337</v>
      </c>
      <c r="CG333" s="24">
        <f t="shared" ref="CG333:CG360" si="432">IF(AZ333=0," ",IF(CF333&gt;=0,4,"NAO"))</f>
        <v>4</v>
      </c>
      <c r="CH333" s="177">
        <f t="shared" si="264"/>
        <v>660</v>
      </c>
      <c r="CI333" s="24">
        <f t="shared" ref="CI333:CI360" si="433">IF(AZ333=0," ",IF(CH333&gt;=0,5,"NAO"))</f>
        <v>5</v>
      </c>
      <c r="CJ333" s="24">
        <f t="shared" si="401"/>
        <v>66</v>
      </c>
      <c r="CK333" s="175">
        <f t="shared" si="382"/>
        <v>0.45439628404816601</v>
      </c>
      <c r="CM333">
        <f t="shared" si="383"/>
        <v>0.55452865064695012</v>
      </c>
      <c r="CN333">
        <f t="shared" si="384"/>
        <v>0</v>
      </c>
      <c r="CO333">
        <f t="shared" si="385"/>
        <v>0.79840319361277445</v>
      </c>
      <c r="CP333">
        <f t="shared" si="386"/>
        <v>0.68337129840546706</v>
      </c>
      <c r="CQ333">
        <f t="shared" si="387"/>
        <v>0</v>
      </c>
      <c r="CR333">
        <f t="shared" si="388"/>
        <v>0</v>
      </c>
      <c r="CS333">
        <f t="shared" si="389"/>
        <v>0</v>
      </c>
      <c r="CT333">
        <f t="shared" si="390"/>
        <v>0</v>
      </c>
      <c r="CU333">
        <f t="shared" si="391"/>
        <v>0</v>
      </c>
      <c r="CV333">
        <f t="shared" si="392"/>
        <v>0</v>
      </c>
      <c r="CW333">
        <f t="shared" si="393"/>
        <v>0</v>
      </c>
      <c r="CX333">
        <f t="shared" si="394"/>
        <v>0</v>
      </c>
      <c r="CY333">
        <f t="shared" si="395"/>
        <v>0</v>
      </c>
      <c r="CZ333">
        <f t="shared" si="396"/>
        <v>0</v>
      </c>
      <c r="DA333">
        <f t="shared" si="397"/>
        <v>0</v>
      </c>
      <c r="DB333">
        <f t="shared" si="398"/>
        <v>0</v>
      </c>
      <c r="DC333">
        <f t="shared" si="399"/>
        <v>0</v>
      </c>
      <c r="DE333" s="24">
        <f t="shared" si="402"/>
        <v>0</v>
      </c>
      <c r="DF333" s="24"/>
      <c r="DG333" s="24"/>
      <c r="DH333" s="24"/>
      <c r="DI333" s="24"/>
      <c r="DJ333" s="24"/>
      <c r="DK333" s="24"/>
      <c r="DL333" s="24"/>
      <c r="DM333" s="24"/>
      <c r="DN333" s="24"/>
      <c r="DO333" s="24"/>
      <c r="DP333" s="24"/>
      <c r="DQ333" s="24"/>
      <c r="DR333" s="24"/>
      <c r="DS333" s="24"/>
    </row>
    <row r="334" spans="1:123" ht="15.75" thickBot="1">
      <c r="A334" s="172" t="str">
        <f ca="1">UFSC!A4</f>
        <v>UFSC</v>
      </c>
      <c r="B334" s="172">
        <f ca="1">UFSC!B4</f>
        <v>2</v>
      </c>
      <c r="C334" s="172" t="str">
        <f ca="1">UFSC!C4</f>
        <v>ADRIANO FERRETI BORGATTO</v>
      </c>
      <c r="D334" s="85" t="str">
        <f ca="1">UFSC!D4</f>
        <v>P</v>
      </c>
      <c r="E334" s="172">
        <f ca="1">UFSC!E4</f>
        <v>0</v>
      </c>
      <c r="F334" s="172">
        <f ca="1">UFSC!F4</f>
        <v>2</v>
      </c>
      <c r="G334" s="172">
        <f ca="1">UFSC!G4</f>
        <v>3</v>
      </c>
      <c r="H334" s="172">
        <f ca="1">UFSC!H4</f>
        <v>2</v>
      </c>
      <c r="I334" s="172">
        <f ca="1">UFSC!I4</f>
        <v>0</v>
      </c>
      <c r="J334" s="172">
        <f ca="1">UFSC!J4</f>
        <v>0</v>
      </c>
      <c r="K334" s="172">
        <f ca="1">UFSC!K4</f>
        <v>0</v>
      </c>
      <c r="L334" s="172">
        <f ca="1">UFSC!L4</f>
        <v>0</v>
      </c>
      <c r="M334" s="172">
        <f ca="1">UFSC!M4</f>
        <v>0</v>
      </c>
      <c r="N334" s="172">
        <f ca="1">UFSC!N4</f>
        <v>0</v>
      </c>
      <c r="O334" s="172">
        <f ca="1">UFSC!O4</f>
        <v>0</v>
      </c>
      <c r="P334" s="172">
        <f ca="1">UFSC!P4</f>
        <v>0</v>
      </c>
      <c r="Q334" s="172">
        <f ca="1">UFSC!Q4</f>
        <v>0</v>
      </c>
      <c r="R334" s="172">
        <f ca="1">UFSC!R4</f>
        <v>0</v>
      </c>
      <c r="S334" s="172">
        <f ca="1">UFSC!S4</f>
        <v>0</v>
      </c>
      <c r="T334" s="85" t="str">
        <f ca="1">UFSC!T4</f>
        <v>P</v>
      </c>
      <c r="U334" s="172">
        <f ca="1">UFSC!U4</f>
        <v>1</v>
      </c>
      <c r="V334" s="172">
        <f ca="1">UFSC!V4</f>
        <v>0</v>
      </c>
      <c r="W334" s="172">
        <f ca="1">UFSC!W4</f>
        <v>1</v>
      </c>
      <c r="X334" s="172">
        <f ca="1">UFSC!X4</f>
        <v>2</v>
      </c>
      <c r="Y334" s="172">
        <f ca="1">UFSC!Y4</f>
        <v>0</v>
      </c>
      <c r="Z334" s="172">
        <f ca="1">UFSC!Z4</f>
        <v>0</v>
      </c>
      <c r="AA334" s="172">
        <f ca="1">UFSC!AA4</f>
        <v>0</v>
      </c>
      <c r="AB334" s="172">
        <f ca="1">UFSC!AB4</f>
        <v>0</v>
      </c>
      <c r="AC334" s="172">
        <f ca="1">UFSC!AC4</f>
        <v>0</v>
      </c>
      <c r="AD334" s="172">
        <f ca="1">UFSC!AD4</f>
        <v>0</v>
      </c>
      <c r="AE334" s="172">
        <f ca="1">UFSC!AE4</f>
        <v>0</v>
      </c>
      <c r="AF334" s="172">
        <f ca="1">UFSC!AF4</f>
        <v>0</v>
      </c>
      <c r="AG334" s="172">
        <f ca="1">UFSC!AG4</f>
        <v>0</v>
      </c>
      <c r="AH334" s="172">
        <f ca="1">UFSC!AH4</f>
        <v>0</v>
      </c>
      <c r="AI334" s="172">
        <f ca="1">UFSC!AI4</f>
        <v>0</v>
      </c>
      <c r="AJ334" s="172"/>
      <c r="AK334" s="93"/>
      <c r="AL334" s="33"/>
      <c r="AM334" s="33"/>
      <c r="AN334" s="36"/>
      <c r="AO334" s="36"/>
      <c r="AP334" s="36"/>
      <c r="AQ334" s="36"/>
      <c r="AR334" s="37"/>
      <c r="AS334" s="33"/>
      <c r="AT334" s="33"/>
      <c r="AU334" s="33"/>
      <c r="AV334" s="33"/>
      <c r="AW334" s="33"/>
      <c r="AX334" s="33"/>
      <c r="AY334" s="33"/>
      <c r="AZ334" s="38">
        <f t="shared" si="403"/>
        <v>2</v>
      </c>
      <c r="BA334" s="39">
        <f t="shared" si="404"/>
        <v>1</v>
      </c>
      <c r="BB334" s="40">
        <f t="shared" si="405"/>
        <v>2</v>
      </c>
      <c r="BC334" s="31">
        <f t="shared" si="406"/>
        <v>3</v>
      </c>
      <c r="BD334" s="40">
        <f t="shared" si="407"/>
        <v>4</v>
      </c>
      <c r="BE334" s="31">
        <f t="shared" si="408"/>
        <v>7</v>
      </c>
      <c r="BF334" s="40">
        <f t="shared" si="409"/>
        <v>4</v>
      </c>
      <c r="BG334" s="31">
        <f t="shared" si="410"/>
        <v>11</v>
      </c>
      <c r="BH334" s="40">
        <f t="shared" si="411"/>
        <v>0</v>
      </c>
      <c r="BI334" s="40">
        <f t="shared" si="412"/>
        <v>0</v>
      </c>
      <c r="BJ334" s="40">
        <f t="shared" si="413"/>
        <v>0</v>
      </c>
      <c r="BK334" s="40">
        <f t="shared" si="414"/>
        <v>0</v>
      </c>
      <c r="BL334" s="40">
        <f t="shared" si="415"/>
        <v>0</v>
      </c>
      <c r="BM334" s="31">
        <f t="shared" si="416"/>
        <v>0</v>
      </c>
      <c r="BN334" s="40">
        <f t="shared" si="417"/>
        <v>0</v>
      </c>
      <c r="BO334" s="40">
        <f t="shared" si="418"/>
        <v>0</v>
      </c>
      <c r="BP334" s="40">
        <f t="shared" si="419"/>
        <v>0</v>
      </c>
      <c r="BQ334" s="40">
        <f t="shared" si="420"/>
        <v>0</v>
      </c>
      <c r="BR334" s="40">
        <f t="shared" si="421"/>
        <v>0</v>
      </c>
      <c r="BS334" s="31">
        <f t="shared" si="422"/>
        <v>0</v>
      </c>
      <c r="BT334" s="40">
        <f t="shared" si="423"/>
        <v>0</v>
      </c>
      <c r="BU334" s="41">
        <f t="shared" si="424"/>
        <v>0</v>
      </c>
      <c r="BV334" s="41">
        <f t="shared" si="425"/>
        <v>0</v>
      </c>
      <c r="BW334" s="42"/>
      <c r="BX334" s="39">
        <f t="shared" si="426"/>
        <v>660</v>
      </c>
      <c r="BY334" s="40">
        <f t="shared" si="427"/>
        <v>0</v>
      </c>
      <c r="BZ334" s="40">
        <f t="shared" si="428"/>
        <v>0</v>
      </c>
      <c r="CA334" s="40">
        <f t="shared" si="429"/>
        <v>0</v>
      </c>
      <c r="CB334" s="40">
        <f t="shared" si="430"/>
        <v>0</v>
      </c>
      <c r="CC334" s="32">
        <f t="shared" si="400"/>
        <v>660</v>
      </c>
      <c r="CD334" s="177">
        <f t="shared" si="262"/>
        <v>513.33333333333337</v>
      </c>
      <c r="CE334" s="24">
        <f t="shared" si="431"/>
        <v>3</v>
      </c>
      <c r="CF334" s="177">
        <f t="shared" si="263"/>
        <v>473.33333333333337</v>
      </c>
      <c r="CG334" s="24">
        <f t="shared" si="432"/>
        <v>4</v>
      </c>
      <c r="CH334" s="177">
        <f t="shared" si="264"/>
        <v>420</v>
      </c>
      <c r="CI334" s="24">
        <f t="shared" si="433"/>
        <v>5</v>
      </c>
      <c r="CJ334" s="24">
        <f t="shared" si="401"/>
        <v>97</v>
      </c>
      <c r="CK334" s="175">
        <f t="shared" si="382"/>
        <v>0.33322394163532176</v>
      </c>
      <c r="CM334">
        <f t="shared" si="383"/>
        <v>0.18484288354898337</v>
      </c>
      <c r="CN334">
        <f t="shared" si="384"/>
        <v>0.3115264797507788</v>
      </c>
      <c r="CO334">
        <f t="shared" si="385"/>
        <v>0.39920159680638723</v>
      </c>
      <c r="CP334">
        <f t="shared" si="386"/>
        <v>0.91116173120728938</v>
      </c>
      <c r="CQ334">
        <f t="shared" si="387"/>
        <v>0</v>
      </c>
      <c r="CR334">
        <f t="shared" si="388"/>
        <v>0</v>
      </c>
      <c r="CS334">
        <f t="shared" si="389"/>
        <v>0</v>
      </c>
      <c r="CT334">
        <f t="shared" si="390"/>
        <v>0</v>
      </c>
      <c r="CU334">
        <f t="shared" si="391"/>
        <v>0</v>
      </c>
      <c r="CV334">
        <f t="shared" si="392"/>
        <v>0</v>
      </c>
      <c r="CW334">
        <f t="shared" si="393"/>
        <v>0</v>
      </c>
      <c r="CX334">
        <f t="shared" si="394"/>
        <v>0</v>
      </c>
      <c r="CY334">
        <f t="shared" si="395"/>
        <v>0</v>
      </c>
      <c r="CZ334">
        <f t="shared" si="396"/>
        <v>0</v>
      </c>
      <c r="DA334">
        <f t="shared" si="397"/>
        <v>0</v>
      </c>
      <c r="DB334">
        <f t="shared" si="398"/>
        <v>0</v>
      </c>
      <c r="DC334">
        <f t="shared" si="399"/>
        <v>0</v>
      </c>
      <c r="DE334" s="24">
        <f t="shared" si="402"/>
        <v>0</v>
      </c>
      <c r="DF334" s="24"/>
      <c r="DG334" s="24"/>
      <c r="DH334" s="24"/>
      <c r="DI334" s="24"/>
      <c r="DJ334" s="24"/>
      <c r="DK334" s="24"/>
      <c r="DL334" s="24"/>
      <c r="DM334" s="24"/>
      <c r="DN334" s="24"/>
      <c r="DO334" s="24"/>
      <c r="DP334" s="24"/>
      <c r="DQ334" s="24"/>
      <c r="DR334" s="24"/>
      <c r="DS334" s="24"/>
    </row>
    <row r="335" spans="1:123" ht="15.75" thickBot="1">
      <c r="A335" s="172" t="str">
        <f ca="1">UFSC!A5</f>
        <v>UFSC</v>
      </c>
      <c r="B335" s="172">
        <f ca="1">UFSC!B5</f>
        <v>3</v>
      </c>
      <c r="C335" s="172" t="str">
        <f ca="1">UFSC!C5</f>
        <v>ALCYANE MARINHO</v>
      </c>
      <c r="D335" s="85" t="str">
        <f ca="1">UFSC!D5</f>
        <v>C</v>
      </c>
      <c r="E335" s="172">
        <f ca="1">UFSC!E5</f>
        <v>0</v>
      </c>
      <c r="F335" s="172">
        <f ca="1">UFSC!F5</f>
        <v>0</v>
      </c>
      <c r="G335" s="172">
        <f ca="1">UFSC!G5</f>
        <v>0</v>
      </c>
      <c r="H335" s="172">
        <f ca="1">UFSC!H5</f>
        <v>0</v>
      </c>
      <c r="I335" s="172">
        <f ca="1">UFSC!I5</f>
        <v>0</v>
      </c>
      <c r="J335" s="172">
        <f ca="1">UFSC!J5</f>
        <v>0</v>
      </c>
      <c r="K335" s="172">
        <f ca="1">UFSC!K5</f>
        <v>0</v>
      </c>
      <c r="L335" s="172">
        <f ca="1">UFSC!L5</f>
        <v>0</v>
      </c>
      <c r="M335" s="172">
        <f ca="1">UFSC!M5</f>
        <v>0</v>
      </c>
      <c r="N335" s="172">
        <f ca="1">UFSC!N5</f>
        <v>0</v>
      </c>
      <c r="O335" s="172">
        <f ca="1">UFSC!O5</f>
        <v>0</v>
      </c>
      <c r="P335" s="172">
        <f ca="1">UFSC!P5</f>
        <v>0</v>
      </c>
      <c r="Q335" s="172">
        <f ca="1">UFSC!Q5</f>
        <v>0</v>
      </c>
      <c r="R335" s="172">
        <f ca="1">UFSC!R5</f>
        <v>0</v>
      </c>
      <c r="S335" s="172">
        <f ca="1">UFSC!S5</f>
        <v>0</v>
      </c>
      <c r="T335" s="85" t="str">
        <f ca="1">UFSC!T5</f>
        <v>P</v>
      </c>
      <c r="U335" s="172">
        <f ca="1">UFSC!U5</f>
        <v>0</v>
      </c>
      <c r="V335" s="172">
        <f ca="1">UFSC!V5</f>
        <v>2</v>
      </c>
      <c r="W335" s="172">
        <f ca="1">UFSC!W5</f>
        <v>0</v>
      </c>
      <c r="X335" s="172">
        <f ca="1">UFSC!X5</f>
        <v>2</v>
      </c>
      <c r="Y335" s="172">
        <f ca="1">UFSC!Y5</f>
        <v>0</v>
      </c>
      <c r="Z335" s="172">
        <f ca="1">UFSC!Z5</f>
        <v>0</v>
      </c>
      <c r="AA335" s="172">
        <f ca="1">UFSC!AA5</f>
        <v>0</v>
      </c>
      <c r="AB335" s="172">
        <f ca="1">UFSC!AB5</f>
        <v>0</v>
      </c>
      <c r="AC335" s="172">
        <f ca="1">UFSC!AC5</f>
        <v>0</v>
      </c>
      <c r="AD335" s="172">
        <f ca="1">UFSC!AD5</f>
        <v>0</v>
      </c>
      <c r="AE335" s="172">
        <f ca="1">UFSC!AE5</f>
        <v>0</v>
      </c>
      <c r="AF335" s="172">
        <f ca="1">UFSC!AF5</f>
        <v>0</v>
      </c>
      <c r="AG335" s="172">
        <f ca="1">UFSC!AG5</f>
        <v>0</v>
      </c>
      <c r="AH335" s="172">
        <f ca="1">UFSC!AH5</f>
        <v>0</v>
      </c>
      <c r="AI335" s="172">
        <f ca="1">UFSC!AI5</f>
        <v>0</v>
      </c>
      <c r="AJ335" s="172"/>
      <c r="AK335" s="93"/>
      <c r="AL335" s="33"/>
      <c r="AM335" s="33"/>
      <c r="AN335" s="36"/>
      <c r="AO335" s="36"/>
      <c r="AP335" s="36"/>
      <c r="AQ335" s="36"/>
      <c r="AR335" s="37"/>
      <c r="AS335" s="33"/>
      <c r="AT335" s="33"/>
      <c r="AU335" s="33"/>
      <c r="AV335" s="33"/>
      <c r="AW335" s="33"/>
      <c r="AX335" s="33"/>
      <c r="AY335" s="33"/>
      <c r="AZ335" s="38">
        <f t="shared" si="403"/>
        <v>1</v>
      </c>
      <c r="BA335" s="39">
        <f t="shared" si="404"/>
        <v>0</v>
      </c>
      <c r="BB335" s="40">
        <f t="shared" si="405"/>
        <v>2</v>
      </c>
      <c r="BC335" s="31">
        <f t="shared" si="406"/>
        <v>2</v>
      </c>
      <c r="BD335" s="40">
        <f t="shared" si="407"/>
        <v>0</v>
      </c>
      <c r="BE335" s="31">
        <f t="shared" si="408"/>
        <v>2</v>
      </c>
      <c r="BF335" s="40">
        <f t="shared" si="409"/>
        <v>2</v>
      </c>
      <c r="BG335" s="31">
        <f t="shared" si="410"/>
        <v>4</v>
      </c>
      <c r="BH335" s="40">
        <f t="shared" si="411"/>
        <v>0</v>
      </c>
      <c r="BI335" s="40">
        <f t="shared" si="412"/>
        <v>0</v>
      </c>
      <c r="BJ335" s="40">
        <f t="shared" si="413"/>
        <v>0</v>
      </c>
      <c r="BK335" s="40">
        <f t="shared" si="414"/>
        <v>0</v>
      </c>
      <c r="BL335" s="40">
        <f t="shared" si="415"/>
        <v>0</v>
      </c>
      <c r="BM335" s="31">
        <f t="shared" si="416"/>
        <v>0</v>
      </c>
      <c r="BN335" s="40">
        <f t="shared" si="417"/>
        <v>0</v>
      </c>
      <c r="BO335" s="40">
        <f t="shared" si="418"/>
        <v>0</v>
      </c>
      <c r="BP335" s="40">
        <f t="shared" si="419"/>
        <v>0</v>
      </c>
      <c r="BQ335" s="40">
        <f t="shared" si="420"/>
        <v>0</v>
      </c>
      <c r="BR335" s="40">
        <f t="shared" si="421"/>
        <v>0</v>
      </c>
      <c r="BS335" s="31">
        <f t="shared" si="422"/>
        <v>0</v>
      </c>
      <c r="BT335" s="40">
        <f t="shared" si="423"/>
        <v>0</v>
      </c>
      <c r="BU335" s="41">
        <f t="shared" si="424"/>
        <v>0</v>
      </c>
      <c r="BV335" s="41">
        <f t="shared" si="425"/>
        <v>0</v>
      </c>
      <c r="BW335" s="42"/>
      <c r="BX335" s="39">
        <f t="shared" si="426"/>
        <v>240</v>
      </c>
      <c r="BY335" s="40">
        <f t="shared" si="427"/>
        <v>0</v>
      </c>
      <c r="BZ335" s="40">
        <f t="shared" si="428"/>
        <v>0</v>
      </c>
      <c r="CA335" s="40">
        <f t="shared" si="429"/>
        <v>0</v>
      </c>
      <c r="CB335" s="40">
        <f t="shared" si="430"/>
        <v>0</v>
      </c>
      <c r="CC335" s="32">
        <f t="shared" si="400"/>
        <v>240</v>
      </c>
      <c r="CD335" s="177">
        <f t="shared" si="262"/>
        <v>166.66666666666669</v>
      </c>
      <c r="CE335" s="24">
        <f t="shared" si="431"/>
        <v>3</v>
      </c>
      <c r="CF335" s="177">
        <f t="shared" si="263"/>
        <v>146.66666666666669</v>
      </c>
      <c r="CG335" s="24">
        <f t="shared" si="432"/>
        <v>4</v>
      </c>
      <c r="CH335" s="177">
        <f t="shared" si="264"/>
        <v>120</v>
      </c>
      <c r="CI335" s="24">
        <f t="shared" si="433"/>
        <v>5</v>
      </c>
      <c r="CJ335" s="24">
        <f t="shared" si="401"/>
        <v>255</v>
      </c>
      <c r="CK335" s="175">
        <f t="shared" si="382"/>
        <v>0.12117234241284427</v>
      </c>
      <c r="CM335">
        <f t="shared" si="383"/>
        <v>0</v>
      </c>
      <c r="CN335">
        <f t="shared" si="384"/>
        <v>0.3115264797507788</v>
      </c>
      <c r="CO335">
        <f t="shared" si="385"/>
        <v>0</v>
      </c>
      <c r="CP335">
        <f t="shared" si="386"/>
        <v>0.45558086560364469</v>
      </c>
      <c r="CQ335">
        <f t="shared" si="387"/>
        <v>0</v>
      </c>
      <c r="CR335">
        <f t="shared" si="388"/>
        <v>0</v>
      </c>
      <c r="CS335">
        <f t="shared" si="389"/>
        <v>0</v>
      </c>
      <c r="CT335">
        <f t="shared" si="390"/>
        <v>0</v>
      </c>
      <c r="CU335">
        <f t="shared" si="391"/>
        <v>0</v>
      </c>
      <c r="CV335">
        <f t="shared" si="392"/>
        <v>0</v>
      </c>
      <c r="CW335">
        <f t="shared" si="393"/>
        <v>0</v>
      </c>
      <c r="CX335">
        <f t="shared" si="394"/>
        <v>0</v>
      </c>
      <c r="CY335">
        <f t="shared" si="395"/>
        <v>0</v>
      </c>
      <c r="CZ335">
        <f t="shared" si="396"/>
        <v>0</v>
      </c>
      <c r="DA335">
        <f t="shared" si="397"/>
        <v>0</v>
      </c>
      <c r="DB335">
        <f t="shared" si="398"/>
        <v>0</v>
      </c>
      <c r="DC335">
        <f t="shared" si="399"/>
        <v>0</v>
      </c>
      <c r="DE335" s="24">
        <f t="shared" si="402"/>
        <v>0</v>
      </c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</row>
    <row r="336" spans="1:123" ht="15.75" thickBot="1">
      <c r="A336" s="172" t="str">
        <f ca="1">UFSC!A6</f>
        <v>UFSC</v>
      </c>
      <c r="B336" s="172">
        <f ca="1">UFSC!B6</f>
        <v>4</v>
      </c>
      <c r="C336" s="172" t="str">
        <f ca="1">UFSC!C6</f>
        <v>ALINE RODRIGUES BARBOSA</v>
      </c>
      <c r="D336" s="85" t="str">
        <f ca="1">UFSC!D6</f>
        <v>P</v>
      </c>
      <c r="E336" s="172">
        <f ca="1">UFSC!E6</f>
        <v>0</v>
      </c>
      <c r="F336" s="172">
        <f ca="1">UFSC!F6</f>
        <v>2</v>
      </c>
      <c r="G336" s="172">
        <f ca="1">UFSC!G6</f>
        <v>1</v>
      </c>
      <c r="H336" s="172">
        <f ca="1">UFSC!H6</f>
        <v>0</v>
      </c>
      <c r="I336" s="172">
        <f ca="1">UFSC!I6</f>
        <v>0</v>
      </c>
      <c r="J336" s="172">
        <f ca="1">UFSC!J6</f>
        <v>0</v>
      </c>
      <c r="K336" s="172">
        <f ca="1">UFSC!K6</f>
        <v>1</v>
      </c>
      <c r="L336" s="172">
        <f ca="1">UFSC!L6</f>
        <v>0</v>
      </c>
      <c r="M336" s="172">
        <f ca="1">UFSC!M6</f>
        <v>0</v>
      </c>
      <c r="N336" s="172">
        <f ca="1">UFSC!N6</f>
        <v>0</v>
      </c>
      <c r="O336" s="172">
        <f ca="1">UFSC!O6</f>
        <v>0</v>
      </c>
      <c r="P336" s="172">
        <f ca="1">UFSC!P6</f>
        <v>0</v>
      </c>
      <c r="Q336" s="172">
        <f ca="1">UFSC!Q6</f>
        <v>0</v>
      </c>
      <c r="R336" s="172">
        <f ca="1">UFSC!R6</f>
        <v>0</v>
      </c>
      <c r="S336" s="172">
        <f ca="1">UFSC!S6</f>
        <v>0</v>
      </c>
      <c r="T336" s="85" t="str">
        <f ca="1">UFSC!T6</f>
        <v>P</v>
      </c>
      <c r="U336" s="172">
        <f ca="1">UFSC!U6</f>
        <v>0</v>
      </c>
      <c r="V336" s="172">
        <f ca="1">UFSC!V6</f>
        <v>0</v>
      </c>
      <c r="W336" s="172">
        <f ca="1">UFSC!W6</f>
        <v>2</v>
      </c>
      <c r="X336" s="172">
        <f ca="1">UFSC!X6</f>
        <v>0</v>
      </c>
      <c r="Y336" s="172">
        <f ca="1">UFSC!Y6</f>
        <v>0</v>
      </c>
      <c r="Z336" s="172">
        <f ca="1">UFSC!Z6</f>
        <v>0</v>
      </c>
      <c r="AA336" s="172">
        <f ca="1">UFSC!AA6</f>
        <v>1</v>
      </c>
      <c r="AB336" s="172">
        <f ca="1">UFSC!AB6</f>
        <v>0</v>
      </c>
      <c r="AC336" s="172">
        <f ca="1">UFSC!AC6</f>
        <v>0</v>
      </c>
      <c r="AD336" s="172">
        <f ca="1">UFSC!AD6</f>
        <v>0</v>
      </c>
      <c r="AE336" s="172">
        <f ca="1">UFSC!AE6</f>
        <v>0</v>
      </c>
      <c r="AF336" s="172">
        <f ca="1">UFSC!AF6</f>
        <v>0</v>
      </c>
      <c r="AG336" s="172">
        <f ca="1">UFSC!AG6</f>
        <v>0</v>
      </c>
      <c r="AH336" s="172">
        <f ca="1">UFSC!AH6</f>
        <v>0</v>
      </c>
      <c r="AI336" s="172">
        <f ca="1">UFSC!AI6</f>
        <v>0</v>
      </c>
      <c r="AJ336" s="172"/>
      <c r="AK336" s="93"/>
      <c r="AL336" s="33"/>
      <c r="AM336" s="33"/>
      <c r="AN336" s="36"/>
      <c r="AO336" s="36"/>
      <c r="AP336" s="36"/>
      <c r="AQ336" s="36"/>
      <c r="AR336" s="37"/>
      <c r="AS336" s="33"/>
      <c r="AT336" s="33"/>
      <c r="AU336" s="33"/>
      <c r="AV336" s="33"/>
      <c r="AW336" s="33"/>
      <c r="AX336" s="33"/>
      <c r="AY336" s="33"/>
      <c r="AZ336" s="38">
        <f t="shared" si="403"/>
        <v>2</v>
      </c>
      <c r="BA336" s="39">
        <f t="shared" si="404"/>
        <v>0</v>
      </c>
      <c r="BB336" s="40">
        <f t="shared" si="405"/>
        <v>2</v>
      </c>
      <c r="BC336" s="31">
        <f t="shared" si="406"/>
        <v>2</v>
      </c>
      <c r="BD336" s="40">
        <f t="shared" si="407"/>
        <v>3</v>
      </c>
      <c r="BE336" s="31">
        <f t="shared" si="408"/>
        <v>5</v>
      </c>
      <c r="BF336" s="40">
        <f t="shared" si="409"/>
        <v>0</v>
      </c>
      <c r="BG336" s="31">
        <f t="shared" si="410"/>
        <v>5</v>
      </c>
      <c r="BH336" s="40">
        <f t="shared" si="411"/>
        <v>0</v>
      </c>
      <c r="BI336" s="40">
        <f t="shared" si="412"/>
        <v>0</v>
      </c>
      <c r="BJ336" s="40">
        <f t="shared" si="413"/>
        <v>2</v>
      </c>
      <c r="BK336" s="40">
        <f t="shared" si="414"/>
        <v>0</v>
      </c>
      <c r="BL336" s="40">
        <f t="shared" si="415"/>
        <v>0</v>
      </c>
      <c r="BM336" s="31">
        <f t="shared" si="416"/>
        <v>0</v>
      </c>
      <c r="BN336" s="40">
        <f t="shared" si="417"/>
        <v>0</v>
      </c>
      <c r="BO336" s="40">
        <f t="shared" si="418"/>
        <v>0</v>
      </c>
      <c r="BP336" s="40">
        <f t="shared" si="419"/>
        <v>0</v>
      </c>
      <c r="BQ336" s="40">
        <f t="shared" si="420"/>
        <v>0</v>
      </c>
      <c r="BR336" s="40">
        <f t="shared" si="421"/>
        <v>0</v>
      </c>
      <c r="BS336" s="31">
        <f t="shared" si="422"/>
        <v>0</v>
      </c>
      <c r="BT336" s="40">
        <f t="shared" si="423"/>
        <v>0</v>
      </c>
      <c r="BU336" s="41">
        <f t="shared" si="424"/>
        <v>0</v>
      </c>
      <c r="BV336" s="41">
        <f t="shared" si="425"/>
        <v>0</v>
      </c>
      <c r="BW336" s="42"/>
      <c r="BX336" s="39">
        <f t="shared" si="426"/>
        <v>340</v>
      </c>
      <c r="BY336" s="40">
        <f t="shared" si="427"/>
        <v>0</v>
      </c>
      <c r="BZ336" s="40">
        <f t="shared" si="428"/>
        <v>10</v>
      </c>
      <c r="CA336" s="40">
        <f t="shared" si="429"/>
        <v>0</v>
      </c>
      <c r="CB336" s="40">
        <f t="shared" si="430"/>
        <v>0</v>
      </c>
      <c r="CC336" s="32">
        <f t="shared" si="400"/>
        <v>350</v>
      </c>
      <c r="CD336" s="177">
        <f t="shared" si="262"/>
        <v>203.33333333333334</v>
      </c>
      <c r="CE336" s="24">
        <f t="shared" si="431"/>
        <v>3</v>
      </c>
      <c r="CF336" s="177">
        <f t="shared" si="263"/>
        <v>163.33333333333334</v>
      </c>
      <c r="CG336" s="24">
        <f t="shared" si="432"/>
        <v>4</v>
      </c>
      <c r="CH336" s="177">
        <f t="shared" si="264"/>
        <v>110</v>
      </c>
      <c r="CI336" s="24">
        <f t="shared" si="433"/>
        <v>5</v>
      </c>
      <c r="CJ336" s="24">
        <f t="shared" si="401"/>
        <v>181</v>
      </c>
      <c r="CK336" s="175">
        <f t="shared" si="382"/>
        <v>0.17670966601873123</v>
      </c>
      <c r="CM336">
        <f t="shared" si="383"/>
        <v>0</v>
      </c>
      <c r="CN336">
        <f t="shared" si="384"/>
        <v>0.3115264797507788</v>
      </c>
      <c r="CO336">
        <f t="shared" si="385"/>
        <v>0.29940119760479045</v>
      </c>
      <c r="CP336">
        <f t="shared" si="386"/>
        <v>0</v>
      </c>
      <c r="CQ336">
        <f t="shared" si="387"/>
        <v>0</v>
      </c>
      <c r="CR336">
        <f t="shared" si="388"/>
        <v>0</v>
      </c>
      <c r="CS336">
        <f t="shared" si="389"/>
        <v>2.0408163265306123</v>
      </c>
      <c r="CT336">
        <f t="shared" si="390"/>
        <v>0</v>
      </c>
      <c r="CU336">
        <f t="shared" si="391"/>
        <v>0</v>
      </c>
      <c r="CV336">
        <f t="shared" si="392"/>
        <v>0</v>
      </c>
      <c r="CW336">
        <f t="shared" si="393"/>
        <v>0</v>
      </c>
      <c r="CX336">
        <f t="shared" si="394"/>
        <v>0</v>
      </c>
      <c r="CY336">
        <f t="shared" si="395"/>
        <v>0</v>
      </c>
      <c r="CZ336">
        <f t="shared" si="396"/>
        <v>0</v>
      </c>
      <c r="DA336">
        <f t="shared" si="397"/>
        <v>0</v>
      </c>
      <c r="DB336">
        <f t="shared" si="398"/>
        <v>0</v>
      </c>
      <c r="DC336">
        <f t="shared" si="399"/>
        <v>0</v>
      </c>
      <c r="DE336" s="24">
        <f t="shared" si="402"/>
        <v>0</v>
      </c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</row>
    <row r="337" spans="1:123" ht="15.75" thickBot="1">
      <c r="A337" s="172" t="str">
        <f ca="1">UFSC!A7</f>
        <v>UFSC</v>
      </c>
      <c r="B337" s="172">
        <f ca="1">UFSC!B7</f>
        <v>5</v>
      </c>
      <c r="C337" s="172" t="str">
        <f ca="1">UFSC!C7</f>
        <v>ANTÔNIO RENATO PEREIRA MORO</v>
      </c>
      <c r="D337" s="85" t="str">
        <f ca="1">UFSC!D7</f>
        <v>P</v>
      </c>
      <c r="E337" s="172">
        <f ca="1">UFSC!E7</f>
        <v>0</v>
      </c>
      <c r="F337" s="172">
        <f ca="1">UFSC!F7</f>
        <v>2</v>
      </c>
      <c r="G337" s="172">
        <f ca="1">UFSC!G7</f>
        <v>3</v>
      </c>
      <c r="H337" s="172">
        <f ca="1">UFSC!H7</f>
        <v>0</v>
      </c>
      <c r="I337" s="172">
        <f ca="1">UFSC!I7</f>
        <v>0</v>
      </c>
      <c r="J337" s="172">
        <f ca="1">UFSC!J7</f>
        <v>1</v>
      </c>
      <c r="K337" s="172">
        <f ca="1">UFSC!K7</f>
        <v>0</v>
      </c>
      <c r="L337" s="172">
        <f ca="1">UFSC!L7</f>
        <v>0</v>
      </c>
      <c r="M337" s="172">
        <f ca="1">UFSC!M7</f>
        <v>0</v>
      </c>
      <c r="N337" s="172">
        <f ca="1">UFSC!N7</f>
        <v>0</v>
      </c>
      <c r="O337" s="172">
        <f ca="1">UFSC!O7</f>
        <v>0</v>
      </c>
      <c r="P337" s="172">
        <f ca="1">UFSC!P7</f>
        <v>0</v>
      </c>
      <c r="Q337" s="172">
        <f ca="1">UFSC!Q7</f>
        <v>0</v>
      </c>
      <c r="R337" s="172">
        <f ca="1">UFSC!R7</f>
        <v>0</v>
      </c>
      <c r="S337" s="172">
        <f ca="1">UFSC!S7</f>
        <v>0</v>
      </c>
      <c r="T337" s="85" t="str">
        <f ca="1">UFSC!T7</f>
        <v>P</v>
      </c>
      <c r="U337" s="172">
        <f ca="1">UFSC!U7</f>
        <v>1</v>
      </c>
      <c r="V337" s="172">
        <f ca="1">UFSC!V7</f>
        <v>0</v>
      </c>
      <c r="W337" s="172">
        <f ca="1">UFSC!W7</f>
        <v>0</v>
      </c>
      <c r="X337" s="172">
        <f ca="1">UFSC!X7</f>
        <v>0</v>
      </c>
      <c r="Y337" s="172">
        <f ca="1">UFSC!Y7</f>
        <v>0</v>
      </c>
      <c r="Z337" s="172">
        <f ca="1">UFSC!Z7</f>
        <v>2</v>
      </c>
      <c r="AA337" s="172">
        <f ca="1">UFSC!AA7</f>
        <v>0</v>
      </c>
      <c r="AB337" s="172">
        <f ca="1">UFSC!AB7</f>
        <v>0</v>
      </c>
      <c r="AC337" s="172">
        <f ca="1">UFSC!AC7</f>
        <v>0</v>
      </c>
      <c r="AD337" s="172">
        <f ca="1">UFSC!AD7</f>
        <v>0</v>
      </c>
      <c r="AE337" s="172">
        <f ca="1">UFSC!AE7</f>
        <v>0</v>
      </c>
      <c r="AF337" s="172">
        <f ca="1">UFSC!AF7</f>
        <v>0</v>
      </c>
      <c r="AG337" s="172">
        <f ca="1">UFSC!AG7</f>
        <v>0</v>
      </c>
      <c r="AH337" s="172">
        <f ca="1">UFSC!AH7</f>
        <v>0</v>
      </c>
      <c r="AI337" s="172">
        <f ca="1">UFSC!AI7</f>
        <v>0</v>
      </c>
      <c r="AJ337" s="172"/>
      <c r="AK337" s="93"/>
      <c r="AL337" s="33"/>
      <c r="AM337" s="33"/>
      <c r="AN337" s="36"/>
      <c r="AO337" s="36"/>
      <c r="AP337" s="36"/>
      <c r="AQ337" s="36"/>
      <c r="AR337" s="37"/>
      <c r="AS337" s="33"/>
      <c r="AT337" s="33"/>
      <c r="AU337" s="33"/>
      <c r="AV337" s="33"/>
      <c r="AW337" s="33"/>
      <c r="AX337" s="33"/>
      <c r="AY337" s="33"/>
      <c r="AZ337" s="38">
        <f t="shared" si="403"/>
        <v>2</v>
      </c>
      <c r="BA337" s="39">
        <f t="shared" si="404"/>
        <v>1</v>
      </c>
      <c r="BB337" s="40">
        <f t="shared" si="405"/>
        <v>2</v>
      </c>
      <c r="BC337" s="31">
        <f t="shared" si="406"/>
        <v>3</v>
      </c>
      <c r="BD337" s="40">
        <f t="shared" si="407"/>
        <v>3</v>
      </c>
      <c r="BE337" s="31">
        <f t="shared" si="408"/>
        <v>6</v>
      </c>
      <c r="BF337" s="40">
        <f t="shared" si="409"/>
        <v>0</v>
      </c>
      <c r="BG337" s="31">
        <f t="shared" si="410"/>
        <v>6</v>
      </c>
      <c r="BH337" s="40">
        <f t="shared" si="411"/>
        <v>0</v>
      </c>
      <c r="BI337" s="40">
        <f t="shared" si="412"/>
        <v>3</v>
      </c>
      <c r="BJ337" s="40">
        <f t="shared" si="413"/>
        <v>0</v>
      </c>
      <c r="BK337" s="40">
        <f t="shared" si="414"/>
        <v>0</v>
      </c>
      <c r="BL337" s="40">
        <f t="shared" si="415"/>
        <v>0</v>
      </c>
      <c r="BM337" s="31">
        <f t="shared" si="416"/>
        <v>0</v>
      </c>
      <c r="BN337" s="40">
        <f t="shared" si="417"/>
        <v>0</v>
      </c>
      <c r="BO337" s="40">
        <f t="shared" si="418"/>
        <v>0</v>
      </c>
      <c r="BP337" s="40">
        <f t="shared" si="419"/>
        <v>0</v>
      </c>
      <c r="BQ337" s="40">
        <f t="shared" si="420"/>
        <v>0</v>
      </c>
      <c r="BR337" s="40">
        <f t="shared" si="421"/>
        <v>0</v>
      </c>
      <c r="BS337" s="31">
        <f t="shared" si="422"/>
        <v>0</v>
      </c>
      <c r="BT337" s="40">
        <f t="shared" si="423"/>
        <v>0</v>
      </c>
      <c r="BU337" s="41">
        <f t="shared" si="424"/>
        <v>0</v>
      </c>
      <c r="BV337" s="41">
        <f t="shared" si="425"/>
        <v>0</v>
      </c>
      <c r="BW337" s="42"/>
      <c r="BX337" s="39">
        <f t="shared" si="426"/>
        <v>440</v>
      </c>
      <c r="BY337" s="40">
        <f t="shared" si="427"/>
        <v>30</v>
      </c>
      <c r="BZ337" s="40">
        <f t="shared" si="428"/>
        <v>0</v>
      </c>
      <c r="CA337" s="40">
        <f t="shared" si="429"/>
        <v>0</v>
      </c>
      <c r="CB337" s="40">
        <f t="shared" si="430"/>
        <v>0</v>
      </c>
      <c r="CC337" s="32">
        <f t="shared" si="400"/>
        <v>470</v>
      </c>
      <c r="CD337" s="177">
        <f t="shared" si="262"/>
        <v>323.33333333333337</v>
      </c>
      <c r="CE337" s="24">
        <f t="shared" si="431"/>
        <v>3</v>
      </c>
      <c r="CF337" s="177">
        <f t="shared" si="263"/>
        <v>283.33333333333337</v>
      </c>
      <c r="CG337" s="24">
        <f t="shared" si="432"/>
        <v>4</v>
      </c>
      <c r="CH337" s="177">
        <f t="shared" si="264"/>
        <v>230</v>
      </c>
      <c r="CI337" s="24">
        <f t="shared" si="433"/>
        <v>5</v>
      </c>
      <c r="CJ337" s="24">
        <f t="shared" si="401"/>
        <v>130</v>
      </c>
      <c r="CK337" s="175">
        <f t="shared" si="382"/>
        <v>0.23729583722515335</v>
      </c>
      <c r="CM337">
        <f t="shared" si="383"/>
        <v>0.18484288354898337</v>
      </c>
      <c r="CN337">
        <f t="shared" si="384"/>
        <v>0.3115264797507788</v>
      </c>
      <c r="CO337">
        <f t="shared" si="385"/>
        <v>0.29940119760479045</v>
      </c>
      <c r="CP337">
        <f t="shared" si="386"/>
        <v>0</v>
      </c>
      <c r="CQ337">
        <f t="shared" si="387"/>
        <v>0</v>
      </c>
      <c r="CR337">
        <f t="shared" si="388"/>
        <v>0.89820359281437134</v>
      </c>
      <c r="CS337">
        <f t="shared" si="389"/>
        <v>0</v>
      </c>
      <c r="CT337">
        <f t="shared" si="390"/>
        <v>0</v>
      </c>
      <c r="CU337">
        <f t="shared" si="391"/>
        <v>0</v>
      </c>
      <c r="CV337">
        <f t="shared" si="392"/>
        <v>0</v>
      </c>
      <c r="CW337">
        <f t="shared" si="393"/>
        <v>0</v>
      </c>
      <c r="CX337">
        <f t="shared" si="394"/>
        <v>0</v>
      </c>
      <c r="CY337">
        <f t="shared" si="395"/>
        <v>0</v>
      </c>
      <c r="CZ337">
        <f t="shared" si="396"/>
        <v>0</v>
      </c>
      <c r="DA337">
        <f t="shared" si="397"/>
        <v>0</v>
      </c>
      <c r="DB337">
        <f t="shared" si="398"/>
        <v>0</v>
      </c>
      <c r="DC337">
        <f t="shared" si="399"/>
        <v>0</v>
      </c>
      <c r="DE337" s="24">
        <f t="shared" si="402"/>
        <v>0</v>
      </c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</row>
    <row r="338" spans="1:123" ht="15.75" thickBot="1">
      <c r="A338" s="172" t="str">
        <f ca="1">UFSC!A8</f>
        <v>UFSC</v>
      </c>
      <c r="B338" s="172">
        <f ca="1">UFSC!B8</f>
        <v>6</v>
      </c>
      <c r="C338" s="172" t="str">
        <f ca="1">UFSC!C8</f>
        <v>ÉDIO LUIZ PETROSKI</v>
      </c>
      <c r="D338" s="85" t="str">
        <f ca="1">UFSC!D8</f>
        <v>P</v>
      </c>
      <c r="E338" s="172">
        <f ca="1">UFSC!E8</f>
        <v>0</v>
      </c>
      <c r="F338" s="172">
        <f ca="1">UFSC!F8</f>
        <v>2</v>
      </c>
      <c r="G338" s="172">
        <f ca="1">UFSC!G8</f>
        <v>13</v>
      </c>
      <c r="H338" s="172">
        <f ca="1">UFSC!H8</f>
        <v>2</v>
      </c>
      <c r="I338" s="172">
        <f ca="1">UFSC!I8</f>
        <v>0</v>
      </c>
      <c r="J338" s="172">
        <f ca="1">UFSC!J8</f>
        <v>0</v>
      </c>
      <c r="K338" s="172">
        <f ca="1">UFSC!K8</f>
        <v>0</v>
      </c>
      <c r="L338" s="172">
        <f ca="1">UFSC!L8</f>
        <v>0</v>
      </c>
      <c r="M338" s="172">
        <f ca="1">UFSC!M8</f>
        <v>0</v>
      </c>
      <c r="N338" s="172">
        <f ca="1">UFSC!N8</f>
        <v>0</v>
      </c>
      <c r="O338" s="172">
        <f ca="1">UFSC!O8</f>
        <v>0</v>
      </c>
      <c r="P338" s="172">
        <f ca="1">UFSC!P8</f>
        <v>0</v>
      </c>
      <c r="Q338" s="172">
        <f ca="1">UFSC!Q8</f>
        <v>0</v>
      </c>
      <c r="R338" s="172">
        <f ca="1">UFSC!R8</f>
        <v>0</v>
      </c>
      <c r="S338" s="172">
        <f ca="1">UFSC!S8</f>
        <v>0</v>
      </c>
      <c r="T338" s="85" t="str">
        <f ca="1">UFSC!T8</f>
        <v>P</v>
      </c>
      <c r="U338" s="172">
        <f ca="1">UFSC!U8</f>
        <v>0</v>
      </c>
      <c r="V338" s="172">
        <f ca="1">UFSC!V8</f>
        <v>1</v>
      </c>
      <c r="W338" s="172">
        <f ca="1">UFSC!W8</f>
        <v>8</v>
      </c>
      <c r="X338" s="172">
        <f ca="1">UFSC!X8</f>
        <v>1</v>
      </c>
      <c r="Y338" s="172">
        <f ca="1">UFSC!Y8</f>
        <v>0</v>
      </c>
      <c r="Z338" s="172">
        <f ca="1">UFSC!Z8</f>
        <v>0</v>
      </c>
      <c r="AA338" s="172">
        <f ca="1">UFSC!AA8</f>
        <v>0</v>
      </c>
      <c r="AB338" s="172">
        <f ca="1">UFSC!AB8</f>
        <v>0</v>
      </c>
      <c r="AC338" s="172">
        <f ca="1">UFSC!AC8</f>
        <v>0</v>
      </c>
      <c r="AD338" s="172">
        <f ca="1">UFSC!AD8</f>
        <v>0</v>
      </c>
      <c r="AE338" s="172">
        <f ca="1">UFSC!AE8</f>
        <v>0</v>
      </c>
      <c r="AF338" s="172">
        <f ca="1">UFSC!AF8</f>
        <v>0</v>
      </c>
      <c r="AG338" s="172">
        <f ca="1">UFSC!AG8</f>
        <v>0</v>
      </c>
      <c r="AH338" s="172">
        <f ca="1">UFSC!AH8</f>
        <v>0</v>
      </c>
      <c r="AI338" s="172">
        <f ca="1">UFSC!AI8</f>
        <v>0</v>
      </c>
      <c r="AJ338" s="172"/>
      <c r="AK338" s="93"/>
      <c r="AL338" s="33"/>
      <c r="AM338" s="33"/>
      <c r="AN338" s="36"/>
      <c r="AO338" s="36"/>
      <c r="AP338" s="36"/>
      <c r="AQ338" s="36"/>
      <c r="AR338" s="37"/>
      <c r="AS338" s="33"/>
      <c r="AT338" s="33"/>
      <c r="AU338" s="33"/>
      <c r="AV338" s="33"/>
      <c r="AW338" s="33"/>
      <c r="AX338" s="33"/>
      <c r="AY338" s="33"/>
      <c r="AZ338" s="38">
        <f t="shared" si="403"/>
        <v>2</v>
      </c>
      <c r="BA338" s="39">
        <f t="shared" si="404"/>
        <v>0</v>
      </c>
      <c r="BB338" s="40">
        <f t="shared" si="405"/>
        <v>3</v>
      </c>
      <c r="BC338" s="31">
        <f t="shared" si="406"/>
        <v>3</v>
      </c>
      <c r="BD338" s="40">
        <f t="shared" si="407"/>
        <v>21</v>
      </c>
      <c r="BE338" s="31">
        <f t="shared" si="408"/>
        <v>24</v>
      </c>
      <c r="BF338" s="40">
        <f t="shared" si="409"/>
        <v>3</v>
      </c>
      <c r="BG338" s="31">
        <f t="shared" si="410"/>
        <v>27</v>
      </c>
      <c r="BH338" s="40">
        <f t="shared" si="411"/>
        <v>0</v>
      </c>
      <c r="BI338" s="40">
        <f t="shared" si="412"/>
        <v>0</v>
      </c>
      <c r="BJ338" s="40">
        <f t="shared" si="413"/>
        <v>0</v>
      </c>
      <c r="BK338" s="40">
        <f t="shared" si="414"/>
        <v>0</v>
      </c>
      <c r="BL338" s="40">
        <f t="shared" si="415"/>
        <v>0</v>
      </c>
      <c r="BM338" s="31">
        <f t="shared" si="416"/>
        <v>0</v>
      </c>
      <c r="BN338" s="40">
        <f t="shared" si="417"/>
        <v>0</v>
      </c>
      <c r="BO338" s="40">
        <f t="shared" si="418"/>
        <v>0</v>
      </c>
      <c r="BP338" s="40">
        <f t="shared" si="419"/>
        <v>0</v>
      </c>
      <c r="BQ338" s="40">
        <f t="shared" si="420"/>
        <v>0</v>
      </c>
      <c r="BR338" s="40">
        <f t="shared" si="421"/>
        <v>0</v>
      </c>
      <c r="BS338" s="31">
        <f t="shared" si="422"/>
        <v>0</v>
      </c>
      <c r="BT338" s="40">
        <f t="shared" si="423"/>
        <v>0</v>
      </c>
      <c r="BU338" s="41">
        <f t="shared" si="424"/>
        <v>0</v>
      </c>
      <c r="BV338" s="41">
        <f t="shared" si="425"/>
        <v>0</v>
      </c>
      <c r="BW338" s="42"/>
      <c r="BX338" s="39">
        <f t="shared" si="426"/>
        <v>1620</v>
      </c>
      <c r="BY338" s="40">
        <f t="shared" si="427"/>
        <v>0</v>
      </c>
      <c r="BZ338" s="40">
        <f t="shared" si="428"/>
        <v>0</v>
      </c>
      <c r="CA338" s="40">
        <f t="shared" si="429"/>
        <v>0</v>
      </c>
      <c r="CB338" s="40">
        <f t="shared" si="430"/>
        <v>0</v>
      </c>
      <c r="CC338" s="32">
        <f t="shared" si="400"/>
        <v>1620</v>
      </c>
      <c r="CD338" s="177">
        <f t="shared" si="262"/>
        <v>1473.3333333333333</v>
      </c>
      <c r="CE338" s="24">
        <f t="shared" si="431"/>
        <v>3</v>
      </c>
      <c r="CF338" s="177">
        <f t="shared" si="263"/>
        <v>1433.3333333333333</v>
      </c>
      <c r="CG338" s="24">
        <f t="shared" si="432"/>
        <v>4</v>
      </c>
      <c r="CH338" s="177">
        <f t="shared" si="264"/>
        <v>1380</v>
      </c>
      <c r="CI338" s="24">
        <f t="shared" si="433"/>
        <v>5</v>
      </c>
      <c r="CJ338" s="24">
        <f t="shared" si="401"/>
        <v>17</v>
      </c>
      <c r="CK338" s="175">
        <f t="shared" si="382"/>
        <v>0.81791331128669886</v>
      </c>
      <c r="CM338">
        <f t="shared" si="383"/>
        <v>0</v>
      </c>
      <c r="CN338">
        <f t="shared" si="384"/>
        <v>0.46728971962616822</v>
      </c>
      <c r="CO338">
        <f t="shared" si="385"/>
        <v>2.0958083832335328</v>
      </c>
      <c r="CP338">
        <f t="shared" si="386"/>
        <v>0.68337129840546706</v>
      </c>
      <c r="CQ338">
        <f t="shared" si="387"/>
        <v>0</v>
      </c>
      <c r="CR338">
        <f t="shared" si="388"/>
        <v>0</v>
      </c>
      <c r="CS338">
        <f t="shared" si="389"/>
        <v>0</v>
      </c>
      <c r="CT338">
        <f t="shared" si="390"/>
        <v>0</v>
      </c>
      <c r="CU338">
        <f t="shared" si="391"/>
        <v>0</v>
      </c>
      <c r="CV338">
        <f t="shared" si="392"/>
        <v>0</v>
      </c>
      <c r="CW338">
        <f t="shared" si="393"/>
        <v>0</v>
      </c>
      <c r="CX338">
        <f t="shared" si="394"/>
        <v>0</v>
      </c>
      <c r="CY338">
        <f t="shared" si="395"/>
        <v>0</v>
      </c>
      <c r="CZ338">
        <f t="shared" si="396"/>
        <v>0</v>
      </c>
      <c r="DA338">
        <f t="shared" si="397"/>
        <v>0</v>
      </c>
      <c r="DB338">
        <f t="shared" si="398"/>
        <v>0</v>
      </c>
      <c r="DC338">
        <f t="shared" si="399"/>
        <v>0</v>
      </c>
      <c r="DE338" s="24">
        <f t="shared" si="402"/>
        <v>0</v>
      </c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</row>
    <row r="339" spans="1:123" ht="15.75" thickBot="1">
      <c r="A339" s="172" t="str">
        <f ca="1">UFSC!A9</f>
        <v>UFSC</v>
      </c>
      <c r="B339" s="172">
        <f ca="1">UFSC!B9</f>
        <v>7</v>
      </c>
      <c r="C339" s="172" t="str">
        <f ca="1">UFSC!C9</f>
        <v>ELENOR KUNZ</v>
      </c>
      <c r="D339" s="85" t="str">
        <f ca="1">UFSC!D9</f>
        <v>P</v>
      </c>
      <c r="E339" s="172">
        <f ca="1">UFSC!E9</f>
        <v>0</v>
      </c>
      <c r="F339" s="172">
        <f ca="1">UFSC!F9</f>
        <v>1</v>
      </c>
      <c r="G339" s="172">
        <f ca="1">UFSC!G9</f>
        <v>2</v>
      </c>
      <c r="H339" s="172">
        <f ca="1">UFSC!H9</f>
        <v>2</v>
      </c>
      <c r="I339" s="172">
        <f ca="1">UFSC!I9</f>
        <v>0</v>
      </c>
      <c r="J339" s="172">
        <f ca="1">UFSC!J9</f>
        <v>0</v>
      </c>
      <c r="K339" s="172">
        <f ca="1">UFSC!K9</f>
        <v>0</v>
      </c>
      <c r="L339" s="172">
        <f ca="1">UFSC!L9</f>
        <v>0</v>
      </c>
      <c r="M339" s="172">
        <f ca="1">UFSC!M9</f>
        <v>0</v>
      </c>
      <c r="N339" s="172">
        <f ca="1">UFSC!N9</f>
        <v>0</v>
      </c>
      <c r="O339" s="172">
        <f ca="1">UFSC!O9</f>
        <v>0</v>
      </c>
      <c r="P339" s="172">
        <f ca="1">UFSC!P9</f>
        <v>0</v>
      </c>
      <c r="Q339" s="172">
        <f ca="1">UFSC!Q9</f>
        <v>0</v>
      </c>
      <c r="R339" s="172">
        <f ca="1">UFSC!R9</f>
        <v>0</v>
      </c>
      <c r="S339" s="172">
        <f ca="1">UFSC!S9</f>
        <v>0</v>
      </c>
      <c r="T339" s="85" t="str">
        <f ca="1">UFSC!T9</f>
        <v>P</v>
      </c>
      <c r="U339" s="172">
        <f ca="1">UFSC!U9</f>
        <v>0</v>
      </c>
      <c r="V339" s="172">
        <f ca="1">UFSC!V9</f>
        <v>0</v>
      </c>
      <c r="W339" s="172">
        <f ca="1">UFSC!W9</f>
        <v>0</v>
      </c>
      <c r="X339" s="172">
        <f ca="1">UFSC!X9</f>
        <v>0</v>
      </c>
      <c r="Y339" s="172">
        <f ca="1">UFSC!Y9</f>
        <v>0</v>
      </c>
      <c r="Z339" s="172">
        <f ca="1">UFSC!Z9</f>
        <v>0</v>
      </c>
      <c r="AA339" s="172">
        <f ca="1">UFSC!AA9</f>
        <v>1</v>
      </c>
      <c r="AB339" s="172">
        <f ca="1">UFSC!AB9</f>
        <v>0</v>
      </c>
      <c r="AC339" s="172">
        <f ca="1">UFSC!AC9</f>
        <v>0</v>
      </c>
      <c r="AD339" s="172">
        <f ca="1">UFSC!AD9</f>
        <v>0</v>
      </c>
      <c r="AE339" s="172">
        <f ca="1">UFSC!AE9</f>
        <v>0</v>
      </c>
      <c r="AF339" s="172">
        <f ca="1">UFSC!AF9</f>
        <v>0</v>
      </c>
      <c r="AG339" s="172">
        <f ca="1">UFSC!AG9</f>
        <v>0</v>
      </c>
      <c r="AH339" s="172">
        <f ca="1">UFSC!AH9</f>
        <v>0</v>
      </c>
      <c r="AI339" s="172">
        <f ca="1">UFSC!AI9</f>
        <v>0</v>
      </c>
      <c r="AJ339" s="172"/>
      <c r="AK339" s="93"/>
      <c r="AL339" s="33"/>
      <c r="AM339" s="33"/>
      <c r="AN339" s="36"/>
      <c r="AO339" s="36"/>
      <c r="AP339" s="36"/>
      <c r="AQ339" s="36"/>
      <c r="AR339" s="37"/>
      <c r="AS339" s="33"/>
      <c r="AT339" s="33"/>
      <c r="AU339" s="33"/>
      <c r="AV339" s="33"/>
      <c r="AW339" s="33"/>
      <c r="AX339" s="33"/>
      <c r="AY339" s="33"/>
      <c r="AZ339" s="38">
        <f t="shared" si="403"/>
        <v>2</v>
      </c>
      <c r="BA339" s="39">
        <f t="shared" si="404"/>
        <v>0</v>
      </c>
      <c r="BB339" s="40">
        <f t="shared" si="405"/>
        <v>1</v>
      </c>
      <c r="BC339" s="31">
        <f t="shared" si="406"/>
        <v>1</v>
      </c>
      <c r="BD339" s="40">
        <f t="shared" si="407"/>
        <v>2</v>
      </c>
      <c r="BE339" s="31">
        <f t="shared" si="408"/>
        <v>3</v>
      </c>
      <c r="BF339" s="40">
        <f t="shared" si="409"/>
        <v>2</v>
      </c>
      <c r="BG339" s="31">
        <f t="shared" si="410"/>
        <v>5</v>
      </c>
      <c r="BH339" s="40">
        <f t="shared" si="411"/>
        <v>0</v>
      </c>
      <c r="BI339" s="40">
        <f t="shared" si="412"/>
        <v>0</v>
      </c>
      <c r="BJ339" s="40">
        <f t="shared" si="413"/>
        <v>1</v>
      </c>
      <c r="BK339" s="40">
        <f t="shared" si="414"/>
        <v>0</v>
      </c>
      <c r="BL339" s="40">
        <f t="shared" si="415"/>
        <v>0</v>
      </c>
      <c r="BM339" s="31">
        <f t="shared" si="416"/>
        <v>0</v>
      </c>
      <c r="BN339" s="40">
        <f t="shared" si="417"/>
        <v>0</v>
      </c>
      <c r="BO339" s="40">
        <f t="shared" si="418"/>
        <v>0</v>
      </c>
      <c r="BP339" s="40">
        <f t="shared" si="419"/>
        <v>0</v>
      </c>
      <c r="BQ339" s="40">
        <f t="shared" si="420"/>
        <v>0</v>
      </c>
      <c r="BR339" s="40">
        <f t="shared" si="421"/>
        <v>0</v>
      </c>
      <c r="BS339" s="31">
        <f t="shared" si="422"/>
        <v>0</v>
      </c>
      <c r="BT339" s="40">
        <f t="shared" si="423"/>
        <v>0</v>
      </c>
      <c r="BU339" s="41">
        <f t="shared" si="424"/>
        <v>0</v>
      </c>
      <c r="BV339" s="41">
        <f t="shared" si="425"/>
        <v>0</v>
      </c>
      <c r="BW339" s="42"/>
      <c r="BX339" s="39">
        <f t="shared" si="426"/>
        <v>280</v>
      </c>
      <c r="BY339" s="40">
        <f t="shared" si="427"/>
        <v>0</v>
      </c>
      <c r="BZ339" s="40">
        <f t="shared" si="428"/>
        <v>5</v>
      </c>
      <c r="CA339" s="40">
        <f t="shared" si="429"/>
        <v>0</v>
      </c>
      <c r="CB339" s="40">
        <f t="shared" si="430"/>
        <v>0</v>
      </c>
      <c r="CC339" s="32">
        <f t="shared" si="400"/>
        <v>285</v>
      </c>
      <c r="CD339" s="177">
        <f t="shared" si="262"/>
        <v>138.33333333333334</v>
      </c>
      <c r="CE339" s="24">
        <f t="shared" si="431"/>
        <v>3</v>
      </c>
      <c r="CF339" s="177">
        <f t="shared" si="263"/>
        <v>98.333333333333343</v>
      </c>
      <c r="CG339" s="24">
        <f t="shared" si="432"/>
        <v>4</v>
      </c>
      <c r="CH339" s="177">
        <f t="shared" si="264"/>
        <v>45</v>
      </c>
      <c r="CI339" s="24">
        <f t="shared" si="433"/>
        <v>5</v>
      </c>
      <c r="CJ339" s="24">
        <f t="shared" si="401"/>
        <v>229</v>
      </c>
      <c r="CK339" s="175">
        <f t="shared" si="382"/>
        <v>0.14389215661525256</v>
      </c>
      <c r="CM339">
        <f t="shared" si="383"/>
        <v>0</v>
      </c>
      <c r="CN339">
        <f t="shared" si="384"/>
        <v>0.1557632398753894</v>
      </c>
      <c r="CO339">
        <f t="shared" si="385"/>
        <v>0.19960079840319361</v>
      </c>
      <c r="CP339">
        <f t="shared" si="386"/>
        <v>0.45558086560364469</v>
      </c>
      <c r="CQ339">
        <f t="shared" si="387"/>
        <v>0</v>
      </c>
      <c r="CR339">
        <f t="shared" si="388"/>
        <v>0</v>
      </c>
      <c r="CS339">
        <f t="shared" si="389"/>
        <v>1.0204081632653061</v>
      </c>
      <c r="CT339">
        <f t="shared" si="390"/>
        <v>0</v>
      </c>
      <c r="CU339">
        <f t="shared" si="391"/>
        <v>0</v>
      </c>
      <c r="CV339">
        <f t="shared" si="392"/>
        <v>0</v>
      </c>
      <c r="CW339">
        <f t="shared" si="393"/>
        <v>0</v>
      </c>
      <c r="CX339">
        <f t="shared" si="394"/>
        <v>0</v>
      </c>
      <c r="CY339">
        <f t="shared" si="395"/>
        <v>0</v>
      </c>
      <c r="CZ339">
        <f t="shared" si="396"/>
        <v>0</v>
      </c>
      <c r="DA339">
        <f t="shared" si="397"/>
        <v>0</v>
      </c>
      <c r="DB339">
        <f t="shared" si="398"/>
        <v>0</v>
      </c>
      <c r="DC339">
        <f t="shared" si="399"/>
        <v>0</v>
      </c>
      <c r="DE339" s="24">
        <f t="shared" si="402"/>
        <v>0</v>
      </c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</row>
    <row r="340" spans="1:123" ht="15.75" thickBot="1">
      <c r="A340" s="172" t="str">
        <f ca="1">UFSC!A10</f>
        <v>UFSC</v>
      </c>
      <c r="B340" s="172">
        <f ca="1">UFSC!B10</f>
        <v>8</v>
      </c>
      <c r="C340" s="172" t="str">
        <f ca="1">UFSC!C10</f>
        <v>FERNANDO DIENFENTHAELER</v>
      </c>
      <c r="D340" s="85" t="str">
        <f ca="1">UFSC!D10</f>
        <v>P</v>
      </c>
      <c r="E340" s="172">
        <f ca="1">UFSC!E10</f>
        <v>3</v>
      </c>
      <c r="F340" s="172">
        <f ca="1">UFSC!F10</f>
        <v>4</v>
      </c>
      <c r="G340" s="172">
        <f ca="1">UFSC!G10</f>
        <v>1</v>
      </c>
      <c r="H340" s="172">
        <f ca="1">UFSC!H10</f>
        <v>0</v>
      </c>
      <c r="I340" s="172">
        <f ca="1">UFSC!I10</f>
        <v>0</v>
      </c>
      <c r="J340" s="172">
        <f ca="1">UFSC!J10</f>
        <v>1</v>
      </c>
      <c r="K340" s="172">
        <f ca="1">UFSC!K10</f>
        <v>0</v>
      </c>
      <c r="L340" s="172">
        <f ca="1">UFSC!L10</f>
        <v>0</v>
      </c>
      <c r="M340" s="172">
        <f ca="1">UFSC!M10</f>
        <v>0</v>
      </c>
      <c r="N340" s="172">
        <f ca="1">UFSC!N10</f>
        <v>0</v>
      </c>
      <c r="O340" s="172">
        <f ca="1">UFSC!O10</f>
        <v>0</v>
      </c>
      <c r="P340" s="172">
        <f ca="1">UFSC!P10</f>
        <v>0</v>
      </c>
      <c r="Q340" s="172">
        <f ca="1">UFSC!Q10</f>
        <v>0</v>
      </c>
      <c r="R340" s="172">
        <f ca="1">UFSC!R10</f>
        <v>0</v>
      </c>
      <c r="S340" s="172">
        <f ca="1">UFSC!S10</f>
        <v>0</v>
      </c>
      <c r="T340" s="85" t="str">
        <f ca="1">UFSC!T10</f>
        <v>P</v>
      </c>
      <c r="U340" s="172">
        <f ca="1">UFSC!U10</f>
        <v>1</v>
      </c>
      <c r="V340" s="172">
        <f ca="1">UFSC!V10</f>
        <v>0</v>
      </c>
      <c r="W340" s="172">
        <f ca="1">UFSC!W10</f>
        <v>3</v>
      </c>
      <c r="X340" s="172">
        <f ca="1">UFSC!X10</f>
        <v>0</v>
      </c>
      <c r="Y340" s="172">
        <f ca="1">UFSC!Y10</f>
        <v>0</v>
      </c>
      <c r="Z340" s="172">
        <f ca="1">UFSC!Z10</f>
        <v>0</v>
      </c>
      <c r="AA340" s="172">
        <f ca="1">UFSC!AA10</f>
        <v>0</v>
      </c>
      <c r="AB340" s="172">
        <f ca="1">UFSC!AB10</f>
        <v>0</v>
      </c>
      <c r="AC340" s="172">
        <f ca="1">UFSC!AC10</f>
        <v>0</v>
      </c>
      <c r="AD340" s="172">
        <f ca="1">UFSC!AD10</f>
        <v>0</v>
      </c>
      <c r="AE340" s="172">
        <f ca="1">UFSC!AE10</f>
        <v>0</v>
      </c>
      <c r="AF340" s="172">
        <f ca="1">UFSC!AF10</f>
        <v>0</v>
      </c>
      <c r="AG340" s="172">
        <f ca="1">UFSC!AG10</f>
        <v>0</v>
      </c>
      <c r="AH340" s="172">
        <f ca="1">UFSC!AH10</f>
        <v>0</v>
      </c>
      <c r="AI340" s="172">
        <f ca="1">UFSC!AI10</f>
        <v>0</v>
      </c>
      <c r="AJ340" s="172"/>
      <c r="AK340" s="93"/>
      <c r="AL340" s="33"/>
      <c r="AM340" s="33"/>
      <c r="AN340" s="36"/>
      <c r="AO340" s="36"/>
      <c r="AP340" s="36"/>
      <c r="AQ340" s="36"/>
      <c r="AR340" s="37"/>
      <c r="AS340" s="33"/>
      <c r="AT340" s="33"/>
      <c r="AU340" s="33"/>
      <c r="AV340" s="33"/>
      <c r="AW340" s="33"/>
      <c r="AX340" s="33"/>
      <c r="AY340" s="33"/>
      <c r="AZ340" s="38">
        <f t="shared" si="403"/>
        <v>2</v>
      </c>
      <c r="BA340" s="39">
        <f t="shared" si="404"/>
        <v>4</v>
      </c>
      <c r="BB340" s="40">
        <f t="shared" si="405"/>
        <v>4</v>
      </c>
      <c r="BC340" s="31">
        <f t="shared" si="406"/>
        <v>8</v>
      </c>
      <c r="BD340" s="40">
        <f t="shared" si="407"/>
        <v>4</v>
      </c>
      <c r="BE340" s="31">
        <f t="shared" si="408"/>
        <v>12</v>
      </c>
      <c r="BF340" s="40">
        <f t="shared" si="409"/>
        <v>0</v>
      </c>
      <c r="BG340" s="31">
        <f t="shared" si="410"/>
        <v>12</v>
      </c>
      <c r="BH340" s="40">
        <f t="shared" si="411"/>
        <v>0</v>
      </c>
      <c r="BI340" s="40">
        <f t="shared" si="412"/>
        <v>1</v>
      </c>
      <c r="BJ340" s="40">
        <f t="shared" si="413"/>
        <v>0</v>
      </c>
      <c r="BK340" s="40">
        <f t="shared" si="414"/>
        <v>0</v>
      </c>
      <c r="BL340" s="40">
        <f t="shared" si="415"/>
        <v>0</v>
      </c>
      <c r="BM340" s="31">
        <f t="shared" si="416"/>
        <v>0</v>
      </c>
      <c r="BN340" s="40">
        <f t="shared" si="417"/>
        <v>0</v>
      </c>
      <c r="BO340" s="40">
        <f t="shared" si="418"/>
        <v>0</v>
      </c>
      <c r="BP340" s="40">
        <f t="shared" si="419"/>
        <v>0</v>
      </c>
      <c r="BQ340" s="40">
        <f t="shared" si="420"/>
        <v>0</v>
      </c>
      <c r="BR340" s="40">
        <f t="shared" si="421"/>
        <v>0</v>
      </c>
      <c r="BS340" s="31">
        <f t="shared" si="422"/>
        <v>0</v>
      </c>
      <c r="BT340" s="40">
        <f t="shared" si="423"/>
        <v>0</v>
      </c>
      <c r="BU340" s="41">
        <f t="shared" si="424"/>
        <v>0</v>
      </c>
      <c r="BV340" s="41">
        <f t="shared" si="425"/>
        <v>0</v>
      </c>
      <c r="BW340" s="42"/>
      <c r="BX340" s="39">
        <f t="shared" si="426"/>
        <v>960</v>
      </c>
      <c r="BY340" s="40">
        <f t="shared" si="427"/>
        <v>10</v>
      </c>
      <c r="BZ340" s="40">
        <f t="shared" si="428"/>
        <v>0</v>
      </c>
      <c r="CA340" s="40">
        <f t="shared" si="429"/>
        <v>0</v>
      </c>
      <c r="CB340" s="40">
        <f t="shared" si="430"/>
        <v>0</v>
      </c>
      <c r="CC340" s="32">
        <f t="shared" si="400"/>
        <v>970</v>
      </c>
      <c r="CD340" s="177">
        <f t="shared" si="262"/>
        <v>823.33333333333337</v>
      </c>
      <c r="CE340" s="24">
        <f t="shared" si="431"/>
        <v>3</v>
      </c>
      <c r="CF340" s="177">
        <f t="shared" si="263"/>
        <v>783.33333333333337</v>
      </c>
      <c r="CG340" s="24">
        <f t="shared" si="432"/>
        <v>4</v>
      </c>
      <c r="CH340" s="177">
        <f t="shared" si="264"/>
        <v>730</v>
      </c>
      <c r="CI340" s="24">
        <f t="shared" si="433"/>
        <v>5</v>
      </c>
      <c r="CJ340" s="24">
        <f t="shared" si="401"/>
        <v>54</v>
      </c>
      <c r="CK340" s="175">
        <f t="shared" si="382"/>
        <v>0.48973821725191224</v>
      </c>
      <c r="CM340">
        <f t="shared" si="383"/>
        <v>0.73937153419593349</v>
      </c>
      <c r="CN340">
        <f t="shared" si="384"/>
        <v>0.62305295950155759</v>
      </c>
      <c r="CO340">
        <f t="shared" si="385"/>
        <v>0.39920159680638723</v>
      </c>
      <c r="CP340">
        <f t="shared" si="386"/>
        <v>0</v>
      </c>
      <c r="CQ340">
        <f t="shared" si="387"/>
        <v>0</v>
      </c>
      <c r="CR340">
        <f t="shared" si="388"/>
        <v>0.29940119760479045</v>
      </c>
      <c r="CS340">
        <f t="shared" si="389"/>
        <v>0</v>
      </c>
      <c r="CT340">
        <f t="shared" si="390"/>
        <v>0</v>
      </c>
      <c r="CU340">
        <f t="shared" si="391"/>
        <v>0</v>
      </c>
      <c r="CV340">
        <f t="shared" si="392"/>
        <v>0</v>
      </c>
      <c r="CW340">
        <f t="shared" si="393"/>
        <v>0</v>
      </c>
      <c r="CX340">
        <f t="shared" si="394"/>
        <v>0</v>
      </c>
      <c r="CY340">
        <f t="shared" si="395"/>
        <v>0</v>
      </c>
      <c r="CZ340">
        <f t="shared" si="396"/>
        <v>0</v>
      </c>
      <c r="DA340">
        <f t="shared" si="397"/>
        <v>0</v>
      </c>
      <c r="DB340">
        <f t="shared" si="398"/>
        <v>0</v>
      </c>
      <c r="DC340">
        <f t="shared" si="399"/>
        <v>0</v>
      </c>
      <c r="DE340" s="24">
        <f t="shared" si="402"/>
        <v>0</v>
      </c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</row>
    <row r="341" spans="1:123" ht="15.75" thickBot="1">
      <c r="A341" s="172" t="str">
        <f ca="1">UFSC!A11</f>
        <v>UFSC</v>
      </c>
      <c r="B341" s="172">
        <f ca="1">UFSC!B11</f>
        <v>9</v>
      </c>
      <c r="C341" s="172" t="str">
        <f ca="1">UFSC!C11</f>
        <v>GIOVANI DE LORENZI PIRES</v>
      </c>
      <c r="D341" s="85" t="str">
        <f ca="1">UFSC!D11</f>
        <v>P</v>
      </c>
      <c r="E341" s="172">
        <f ca="1">UFSC!E11</f>
        <v>0</v>
      </c>
      <c r="F341" s="172">
        <f ca="1">UFSC!F11</f>
        <v>0</v>
      </c>
      <c r="G341" s="172">
        <f ca="1">UFSC!G11</f>
        <v>0</v>
      </c>
      <c r="H341" s="172">
        <f ca="1">UFSC!H11</f>
        <v>1</v>
      </c>
      <c r="I341" s="172">
        <f ca="1">UFSC!I11</f>
        <v>0</v>
      </c>
      <c r="J341" s="172">
        <f ca="1">UFSC!J11</f>
        <v>4</v>
      </c>
      <c r="K341" s="172">
        <f ca="1">UFSC!K11</f>
        <v>0</v>
      </c>
      <c r="L341" s="172">
        <f ca="1">UFSC!L11</f>
        <v>0</v>
      </c>
      <c r="M341" s="172">
        <f ca="1">UFSC!M11</f>
        <v>0</v>
      </c>
      <c r="N341" s="172">
        <f ca="1">UFSC!N11</f>
        <v>0</v>
      </c>
      <c r="O341" s="172">
        <f ca="1">UFSC!O11</f>
        <v>0</v>
      </c>
      <c r="P341" s="172">
        <f ca="1">UFSC!P11</f>
        <v>0</v>
      </c>
      <c r="Q341" s="172">
        <f ca="1">UFSC!Q11</f>
        <v>0</v>
      </c>
      <c r="R341" s="172">
        <f ca="1">UFSC!R11</f>
        <v>0</v>
      </c>
      <c r="S341" s="172">
        <f ca="1">UFSC!S11</f>
        <v>0</v>
      </c>
      <c r="T341" s="85" t="str">
        <f ca="1">UFSC!T11</f>
        <v>P</v>
      </c>
      <c r="U341" s="172">
        <f ca="1">UFSC!U11</f>
        <v>0</v>
      </c>
      <c r="V341" s="172">
        <f ca="1">UFSC!V11</f>
        <v>0</v>
      </c>
      <c r="W341" s="172">
        <f ca="1">UFSC!W11</f>
        <v>0</v>
      </c>
      <c r="X341" s="172">
        <f ca="1">UFSC!X11</f>
        <v>0</v>
      </c>
      <c r="Y341" s="172">
        <f ca="1">UFSC!Y11</f>
        <v>0</v>
      </c>
      <c r="Z341" s="172">
        <f ca="1">UFSC!Z11</f>
        <v>0</v>
      </c>
      <c r="AA341" s="172">
        <f ca="1">UFSC!AA11</f>
        <v>0</v>
      </c>
      <c r="AB341" s="172">
        <f ca="1">UFSC!AB11</f>
        <v>0</v>
      </c>
      <c r="AC341" s="172">
        <f ca="1">UFSC!AC11</f>
        <v>0</v>
      </c>
      <c r="AD341" s="172">
        <f ca="1">UFSC!AD11</f>
        <v>0</v>
      </c>
      <c r="AE341" s="172">
        <f ca="1">UFSC!AE11</f>
        <v>0</v>
      </c>
      <c r="AF341" s="172">
        <f ca="1">UFSC!AF11</f>
        <v>0</v>
      </c>
      <c r="AG341" s="172">
        <f ca="1">UFSC!AG11</f>
        <v>0</v>
      </c>
      <c r="AH341" s="172">
        <f ca="1">UFSC!AH11</f>
        <v>0</v>
      </c>
      <c r="AI341" s="172">
        <f ca="1">UFSC!AI11</f>
        <v>0</v>
      </c>
      <c r="AJ341" s="172"/>
      <c r="AK341" s="93"/>
      <c r="AL341" s="33"/>
      <c r="AM341" s="33"/>
      <c r="AN341" s="36"/>
      <c r="AO341" s="36"/>
      <c r="AP341" s="36"/>
      <c r="AQ341" s="36"/>
      <c r="AR341" s="37"/>
      <c r="AS341" s="33"/>
      <c r="AT341" s="33"/>
      <c r="AU341" s="33"/>
      <c r="AV341" s="33"/>
      <c r="AW341" s="33"/>
      <c r="AX341" s="33"/>
      <c r="AY341" s="33"/>
      <c r="AZ341" s="38">
        <f t="shared" si="403"/>
        <v>2</v>
      </c>
      <c r="BA341" s="39">
        <f t="shared" si="404"/>
        <v>0</v>
      </c>
      <c r="BB341" s="40">
        <f t="shared" si="405"/>
        <v>0</v>
      </c>
      <c r="BC341" s="31">
        <f t="shared" si="406"/>
        <v>0</v>
      </c>
      <c r="BD341" s="40">
        <f t="shared" si="407"/>
        <v>0</v>
      </c>
      <c r="BE341" s="31">
        <f t="shared" si="408"/>
        <v>0</v>
      </c>
      <c r="BF341" s="40">
        <f t="shared" si="409"/>
        <v>1</v>
      </c>
      <c r="BG341" s="31">
        <f t="shared" si="410"/>
        <v>1</v>
      </c>
      <c r="BH341" s="40">
        <f t="shared" si="411"/>
        <v>0</v>
      </c>
      <c r="BI341" s="40">
        <f t="shared" si="412"/>
        <v>4</v>
      </c>
      <c r="BJ341" s="40">
        <f t="shared" si="413"/>
        <v>0</v>
      </c>
      <c r="BK341" s="40">
        <f t="shared" si="414"/>
        <v>0</v>
      </c>
      <c r="BL341" s="40">
        <f t="shared" si="415"/>
        <v>0</v>
      </c>
      <c r="BM341" s="31">
        <f t="shared" si="416"/>
        <v>0</v>
      </c>
      <c r="BN341" s="40">
        <f t="shared" si="417"/>
        <v>0</v>
      </c>
      <c r="BO341" s="40">
        <f t="shared" si="418"/>
        <v>0</v>
      </c>
      <c r="BP341" s="40">
        <f t="shared" si="419"/>
        <v>0</v>
      </c>
      <c r="BQ341" s="40">
        <f t="shared" si="420"/>
        <v>0</v>
      </c>
      <c r="BR341" s="40">
        <f t="shared" si="421"/>
        <v>0</v>
      </c>
      <c r="BS341" s="31">
        <f t="shared" si="422"/>
        <v>0</v>
      </c>
      <c r="BT341" s="40">
        <f t="shared" si="423"/>
        <v>0</v>
      </c>
      <c r="BU341" s="41">
        <f t="shared" si="424"/>
        <v>0</v>
      </c>
      <c r="BV341" s="41">
        <f t="shared" si="425"/>
        <v>0</v>
      </c>
      <c r="BW341" s="42"/>
      <c r="BX341" s="39">
        <f t="shared" si="426"/>
        <v>40</v>
      </c>
      <c r="BY341" s="40">
        <f t="shared" si="427"/>
        <v>30</v>
      </c>
      <c r="BZ341" s="40">
        <f t="shared" si="428"/>
        <v>0</v>
      </c>
      <c r="CA341" s="40">
        <f t="shared" si="429"/>
        <v>0</v>
      </c>
      <c r="CB341" s="40">
        <f t="shared" si="430"/>
        <v>0</v>
      </c>
      <c r="CC341" s="32">
        <f t="shared" si="400"/>
        <v>70</v>
      </c>
      <c r="CD341" s="177">
        <f t="shared" si="262"/>
        <v>-76.666666666666657</v>
      </c>
      <c r="CE341" s="24" t="str">
        <f t="shared" si="431"/>
        <v>NAO</v>
      </c>
      <c r="CF341" s="177">
        <f t="shared" si="263"/>
        <v>-116.66666666666666</v>
      </c>
      <c r="CG341" s="24" t="str">
        <f t="shared" si="432"/>
        <v>NAO</v>
      </c>
      <c r="CH341" s="177">
        <f t="shared" si="264"/>
        <v>-170</v>
      </c>
      <c r="CI341" s="24" t="str">
        <f t="shared" si="433"/>
        <v>NAO</v>
      </c>
      <c r="CJ341" s="24">
        <f t="shared" si="401"/>
        <v>366</v>
      </c>
      <c r="CK341" s="175">
        <f t="shared" si="382"/>
        <v>3.5341933203746248E-2</v>
      </c>
      <c r="CM341">
        <f t="shared" si="383"/>
        <v>0</v>
      </c>
      <c r="CN341">
        <f t="shared" si="384"/>
        <v>0</v>
      </c>
      <c r="CO341">
        <f t="shared" si="385"/>
        <v>0</v>
      </c>
      <c r="CP341">
        <f t="shared" si="386"/>
        <v>0.22779043280182235</v>
      </c>
      <c r="CQ341">
        <f t="shared" si="387"/>
        <v>0</v>
      </c>
      <c r="CR341">
        <f t="shared" si="388"/>
        <v>1.1976047904191618</v>
      </c>
      <c r="CS341">
        <f t="shared" si="389"/>
        <v>0</v>
      </c>
      <c r="CT341">
        <f t="shared" si="390"/>
        <v>0</v>
      </c>
      <c r="CU341">
        <f t="shared" si="391"/>
        <v>0</v>
      </c>
      <c r="CV341">
        <f t="shared" si="392"/>
        <v>0</v>
      </c>
      <c r="CW341">
        <f t="shared" si="393"/>
        <v>0</v>
      </c>
      <c r="CX341">
        <f t="shared" si="394"/>
        <v>0</v>
      </c>
      <c r="CY341">
        <f t="shared" si="395"/>
        <v>0</v>
      </c>
      <c r="CZ341">
        <f t="shared" si="396"/>
        <v>0</v>
      </c>
      <c r="DA341">
        <f t="shared" si="397"/>
        <v>0</v>
      </c>
      <c r="DB341">
        <f t="shared" si="398"/>
        <v>0</v>
      </c>
      <c r="DC341">
        <f t="shared" si="399"/>
        <v>0</v>
      </c>
      <c r="DE341" s="24">
        <f t="shared" si="402"/>
        <v>0</v>
      </c>
      <c r="DF341" s="24"/>
      <c r="DG341" s="24"/>
      <c r="DH341" s="24"/>
      <c r="DI341" s="24"/>
      <c r="DJ341" s="24"/>
      <c r="DK341" s="24"/>
      <c r="DL341" s="24"/>
      <c r="DM341" s="24"/>
      <c r="DN341" s="24"/>
      <c r="DO341" s="24"/>
      <c r="DP341" s="24"/>
      <c r="DQ341" s="24"/>
      <c r="DR341" s="24"/>
      <c r="DS341" s="24"/>
    </row>
    <row r="342" spans="1:123" ht="15.75" thickBot="1">
      <c r="A342" s="172" t="str">
        <f ca="1">UFSC!A12</f>
        <v>UFSC</v>
      </c>
      <c r="B342" s="172">
        <f ca="1">UFSC!B12</f>
        <v>10</v>
      </c>
      <c r="C342" s="172" t="str">
        <f ca="1">UFSC!C12</f>
        <v>JAISON JOSÉ BASSANI</v>
      </c>
      <c r="D342" s="85" t="str">
        <f ca="1">UFSC!D12</f>
        <v>C</v>
      </c>
      <c r="E342" s="172">
        <f ca="1">UFSC!E12</f>
        <v>0</v>
      </c>
      <c r="F342" s="172">
        <f ca="1">UFSC!F12</f>
        <v>0</v>
      </c>
      <c r="G342" s="172">
        <f ca="1">UFSC!G12</f>
        <v>0</v>
      </c>
      <c r="H342" s="172">
        <f ca="1">UFSC!H12</f>
        <v>0</v>
      </c>
      <c r="I342" s="172">
        <f ca="1">UFSC!I12</f>
        <v>0</v>
      </c>
      <c r="J342" s="172">
        <f ca="1">UFSC!J12</f>
        <v>0</v>
      </c>
      <c r="K342" s="172">
        <f ca="1">UFSC!K12</f>
        <v>0</v>
      </c>
      <c r="L342" s="172">
        <f ca="1">UFSC!L12</f>
        <v>0</v>
      </c>
      <c r="M342" s="172">
        <f ca="1">UFSC!M12</f>
        <v>0</v>
      </c>
      <c r="N342" s="172">
        <f ca="1">UFSC!N12</f>
        <v>0</v>
      </c>
      <c r="O342" s="172">
        <f ca="1">UFSC!O12</f>
        <v>0</v>
      </c>
      <c r="P342" s="172">
        <f ca="1">UFSC!P12</f>
        <v>0</v>
      </c>
      <c r="Q342" s="172">
        <f ca="1">UFSC!Q12</f>
        <v>0</v>
      </c>
      <c r="R342" s="172">
        <f ca="1">UFSC!R12</f>
        <v>0</v>
      </c>
      <c r="S342" s="172">
        <f ca="1">UFSC!S12</f>
        <v>0</v>
      </c>
      <c r="T342" s="85" t="str">
        <f ca="1">UFSC!T12</f>
        <v>P</v>
      </c>
      <c r="U342" s="172">
        <f ca="1">UFSC!U12</f>
        <v>0</v>
      </c>
      <c r="V342" s="172">
        <f ca="1">UFSC!V12</f>
        <v>1</v>
      </c>
      <c r="W342" s="172">
        <f ca="1">UFSC!W12</f>
        <v>2</v>
      </c>
      <c r="X342" s="172">
        <f ca="1">UFSC!X12</f>
        <v>0</v>
      </c>
      <c r="Y342" s="172">
        <f ca="1">UFSC!Y12</f>
        <v>0</v>
      </c>
      <c r="Z342" s="172">
        <f ca="1">UFSC!Z12</f>
        <v>0</v>
      </c>
      <c r="AA342" s="172">
        <f ca="1">UFSC!AA12</f>
        <v>0</v>
      </c>
      <c r="AB342" s="172">
        <f ca="1">UFSC!AB12</f>
        <v>0</v>
      </c>
      <c r="AC342" s="172">
        <f ca="1">UFSC!AC12</f>
        <v>0</v>
      </c>
      <c r="AD342" s="172">
        <f ca="1">UFSC!AD12</f>
        <v>0</v>
      </c>
      <c r="AE342" s="172">
        <f ca="1">UFSC!AE12</f>
        <v>0</v>
      </c>
      <c r="AF342" s="172">
        <f ca="1">UFSC!AF12</f>
        <v>0</v>
      </c>
      <c r="AG342" s="172">
        <f ca="1">UFSC!AG12</f>
        <v>0</v>
      </c>
      <c r="AH342" s="172">
        <f ca="1">UFSC!AH12</f>
        <v>0</v>
      </c>
      <c r="AI342" s="172">
        <f ca="1">UFSC!AI12</f>
        <v>0</v>
      </c>
      <c r="AJ342" s="172"/>
      <c r="AK342" s="93"/>
      <c r="AL342" s="33"/>
      <c r="AM342" s="33"/>
      <c r="AN342" s="36"/>
      <c r="AO342" s="36"/>
      <c r="AP342" s="36"/>
      <c r="AQ342" s="36"/>
      <c r="AR342" s="37"/>
      <c r="AS342" s="33"/>
      <c r="AT342" s="33"/>
      <c r="AU342" s="33"/>
      <c r="AV342" s="33"/>
      <c r="AW342" s="33"/>
      <c r="AX342" s="33"/>
      <c r="AY342" s="33"/>
      <c r="AZ342" s="38">
        <f t="shared" si="403"/>
        <v>1</v>
      </c>
      <c r="BA342" s="39">
        <f t="shared" si="404"/>
        <v>0</v>
      </c>
      <c r="BB342" s="40">
        <f t="shared" si="405"/>
        <v>1</v>
      </c>
      <c r="BC342" s="31">
        <f t="shared" si="406"/>
        <v>1</v>
      </c>
      <c r="BD342" s="40">
        <f t="shared" si="407"/>
        <v>2</v>
      </c>
      <c r="BE342" s="31">
        <f t="shared" si="408"/>
        <v>3</v>
      </c>
      <c r="BF342" s="40">
        <f t="shared" si="409"/>
        <v>0</v>
      </c>
      <c r="BG342" s="31">
        <f t="shared" si="410"/>
        <v>3</v>
      </c>
      <c r="BH342" s="40">
        <f t="shared" si="411"/>
        <v>0</v>
      </c>
      <c r="BI342" s="40">
        <f t="shared" si="412"/>
        <v>0</v>
      </c>
      <c r="BJ342" s="40">
        <f t="shared" si="413"/>
        <v>0</v>
      </c>
      <c r="BK342" s="40">
        <f t="shared" si="414"/>
        <v>0</v>
      </c>
      <c r="BL342" s="40">
        <f t="shared" si="415"/>
        <v>0</v>
      </c>
      <c r="BM342" s="31">
        <f t="shared" si="416"/>
        <v>0</v>
      </c>
      <c r="BN342" s="40">
        <f t="shared" si="417"/>
        <v>0</v>
      </c>
      <c r="BO342" s="40">
        <f t="shared" si="418"/>
        <v>0</v>
      </c>
      <c r="BP342" s="40">
        <f t="shared" si="419"/>
        <v>0</v>
      </c>
      <c r="BQ342" s="40">
        <f t="shared" si="420"/>
        <v>0</v>
      </c>
      <c r="BR342" s="40">
        <f t="shared" si="421"/>
        <v>0</v>
      </c>
      <c r="BS342" s="31">
        <f t="shared" si="422"/>
        <v>0</v>
      </c>
      <c r="BT342" s="40">
        <f t="shared" si="423"/>
        <v>0</v>
      </c>
      <c r="BU342" s="41">
        <f t="shared" si="424"/>
        <v>0</v>
      </c>
      <c r="BV342" s="41">
        <f t="shared" si="425"/>
        <v>0</v>
      </c>
      <c r="BW342" s="42"/>
      <c r="BX342" s="39">
        <f t="shared" si="426"/>
        <v>200</v>
      </c>
      <c r="BY342" s="40">
        <f t="shared" si="427"/>
        <v>0</v>
      </c>
      <c r="BZ342" s="40">
        <f t="shared" si="428"/>
        <v>0</v>
      </c>
      <c r="CA342" s="40">
        <f t="shared" si="429"/>
        <v>0</v>
      </c>
      <c r="CB342" s="40">
        <f t="shared" si="430"/>
        <v>0</v>
      </c>
      <c r="CC342" s="32">
        <f t="shared" si="400"/>
        <v>200</v>
      </c>
      <c r="CD342" s="177">
        <f t="shared" si="262"/>
        <v>126.66666666666667</v>
      </c>
      <c r="CE342" s="24">
        <f t="shared" si="431"/>
        <v>3</v>
      </c>
      <c r="CF342" s="177">
        <f t="shared" si="263"/>
        <v>106.66666666666667</v>
      </c>
      <c r="CG342" s="24">
        <f t="shared" si="432"/>
        <v>4</v>
      </c>
      <c r="CH342" s="177">
        <f t="shared" si="264"/>
        <v>80</v>
      </c>
      <c r="CI342" s="24">
        <f t="shared" si="433"/>
        <v>5</v>
      </c>
      <c r="CJ342" s="24">
        <f t="shared" si="401"/>
        <v>283</v>
      </c>
      <c r="CK342" s="175">
        <f t="shared" si="382"/>
        <v>0.10097695201070356</v>
      </c>
      <c r="CM342">
        <f t="shared" si="383"/>
        <v>0</v>
      </c>
      <c r="CN342">
        <f t="shared" si="384"/>
        <v>0.1557632398753894</v>
      </c>
      <c r="CO342">
        <f t="shared" si="385"/>
        <v>0.19960079840319361</v>
      </c>
      <c r="CP342">
        <f t="shared" si="386"/>
        <v>0</v>
      </c>
      <c r="CQ342">
        <f t="shared" si="387"/>
        <v>0</v>
      </c>
      <c r="CR342">
        <f t="shared" si="388"/>
        <v>0</v>
      </c>
      <c r="CS342">
        <f t="shared" si="389"/>
        <v>0</v>
      </c>
      <c r="CT342">
        <f t="shared" si="390"/>
        <v>0</v>
      </c>
      <c r="CU342">
        <f t="shared" si="391"/>
        <v>0</v>
      </c>
      <c r="CV342">
        <f t="shared" si="392"/>
        <v>0</v>
      </c>
      <c r="CW342">
        <f t="shared" si="393"/>
        <v>0</v>
      </c>
      <c r="CX342">
        <f t="shared" si="394"/>
        <v>0</v>
      </c>
      <c r="CY342">
        <f t="shared" si="395"/>
        <v>0</v>
      </c>
      <c r="CZ342">
        <f t="shared" si="396"/>
        <v>0</v>
      </c>
      <c r="DA342">
        <f t="shared" si="397"/>
        <v>0</v>
      </c>
      <c r="DB342">
        <f t="shared" si="398"/>
        <v>0</v>
      </c>
      <c r="DC342">
        <f t="shared" si="399"/>
        <v>0</v>
      </c>
      <c r="DE342" s="24">
        <f t="shared" si="402"/>
        <v>0</v>
      </c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</row>
    <row r="343" spans="1:123" ht="15.75" thickBot="1">
      <c r="A343" s="172" t="str">
        <f ca="1">UFSC!A13</f>
        <v>UFSC</v>
      </c>
      <c r="B343" s="172">
        <f ca="1">UFSC!B13</f>
        <v>11</v>
      </c>
      <c r="C343" s="172" t="str">
        <f ca="1">UFSC!C13</f>
        <v>JUAREZ VIEIRA DO NASCIMENTO</v>
      </c>
      <c r="D343" s="85" t="str">
        <f ca="1">UFSC!D13</f>
        <v>P</v>
      </c>
      <c r="E343" s="172">
        <f ca="1">UFSC!E13</f>
        <v>0</v>
      </c>
      <c r="F343" s="172">
        <f ca="1">UFSC!F13</f>
        <v>2</v>
      </c>
      <c r="G343" s="172">
        <f ca="1">UFSC!G13</f>
        <v>4</v>
      </c>
      <c r="H343" s="172">
        <f ca="1">UFSC!H13</f>
        <v>3</v>
      </c>
      <c r="I343" s="172">
        <f ca="1">UFSC!I13</f>
        <v>0</v>
      </c>
      <c r="J343" s="172">
        <f ca="1">UFSC!J13</f>
        <v>1</v>
      </c>
      <c r="K343" s="172">
        <f ca="1">UFSC!K13</f>
        <v>0</v>
      </c>
      <c r="L343" s="172">
        <f ca="1">UFSC!L13</f>
        <v>0</v>
      </c>
      <c r="M343" s="172">
        <f ca="1">UFSC!M13</f>
        <v>0</v>
      </c>
      <c r="N343" s="172">
        <f ca="1">UFSC!N13</f>
        <v>0</v>
      </c>
      <c r="O343" s="172">
        <f ca="1">UFSC!O13</f>
        <v>0</v>
      </c>
      <c r="P343" s="172">
        <f ca="1">UFSC!P13</f>
        <v>0</v>
      </c>
      <c r="Q343" s="172">
        <f ca="1">UFSC!Q13</f>
        <v>0</v>
      </c>
      <c r="R343" s="172">
        <f ca="1">UFSC!R13</f>
        <v>0</v>
      </c>
      <c r="S343" s="172">
        <f ca="1">UFSC!S13</f>
        <v>0</v>
      </c>
      <c r="T343" s="85" t="str">
        <f ca="1">UFSC!T13</f>
        <v>P</v>
      </c>
      <c r="U343" s="172">
        <f ca="1">UFSC!U13</f>
        <v>0</v>
      </c>
      <c r="V343" s="172">
        <f ca="1">UFSC!V13</f>
        <v>2</v>
      </c>
      <c r="W343" s="172">
        <f ca="1">UFSC!W13</f>
        <v>4</v>
      </c>
      <c r="X343" s="172">
        <f ca="1">UFSC!X13</f>
        <v>5</v>
      </c>
      <c r="Y343" s="172">
        <f ca="1">UFSC!Y13</f>
        <v>0</v>
      </c>
      <c r="Z343" s="172">
        <f ca="1">UFSC!Z13</f>
        <v>0</v>
      </c>
      <c r="AA343" s="172">
        <f ca="1">UFSC!AA13</f>
        <v>1</v>
      </c>
      <c r="AB343" s="172">
        <f ca="1">UFSC!AB13</f>
        <v>0</v>
      </c>
      <c r="AC343" s="172">
        <f ca="1">UFSC!AC13</f>
        <v>0</v>
      </c>
      <c r="AD343" s="172">
        <f ca="1">UFSC!AD13</f>
        <v>0</v>
      </c>
      <c r="AE343" s="172">
        <f ca="1">UFSC!AE13</f>
        <v>0</v>
      </c>
      <c r="AF343" s="172">
        <f ca="1">UFSC!AF13</f>
        <v>0</v>
      </c>
      <c r="AG343" s="172">
        <f ca="1">UFSC!AG13</f>
        <v>0</v>
      </c>
      <c r="AH343" s="172">
        <f ca="1">UFSC!AH13</f>
        <v>0</v>
      </c>
      <c r="AI343" s="172">
        <f ca="1">UFSC!AI13</f>
        <v>0</v>
      </c>
      <c r="AJ343" s="172"/>
      <c r="AK343" s="93"/>
      <c r="AL343" s="33"/>
      <c r="AM343" s="33"/>
      <c r="AN343" s="36"/>
      <c r="AO343" s="36"/>
      <c r="AP343" s="36"/>
      <c r="AQ343" s="36"/>
      <c r="AR343" s="37"/>
      <c r="AS343" s="33"/>
      <c r="AT343" s="33"/>
      <c r="AU343" s="33"/>
      <c r="AV343" s="33"/>
      <c r="AW343" s="33"/>
      <c r="AX343" s="33"/>
      <c r="AY343" s="33"/>
      <c r="AZ343" s="38">
        <f t="shared" si="403"/>
        <v>2</v>
      </c>
      <c r="BA343" s="39">
        <f t="shared" si="404"/>
        <v>0</v>
      </c>
      <c r="BB343" s="40">
        <f t="shared" si="405"/>
        <v>4</v>
      </c>
      <c r="BC343" s="31">
        <f t="shared" si="406"/>
        <v>4</v>
      </c>
      <c r="BD343" s="40">
        <f t="shared" si="407"/>
        <v>8</v>
      </c>
      <c r="BE343" s="31">
        <f t="shared" si="408"/>
        <v>12</v>
      </c>
      <c r="BF343" s="40">
        <f t="shared" si="409"/>
        <v>8</v>
      </c>
      <c r="BG343" s="31">
        <f t="shared" si="410"/>
        <v>20</v>
      </c>
      <c r="BH343" s="40">
        <f t="shared" si="411"/>
        <v>0</v>
      </c>
      <c r="BI343" s="40">
        <f t="shared" si="412"/>
        <v>1</v>
      </c>
      <c r="BJ343" s="40">
        <f t="shared" si="413"/>
        <v>1</v>
      </c>
      <c r="BK343" s="40">
        <f t="shared" si="414"/>
        <v>0</v>
      </c>
      <c r="BL343" s="40">
        <f t="shared" si="415"/>
        <v>0</v>
      </c>
      <c r="BM343" s="31">
        <f t="shared" si="416"/>
        <v>0</v>
      </c>
      <c r="BN343" s="40">
        <f t="shared" si="417"/>
        <v>0</v>
      </c>
      <c r="BO343" s="40">
        <f t="shared" si="418"/>
        <v>0</v>
      </c>
      <c r="BP343" s="40">
        <f t="shared" si="419"/>
        <v>0</v>
      </c>
      <c r="BQ343" s="40">
        <f t="shared" si="420"/>
        <v>0</v>
      </c>
      <c r="BR343" s="40">
        <f t="shared" si="421"/>
        <v>0</v>
      </c>
      <c r="BS343" s="31">
        <f t="shared" si="422"/>
        <v>0</v>
      </c>
      <c r="BT343" s="40">
        <f t="shared" si="423"/>
        <v>0</v>
      </c>
      <c r="BU343" s="41">
        <f t="shared" si="424"/>
        <v>0</v>
      </c>
      <c r="BV343" s="41">
        <f t="shared" si="425"/>
        <v>0</v>
      </c>
      <c r="BW343" s="42"/>
      <c r="BX343" s="39">
        <f t="shared" si="426"/>
        <v>1120</v>
      </c>
      <c r="BY343" s="40">
        <f t="shared" si="427"/>
        <v>10</v>
      </c>
      <c r="BZ343" s="40">
        <f t="shared" si="428"/>
        <v>5</v>
      </c>
      <c r="CA343" s="40">
        <f t="shared" si="429"/>
        <v>0</v>
      </c>
      <c r="CB343" s="40">
        <f t="shared" si="430"/>
        <v>0</v>
      </c>
      <c r="CC343" s="32">
        <f t="shared" si="400"/>
        <v>1135</v>
      </c>
      <c r="CD343" s="177">
        <f t="shared" si="262"/>
        <v>988.33333333333337</v>
      </c>
      <c r="CE343" s="24">
        <f t="shared" si="431"/>
        <v>3</v>
      </c>
      <c r="CF343" s="177">
        <f t="shared" si="263"/>
        <v>948.33333333333337</v>
      </c>
      <c r="CG343" s="24">
        <f t="shared" si="432"/>
        <v>4</v>
      </c>
      <c r="CH343" s="177">
        <f t="shared" si="264"/>
        <v>895</v>
      </c>
      <c r="CI343" s="24">
        <f t="shared" si="433"/>
        <v>5</v>
      </c>
      <c r="CJ343" s="24">
        <f t="shared" si="401"/>
        <v>41</v>
      </c>
      <c r="CK343" s="175">
        <f t="shared" si="382"/>
        <v>0.57304420266074274</v>
      </c>
      <c r="CM343">
        <f t="shared" si="383"/>
        <v>0</v>
      </c>
      <c r="CN343">
        <f t="shared" si="384"/>
        <v>0.62305295950155759</v>
      </c>
      <c r="CO343">
        <f t="shared" si="385"/>
        <v>0.79840319361277445</v>
      </c>
      <c r="CP343">
        <f t="shared" si="386"/>
        <v>1.8223234624145788</v>
      </c>
      <c r="CQ343">
        <f t="shared" si="387"/>
        <v>0</v>
      </c>
      <c r="CR343">
        <f t="shared" si="388"/>
        <v>0.29940119760479045</v>
      </c>
      <c r="CS343">
        <f t="shared" si="389"/>
        <v>1.0204081632653061</v>
      </c>
      <c r="CT343">
        <f t="shared" si="390"/>
        <v>0</v>
      </c>
      <c r="CU343">
        <f t="shared" si="391"/>
        <v>0</v>
      </c>
      <c r="CV343">
        <f t="shared" si="392"/>
        <v>0</v>
      </c>
      <c r="CW343">
        <f t="shared" si="393"/>
        <v>0</v>
      </c>
      <c r="CX343">
        <f t="shared" si="394"/>
        <v>0</v>
      </c>
      <c r="CY343">
        <f t="shared" si="395"/>
        <v>0</v>
      </c>
      <c r="CZ343">
        <f t="shared" si="396"/>
        <v>0</v>
      </c>
      <c r="DA343">
        <f t="shared" si="397"/>
        <v>0</v>
      </c>
      <c r="DB343">
        <f t="shared" si="398"/>
        <v>0</v>
      </c>
      <c r="DC343">
        <f t="shared" si="399"/>
        <v>0</v>
      </c>
      <c r="DE343" s="24">
        <f t="shared" si="402"/>
        <v>0</v>
      </c>
      <c r="DF343" s="24"/>
      <c r="DG343" s="24"/>
      <c r="DH343" s="24"/>
      <c r="DI343" s="24"/>
      <c r="DJ343" s="24"/>
      <c r="DK343" s="24"/>
      <c r="DL343" s="24"/>
      <c r="DM343" s="24"/>
      <c r="DN343" s="24"/>
      <c r="DO343" s="24"/>
      <c r="DP343" s="24"/>
      <c r="DQ343" s="24"/>
      <c r="DR343" s="24"/>
      <c r="DS343" s="24"/>
    </row>
    <row r="344" spans="1:123" ht="15.75" thickBot="1">
      <c r="A344" s="172" t="str">
        <f ca="1">UFSC!A14</f>
        <v>UFSC</v>
      </c>
      <c r="B344" s="172">
        <f ca="1">UFSC!B14</f>
        <v>12</v>
      </c>
      <c r="C344" s="172" t="str">
        <f ca="1">UFSC!C14</f>
        <v>LUIZ GUILHERME ANTONACCI GUGLIELMO</v>
      </c>
      <c r="D344" s="85" t="str">
        <f ca="1">UFSC!D14</f>
        <v>P</v>
      </c>
      <c r="E344" s="172">
        <f ca="1">UFSC!E14</f>
        <v>3</v>
      </c>
      <c r="F344" s="172">
        <f ca="1">UFSC!F14</f>
        <v>2</v>
      </c>
      <c r="G344" s="172">
        <f ca="1">UFSC!G14</f>
        <v>2</v>
      </c>
      <c r="H344" s="172">
        <f ca="1">UFSC!H14</f>
        <v>0</v>
      </c>
      <c r="I344" s="172">
        <f ca="1">UFSC!I14</f>
        <v>0</v>
      </c>
      <c r="J344" s="172">
        <f ca="1">UFSC!J14</f>
        <v>1</v>
      </c>
      <c r="K344" s="172">
        <f ca="1">UFSC!K14</f>
        <v>0</v>
      </c>
      <c r="L344" s="172">
        <f ca="1">UFSC!L14</f>
        <v>0</v>
      </c>
      <c r="M344" s="172">
        <f ca="1">UFSC!M14</f>
        <v>0</v>
      </c>
      <c r="N344" s="172">
        <f ca="1">UFSC!N14</f>
        <v>0</v>
      </c>
      <c r="O344" s="172">
        <f ca="1">UFSC!O14</f>
        <v>0</v>
      </c>
      <c r="P344" s="172">
        <f ca="1">UFSC!P14</f>
        <v>0</v>
      </c>
      <c r="Q344" s="172">
        <f ca="1">UFSC!Q14</f>
        <v>0</v>
      </c>
      <c r="R344" s="172">
        <f ca="1">UFSC!R14</f>
        <v>0</v>
      </c>
      <c r="S344" s="172">
        <f ca="1">UFSC!S14</f>
        <v>0</v>
      </c>
      <c r="T344" s="85" t="str">
        <f ca="1">UFSC!T14</f>
        <v>P</v>
      </c>
      <c r="U344" s="172">
        <f ca="1">UFSC!U14</f>
        <v>0</v>
      </c>
      <c r="V344" s="172">
        <f ca="1">UFSC!V14</f>
        <v>4</v>
      </c>
      <c r="W344" s="172">
        <f ca="1">UFSC!W14</f>
        <v>2</v>
      </c>
      <c r="X344" s="172">
        <f ca="1">UFSC!X14</f>
        <v>2</v>
      </c>
      <c r="Y344" s="172">
        <f ca="1">UFSC!Y14</f>
        <v>0</v>
      </c>
      <c r="Z344" s="172">
        <f ca="1">UFSC!Z14</f>
        <v>0</v>
      </c>
      <c r="AA344" s="172">
        <f ca="1">UFSC!AA14</f>
        <v>0</v>
      </c>
      <c r="AB344" s="172">
        <f ca="1">UFSC!AB14</f>
        <v>0</v>
      </c>
      <c r="AC344" s="172">
        <f ca="1">UFSC!AC14</f>
        <v>0</v>
      </c>
      <c r="AD344" s="172">
        <f ca="1">UFSC!AD14</f>
        <v>0</v>
      </c>
      <c r="AE344" s="172">
        <f ca="1">UFSC!AE14</f>
        <v>0</v>
      </c>
      <c r="AF344" s="172">
        <f ca="1">UFSC!AF14</f>
        <v>0</v>
      </c>
      <c r="AG344" s="172">
        <f ca="1">UFSC!AG14</f>
        <v>0</v>
      </c>
      <c r="AH344" s="172">
        <f ca="1">UFSC!AH14</f>
        <v>0</v>
      </c>
      <c r="AI344" s="172">
        <f ca="1">UFSC!AI14</f>
        <v>0</v>
      </c>
      <c r="AJ344" s="172"/>
      <c r="AK344" s="93"/>
      <c r="AL344" s="33"/>
      <c r="AM344" s="33"/>
      <c r="AN344" s="36"/>
      <c r="AO344" s="36"/>
      <c r="AP344" s="36"/>
      <c r="AQ344" s="36"/>
      <c r="AR344" s="37"/>
      <c r="AS344" s="33"/>
      <c r="AT344" s="33"/>
      <c r="AU344" s="33"/>
      <c r="AV344" s="33"/>
      <c r="AW344" s="33"/>
      <c r="AX344" s="33"/>
      <c r="AY344" s="33"/>
      <c r="AZ344" s="38">
        <f t="shared" si="403"/>
        <v>2</v>
      </c>
      <c r="BA344" s="39">
        <f t="shared" si="404"/>
        <v>3</v>
      </c>
      <c r="BB344" s="40">
        <f t="shared" si="405"/>
        <v>6</v>
      </c>
      <c r="BC344" s="31">
        <f t="shared" si="406"/>
        <v>9</v>
      </c>
      <c r="BD344" s="40">
        <f t="shared" si="407"/>
        <v>4</v>
      </c>
      <c r="BE344" s="31">
        <f t="shared" si="408"/>
        <v>13</v>
      </c>
      <c r="BF344" s="40">
        <f t="shared" si="409"/>
        <v>2</v>
      </c>
      <c r="BG344" s="31">
        <f t="shared" si="410"/>
        <v>15</v>
      </c>
      <c r="BH344" s="40">
        <f t="shared" si="411"/>
        <v>0</v>
      </c>
      <c r="BI344" s="40">
        <f t="shared" si="412"/>
        <v>1</v>
      </c>
      <c r="BJ344" s="40">
        <f t="shared" si="413"/>
        <v>0</v>
      </c>
      <c r="BK344" s="40">
        <f t="shared" si="414"/>
        <v>0</v>
      </c>
      <c r="BL344" s="40">
        <f t="shared" si="415"/>
        <v>0</v>
      </c>
      <c r="BM344" s="31">
        <f t="shared" si="416"/>
        <v>0</v>
      </c>
      <c r="BN344" s="40">
        <f t="shared" si="417"/>
        <v>0</v>
      </c>
      <c r="BO344" s="40">
        <f t="shared" si="418"/>
        <v>0</v>
      </c>
      <c r="BP344" s="40">
        <f t="shared" si="419"/>
        <v>0</v>
      </c>
      <c r="BQ344" s="40">
        <f t="shared" si="420"/>
        <v>0</v>
      </c>
      <c r="BR344" s="40">
        <f t="shared" si="421"/>
        <v>0</v>
      </c>
      <c r="BS344" s="31">
        <f t="shared" si="422"/>
        <v>0</v>
      </c>
      <c r="BT344" s="40">
        <f t="shared" si="423"/>
        <v>0</v>
      </c>
      <c r="BU344" s="41">
        <f t="shared" si="424"/>
        <v>0</v>
      </c>
      <c r="BV344" s="41">
        <f t="shared" si="425"/>
        <v>0</v>
      </c>
      <c r="BW344" s="42"/>
      <c r="BX344" s="39">
        <f t="shared" si="426"/>
        <v>1100</v>
      </c>
      <c r="BY344" s="40">
        <f t="shared" si="427"/>
        <v>10</v>
      </c>
      <c r="BZ344" s="40">
        <f t="shared" si="428"/>
        <v>0</v>
      </c>
      <c r="CA344" s="40">
        <f t="shared" si="429"/>
        <v>0</v>
      </c>
      <c r="CB344" s="40">
        <f t="shared" si="430"/>
        <v>0</v>
      </c>
      <c r="CC344" s="32">
        <f t="shared" si="400"/>
        <v>1110</v>
      </c>
      <c r="CD344" s="177">
        <f t="shared" si="262"/>
        <v>963.33333333333337</v>
      </c>
      <c r="CE344" s="24">
        <f t="shared" si="431"/>
        <v>3</v>
      </c>
      <c r="CF344" s="177">
        <f t="shared" si="263"/>
        <v>923.33333333333337</v>
      </c>
      <c r="CG344" s="24">
        <f t="shared" si="432"/>
        <v>4</v>
      </c>
      <c r="CH344" s="177">
        <f t="shared" si="264"/>
        <v>870</v>
      </c>
      <c r="CI344" s="24">
        <f t="shared" si="433"/>
        <v>5</v>
      </c>
      <c r="CJ344" s="24">
        <f t="shared" si="401"/>
        <v>42</v>
      </c>
      <c r="CK344" s="175">
        <f t="shared" si="382"/>
        <v>0.56042208365940471</v>
      </c>
      <c r="CM344">
        <f t="shared" si="383"/>
        <v>0.55452865064695012</v>
      </c>
      <c r="CN344">
        <f t="shared" si="384"/>
        <v>0.93457943925233644</v>
      </c>
      <c r="CO344">
        <f t="shared" si="385"/>
        <v>0.39920159680638723</v>
      </c>
      <c r="CP344">
        <f t="shared" si="386"/>
        <v>0.45558086560364469</v>
      </c>
      <c r="CQ344">
        <f t="shared" si="387"/>
        <v>0</v>
      </c>
      <c r="CR344">
        <f t="shared" si="388"/>
        <v>0.29940119760479045</v>
      </c>
      <c r="CS344">
        <f t="shared" si="389"/>
        <v>0</v>
      </c>
      <c r="CT344">
        <f t="shared" si="390"/>
        <v>0</v>
      </c>
      <c r="CU344">
        <f t="shared" si="391"/>
        <v>0</v>
      </c>
      <c r="CV344">
        <f t="shared" si="392"/>
        <v>0</v>
      </c>
      <c r="CW344">
        <f t="shared" si="393"/>
        <v>0</v>
      </c>
      <c r="CX344">
        <f t="shared" si="394"/>
        <v>0</v>
      </c>
      <c r="CY344">
        <f t="shared" si="395"/>
        <v>0</v>
      </c>
      <c r="CZ344">
        <f t="shared" si="396"/>
        <v>0</v>
      </c>
      <c r="DA344">
        <f t="shared" si="397"/>
        <v>0</v>
      </c>
      <c r="DB344">
        <f t="shared" si="398"/>
        <v>0</v>
      </c>
      <c r="DC344">
        <f t="shared" si="399"/>
        <v>0</v>
      </c>
      <c r="DE344" s="24">
        <f t="shared" si="402"/>
        <v>0</v>
      </c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</row>
    <row r="345" spans="1:123" ht="15.75" thickBot="1">
      <c r="A345" s="172" t="str">
        <f ca="1">UFSC!A15</f>
        <v>UFSC</v>
      </c>
      <c r="B345" s="172">
        <f ca="1">UFSC!B15</f>
        <v>13</v>
      </c>
      <c r="C345" s="172" t="str">
        <f ca="1">UFSC!C15</f>
        <v>MARIA ALICE ALTEMBURG DE ASSIS</v>
      </c>
      <c r="D345" s="85" t="str">
        <f ca="1">UFSC!D15</f>
        <v>P</v>
      </c>
      <c r="E345" s="172">
        <f ca="1">UFSC!E15</f>
        <v>0</v>
      </c>
      <c r="F345" s="172">
        <f ca="1">UFSC!F15</f>
        <v>0</v>
      </c>
      <c r="G345" s="172">
        <f ca="1">UFSC!G15</f>
        <v>3</v>
      </c>
      <c r="H345" s="172">
        <f ca="1">UFSC!H15</f>
        <v>0</v>
      </c>
      <c r="I345" s="172">
        <f ca="1">UFSC!I15</f>
        <v>0</v>
      </c>
      <c r="J345" s="172">
        <f ca="1">UFSC!J15</f>
        <v>0</v>
      </c>
      <c r="K345" s="172">
        <f ca="1">UFSC!K15</f>
        <v>0</v>
      </c>
      <c r="L345" s="172">
        <f ca="1">UFSC!L15</f>
        <v>0</v>
      </c>
      <c r="M345" s="172">
        <f ca="1">UFSC!M15</f>
        <v>0</v>
      </c>
      <c r="N345" s="172">
        <f ca="1">UFSC!N15</f>
        <v>0</v>
      </c>
      <c r="O345" s="172">
        <f ca="1">UFSC!O15</f>
        <v>0</v>
      </c>
      <c r="P345" s="172">
        <f ca="1">UFSC!P15</f>
        <v>0</v>
      </c>
      <c r="Q345" s="172">
        <f ca="1">UFSC!Q15</f>
        <v>0</v>
      </c>
      <c r="R345" s="172">
        <f ca="1">UFSC!R15</f>
        <v>0</v>
      </c>
      <c r="S345" s="172">
        <f ca="1">UFSC!S15</f>
        <v>0</v>
      </c>
      <c r="T345" s="85" t="str">
        <f ca="1">UFSC!T15</f>
        <v>P</v>
      </c>
      <c r="U345" s="172">
        <f ca="1">UFSC!U15</f>
        <v>0</v>
      </c>
      <c r="V345" s="172">
        <f ca="1">UFSC!V15</f>
        <v>0</v>
      </c>
      <c r="W345" s="172">
        <f ca="1">UFSC!W15</f>
        <v>0</v>
      </c>
      <c r="X345" s="172">
        <f ca="1">UFSC!X15</f>
        <v>1</v>
      </c>
      <c r="Y345" s="172">
        <f ca="1">UFSC!Y15</f>
        <v>0</v>
      </c>
      <c r="Z345" s="172">
        <f ca="1">UFSC!Z15</f>
        <v>1</v>
      </c>
      <c r="AA345" s="172">
        <f ca="1">UFSC!AA15</f>
        <v>0</v>
      </c>
      <c r="AB345" s="172">
        <f ca="1">UFSC!AB15</f>
        <v>0</v>
      </c>
      <c r="AC345" s="172">
        <f ca="1">UFSC!AC15</f>
        <v>0</v>
      </c>
      <c r="AD345" s="172">
        <f ca="1">UFSC!AD15</f>
        <v>0</v>
      </c>
      <c r="AE345" s="172">
        <f ca="1">UFSC!AE15</f>
        <v>0</v>
      </c>
      <c r="AF345" s="172">
        <f ca="1">UFSC!AF15</f>
        <v>0</v>
      </c>
      <c r="AG345" s="172">
        <f ca="1">UFSC!AG15</f>
        <v>0</v>
      </c>
      <c r="AH345" s="172">
        <f ca="1">UFSC!AH15</f>
        <v>0</v>
      </c>
      <c r="AI345" s="172">
        <f ca="1">UFSC!AI15</f>
        <v>0</v>
      </c>
      <c r="AJ345" s="172"/>
      <c r="AK345" s="93"/>
      <c r="AL345" s="33"/>
      <c r="AM345" s="33"/>
      <c r="AN345" s="36"/>
      <c r="AO345" s="36"/>
      <c r="AP345" s="36"/>
      <c r="AQ345" s="36"/>
      <c r="AR345" s="37"/>
      <c r="AS345" s="33"/>
      <c r="AT345" s="33"/>
      <c r="AU345" s="33"/>
      <c r="AV345" s="33"/>
      <c r="AW345" s="33"/>
      <c r="AX345" s="33"/>
      <c r="AY345" s="33"/>
      <c r="AZ345" s="38">
        <f t="shared" si="403"/>
        <v>2</v>
      </c>
      <c r="BA345" s="39">
        <f t="shared" si="404"/>
        <v>0</v>
      </c>
      <c r="BB345" s="40">
        <f t="shared" si="405"/>
        <v>0</v>
      </c>
      <c r="BC345" s="31">
        <f t="shared" si="406"/>
        <v>0</v>
      </c>
      <c r="BD345" s="40">
        <f t="shared" si="407"/>
        <v>3</v>
      </c>
      <c r="BE345" s="31">
        <f t="shared" si="408"/>
        <v>3</v>
      </c>
      <c r="BF345" s="40">
        <f t="shared" si="409"/>
        <v>1</v>
      </c>
      <c r="BG345" s="31">
        <f t="shared" si="410"/>
        <v>4</v>
      </c>
      <c r="BH345" s="40">
        <f t="shared" si="411"/>
        <v>0</v>
      </c>
      <c r="BI345" s="40">
        <f t="shared" si="412"/>
        <v>1</v>
      </c>
      <c r="BJ345" s="40">
        <f t="shared" si="413"/>
        <v>0</v>
      </c>
      <c r="BK345" s="40">
        <f t="shared" si="414"/>
        <v>0</v>
      </c>
      <c r="BL345" s="40">
        <f t="shared" si="415"/>
        <v>0</v>
      </c>
      <c r="BM345" s="31">
        <f t="shared" si="416"/>
        <v>0</v>
      </c>
      <c r="BN345" s="40">
        <f t="shared" si="417"/>
        <v>0</v>
      </c>
      <c r="BO345" s="40">
        <f t="shared" si="418"/>
        <v>0</v>
      </c>
      <c r="BP345" s="40">
        <f t="shared" si="419"/>
        <v>0</v>
      </c>
      <c r="BQ345" s="40">
        <f t="shared" si="420"/>
        <v>0</v>
      </c>
      <c r="BR345" s="40">
        <f t="shared" si="421"/>
        <v>0</v>
      </c>
      <c r="BS345" s="31">
        <f t="shared" si="422"/>
        <v>0</v>
      </c>
      <c r="BT345" s="40">
        <f t="shared" si="423"/>
        <v>0</v>
      </c>
      <c r="BU345" s="41">
        <f t="shared" si="424"/>
        <v>0</v>
      </c>
      <c r="BV345" s="41">
        <f t="shared" si="425"/>
        <v>0</v>
      </c>
      <c r="BW345" s="42"/>
      <c r="BX345" s="39">
        <f t="shared" si="426"/>
        <v>220</v>
      </c>
      <c r="BY345" s="40">
        <f t="shared" si="427"/>
        <v>10</v>
      </c>
      <c r="BZ345" s="40">
        <f t="shared" si="428"/>
        <v>0</v>
      </c>
      <c r="CA345" s="40">
        <f t="shared" si="429"/>
        <v>0</v>
      </c>
      <c r="CB345" s="40">
        <f t="shared" si="430"/>
        <v>0</v>
      </c>
      <c r="CC345" s="32">
        <f t="shared" si="400"/>
        <v>230</v>
      </c>
      <c r="CD345" s="177">
        <f t="shared" si="262"/>
        <v>83.333333333333343</v>
      </c>
      <c r="CE345" s="24">
        <f t="shared" si="431"/>
        <v>3</v>
      </c>
      <c r="CF345" s="177">
        <f t="shared" si="263"/>
        <v>43.333333333333343</v>
      </c>
      <c r="CG345" s="24">
        <f t="shared" si="432"/>
        <v>4</v>
      </c>
      <c r="CH345" s="177">
        <f t="shared" si="264"/>
        <v>-10</v>
      </c>
      <c r="CI345" s="24" t="str">
        <f t="shared" si="433"/>
        <v>NAO</v>
      </c>
      <c r="CJ345" s="24">
        <f t="shared" si="401"/>
        <v>263</v>
      </c>
      <c r="CK345" s="175">
        <f t="shared" si="382"/>
        <v>0.11612349481230907</v>
      </c>
      <c r="CM345">
        <f t="shared" si="383"/>
        <v>0</v>
      </c>
      <c r="CN345">
        <f t="shared" si="384"/>
        <v>0</v>
      </c>
      <c r="CO345">
        <f t="shared" si="385"/>
        <v>0.29940119760479045</v>
      </c>
      <c r="CP345">
        <f t="shared" si="386"/>
        <v>0.22779043280182235</v>
      </c>
      <c r="CQ345">
        <f t="shared" si="387"/>
        <v>0</v>
      </c>
      <c r="CR345">
        <f t="shared" si="388"/>
        <v>0.29940119760479045</v>
      </c>
      <c r="CS345">
        <f t="shared" si="389"/>
        <v>0</v>
      </c>
      <c r="CT345">
        <f t="shared" si="390"/>
        <v>0</v>
      </c>
      <c r="CU345">
        <f t="shared" si="391"/>
        <v>0</v>
      </c>
      <c r="CV345">
        <f t="shared" si="392"/>
        <v>0</v>
      </c>
      <c r="CW345">
        <f t="shared" si="393"/>
        <v>0</v>
      </c>
      <c r="CX345">
        <f t="shared" si="394"/>
        <v>0</v>
      </c>
      <c r="CY345">
        <f t="shared" si="395"/>
        <v>0</v>
      </c>
      <c r="CZ345">
        <f t="shared" si="396"/>
        <v>0</v>
      </c>
      <c r="DA345">
        <f t="shared" si="397"/>
        <v>0</v>
      </c>
      <c r="DB345">
        <f t="shared" si="398"/>
        <v>0</v>
      </c>
      <c r="DC345">
        <f t="shared" si="399"/>
        <v>0</v>
      </c>
      <c r="DE345" s="24">
        <f t="shared" si="402"/>
        <v>0</v>
      </c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</row>
    <row r="346" spans="1:123" ht="15.75" thickBot="1">
      <c r="A346" s="172" t="str">
        <f ca="1">UFSC!A16</f>
        <v>UFSC</v>
      </c>
      <c r="B346" s="172">
        <f ca="1">UFSC!B16</f>
        <v>14</v>
      </c>
      <c r="C346" s="172" t="str">
        <f ca="1">UFSC!C16</f>
        <v>MARIA DO CARMO SARAIVA</v>
      </c>
      <c r="D346" s="85" t="str">
        <f ca="1">UFSC!D16</f>
        <v>C</v>
      </c>
      <c r="E346" s="172">
        <f ca="1">UFSC!E16</f>
        <v>0</v>
      </c>
      <c r="F346" s="172">
        <f ca="1">UFSC!F16</f>
        <v>0</v>
      </c>
      <c r="G346" s="172">
        <f ca="1">UFSC!G16</f>
        <v>0</v>
      </c>
      <c r="H346" s="172">
        <f ca="1">UFSC!H16</f>
        <v>0</v>
      </c>
      <c r="I346" s="172">
        <f ca="1">UFSC!I16</f>
        <v>0</v>
      </c>
      <c r="J346" s="172">
        <f ca="1">UFSC!J16</f>
        <v>0</v>
      </c>
      <c r="K346" s="172">
        <f ca="1">UFSC!K16</f>
        <v>0</v>
      </c>
      <c r="L346" s="172">
        <f ca="1">UFSC!L16</f>
        <v>0</v>
      </c>
      <c r="M346" s="172">
        <f ca="1">UFSC!M16</f>
        <v>0</v>
      </c>
      <c r="N346" s="172">
        <f ca="1">UFSC!N16</f>
        <v>0</v>
      </c>
      <c r="O346" s="172">
        <f ca="1">UFSC!O16</f>
        <v>0</v>
      </c>
      <c r="P346" s="172">
        <f ca="1">UFSC!P16</f>
        <v>0</v>
      </c>
      <c r="Q346" s="172">
        <f ca="1">UFSC!Q16</f>
        <v>0</v>
      </c>
      <c r="R346" s="172">
        <f ca="1">UFSC!R16</f>
        <v>0</v>
      </c>
      <c r="S346" s="172">
        <f ca="1">UFSC!S16</f>
        <v>0</v>
      </c>
      <c r="T346" s="85" t="str">
        <f ca="1">UFSC!T16</f>
        <v>C</v>
      </c>
      <c r="U346" s="172">
        <f ca="1">UFSC!U16</f>
        <v>0</v>
      </c>
      <c r="V346" s="172">
        <f ca="1">UFSC!V16</f>
        <v>0</v>
      </c>
      <c r="W346" s="172">
        <f ca="1">UFSC!W16</f>
        <v>0</v>
      </c>
      <c r="X346" s="172">
        <f ca="1">UFSC!X16</f>
        <v>0</v>
      </c>
      <c r="Y346" s="172">
        <f ca="1">UFSC!Y16</f>
        <v>0</v>
      </c>
      <c r="Z346" s="172">
        <f ca="1">UFSC!Z16</f>
        <v>0</v>
      </c>
      <c r="AA346" s="172">
        <f ca="1">UFSC!AA16</f>
        <v>0</v>
      </c>
      <c r="AB346" s="172">
        <f ca="1">UFSC!AB16</f>
        <v>0</v>
      </c>
      <c r="AC346" s="172">
        <f ca="1">UFSC!AC16</f>
        <v>0</v>
      </c>
      <c r="AD346" s="172">
        <f ca="1">UFSC!AD16</f>
        <v>0</v>
      </c>
      <c r="AE346" s="172">
        <f ca="1">UFSC!AE16</f>
        <v>0</v>
      </c>
      <c r="AF346" s="172">
        <f ca="1">UFSC!AF16</f>
        <v>0</v>
      </c>
      <c r="AG346" s="172">
        <f ca="1">UFSC!AG16</f>
        <v>0</v>
      </c>
      <c r="AH346" s="172">
        <f ca="1">UFSC!AH16</f>
        <v>0</v>
      </c>
      <c r="AI346" s="172">
        <f ca="1">UFSC!AI16</f>
        <v>0</v>
      </c>
      <c r="AJ346" s="172"/>
      <c r="AK346" s="93"/>
      <c r="AL346" s="33"/>
      <c r="AM346" s="33"/>
      <c r="AN346" s="36"/>
      <c r="AO346" s="36"/>
      <c r="AP346" s="36"/>
      <c r="AQ346" s="36"/>
      <c r="AR346" s="37"/>
      <c r="AS346" s="33"/>
      <c r="AT346" s="33"/>
      <c r="AU346" s="33"/>
      <c r="AV346" s="33"/>
      <c r="AW346" s="33"/>
      <c r="AX346" s="33"/>
      <c r="AY346" s="33"/>
      <c r="AZ346" s="38">
        <f t="shared" si="403"/>
        <v>0</v>
      </c>
      <c r="BA346" s="39">
        <f t="shared" si="404"/>
        <v>0</v>
      </c>
      <c r="BB346" s="40">
        <f t="shared" si="405"/>
        <v>0</v>
      </c>
      <c r="BC346" s="31">
        <f t="shared" si="406"/>
        <v>0</v>
      </c>
      <c r="BD346" s="40">
        <f t="shared" si="407"/>
        <v>0</v>
      </c>
      <c r="BE346" s="31">
        <f t="shared" si="408"/>
        <v>0</v>
      </c>
      <c r="BF346" s="40">
        <f t="shared" si="409"/>
        <v>0</v>
      </c>
      <c r="BG346" s="31">
        <f t="shared" si="410"/>
        <v>0</v>
      </c>
      <c r="BH346" s="40">
        <f t="shared" si="411"/>
        <v>0</v>
      </c>
      <c r="BI346" s="40">
        <f t="shared" si="412"/>
        <v>0</v>
      </c>
      <c r="BJ346" s="40">
        <f t="shared" si="413"/>
        <v>0</v>
      </c>
      <c r="BK346" s="40">
        <f t="shared" si="414"/>
        <v>0</v>
      </c>
      <c r="BL346" s="40">
        <f t="shared" si="415"/>
        <v>0</v>
      </c>
      <c r="BM346" s="31">
        <f t="shared" si="416"/>
        <v>0</v>
      </c>
      <c r="BN346" s="40">
        <f t="shared" si="417"/>
        <v>0</v>
      </c>
      <c r="BO346" s="40">
        <f t="shared" si="418"/>
        <v>0</v>
      </c>
      <c r="BP346" s="40">
        <f t="shared" si="419"/>
        <v>0</v>
      </c>
      <c r="BQ346" s="40">
        <f t="shared" si="420"/>
        <v>0</v>
      </c>
      <c r="BR346" s="40">
        <f t="shared" si="421"/>
        <v>0</v>
      </c>
      <c r="BS346" s="31">
        <f t="shared" si="422"/>
        <v>0</v>
      </c>
      <c r="BT346" s="40">
        <f t="shared" si="423"/>
        <v>0</v>
      </c>
      <c r="BU346" s="41">
        <f t="shared" si="424"/>
        <v>0</v>
      </c>
      <c r="BV346" s="41">
        <f t="shared" si="425"/>
        <v>0</v>
      </c>
      <c r="BW346" s="42"/>
      <c r="BX346" s="39">
        <f t="shared" si="426"/>
        <v>0</v>
      </c>
      <c r="BY346" s="40">
        <f t="shared" si="427"/>
        <v>0</v>
      </c>
      <c r="BZ346" s="40">
        <f t="shared" si="428"/>
        <v>0</v>
      </c>
      <c r="CA346" s="40">
        <f t="shared" si="429"/>
        <v>0</v>
      </c>
      <c r="CB346" s="40">
        <f t="shared" si="430"/>
        <v>0</v>
      </c>
      <c r="CC346" s="32" t="str">
        <f t="shared" si="400"/>
        <v/>
      </c>
      <c r="CD346" s="177" t="e">
        <f t="shared" si="262"/>
        <v>#VALUE!</v>
      </c>
      <c r="CE346" s="24" t="str">
        <f t="shared" si="431"/>
        <v xml:space="preserve"> </v>
      </c>
      <c r="CF346" s="177" t="e">
        <f t="shared" si="263"/>
        <v>#VALUE!</v>
      </c>
      <c r="CG346" s="24" t="str">
        <f t="shared" si="432"/>
        <v xml:space="preserve"> </v>
      </c>
      <c r="CH346" s="177" t="e">
        <f t="shared" si="264"/>
        <v>#VALUE!</v>
      </c>
      <c r="CI346" s="24" t="str">
        <f t="shared" si="433"/>
        <v xml:space="preserve"> </v>
      </c>
      <c r="CJ346" s="24" t="e">
        <f t="shared" si="401"/>
        <v>#VALUE!</v>
      </c>
      <c r="CK346" s="175" t="e">
        <f t="shared" si="382"/>
        <v>#VALUE!</v>
      </c>
      <c r="CM346">
        <f t="shared" si="383"/>
        <v>0</v>
      </c>
      <c r="CN346">
        <f t="shared" si="384"/>
        <v>0</v>
      </c>
      <c r="CO346">
        <f t="shared" si="385"/>
        <v>0</v>
      </c>
      <c r="CP346">
        <f t="shared" si="386"/>
        <v>0</v>
      </c>
      <c r="CQ346">
        <f t="shared" si="387"/>
        <v>0</v>
      </c>
      <c r="CR346">
        <f t="shared" si="388"/>
        <v>0</v>
      </c>
      <c r="CS346">
        <f t="shared" si="389"/>
        <v>0</v>
      </c>
      <c r="CT346">
        <f t="shared" si="390"/>
        <v>0</v>
      </c>
      <c r="CU346">
        <f t="shared" si="391"/>
        <v>0</v>
      </c>
      <c r="CV346">
        <f t="shared" si="392"/>
        <v>0</v>
      </c>
      <c r="CW346">
        <f t="shared" si="393"/>
        <v>0</v>
      </c>
      <c r="CX346">
        <f t="shared" si="394"/>
        <v>0</v>
      </c>
      <c r="CY346">
        <f t="shared" si="395"/>
        <v>0</v>
      </c>
      <c r="CZ346">
        <f t="shared" si="396"/>
        <v>0</v>
      </c>
      <c r="DA346">
        <f t="shared" si="397"/>
        <v>0</v>
      </c>
      <c r="DB346">
        <f t="shared" si="398"/>
        <v>0</v>
      </c>
      <c r="DC346">
        <f t="shared" si="399"/>
        <v>0</v>
      </c>
      <c r="DE346" s="24">
        <f t="shared" si="402"/>
        <v>0</v>
      </c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</row>
    <row r="347" spans="1:123" ht="15.75" thickBot="1">
      <c r="A347" s="172" t="str">
        <f ca="1">UFSC!A17</f>
        <v>UFSC</v>
      </c>
      <c r="B347" s="172">
        <f ca="1">UFSC!B17</f>
        <v>15</v>
      </c>
      <c r="C347" s="172" t="str">
        <f ca="1">UFSC!C17</f>
        <v>MARKUS VINICIUS NAHAS</v>
      </c>
      <c r="D347" s="85" t="str">
        <f ca="1">UFSC!D17</f>
        <v>P</v>
      </c>
      <c r="E347" s="172">
        <f ca="1">UFSC!E17</f>
        <v>0</v>
      </c>
      <c r="F347" s="172">
        <f ca="1">UFSC!F17</f>
        <v>0</v>
      </c>
      <c r="G347" s="172">
        <f ca="1">UFSC!G17</f>
        <v>3</v>
      </c>
      <c r="H347" s="172">
        <f ca="1">UFSC!H17</f>
        <v>3</v>
      </c>
      <c r="I347" s="172">
        <f ca="1">UFSC!I17</f>
        <v>0</v>
      </c>
      <c r="J347" s="172">
        <f ca="1">UFSC!J17</f>
        <v>0</v>
      </c>
      <c r="K347" s="172">
        <f ca="1">UFSC!K17</f>
        <v>0</v>
      </c>
      <c r="L347" s="172">
        <f ca="1">UFSC!L17</f>
        <v>0</v>
      </c>
      <c r="M347" s="172">
        <f ca="1">UFSC!M17</f>
        <v>0</v>
      </c>
      <c r="N347" s="172">
        <f ca="1">UFSC!N17</f>
        <v>0</v>
      </c>
      <c r="O347" s="172">
        <f ca="1">UFSC!O17</f>
        <v>0</v>
      </c>
      <c r="P347" s="172">
        <f ca="1">UFSC!P17</f>
        <v>0</v>
      </c>
      <c r="Q347" s="172">
        <f ca="1">UFSC!Q17</f>
        <v>0</v>
      </c>
      <c r="R347" s="172">
        <f ca="1">UFSC!R17</f>
        <v>0</v>
      </c>
      <c r="S347" s="172">
        <f ca="1">UFSC!S17</f>
        <v>0</v>
      </c>
      <c r="T347" s="85" t="str">
        <f ca="1">UFSC!T17</f>
        <v>P</v>
      </c>
      <c r="U347" s="172">
        <f ca="1">UFSC!U17</f>
        <v>1</v>
      </c>
      <c r="V347" s="172">
        <f ca="1">UFSC!V17</f>
        <v>2</v>
      </c>
      <c r="W347" s="172">
        <f ca="1">UFSC!W17</f>
        <v>2</v>
      </c>
      <c r="X347" s="172">
        <f ca="1">UFSC!X17</f>
        <v>4</v>
      </c>
      <c r="Y347" s="172">
        <f ca="1">UFSC!Y17</f>
        <v>0</v>
      </c>
      <c r="Z347" s="172">
        <f ca="1">UFSC!Z17</f>
        <v>0</v>
      </c>
      <c r="AA347" s="172">
        <f ca="1">UFSC!AA17</f>
        <v>0</v>
      </c>
      <c r="AB347" s="172">
        <f ca="1">UFSC!AB17</f>
        <v>0</v>
      </c>
      <c r="AC347" s="172">
        <f ca="1">UFSC!AC17</f>
        <v>0</v>
      </c>
      <c r="AD347" s="172">
        <f ca="1">UFSC!AD17</f>
        <v>0</v>
      </c>
      <c r="AE347" s="172">
        <f ca="1">UFSC!AE17</f>
        <v>0</v>
      </c>
      <c r="AF347" s="172">
        <f ca="1">UFSC!AF17</f>
        <v>0</v>
      </c>
      <c r="AG347" s="172">
        <f ca="1">UFSC!AG17</f>
        <v>0</v>
      </c>
      <c r="AH347" s="172">
        <f ca="1">UFSC!AH17</f>
        <v>0</v>
      </c>
      <c r="AI347" s="172">
        <f ca="1">UFSC!AI17</f>
        <v>0</v>
      </c>
      <c r="AJ347" s="172"/>
      <c r="AK347" s="93"/>
      <c r="AL347" s="33"/>
      <c r="AM347" s="33"/>
      <c r="AN347" s="36"/>
      <c r="AO347" s="36"/>
      <c r="AP347" s="36"/>
      <c r="AQ347" s="36"/>
      <c r="AR347" s="37"/>
      <c r="AS347" s="33"/>
      <c r="AT347" s="33"/>
      <c r="AU347" s="33"/>
      <c r="AV347" s="33"/>
      <c r="AW347" s="33"/>
      <c r="AX347" s="33"/>
      <c r="AY347" s="33"/>
      <c r="AZ347" s="38">
        <f t="shared" si="403"/>
        <v>2</v>
      </c>
      <c r="BA347" s="39">
        <f t="shared" si="404"/>
        <v>1</v>
      </c>
      <c r="BB347" s="40">
        <f t="shared" si="405"/>
        <v>2</v>
      </c>
      <c r="BC347" s="31">
        <f t="shared" si="406"/>
        <v>3</v>
      </c>
      <c r="BD347" s="40">
        <f t="shared" si="407"/>
        <v>5</v>
      </c>
      <c r="BE347" s="31">
        <f t="shared" si="408"/>
        <v>8</v>
      </c>
      <c r="BF347" s="40">
        <f t="shared" si="409"/>
        <v>7</v>
      </c>
      <c r="BG347" s="31">
        <f t="shared" si="410"/>
        <v>15</v>
      </c>
      <c r="BH347" s="40">
        <f t="shared" si="411"/>
        <v>0</v>
      </c>
      <c r="BI347" s="40">
        <f t="shared" si="412"/>
        <v>0</v>
      </c>
      <c r="BJ347" s="40">
        <f t="shared" si="413"/>
        <v>0</v>
      </c>
      <c r="BK347" s="40">
        <f t="shared" si="414"/>
        <v>0</v>
      </c>
      <c r="BL347" s="40">
        <f t="shared" si="415"/>
        <v>0</v>
      </c>
      <c r="BM347" s="31">
        <f t="shared" si="416"/>
        <v>0</v>
      </c>
      <c r="BN347" s="40">
        <f t="shared" si="417"/>
        <v>0</v>
      </c>
      <c r="BO347" s="40">
        <f t="shared" si="418"/>
        <v>0</v>
      </c>
      <c r="BP347" s="40">
        <f t="shared" si="419"/>
        <v>0</v>
      </c>
      <c r="BQ347" s="40">
        <f t="shared" si="420"/>
        <v>0</v>
      </c>
      <c r="BR347" s="40">
        <f t="shared" si="421"/>
        <v>0</v>
      </c>
      <c r="BS347" s="31">
        <f t="shared" si="422"/>
        <v>0</v>
      </c>
      <c r="BT347" s="40">
        <f t="shared" si="423"/>
        <v>0</v>
      </c>
      <c r="BU347" s="41">
        <f t="shared" si="424"/>
        <v>0</v>
      </c>
      <c r="BV347" s="41">
        <f t="shared" si="425"/>
        <v>0</v>
      </c>
      <c r="BW347" s="42"/>
      <c r="BX347" s="39">
        <f t="shared" si="426"/>
        <v>840</v>
      </c>
      <c r="BY347" s="40">
        <f t="shared" si="427"/>
        <v>0</v>
      </c>
      <c r="BZ347" s="40">
        <f t="shared" si="428"/>
        <v>0</v>
      </c>
      <c r="CA347" s="40">
        <f t="shared" si="429"/>
        <v>0</v>
      </c>
      <c r="CB347" s="40">
        <f t="shared" si="430"/>
        <v>0</v>
      </c>
      <c r="CC347" s="32">
        <f t="shared" si="400"/>
        <v>840</v>
      </c>
      <c r="CD347" s="177">
        <f t="shared" si="262"/>
        <v>693.33333333333337</v>
      </c>
      <c r="CE347" s="24">
        <f t="shared" si="431"/>
        <v>3</v>
      </c>
      <c r="CF347" s="177">
        <f t="shared" si="263"/>
        <v>653.33333333333337</v>
      </c>
      <c r="CG347" s="24">
        <f t="shared" si="432"/>
        <v>4</v>
      </c>
      <c r="CH347" s="177">
        <f t="shared" si="264"/>
        <v>600</v>
      </c>
      <c r="CI347" s="24">
        <f t="shared" si="433"/>
        <v>5</v>
      </c>
      <c r="CJ347" s="24">
        <f t="shared" si="401"/>
        <v>72</v>
      </c>
      <c r="CK347" s="175">
        <f t="shared" si="382"/>
        <v>0.42410319844495498</v>
      </c>
      <c r="CM347">
        <f t="shared" si="383"/>
        <v>0.18484288354898337</v>
      </c>
      <c r="CN347">
        <f t="shared" si="384"/>
        <v>0.3115264797507788</v>
      </c>
      <c r="CO347">
        <f t="shared" si="385"/>
        <v>0.49900199600798406</v>
      </c>
      <c r="CP347">
        <f t="shared" si="386"/>
        <v>1.5945330296127564</v>
      </c>
      <c r="CQ347">
        <f t="shared" si="387"/>
        <v>0</v>
      </c>
      <c r="CR347">
        <f t="shared" si="388"/>
        <v>0</v>
      </c>
      <c r="CS347">
        <f t="shared" si="389"/>
        <v>0</v>
      </c>
      <c r="CT347">
        <f t="shared" si="390"/>
        <v>0</v>
      </c>
      <c r="CU347">
        <f t="shared" si="391"/>
        <v>0</v>
      </c>
      <c r="CV347">
        <f t="shared" si="392"/>
        <v>0</v>
      </c>
      <c r="CW347">
        <f t="shared" si="393"/>
        <v>0</v>
      </c>
      <c r="CX347">
        <f t="shared" si="394"/>
        <v>0</v>
      </c>
      <c r="CY347">
        <f t="shared" si="395"/>
        <v>0</v>
      </c>
      <c r="CZ347">
        <f t="shared" si="396"/>
        <v>0</v>
      </c>
      <c r="DA347">
        <f t="shared" si="397"/>
        <v>0</v>
      </c>
      <c r="DB347">
        <f t="shared" si="398"/>
        <v>0</v>
      </c>
      <c r="DC347">
        <f t="shared" si="399"/>
        <v>0</v>
      </c>
      <c r="DE347" s="24">
        <f t="shared" si="402"/>
        <v>0</v>
      </c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</row>
    <row r="348" spans="1:123" ht="15.75" thickBot="1">
      <c r="A348" s="172" t="str">
        <f ca="1">UFSC!A18</f>
        <v>UFSC</v>
      </c>
      <c r="B348" s="172">
        <f ca="1">UFSC!B18</f>
        <v>16</v>
      </c>
      <c r="C348" s="172" t="str">
        <f ca="1">UFSC!C18</f>
        <v>ROSANE CARLA ROSENDO DA SILVA</v>
      </c>
      <c r="D348" s="85" t="str">
        <f ca="1">UFSC!D18</f>
        <v>P</v>
      </c>
      <c r="E348" s="172">
        <f ca="1">UFSC!E18</f>
        <v>0</v>
      </c>
      <c r="F348" s="172">
        <f ca="1">UFSC!F18</f>
        <v>1</v>
      </c>
      <c r="G348" s="172">
        <f ca="1">UFSC!G18</f>
        <v>1</v>
      </c>
      <c r="H348" s="172">
        <f ca="1">UFSC!H18</f>
        <v>1</v>
      </c>
      <c r="I348" s="172">
        <f ca="1">UFSC!I18</f>
        <v>0</v>
      </c>
      <c r="J348" s="172">
        <f ca="1">UFSC!J18</f>
        <v>0</v>
      </c>
      <c r="K348" s="172">
        <f ca="1">UFSC!K18</f>
        <v>0</v>
      </c>
      <c r="L348" s="172">
        <f ca="1">UFSC!L18</f>
        <v>0</v>
      </c>
      <c r="M348" s="172">
        <f ca="1">UFSC!M18</f>
        <v>0</v>
      </c>
      <c r="N348" s="172">
        <f ca="1">UFSC!N18</f>
        <v>0</v>
      </c>
      <c r="O348" s="172">
        <f ca="1">UFSC!O18</f>
        <v>0</v>
      </c>
      <c r="P348" s="172">
        <f ca="1">UFSC!P18</f>
        <v>0</v>
      </c>
      <c r="Q348" s="172">
        <f ca="1">UFSC!Q18</f>
        <v>0</v>
      </c>
      <c r="R348" s="172">
        <f ca="1">UFSC!R18</f>
        <v>0</v>
      </c>
      <c r="S348" s="172">
        <f ca="1">UFSC!S18</f>
        <v>0</v>
      </c>
      <c r="T348" s="85" t="str">
        <f ca="1">UFSC!T18</f>
        <v>P</v>
      </c>
      <c r="U348" s="172">
        <f ca="1">UFSC!U18</f>
        <v>0</v>
      </c>
      <c r="V348" s="172">
        <f ca="1">UFSC!V18</f>
        <v>1</v>
      </c>
      <c r="W348" s="172">
        <f ca="1">UFSC!W18</f>
        <v>0</v>
      </c>
      <c r="X348" s="172">
        <f ca="1">UFSC!X18</f>
        <v>0</v>
      </c>
      <c r="Y348" s="172">
        <f ca="1">UFSC!Y18</f>
        <v>0</v>
      </c>
      <c r="Z348" s="172">
        <f ca="1">UFSC!Z18</f>
        <v>0</v>
      </c>
      <c r="AA348" s="172">
        <f ca="1">UFSC!AA18</f>
        <v>0</v>
      </c>
      <c r="AB348" s="172">
        <f ca="1">UFSC!AB18</f>
        <v>0</v>
      </c>
      <c r="AC348" s="172">
        <f ca="1">UFSC!AC18</f>
        <v>0</v>
      </c>
      <c r="AD348" s="172">
        <f ca="1">UFSC!AD18</f>
        <v>0</v>
      </c>
      <c r="AE348" s="172">
        <f ca="1">UFSC!AE18</f>
        <v>0</v>
      </c>
      <c r="AF348" s="172">
        <f ca="1">UFSC!AF18</f>
        <v>0</v>
      </c>
      <c r="AG348" s="172">
        <f ca="1">UFSC!AG18</f>
        <v>0</v>
      </c>
      <c r="AH348" s="172">
        <f ca="1">UFSC!AH18</f>
        <v>0</v>
      </c>
      <c r="AI348" s="172">
        <f ca="1">UFSC!AI18</f>
        <v>0</v>
      </c>
      <c r="AJ348" s="172"/>
      <c r="AK348" s="93"/>
      <c r="AL348" s="33"/>
      <c r="AM348" s="33"/>
      <c r="AN348" s="36"/>
      <c r="AO348" s="36"/>
      <c r="AP348" s="36"/>
      <c r="AQ348" s="36"/>
      <c r="AR348" s="37"/>
      <c r="AS348" s="33"/>
      <c r="AT348" s="33"/>
      <c r="AU348" s="33"/>
      <c r="AV348" s="33"/>
      <c r="AW348" s="33"/>
      <c r="AX348" s="33"/>
      <c r="AY348" s="33"/>
      <c r="AZ348" s="38">
        <f t="shared" si="403"/>
        <v>2</v>
      </c>
      <c r="BA348" s="39">
        <f t="shared" si="404"/>
        <v>0</v>
      </c>
      <c r="BB348" s="40">
        <f t="shared" si="405"/>
        <v>2</v>
      </c>
      <c r="BC348" s="31">
        <f t="shared" si="406"/>
        <v>2</v>
      </c>
      <c r="BD348" s="40">
        <f t="shared" si="407"/>
        <v>1</v>
      </c>
      <c r="BE348" s="31">
        <f t="shared" si="408"/>
        <v>3</v>
      </c>
      <c r="BF348" s="40">
        <f t="shared" si="409"/>
        <v>1</v>
      </c>
      <c r="BG348" s="31">
        <f t="shared" si="410"/>
        <v>4</v>
      </c>
      <c r="BH348" s="40">
        <f t="shared" si="411"/>
        <v>0</v>
      </c>
      <c r="BI348" s="40">
        <f t="shared" si="412"/>
        <v>0</v>
      </c>
      <c r="BJ348" s="40">
        <f t="shared" si="413"/>
        <v>0</v>
      </c>
      <c r="BK348" s="40">
        <f t="shared" si="414"/>
        <v>0</v>
      </c>
      <c r="BL348" s="40">
        <f t="shared" si="415"/>
        <v>0</v>
      </c>
      <c r="BM348" s="31">
        <f t="shared" si="416"/>
        <v>0</v>
      </c>
      <c r="BN348" s="40">
        <f t="shared" si="417"/>
        <v>0</v>
      </c>
      <c r="BO348" s="40">
        <f t="shared" si="418"/>
        <v>0</v>
      </c>
      <c r="BP348" s="40">
        <f t="shared" si="419"/>
        <v>0</v>
      </c>
      <c r="BQ348" s="40">
        <f t="shared" si="420"/>
        <v>0</v>
      </c>
      <c r="BR348" s="40">
        <f t="shared" si="421"/>
        <v>0</v>
      </c>
      <c r="BS348" s="31">
        <f t="shared" si="422"/>
        <v>0</v>
      </c>
      <c r="BT348" s="40">
        <f t="shared" si="423"/>
        <v>0</v>
      </c>
      <c r="BU348" s="41">
        <f t="shared" si="424"/>
        <v>0</v>
      </c>
      <c r="BV348" s="41">
        <f t="shared" si="425"/>
        <v>0</v>
      </c>
      <c r="BW348" s="42"/>
      <c r="BX348" s="39">
        <f t="shared" si="426"/>
        <v>260</v>
      </c>
      <c r="BY348" s="40">
        <f t="shared" si="427"/>
        <v>0</v>
      </c>
      <c r="BZ348" s="40">
        <f t="shared" si="428"/>
        <v>0</v>
      </c>
      <c r="CA348" s="40">
        <f t="shared" si="429"/>
        <v>0</v>
      </c>
      <c r="CB348" s="40">
        <f t="shared" si="430"/>
        <v>0</v>
      </c>
      <c r="CC348" s="32">
        <f t="shared" si="400"/>
        <v>260</v>
      </c>
      <c r="CD348" s="177">
        <f t="shared" si="262"/>
        <v>113.33333333333334</v>
      </c>
      <c r="CE348" s="24">
        <f t="shared" si="431"/>
        <v>3</v>
      </c>
      <c r="CF348" s="177">
        <f t="shared" si="263"/>
        <v>73.333333333333343</v>
      </c>
      <c r="CG348" s="24">
        <f t="shared" si="432"/>
        <v>4</v>
      </c>
      <c r="CH348" s="177">
        <f t="shared" si="264"/>
        <v>20</v>
      </c>
      <c r="CI348" s="24">
        <f t="shared" si="433"/>
        <v>5</v>
      </c>
      <c r="CJ348" s="24">
        <f t="shared" si="401"/>
        <v>244</v>
      </c>
      <c r="CK348" s="175">
        <f t="shared" si="382"/>
        <v>0.13127003761391462</v>
      </c>
      <c r="CM348">
        <f t="shared" si="383"/>
        <v>0</v>
      </c>
      <c r="CN348">
        <f t="shared" si="384"/>
        <v>0.3115264797507788</v>
      </c>
      <c r="CO348">
        <f t="shared" si="385"/>
        <v>9.9800399201596807E-2</v>
      </c>
      <c r="CP348">
        <f t="shared" si="386"/>
        <v>0.22779043280182235</v>
      </c>
      <c r="CQ348">
        <f t="shared" si="387"/>
        <v>0</v>
      </c>
      <c r="CR348">
        <f t="shared" si="388"/>
        <v>0</v>
      </c>
      <c r="CS348">
        <f t="shared" si="389"/>
        <v>0</v>
      </c>
      <c r="CT348">
        <f t="shared" si="390"/>
        <v>0</v>
      </c>
      <c r="CU348">
        <f t="shared" si="391"/>
        <v>0</v>
      </c>
      <c r="CV348">
        <f t="shared" si="392"/>
        <v>0</v>
      </c>
      <c r="CW348">
        <f t="shared" si="393"/>
        <v>0</v>
      </c>
      <c r="CX348">
        <f t="shared" si="394"/>
        <v>0</v>
      </c>
      <c r="CY348">
        <f t="shared" si="395"/>
        <v>0</v>
      </c>
      <c r="CZ348">
        <f t="shared" si="396"/>
        <v>0</v>
      </c>
      <c r="DA348">
        <f t="shared" si="397"/>
        <v>0</v>
      </c>
      <c r="DB348">
        <f t="shared" si="398"/>
        <v>0</v>
      </c>
      <c r="DC348">
        <f t="shared" si="399"/>
        <v>0</v>
      </c>
      <c r="DE348" s="24">
        <f t="shared" si="402"/>
        <v>0</v>
      </c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</row>
    <row r="349" spans="1:123" ht="15.75" thickBot="1">
      <c r="A349" s="172" t="str">
        <f ca="1">UFSC!A19</f>
        <v>UFSC</v>
      </c>
      <c r="B349" s="172">
        <f ca="1">UFSC!B19</f>
        <v>17</v>
      </c>
      <c r="C349" s="172" t="str">
        <f ca="1">UFSC!C19</f>
        <v>SARAY GIOVANA DOS SANTOS</v>
      </c>
      <c r="D349" s="85" t="str">
        <f ca="1">UFSC!D19</f>
        <v>P</v>
      </c>
      <c r="E349" s="172">
        <f ca="1">UFSC!E19</f>
        <v>0</v>
      </c>
      <c r="F349" s="172">
        <f ca="1">UFSC!F19</f>
        <v>4</v>
      </c>
      <c r="G349" s="172">
        <f ca="1">UFSC!G19</f>
        <v>3</v>
      </c>
      <c r="H349" s="172">
        <f ca="1">UFSC!H19</f>
        <v>1</v>
      </c>
      <c r="I349" s="172">
        <f ca="1">UFSC!I19</f>
        <v>0</v>
      </c>
      <c r="J349" s="172">
        <f ca="1">UFSC!J19</f>
        <v>0</v>
      </c>
      <c r="K349" s="172">
        <f ca="1">UFSC!K19</f>
        <v>0</v>
      </c>
      <c r="L349" s="172">
        <f ca="1">UFSC!L19</f>
        <v>0</v>
      </c>
      <c r="M349" s="172">
        <f ca="1">UFSC!M19</f>
        <v>0</v>
      </c>
      <c r="N349" s="172">
        <f ca="1">UFSC!N19</f>
        <v>0</v>
      </c>
      <c r="O349" s="172">
        <f ca="1">UFSC!O19</f>
        <v>0</v>
      </c>
      <c r="P349" s="172">
        <f ca="1">UFSC!P19</f>
        <v>0</v>
      </c>
      <c r="Q349" s="172">
        <f ca="1">UFSC!Q19</f>
        <v>0</v>
      </c>
      <c r="R349" s="172">
        <f ca="1">UFSC!R19</f>
        <v>0</v>
      </c>
      <c r="S349" s="172">
        <f ca="1">UFSC!S19</f>
        <v>0</v>
      </c>
      <c r="T349" s="85" t="str">
        <f ca="1">UFSC!T19</f>
        <v>P</v>
      </c>
      <c r="U349" s="172">
        <f ca="1">UFSC!U19</f>
        <v>1</v>
      </c>
      <c r="V349" s="172">
        <f ca="1">UFSC!V19</f>
        <v>1</v>
      </c>
      <c r="W349" s="172">
        <f ca="1">UFSC!W19</f>
        <v>5</v>
      </c>
      <c r="X349" s="172">
        <f ca="1">UFSC!X19</f>
        <v>1</v>
      </c>
      <c r="Y349" s="172">
        <f ca="1">UFSC!Y19</f>
        <v>0</v>
      </c>
      <c r="Z349" s="172">
        <f ca="1">UFSC!Z19</f>
        <v>0</v>
      </c>
      <c r="AA349" s="172">
        <f ca="1">UFSC!AA19</f>
        <v>2</v>
      </c>
      <c r="AB349" s="172">
        <f ca="1">UFSC!AB19</f>
        <v>0</v>
      </c>
      <c r="AC349" s="172">
        <f ca="1">UFSC!AC19</f>
        <v>0</v>
      </c>
      <c r="AD349" s="172">
        <f ca="1">UFSC!AD19</f>
        <v>0</v>
      </c>
      <c r="AE349" s="172">
        <f ca="1">UFSC!AE19</f>
        <v>0</v>
      </c>
      <c r="AF349" s="172">
        <f ca="1">UFSC!AF19</f>
        <v>0</v>
      </c>
      <c r="AG349" s="172">
        <f ca="1">UFSC!AG19</f>
        <v>0</v>
      </c>
      <c r="AH349" s="172">
        <f ca="1">UFSC!AH19</f>
        <v>0</v>
      </c>
      <c r="AI349" s="172">
        <f ca="1">UFSC!AI19</f>
        <v>0</v>
      </c>
      <c r="AJ349" s="172"/>
      <c r="AK349" s="93"/>
      <c r="AL349" s="33"/>
      <c r="AM349" s="33"/>
      <c r="AN349" s="36"/>
      <c r="AO349" s="36"/>
      <c r="AP349" s="36"/>
      <c r="AQ349" s="36"/>
      <c r="AR349" s="37"/>
      <c r="AS349" s="33"/>
      <c r="AT349" s="33"/>
      <c r="AU349" s="33"/>
      <c r="AV349" s="33"/>
      <c r="AW349" s="33"/>
      <c r="AX349" s="33"/>
      <c r="AY349" s="33"/>
      <c r="AZ349" s="38">
        <f t="shared" si="403"/>
        <v>2</v>
      </c>
      <c r="BA349" s="39">
        <f t="shared" si="404"/>
        <v>1</v>
      </c>
      <c r="BB349" s="40">
        <f t="shared" si="405"/>
        <v>5</v>
      </c>
      <c r="BC349" s="31">
        <f t="shared" si="406"/>
        <v>6</v>
      </c>
      <c r="BD349" s="40">
        <f t="shared" si="407"/>
        <v>8</v>
      </c>
      <c r="BE349" s="31">
        <f t="shared" si="408"/>
        <v>14</v>
      </c>
      <c r="BF349" s="40">
        <f t="shared" si="409"/>
        <v>2</v>
      </c>
      <c r="BG349" s="31">
        <f t="shared" si="410"/>
        <v>16</v>
      </c>
      <c r="BH349" s="40">
        <f t="shared" si="411"/>
        <v>0</v>
      </c>
      <c r="BI349" s="40">
        <f t="shared" si="412"/>
        <v>0</v>
      </c>
      <c r="BJ349" s="40">
        <f t="shared" si="413"/>
        <v>2</v>
      </c>
      <c r="BK349" s="40">
        <f t="shared" si="414"/>
        <v>0</v>
      </c>
      <c r="BL349" s="40">
        <f t="shared" si="415"/>
        <v>0</v>
      </c>
      <c r="BM349" s="31">
        <f t="shared" si="416"/>
        <v>0</v>
      </c>
      <c r="BN349" s="40">
        <f t="shared" si="417"/>
        <v>0</v>
      </c>
      <c r="BO349" s="40">
        <f t="shared" si="418"/>
        <v>0</v>
      </c>
      <c r="BP349" s="40">
        <f t="shared" si="419"/>
        <v>0</v>
      </c>
      <c r="BQ349" s="40">
        <f t="shared" si="420"/>
        <v>0</v>
      </c>
      <c r="BR349" s="40">
        <f t="shared" si="421"/>
        <v>0</v>
      </c>
      <c r="BS349" s="31">
        <f t="shared" si="422"/>
        <v>0</v>
      </c>
      <c r="BT349" s="40">
        <f t="shared" si="423"/>
        <v>0</v>
      </c>
      <c r="BU349" s="41">
        <f t="shared" si="424"/>
        <v>0</v>
      </c>
      <c r="BV349" s="41">
        <f t="shared" si="425"/>
        <v>0</v>
      </c>
      <c r="BW349" s="42"/>
      <c r="BX349" s="39">
        <f t="shared" si="426"/>
        <v>1060</v>
      </c>
      <c r="BY349" s="40">
        <f t="shared" si="427"/>
        <v>0</v>
      </c>
      <c r="BZ349" s="40">
        <f t="shared" si="428"/>
        <v>10</v>
      </c>
      <c r="CA349" s="40">
        <f t="shared" si="429"/>
        <v>0</v>
      </c>
      <c r="CB349" s="40">
        <f t="shared" si="430"/>
        <v>0</v>
      </c>
      <c r="CC349" s="32">
        <f t="shared" si="400"/>
        <v>1070</v>
      </c>
      <c r="CD349" s="177">
        <f t="shared" si="262"/>
        <v>923.33333333333337</v>
      </c>
      <c r="CE349" s="24">
        <f t="shared" si="431"/>
        <v>3</v>
      </c>
      <c r="CF349" s="177">
        <f t="shared" si="263"/>
        <v>883.33333333333337</v>
      </c>
      <c r="CG349" s="24">
        <f t="shared" si="432"/>
        <v>4</v>
      </c>
      <c r="CH349" s="177">
        <f t="shared" si="264"/>
        <v>830</v>
      </c>
      <c r="CI349" s="24">
        <f t="shared" si="433"/>
        <v>5</v>
      </c>
      <c r="CJ349" s="24">
        <f t="shared" si="401"/>
        <v>46</v>
      </c>
      <c r="CK349" s="175">
        <f t="shared" si="382"/>
        <v>0.54022669325726402</v>
      </c>
      <c r="CM349">
        <f t="shared" si="383"/>
        <v>0.18484288354898337</v>
      </c>
      <c r="CN349">
        <f t="shared" si="384"/>
        <v>0.77881619937694702</v>
      </c>
      <c r="CO349">
        <f t="shared" si="385"/>
        <v>0.79840319361277445</v>
      </c>
      <c r="CP349">
        <f t="shared" si="386"/>
        <v>0.45558086560364469</v>
      </c>
      <c r="CQ349">
        <f t="shared" si="387"/>
        <v>0</v>
      </c>
      <c r="CR349">
        <f t="shared" si="388"/>
        <v>0</v>
      </c>
      <c r="CS349">
        <f t="shared" si="389"/>
        <v>2.0408163265306123</v>
      </c>
      <c r="CT349">
        <f t="shared" si="390"/>
        <v>0</v>
      </c>
      <c r="CU349">
        <f t="shared" si="391"/>
        <v>0</v>
      </c>
      <c r="CV349">
        <f t="shared" si="392"/>
        <v>0</v>
      </c>
      <c r="CW349">
        <f t="shared" si="393"/>
        <v>0</v>
      </c>
      <c r="CX349">
        <f t="shared" si="394"/>
        <v>0</v>
      </c>
      <c r="CY349">
        <f t="shared" si="395"/>
        <v>0</v>
      </c>
      <c r="CZ349">
        <f t="shared" si="396"/>
        <v>0</v>
      </c>
      <c r="DA349">
        <f t="shared" si="397"/>
        <v>0</v>
      </c>
      <c r="DB349">
        <f t="shared" si="398"/>
        <v>0</v>
      </c>
      <c r="DC349">
        <f t="shared" si="399"/>
        <v>0</v>
      </c>
      <c r="DE349" s="24">
        <f t="shared" si="402"/>
        <v>0</v>
      </c>
      <c r="DF349" s="24"/>
      <c r="DG349" s="24"/>
      <c r="DH349" s="24"/>
      <c r="DI349" s="24"/>
      <c r="DJ349" s="24"/>
      <c r="DK349" s="24"/>
      <c r="DL349" s="24"/>
      <c r="DM349" s="24"/>
      <c r="DN349" s="24"/>
      <c r="DO349" s="24"/>
      <c r="DP349" s="24"/>
      <c r="DQ349" s="24"/>
      <c r="DR349" s="24"/>
      <c r="DS349" s="24"/>
    </row>
    <row r="350" spans="1:123" ht="15.75" thickBot="1">
      <c r="A350" s="172" t="str">
        <f ca="1">UFSC!A20</f>
        <v>UFSC</v>
      </c>
      <c r="B350" s="172">
        <f ca="1">UFSC!B20</f>
        <v>18</v>
      </c>
      <c r="C350" s="172" t="str">
        <f ca="1">UFSC!C20</f>
        <v>TÂNIA ROSANE BERTOLDO BENEDETTI</v>
      </c>
      <c r="D350" s="85" t="str">
        <f ca="1">UFSC!D20</f>
        <v>P</v>
      </c>
      <c r="E350" s="172">
        <f ca="1">UFSC!E20</f>
        <v>0</v>
      </c>
      <c r="F350" s="172">
        <f ca="1">UFSC!F20</f>
        <v>0</v>
      </c>
      <c r="G350" s="172">
        <f ca="1">UFSC!G20</f>
        <v>5</v>
      </c>
      <c r="H350" s="172">
        <f ca="1">UFSC!H20</f>
        <v>0</v>
      </c>
      <c r="I350" s="172">
        <f ca="1">UFSC!I20</f>
        <v>1</v>
      </c>
      <c r="J350" s="172">
        <f ca="1">UFSC!J20</f>
        <v>2</v>
      </c>
      <c r="K350" s="172">
        <f ca="1">UFSC!K20</f>
        <v>0</v>
      </c>
      <c r="L350" s="172">
        <f ca="1">UFSC!L20</f>
        <v>0</v>
      </c>
      <c r="M350" s="172">
        <f ca="1">UFSC!M20</f>
        <v>0</v>
      </c>
      <c r="N350" s="172">
        <f ca="1">UFSC!N20</f>
        <v>0</v>
      </c>
      <c r="O350" s="172">
        <f ca="1">UFSC!O20</f>
        <v>0</v>
      </c>
      <c r="P350" s="172">
        <f ca="1">UFSC!P20</f>
        <v>0</v>
      </c>
      <c r="Q350" s="172">
        <f ca="1">UFSC!Q20</f>
        <v>0</v>
      </c>
      <c r="R350" s="172">
        <f ca="1">UFSC!R20</f>
        <v>0</v>
      </c>
      <c r="S350" s="172">
        <f ca="1">UFSC!S20</f>
        <v>0</v>
      </c>
      <c r="T350" s="85" t="str">
        <f ca="1">UFSC!T20</f>
        <v>P</v>
      </c>
      <c r="U350" s="172">
        <f ca="1">UFSC!U20</f>
        <v>0</v>
      </c>
      <c r="V350" s="172">
        <f ca="1">UFSC!V20</f>
        <v>1</v>
      </c>
      <c r="W350" s="172">
        <f ca="1">UFSC!W20</f>
        <v>1</v>
      </c>
      <c r="X350" s="172">
        <f ca="1">UFSC!X20</f>
        <v>5</v>
      </c>
      <c r="Y350" s="172">
        <f ca="1">UFSC!Y20</f>
        <v>1</v>
      </c>
      <c r="Z350" s="172">
        <f ca="1">UFSC!Z20</f>
        <v>1</v>
      </c>
      <c r="AA350" s="172">
        <f ca="1">UFSC!AA20</f>
        <v>0</v>
      </c>
      <c r="AB350" s="172">
        <f ca="1">UFSC!AB20</f>
        <v>0</v>
      </c>
      <c r="AC350" s="172">
        <f ca="1">UFSC!AC20</f>
        <v>0</v>
      </c>
      <c r="AD350" s="172">
        <f ca="1">UFSC!AD20</f>
        <v>0</v>
      </c>
      <c r="AE350" s="172">
        <f ca="1">UFSC!AE20</f>
        <v>0</v>
      </c>
      <c r="AF350" s="172">
        <f ca="1">UFSC!AF20</f>
        <v>0</v>
      </c>
      <c r="AG350" s="172">
        <f ca="1">UFSC!AG20</f>
        <v>0</v>
      </c>
      <c r="AH350" s="172">
        <f ca="1">UFSC!AH20</f>
        <v>0</v>
      </c>
      <c r="AI350" s="172">
        <f ca="1">UFSC!AI20</f>
        <v>0</v>
      </c>
      <c r="AJ350" s="172"/>
      <c r="AK350" s="93"/>
      <c r="AL350" s="33"/>
      <c r="AM350" s="33"/>
      <c r="AN350" s="36"/>
      <c r="AO350" s="36"/>
      <c r="AP350" s="36"/>
      <c r="AQ350" s="36"/>
      <c r="AR350" s="37"/>
      <c r="AS350" s="33"/>
      <c r="AT350" s="33"/>
      <c r="AU350" s="33"/>
      <c r="AV350" s="33"/>
      <c r="AW350" s="33"/>
      <c r="AX350" s="33"/>
      <c r="AY350" s="33"/>
      <c r="AZ350" s="38">
        <f t="shared" si="403"/>
        <v>2</v>
      </c>
      <c r="BA350" s="39">
        <f t="shared" si="404"/>
        <v>0</v>
      </c>
      <c r="BB350" s="40">
        <f t="shared" si="405"/>
        <v>1</v>
      </c>
      <c r="BC350" s="31">
        <f t="shared" si="406"/>
        <v>1</v>
      </c>
      <c r="BD350" s="40">
        <f t="shared" si="407"/>
        <v>6</v>
      </c>
      <c r="BE350" s="31">
        <f t="shared" si="408"/>
        <v>7</v>
      </c>
      <c r="BF350" s="40">
        <f t="shared" si="409"/>
        <v>5</v>
      </c>
      <c r="BG350" s="31">
        <f t="shared" si="410"/>
        <v>12</v>
      </c>
      <c r="BH350" s="40">
        <f t="shared" si="411"/>
        <v>2</v>
      </c>
      <c r="BI350" s="40">
        <f t="shared" si="412"/>
        <v>3</v>
      </c>
      <c r="BJ350" s="40">
        <f t="shared" si="413"/>
        <v>0</v>
      </c>
      <c r="BK350" s="40">
        <f t="shared" si="414"/>
        <v>0</v>
      </c>
      <c r="BL350" s="40">
        <f t="shared" si="415"/>
        <v>0</v>
      </c>
      <c r="BM350" s="31">
        <f t="shared" si="416"/>
        <v>0</v>
      </c>
      <c r="BN350" s="40">
        <f t="shared" si="417"/>
        <v>0</v>
      </c>
      <c r="BO350" s="40">
        <f t="shared" si="418"/>
        <v>0</v>
      </c>
      <c r="BP350" s="40">
        <f t="shared" si="419"/>
        <v>0</v>
      </c>
      <c r="BQ350" s="40">
        <f t="shared" si="420"/>
        <v>0</v>
      </c>
      <c r="BR350" s="40">
        <f t="shared" si="421"/>
        <v>0</v>
      </c>
      <c r="BS350" s="31">
        <f t="shared" si="422"/>
        <v>0</v>
      </c>
      <c r="BT350" s="40">
        <f t="shared" si="423"/>
        <v>0</v>
      </c>
      <c r="BU350" s="41">
        <f t="shared" si="424"/>
        <v>0</v>
      </c>
      <c r="BV350" s="41">
        <f t="shared" si="425"/>
        <v>0</v>
      </c>
      <c r="BW350" s="42"/>
      <c r="BX350" s="39">
        <f t="shared" si="426"/>
        <v>680</v>
      </c>
      <c r="BY350" s="40">
        <f t="shared" si="427"/>
        <v>30</v>
      </c>
      <c r="BZ350" s="40">
        <f t="shared" si="428"/>
        <v>0</v>
      </c>
      <c r="CA350" s="40">
        <f t="shared" si="429"/>
        <v>0</v>
      </c>
      <c r="CB350" s="40">
        <f t="shared" si="430"/>
        <v>0</v>
      </c>
      <c r="CC350" s="32">
        <f t="shared" si="400"/>
        <v>710</v>
      </c>
      <c r="CD350" s="177">
        <f t="shared" si="262"/>
        <v>563.33333333333337</v>
      </c>
      <c r="CE350" s="24">
        <f t="shared" si="431"/>
        <v>3</v>
      </c>
      <c r="CF350" s="177">
        <f t="shared" si="263"/>
        <v>523.33333333333337</v>
      </c>
      <c r="CG350" s="24">
        <f t="shared" si="432"/>
        <v>4</v>
      </c>
      <c r="CH350" s="177">
        <f t="shared" si="264"/>
        <v>470</v>
      </c>
      <c r="CI350" s="24">
        <f t="shared" si="433"/>
        <v>5</v>
      </c>
      <c r="CJ350" s="24">
        <f t="shared" si="401"/>
        <v>93</v>
      </c>
      <c r="CK350" s="175">
        <f t="shared" si="382"/>
        <v>0.35846817963799765</v>
      </c>
      <c r="CM350">
        <f t="shared" si="383"/>
        <v>0</v>
      </c>
      <c r="CN350">
        <f t="shared" si="384"/>
        <v>0.1557632398753894</v>
      </c>
      <c r="CO350">
        <f t="shared" si="385"/>
        <v>0.5988023952095809</v>
      </c>
      <c r="CP350">
        <f t="shared" si="386"/>
        <v>1.1389521640091116</v>
      </c>
      <c r="CQ350">
        <f t="shared" si="387"/>
        <v>1.680672268907563</v>
      </c>
      <c r="CR350">
        <f t="shared" si="388"/>
        <v>0.89820359281437134</v>
      </c>
      <c r="CS350">
        <f t="shared" si="389"/>
        <v>0</v>
      </c>
      <c r="CT350">
        <f t="shared" si="390"/>
        <v>0</v>
      </c>
      <c r="CU350">
        <f t="shared" si="391"/>
        <v>0</v>
      </c>
      <c r="CV350">
        <f t="shared" si="392"/>
        <v>0</v>
      </c>
      <c r="CW350">
        <f t="shared" si="393"/>
        <v>0</v>
      </c>
      <c r="CX350">
        <f t="shared" si="394"/>
        <v>0</v>
      </c>
      <c r="CY350">
        <f t="shared" si="395"/>
        <v>0</v>
      </c>
      <c r="CZ350">
        <f t="shared" si="396"/>
        <v>0</v>
      </c>
      <c r="DA350">
        <f t="shared" si="397"/>
        <v>0</v>
      </c>
      <c r="DB350">
        <f t="shared" si="398"/>
        <v>0</v>
      </c>
      <c r="DC350">
        <f t="shared" si="399"/>
        <v>0</v>
      </c>
      <c r="DE350" s="24">
        <f t="shared" si="402"/>
        <v>0</v>
      </c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</row>
    <row r="351" spans="1:123" ht="15.75" thickBot="1">
      <c r="A351" s="172" t="str">
        <f ca="1">UFSC!A21</f>
        <v>UFSC</v>
      </c>
      <c r="B351" s="172">
        <f ca="1">UFSC!B21</f>
        <v>19</v>
      </c>
      <c r="C351" s="172" t="str">
        <f ca="1">UFSC!C21</f>
        <v>MARIA DE FÁTIMA DA SILVA DUARTE</v>
      </c>
      <c r="D351" s="85" t="str">
        <f ca="1">UFSC!D21</f>
        <v>P</v>
      </c>
      <c r="E351" s="172">
        <f ca="1">UFSC!E21</f>
        <v>0</v>
      </c>
      <c r="F351" s="172">
        <f ca="1">UFSC!F21</f>
        <v>0</v>
      </c>
      <c r="G351" s="172">
        <f ca="1">UFSC!G21</f>
        <v>2</v>
      </c>
      <c r="H351" s="172">
        <f ca="1">UFSC!H21</f>
        <v>1</v>
      </c>
      <c r="I351" s="172">
        <f ca="1">UFSC!I21</f>
        <v>0</v>
      </c>
      <c r="J351" s="172">
        <f ca="1">UFSC!J21</f>
        <v>0</v>
      </c>
      <c r="K351" s="172">
        <f ca="1">UFSC!K21</f>
        <v>1</v>
      </c>
      <c r="L351" s="172">
        <f ca="1">UFSC!L21</f>
        <v>0</v>
      </c>
      <c r="M351" s="172">
        <f ca="1">UFSC!M21</f>
        <v>0</v>
      </c>
      <c r="N351" s="172">
        <f ca="1">UFSC!N21</f>
        <v>0</v>
      </c>
      <c r="O351" s="172">
        <f ca="1">UFSC!O21</f>
        <v>0</v>
      </c>
      <c r="P351" s="172">
        <f ca="1">UFSC!P21</f>
        <v>0</v>
      </c>
      <c r="Q351" s="172">
        <f ca="1">UFSC!Q21</f>
        <v>0</v>
      </c>
      <c r="R351" s="172">
        <f ca="1">UFSC!R21</f>
        <v>0</v>
      </c>
      <c r="S351" s="172">
        <f ca="1">UFSC!S21</f>
        <v>0</v>
      </c>
      <c r="T351" s="85" t="str">
        <f ca="1">UFSC!T21</f>
        <v>P</v>
      </c>
      <c r="U351" s="172">
        <f ca="1">UFSC!U21</f>
        <v>0</v>
      </c>
      <c r="V351" s="172">
        <f ca="1">UFSC!V21</f>
        <v>0</v>
      </c>
      <c r="W351" s="172">
        <f ca="1">UFSC!W21</f>
        <v>1</v>
      </c>
      <c r="X351" s="172">
        <f ca="1">UFSC!X21</f>
        <v>2</v>
      </c>
      <c r="Y351" s="172">
        <f ca="1">UFSC!Y21</f>
        <v>0</v>
      </c>
      <c r="Z351" s="172">
        <f ca="1">UFSC!Z21</f>
        <v>0</v>
      </c>
      <c r="AA351" s="172">
        <f ca="1">UFSC!AA21</f>
        <v>0</v>
      </c>
      <c r="AB351" s="172">
        <f ca="1">UFSC!AB21</f>
        <v>0</v>
      </c>
      <c r="AC351" s="172">
        <f ca="1">UFSC!AC21</f>
        <v>0</v>
      </c>
      <c r="AD351" s="172">
        <f ca="1">UFSC!AD21</f>
        <v>0</v>
      </c>
      <c r="AE351" s="172">
        <f ca="1">UFSC!AE21</f>
        <v>0</v>
      </c>
      <c r="AF351" s="172">
        <f ca="1">UFSC!AF21</f>
        <v>0</v>
      </c>
      <c r="AG351" s="172">
        <f ca="1">UFSC!AG21</f>
        <v>0</v>
      </c>
      <c r="AH351" s="172">
        <f ca="1">UFSC!AH21</f>
        <v>0</v>
      </c>
      <c r="AI351" s="172">
        <f ca="1">UFSC!AI21</f>
        <v>0</v>
      </c>
      <c r="AJ351" s="172"/>
      <c r="AK351" s="93"/>
      <c r="AL351" s="33"/>
      <c r="AM351" s="33"/>
      <c r="AN351" s="36"/>
      <c r="AO351" s="36"/>
      <c r="AP351" s="36"/>
      <c r="AQ351" s="36"/>
      <c r="AR351" s="37"/>
      <c r="AS351" s="33"/>
      <c r="AT351" s="33"/>
      <c r="AU351" s="33"/>
      <c r="AV351" s="33"/>
      <c r="AW351" s="33"/>
      <c r="AX351" s="33"/>
      <c r="AY351" s="33"/>
      <c r="AZ351" s="38">
        <f t="shared" si="403"/>
        <v>2</v>
      </c>
      <c r="BA351" s="39">
        <f t="shared" si="404"/>
        <v>0</v>
      </c>
      <c r="BB351" s="40">
        <f t="shared" si="405"/>
        <v>0</v>
      </c>
      <c r="BC351" s="31">
        <f t="shared" si="406"/>
        <v>0</v>
      </c>
      <c r="BD351" s="40">
        <f t="shared" si="407"/>
        <v>3</v>
      </c>
      <c r="BE351" s="31">
        <f t="shared" si="408"/>
        <v>3</v>
      </c>
      <c r="BF351" s="40">
        <f t="shared" si="409"/>
        <v>3</v>
      </c>
      <c r="BG351" s="31">
        <f t="shared" si="410"/>
        <v>6</v>
      </c>
      <c r="BH351" s="40">
        <f t="shared" si="411"/>
        <v>0</v>
      </c>
      <c r="BI351" s="40">
        <f t="shared" si="412"/>
        <v>0</v>
      </c>
      <c r="BJ351" s="40">
        <f t="shared" si="413"/>
        <v>1</v>
      </c>
      <c r="BK351" s="40">
        <f t="shared" si="414"/>
        <v>0</v>
      </c>
      <c r="BL351" s="40">
        <f t="shared" si="415"/>
        <v>0</v>
      </c>
      <c r="BM351" s="31">
        <f t="shared" si="416"/>
        <v>0</v>
      </c>
      <c r="BN351" s="40">
        <f t="shared" si="417"/>
        <v>0</v>
      </c>
      <c r="BO351" s="40">
        <f t="shared" si="418"/>
        <v>0</v>
      </c>
      <c r="BP351" s="40">
        <f t="shared" si="419"/>
        <v>0</v>
      </c>
      <c r="BQ351" s="40">
        <f t="shared" si="420"/>
        <v>0</v>
      </c>
      <c r="BR351" s="40">
        <f t="shared" si="421"/>
        <v>0</v>
      </c>
      <c r="BS351" s="31">
        <f t="shared" si="422"/>
        <v>0</v>
      </c>
      <c r="BT351" s="40">
        <f t="shared" si="423"/>
        <v>0</v>
      </c>
      <c r="BU351" s="41">
        <f t="shared" si="424"/>
        <v>0</v>
      </c>
      <c r="BV351" s="41">
        <f t="shared" si="425"/>
        <v>0</v>
      </c>
      <c r="BW351" s="42"/>
      <c r="BX351" s="39">
        <f t="shared" si="426"/>
        <v>300</v>
      </c>
      <c r="BY351" s="40">
        <f t="shared" si="427"/>
        <v>0</v>
      </c>
      <c r="BZ351" s="40">
        <f t="shared" si="428"/>
        <v>5</v>
      </c>
      <c r="CA351" s="40">
        <f t="shared" si="429"/>
        <v>0</v>
      </c>
      <c r="CB351" s="40">
        <f t="shared" si="430"/>
        <v>0</v>
      </c>
      <c r="CC351" s="32">
        <f t="shared" si="400"/>
        <v>305</v>
      </c>
      <c r="CD351" s="177">
        <f t="shared" si="262"/>
        <v>158.33333333333334</v>
      </c>
      <c r="CE351" s="24">
        <f t="shared" si="431"/>
        <v>3</v>
      </c>
      <c r="CF351" s="177">
        <f t="shared" si="263"/>
        <v>118.33333333333334</v>
      </c>
      <c r="CG351" s="24">
        <f t="shared" si="432"/>
        <v>4</v>
      </c>
      <c r="CH351" s="177">
        <f t="shared" si="264"/>
        <v>65</v>
      </c>
      <c r="CI351" s="24">
        <f t="shared" si="433"/>
        <v>5</v>
      </c>
      <c r="CJ351" s="24">
        <f t="shared" si="401"/>
        <v>210</v>
      </c>
      <c r="CK351" s="175">
        <f t="shared" si="382"/>
        <v>0.15398985181632291</v>
      </c>
      <c r="CM351">
        <f t="shared" si="383"/>
        <v>0</v>
      </c>
      <c r="CN351">
        <f t="shared" si="384"/>
        <v>0</v>
      </c>
      <c r="CO351">
        <f t="shared" si="385"/>
        <v>0.29940119760479045</v>
      </c>
      <c r="CP351">
        <f t="shared" si="386"/>
        <v>0.68337129840546706</v>
      </c>
      <c r="CQ351">
        <f t="shared" si="387"/>
        <v>0</v>
      </c>
      <c r="CR351">
        <f t="shared" si="388"/>
        <v>0</v>
      </c>
      <c r="CS351">
        <f t="shared" si="389"/>
        <v>1.0204081632653061</v>
      </c>
      <c r="CT351">
        <f t="shared" si="390"/>
        <v>0</v>
      </c>
      <c r="CU351">
        <f t="shared" si="391"/>
        <v>0</v>
      </c>
      <c r="CV351">
        <f t="shared" si="392"/>
        <v>0</v>
      </c>
      <c r="CW351">
        <f t="shared" si="393"/>
        <v>0</v>
      </c>
      <c r="CX351">
        <f t="shared" si="394"/>
        <v>0</v>
      </c>
      <c r="CY351">
        <f t="shared" si="395"/>
        <v>0</v>
      </c>
      <c r="CZ351">
        <f t="shared" si="396"/>
        <v>0</v>
      </c>
      <c r="DA351">
        <f t="shared" si="397"/>
        <v>0</v>
      </c>
      <c r="DB351">
        <f t="shared" si="398"/>
        <v>0</v>
      </c>
      <c r="DC351">
        <f t="shared" si="399"/>
        <v>0</v>
      </c>
      <c r="DE351" s="24">
        <f t="shared" si="402"/>
        <v>0</v>
      </c>
      <c r="DF351" s="24"/>
      <c r="DG351" s="24"/>
      <c r="DH351" s="24"/>
      <c r="DI351" s="24"/>
      <c r="DJ351" s="24"/>
      <c r="DK351" s="24"/>
      <c r="DL351" s="24"/>
      <c r="DM351" s="24"/>
      <c r="DN351" s="24"/>
      <c r="DO351" s="24"/>
      <c r="DP351" s="24"/>
      <c r="DQ351" s="24"/>
      <c r="DR351" s="24"/>
      <c r="DS351" s="24"/>
    </row>
    <row r="352" spans="1:123" ht="15.75" thickBot="1">
      <c r="A352" s="24" t="str">
        <f ca="1">UNIMEP!A3</f>
        <v>UNIMEP</v>
      </c>
      <c r="B352" s="24">
        <f ca="1">UNIMEP!B3</f>
        <v>1</v>
      </c>
      <c r="C352" s="24" t="str">
        <f ca="1">UNIMEP!C3</f>
        <v>Claudia</v>
      </c>
      <c r="D352" s="85" t="str">
        <f ca="1">UNIMEP!D3</f>
        <v>P</v>
      </c>
      <c r="E352" s="24">
        <f ca="1">UNIMEP!E3</f>
        <v>0</v>
      </c>
      <c r="F352" s="24">
        <f ca="1">UNIMEP!F3</f>
        <v>1</v>
      </c>
      <c r="G352" s="24">
        <f ca="1">UNIMEP!G3</f>
        <v>1</v>
      </c>
      <c r="H352" s="24">
        <f ca="1">UNIMEP!H3</f>
        <v>0</v>
      </c>
      <c r="I352" s="24">
        <f ca="1">UNIMEP!I3</f>
        <v>1</v>
      </c>
      <c r="J352" s="24">
        <f ca="1">UNIMEP!J3</f>
        <v>1</v>
      </c>
      <c r="K352" s="24">
        <f ca="1">UNIMEP!K3</f>
        <v>0</v>
      </c>
      <c r="L352" s="24">
        <f ca="1">UNIMEP!L3</f>
        <v>0</v>
      </c>
      <c r="M352" s="24">
        <f ca="1">UNIMEP!M3</f>
        <v>0</v>
      </c>
      <c r="N352" s="24">
        <f ca="1">UNIMEP!N3</f>
        <v>0</v>
      </c>
      <c r="O352" s="24">
        <f ca="1">UNIMEP!O3</f>
        <v>0</v>
      </c>
      <c r="P352" s="24">
        <f ca="1">UNIMEP!P3</f>
        <v>0</v>
      </c>
      <c r="Q352" s="24">
        <f ca="1">UNIMEP!Q3</f>
        <v>0</v>
      </c>
      <c r="R352" s="24">
        <f ca="1">UNIMEP!R3</f>
        <v>0</v>
      </c>
      <c r="S352" s="24">
        <f ca="1">UNIMEP!S3</f>
        <v>0</v>
      </c>
      <c r="T352" s="85" t="str">
        <f ca="1">UNIMEP!T3</f>
        <v>C</v>
      </c>
      <c r="U352" s="24">
        <f ca="1">UNIMEP!U3</f>
        <v>0</v>
      </c>
      <c r="V352" s="24">
        <f ca="1">UNIMEP!V3</f>
        <v>0</v>
      </c>
      <c r="W352" s="24">
        <f ca="1">UNIMEP!W3</f>
        <v>0</v>
      </c>
      <c r="X352" s="24">
        <f ca="1">UNIMEP!X3</f>
        <v>0</v>
      </c>
      <c r="Y352" s="24">
        <f ca="1">UNIMEP!Y3</f>
        <v>0</v>
      </c>
      <c r="Z352" s="24">
        <f ca="1">UNIMEP!Z3</f>
        <v>0</v>
      </c>
      <c r="AA352" s="24">
        <f ca="1">UNIMEP!AA3</f>
        <v>0</v>
      </c>
      <c r="AB352" s="24">
        <f ca="1">UNIMEP!AB3</f>
        <v>0</v>
      </c>
      <c r="AC352" s="24">
        <f ca="1">UNIMEP!AC3</f>
        <v>0</v>
      </c>
      <c r="AD352" s="24">
        <f ca="1">UNIMEP!AD3</f>
        <v>0</v>
      </c>
      <c r="AE352" s="24">
        <f ca="1">UNIMEP!AE3</f>
        <v>0</v>
      </c>
      <c r="AF352" s="24">
        <f ca="1">UNIMEP!AF3</f>
        <v>0</v>
      </c>
      <c r="AG352" s="24">
        <f ca="1">UNIMEP!AG3</f>
        <v>0</v>
      </c>
      <c r="AH352" s="24">
        <f ca="1">UNIMEP!AH3</f>
        <v>0</v>
      </c>
      <c r="AI352" s="24">
        <f ca="1">UNIMEP!AI3</f>
        <v>0</v>
      </c>
      <c r="AJ352" s="24"/>
      <c r="AK352" s="93"/>
      <c r="AL352" s="33"/>
      <c r="AM352" s="33"/>
      <c r="AN352" s="36"/>
      <c r="AO352" s="36"/>
      <c r="AP352" s="36"/>
      <c r="AQ352" s="36"/>
      <c r="AR352" s="37"/>
      <c r="AS352" s="33"/>
      <c r="AT352" s="33"/>
      <c r="AU352" s="33"/>
      <c r="AV352" s="33"/>
      <c r="AW352" s="33"/>
      <c r="AX352" s="33"/>
      <c r="AY352" s="33"/>
      <c r="AZ352" s="38">
        <f t="shared" si="403"/>
        <v>1</v>
      </c>
      <c r="BA352" s="39">
        <f t="shared" si="404"/>
        <v>0</v>
      </c>
      <c r="BB352" s="40">
        <f t="shared" si="405"/>
        <v>1</v>
      </c>
      <c r="BC352" s="31">
        <f t="shared" si="406"/>
        <v>1</v>
      </c>
      <c r="BD352" s="40">
        <f t="shared" si="407"/>
        <v>1</v>
      </c>
      <c r="BE352" s="31">
        <f t="shared" si="408"/>
        <v>2</v>
      </c>
      <c r="BF352" s="40">
        <f t="shared" si="409"/>
        <v>0</v>
      </c>
      <c r="BG352" s="31">
        <f t="shared" si="410"/>
        <v>2</v>
      </c>
      <c r="BH352" s="40">
        <f t="shared" si="411"/>
        <v>1</v>
      </c>
      <c r="BI352" s="40">
        <f t="shared" si="412"/>
        <v>1</v>
      </c>
      <c r="BJ352" s="40">
        <f t="shared" si="413"/>
        <v>0</v>
      </c>
      <c r="BK352" s="40">
        <f t="shared" si="414"/>
        <v>0</v>
      </c>
      <c r="BL352" s="40">
        <f t="shared" si="415"/>
        <v>0</v>
      </c>
      <c r="BM352" s="31">
        <f t="shared" si="416"/>
        <v>0</v>
      </c>
      <c r="BN352" s="40">
        <f t="shared" si="417"/>
        <v>0</v>
      </c>
      <c r="BO352" s="40">
        <f t="shared" si="418"/>
        <v>0</v>
      </c>
      <c r="BP352" s="40">
        <f t="shared" si="419"/>
        <v>0</v>
      </c>
      <c r="BQ352" s="40">
        <f t="shared" si="420"/>
        <v>0</v>
      </c>
      <c r="BR352" s="40">
        <f t="shared" si="421"/>
        <v>0</v>
      </c>
      <c r="BS352" s="31">
        <f t="shared" si="422"/>
        <v>0</v>
      </c>
      <c r="BT352" s="40">
        <f t="shared" si="423"/>
        <v>0</v>
      </c>
      <c r="BU352" s="41">
        <f t="shared" si="424"/>
        <v>0</v>
      </c>
      <c r="BV352" s="41">
        <f t="shared" si="425"/>
        <v>0</v>
      </c>
      <c r="BW352" s="42"/>
      <c r="BX352" s="39">
        <f t="shared" si="426"/>
        <v>160</v>
      </c>
      <c r="BY352" s="40">
        <f t="shared" si="427"/>
        <v>10</v>
      </c>
      <c r="BZ352" s="40">
        <f t="shared" si="428"/>
        <v>0</v>
      </c>
      <c r="CA352" s="40">
        <f t="shared" si="429"/>
        <v>0</v>
      </c>
      <c r="CB352" s="40">
        <f t="shared" si="430"/>
        <v>0</v>
      </c>
      <c r="CC352" s="32">
        <f t="shared" si="400"/>
        <v>170</v>
      </c>
      <c r="CD352" s="177">
        <f t="shared" si="262"/>
        <v>96.666666666666671</v>
      </c>
      <c r="CE352" s="24">
        <f t="shared" si="431"/>
        <v>3</v>
      </c>
      <c r="CF352" s="177">
        <f t="shared" si="263"/>
        <v>76.666666666666671</v>
      </c>
      <c r="CG352" s="24">
        <f t="shared" si="432"/>
        <v>4</v>
      </c>
      <c r="CH352" s="177">
        <f t="shared" si="264"/>
        <v>50</v>
      </c>
      <c r="CI352" s="24">
        <f t="shared" si="433"/>
        <v>5</v>
      </c>
      <c r="CJ352" s="24">
        <f t="shared" si="401"/>
        <v>297</v>
      </c>
      <c r="CK352" s="175">
        <f t="shared" si="382"/>
        <v>8.5830409209098013E-2</v>
      </c>
      <c r="CM352">
        <f t="shared" si="383"/>
        <v>0</v>
      </c>
      <c r="CN352">
        <f t="shared" si="384"/>
        <v>0.1557632398753894</v>
      </c>
      <c r="CO352">
        <f t="shared" si="385"/>
        <v>9.9800399201596807E-2</v>
      </c>
      <c r="CP352">
        <f t="shared" si="386"/>
        <v>0</v>
      </c>
      <c r="CQ352">
        <f t="shared" si="387"/>
        <v>0.84033613445378152</v>
      </c>
      <c r="CR352">
        <f t="shared" si="388"/>
        <v>0.29940119760479045</v>
      </c>
      <c r="CS352">
        <f t="shared" si="389"/>
        <v>0</v>
      </c>
      <c r="CT352">
        <f t="shared" si="390"/>
        <v>0</v>
      </c>
      <c r="CU352">
        <f t="shared" si="391"/>
        <v>0</v>
      </c>
      <c r="CV352">
        <f t="shared" si="392"/>
        <v>0</v>
      </c>
      <c r="CW352">
        <f t="shared" si="393"/>
        <v>0</v>
      </c>
      <c r="CX352">
        <f t="shared" si="394"/>
        <v>0</v>
      </c>
      <c r="CY352">
        <f t="shared" si="395"/>
        <v>0</v>
      </c>
      <c r="CZ352">
        <f t="shared" si="396"/>
        <v>0</v>
      </c>
      <c r="DA352">
        <f t="shared" si="397"/>
        <v>0</v>
      </c>
      <c r="DB352">
        <f t="shared" si="398"/>
        <v>0</v>
      </c>
      <c r="DC352">
        <f t="shared" si="399"/>
        <v>0</v>
      </c>
      <c r="DE352" s="24">
        <f t="shared" si="402"/>
        <v>0</v>
      </c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</row>
    <row r="353" spans="1:123" ht="15.75" thickBot="1">
      <c r="A353" s="24" t="str">
        <f ca="1">UNIMEP!A4</f>
        <v>UNIMEP</v>
      </c>
      <c r="B353" s="24">
        <f ca="1">UNIMEP!B4</f>
        <v>2</v>
      </c>
      <c r="C353" s="24" t="str">
        <f ca="1">UNIMEP!C4</f>
        <v>Charles</v>
      </c>
      <c r="D353" s="85" t="str">
        <f ca="1">UNIMEP!D4</f>
        <v>C</v>
      </c>
      <c r="E353" s="24">
        <f ca="1">UNIMEP!E4</f>
        <v>0</v>
      </c>
      <c r="F353" s="24">
        <f ca="1">UNIMEP!F4</f>
        <v>0</v>
      </c>
      <c r="G353" s="24">
        <f ca="1">UNIMEP!G4</f>
        <v>0</v>
      </c>
      <c r="H353" s="24">
        <f ca="1">UNIMEP!H4</f>
        <v>0</v>
      </c>
      <c r="I353" s="24">
        <f ca="1">UNIMEP!I4</f>
        <v>0</v>
      </c>
      <c r="J353" s="24">
        <f ca="1">UNIMEP!J4</f>
        <v>0</v>
      </c>
      <c r="K353" s="24">
        <f ca="1">UNIMEP!K4</f>
        <v>0</v>
      </c>
      <c r="L353" s="24">
        <f ca="1">UNIMEP!L4</f>
        <v>0</v>
      </c>
      <c r="M353" s="24">
        <f ca="1">UNIMEP!M4</f>
        <v>0</v>
      </c>
      <c r="N353" s="24">
        <f ca="1">UNIMEP!N4</f>
        <v>0</v>
      </c>
      <c r="O353" s="24">
        <f ca="1">UNIMEP!O4</f>
        <v>0</v>
      </c>
      <c r="P353" s="24">
        <f ca="1">UNIMEP!P4</f>
        <v>0</v>
      </c>
      <c r="Q353" s="24">
        <f ca="1">UNIMEP!Q4</f>
        <v>0</v>
      </c>
      <c r="R353" s="24">
        <f ca="1">UNIMEP!R4</f>
        <v>0</v>
      </c>
      <c r="S353" s="24">
        <f ca="1">UNIMEP!S4</f>
        <v>0</v>
      </c>
      <c r="T353" s="85" t="str">
        <f ca="1">UNIMEP!T4</f>
        <v>P</v>
      </c>
      <c r="U353" s="24">
        <f ca="1">UNIMEP!U4</f>
        <v>1</v>
      </c>
      <c r="V353" s="24">
        <f ca="1">UNIMEP!V4</f>
        <v>0</v>
      </c>
      <c r="W353" s="24">
        <f ca="1">UNIMEP!W4</f>
        <v>2</v>
      </c>
      <c r="X353" s="24">
        <f ca="1">UNIMEP!X4</f>
        <v>0</v>
      </c>
      <c r="Y353" s="24">
        <f ca="1">UNIMEP!Y4</f>
        <v>0</v>
      </c>
      <c r="Z353" s="24">
        <f ca="1">UNIMEP!Z4</f>
        <v>6</v>
      </c>
      <c r="AA353" s="24">
        <f ca="1">UNIMEP!AA4</f>
        <v>0</v>
      </c>
      <c r="AB353" s="24">
        <f ca="1">UNIMEP!AB4</f>
        <v>0</v>
      </c>
      <c r="AC353" s="24">
        <f ca="1">UNIMEP!AC4</f>
        <v>0</v>
      </c>
      <c r="AD353" s="24">
        <f ca="1">UNIMEP!AD4</f>
        <v>0</v>
      </c>
      <c r="AE353" s="24">
        <f ca="1">UNIMEP!AE4</f>
        <v>0</v>
      </c>
      <c r="AF353" s="24">
        <f ca="1">UNIMEP!AF4</f>
        <v>0</v>
      </c>
      <c r="AG353" s="24">
        <f ca="1">UNIMEP!AG4</f>
        <v>0</v>
      </c>
      <c r="AH353" s="24">
        <f ca="1">UNIMEP!AH4</f>
        <v>1</v>
      </c>
      <c r="AI353" s="24">
        <f ca="1">UNIMEP!AI4</f>
        <v>0</v>
      </c>
      <c r="AJ353" s="24"/>
      <c r="AK353" s="93"/>
      <c r="AL353" s="33"/>
      <c r="AM353" s="33"/>
      <c r="AN353" s="36"/>
      <c r="AO353" s="36"/>
      <c r="AP353" s="36"/>
      <c r="AQ353" s="36"/>
      <c r="AR353" s="37"/>
      <c r="AS353" s="33"/>
      <c r="AT353" s="33"/>
      <c r="AU353" s="33"/>
      <c r="AV353" s="33"/>
      <c r="AW353" s="33"/>
      <c r="AX353" s="33"/>
      <c r="AY353" s="33"/>
      <c r="AZ353" s="38">
        <f t="shared" si="403"/>
        <v>1</v>
      </c>
      <c r="BA353" s="39">
        <f t="shared" si="404"/>
        <v>1</v>
      </c>
      <c r="BB353" s="40">
        <f t="shared" si="405"/>
        <v>0</v>
      </c>
      <c r="BC353" s="31">
        <f t="shared" si="406"/>
        <v>1</v>
      </c>
      <c r="BD353" s="40">
        <f t="shared" si="407"/>
        <v>2</v>
      </c>
      <c r="BE353" s="31">
        <f t="shared" si="408"/>
        <v>3</v>
      </c>
      <c r="BF353" s="40">
        <f t="shared" si="409"/>
        <v>0</v>
      </c>
      <c r="BG353" s="31">
        <f t="shared" si="410"/>
        <v>3</v>
      </c>
      <c r="BH353" s="40">
        <f t="shared" si="411"/>
        <v>0</v>
      </c>
      <c r="BI353" s="40">
        <f t="shared" si="412"/>
        <v>6</v>
      </c>
      <c r="BJ353" s="40">
        <f t="shared" si="413"/>
        <v>0</v>
      </c>
      <c r="BK353" s="40">
        <f t="shared" si="414"/>
        <v>0</v>
      </c>
      <c r="BL353" s="40">
        <f t="shared" si="415"/>
        <v>0</v>
      </c>
      <c r="BM353" s="31">
        <f t="shared" si="416"/>
        <v>0</v>
      </c>
      <c r="BN353" s="40">
        <f t="shared" si="417"/>
        <v>0</v>
      </c>
      <c r="BO353" s="40">
        <f t="shared" si="418"/>
        <v>0</v>
      </c>
      <c r="BP353" s="40">
        <f t="shared" si="419"/>
        <v>0</v>
      </c>
      <c r="BQ353" s="40">
        <f t="shared" si="420"/>
        <v>0</v>
      </c>
      <c r="BR353" s="40">
        <f t="shared" si="421"/>
        <v>0</v>
      </c>
      <c r="BS353" s="31">
        <f t="shared" si="422"/>
        <v>0</v>
      </c>
      <c r="BT353" s="40">
        <f t="shared" si="423"/>
        <v>1</v>
      </c>
      <c r="BU353" s="41">
        <f t="shared" si="424"/>
        <v>0</v>
      </c>
      <c r="BV353" s="41">
        <f t="shared" si="425"/>
        <v>0</v>
      </c>
      <c r="BW353" s="42"/>
      <c r="BX353" s="39">
        <f t="shared" si="426"/>
        <v>220</v>
      </c>
      <c r="BY353" s="40">
        <f t="shared" si="427"/>
        <v>30</v>
      </c>
      <c r="BZ353" s="40">
        <f t="shared" si="428"/>
        <v>0</v>
      </c>
      <c r="CA353" s="40">
        <f t="shared" si="429"/>
        <v>0</v>
      </c>
      <c r="CB353" s="40">
        <f t="shared" si="430"/>
        <v>25</v>
      </c>
      <c r="CC353" s="32">
        <f t="shared" si="400"/>
        <v>275</v>
      </c>
      <c r="CD353" s="177">
        <f t="shared" si="262"/>
        <v>201.66666666666669</v>
      </c>
      <c r="CE353" s="24">
        <f t="shared" si="431"/>
        <v>3</v>
      </c>
      <c r="CF353" s="177">
        <f t="shared" si="263"/>
        <v>181.66666666666669</v>
      </c>
      <c r="CG353" s="24">
        <f t="shared" si="432"/>
        <v>4</v>
      </c>
      <c r="CH353" s="177">
        <f t="shared" si="264"/>
        <v>155</v>
      </c>
      <c r="CI353" s="24">
        <f t="shared" si="433"/>
        <v>5</v>
      </c>
      <c r="CJ353" s="24">
        <f t="shared" si="401"/>
        <v>238</v>
      </c>
      <c r="CK353" s="175">
        <f t="shared" si="382"/>
        <v>0.13884330901471739</v>
      </c>
      <c r="CM353">
        <f t="shared" si="383"/>
        <v>0.18484288354898337</v>
      </c>
      <c r="CN353">
        <f t="shared" si="384"/>
        <v>0</v>
      </c>
      <c r="CO353">
        <f t="shared" si="385"/>
        <v>0.19960079840319361</v>
      </c>
      <c r="CP353">
        <f t="shared" si="386"/>
        <v>0</v>
      </c>
      <c r="CQ353">
        <f t="shared" si="387"/>
        <v>0</v>
      </c>
      <c r="CR353">
        <f t="shared" si="388"/>
        <v>1.7964071856287427</v>
      </c>
      <c r="CS353">
        <f t="shared" si="389"/>
        <v>0</v>
      </c>
      <c r="CT353">
        <f t="shared" si="390"/>
        <v>0</v>
      </c>
      <c r="CU353">
        <f t="shared" si="391"/>
        <v>0</v>
      </c>
      <c r="CV353">
        <f t="shared" si="392"/>
        <v>0</v>
      </c>
      <c r="CW353">
        <f t="shared" si="393"/>
        <v>0</v>
      </c>
      <c r="CX353">
        <f t="shared" si="394"/>
        <v>0</v>
      </c>
      <c r="CY353">
        <f t="shared" si="395"/>
        <v>0</v>
      </c>
      <c r="CZ353">
        <f t="shared" si="396"/>
        <v>0</v>
      </c>
      <c r="DA353">
        <f t="shared" si="397"/>
        <v>1.3404825737265416</v>
      </c>
      <c r="DB353">
        <f t="shared" si="398"/>
        <v>0</v>
      </c>
      <c r="DC353">
        <f t="shared" si="399"/>
        <v>0</v>
      </c>
      <c r="DE353" s="24">
        <f t="shared" si="402"/>
        <v>0</v>
      </c>
      <c r="DF353" s="24"/>
      <c r="DG353" s="24"/>
      <c r="DH353" s="24"/>
      <c r="DI353" s="24"/>
      <c r="DJ353" s="24"/>
      <c r="DK353" s="24"/>
      <c r="DL353" s="24"/>
      <c r="DM353" s="24"/>
      <c r="DN353" s="24"/>
      <c r="DO353" s="24"/>
      <c r="DP353" s="24"/>
      <c r="DQ353" s="24"/>
      <c r="DR353" s="24"/>
      <c r="DS353" s="24"/>
    </row>
    <row r="354" spans="1:123" ht="15.75" thickBot="1">
      <c r="A354" s="24" t="str">
        <f ca="1">UNIMEP!A5</f>
        <v>UNIMEP</v>
      </c>
      <c r="B354" s="24">
        <f ca="1">UNIMEP!B5</f>
        <v>3</v>
      </c>
      <c r="C354" s="24" t="str">
        <f ca="1">UNIMEP!C5</f>
        <v>Cinthia Lopes da Silva</v>
      </c>
      <c r="D354" s="85" t="str">
        <f ca="1">UNIMEP!D5</f>
        <v>P</v>
      </c>
      <c r="E354" s="24">
        <f ca="1">UNIMEP!E5</f>
        <v>0</v>
      </c>
      <c r="F354" s="24">
        <f ca="1">UNIMEP!F5</f>
        <v>0</v>
      </c>
      <c r="G354" s="24">
        <f ca="1">UNIMEP!G5</f>
        <v>0</v>
      </c>
      <c r="H354" s="24">
        <f ca="1">UNIMEP!H5</f>
        <v>3</v>
      </c>
      <c r="I354" s="24">
        <f ca="1">UNIMEP!I5</f>
        <v>0</v>
      </c>
      <c r="J354" s="24">
        <f ca="1">UNIMEP!J5</f>
        <v>0</v>
      </c>
      <c r="K354" s="24">
        <f ca="1">UNIMEP!K5</f>
        <v>0</v>
      </c>
      <c r="L354" s="24">
        <f ca="1">UNIMEP!L5</f>
        <v>0</v>
      </c>
      <c r="M354" s="24">
        <f ca="1">UNIMEP!M5</f>
        <v>0</v>
      </c>
      <c r="N354" s="24">
        <f ca="1">UNIMEP!N5</f>
        <v>0</v>
      </c>
      <c r="O354" s="24">
        <f ca="1">UNIMEP!O5</f>
        <v>0</v>
      </c>
      <c r="P354" s="24">
        <f ca="1">UNIMEP!P5</f>
        <v>0</v>
      </c>
      <c r="Q354" s="24">
        <f ca="1">UNIMEP!Q5</f>
        <v>0</v>
      </c>
      <c r="R354" s="24">
        <f ca="1">UNIMEP!R5</f>
        <v>0</v>
      </c>
      <c r="S354" s="24">
        <f ca="1">UNIMEP!S5</f>
        <v>0</v>
      </c>
      <c r="T354" s="85" t="str">
        <f ca="1">UNIMEP!T5</f>
        <v>P</v>
      </c>
      <c r="U354" s="24">
        <f ca="1">UNIMEP!U5</f>
        <v>0</v>
      </c>
      <c r="V354" s="24">
        <f ca="1">UNIMEP!V5</f>
        <v>0</v>
      </c>
      <c r="W354" s="24">
        <f ca="1">UNIMEP!W5</f>
        <v>0</v>
      </c>
      <c r="X354" s="24">
        <f ca="1">UNIMEP!X5</f>
        <v>0</v>
      </c>
      <c r="Y354" s="24">
        <f ca="1">UNIMEP!Y5</f>
        <v>0</v>
      </c>
      <c r="Z354" s="24">
        <f ca="1">UNIMEP!Z5</f>
        <v>0</v>
      </c>
      <c r="AA354" s="24">
        <f ca="1">UNIMEP!AA5</f>
        <v>1</v>
      </c>
      <c r="AB354" s="24">
        <f ca="1">UNIMEP!AB5</f>
        <v>0</v>
      </c>
      <c r="AC354" s="24">
        <f ca="1">UNIMEP!AC5</f>
        <v>0</v>
      </c>
      <c r="AD354" s="24">
        <f ca="1">UNIMEP!AD5</f>
        <v>0</v>
      </c>
      <c r="AE354" s="24">
        <f ca="1">UNIMEP!AE5</f>
        <v>0</v>
      </c>
      <c r="AF354" s="24">
        <f ca="1">UNIMEP!AF5</f>
        <v>0</v>
      </c>
      <c r="AG354" s="24">
        <f ca="1">UNIMEP!AG5</f>
        <v>0</v>
      </c>
      <c r="AH354" s="24">
        <f ca="1">UNIMEP!AH5</f>
        <v>0</v>
      </c>
      <c r="AI354" s="24">
        <f ca="1">UNIMEP!AI5</f>
        <v>0</v>
      </c>
      <c r="AJ354" s="24"/>
      <c r="AK354" s="93"/>
      <c r="AL354" s="33"/>
      <c r="AM354" s="33"/>
      <c r="AN354" s="36"/>
      <c r="AO354" s="36"/>
      <c r="AP354" s="36"/>
      <c r="AQ354" s="36"/>
      <c r="AR354" s="37"/>
      <c r="AS354" s="33"/>
      <c r="AT354" s="33"/>
      <c r="AU354" s="33"/>
      <c r="AV354" s="33"/>
      <c r="AW354" s="33"/>
      <c r="AX354" s="33"/>
      <c r="AY354" s="33"/>
      <c r="AZ354" s="38">
        <f t="shared" si="403"/>
        <v>2</v>
      </c>
      <c r="BA354" s="39">
        <f t="shared" si="404"/>
        <v>0</v>
      </c>
      <c r="BB354" s="40">
        <f t="shared" si="405"/>
        <v>0</v>
      </c>
      <c r="BC354" s="31">
        <f t="shared" si="406"/>
        <v>0</v>
      </c>
      <c r="BD354" s="40">
        <f t="shared" si="407"/>
        <v>0</v>
      </c>
      <c r="BE354" s="31">
        <f t="shared" si="408"/>
        <v>0</v>
      </c>
      <c r="BF354" s="40">
        <f t="shared" si="409"/>
        <v>3</v>
      </c>
      <c r="BG354" s="31">
        <f t="shared" si="410"/>
        <v>3</v>
      </c>
      <c r="BH354" s="40">
        <f t="shared" si="411"/>
        <v>0</v>
      </c>
      <c r="BI354" s="40">
        <f t="shared" si="412"/>
        <v>0</v>
      </c>
      <c r="BJ354" s="40">
        <f t="shared" si="413"/>
        <v>1</v>
      </c>
      <c r="BK354" s="40">
        <f t="shared" si="414"/>
        <v>0</v>
      </c>
      <c r="BL354" s="40">
        <f t="shared" si="415"/>
        <v>0</v>
      </c>
      <c r="BM354" s="31">
        <f t="shared" si="416"/>
        <v>0</v>
      </c>
      <c r="BN354" s="40">
        <f t="shared" si="417"/>
        <v>0</v>
      </c>
      <c r="BO354" s="40">
        <f t="shared" si="418"/>
        <v>0</v>
      </c>
      <c r="BP354" s="40">
        <f t="shared" si="419"/>
        <v>0</v>
      </c>
      <c r="BQ354" s="40">
        <f t="shared" si="420"/>
        <v>0</v>
      </c>
      <c r="BR354" s="40">
        <f t="shared" si="421"/>
        <v>0</v>
      </c>
      <c r="BS354" s="31">
        <f t="shared" si="422"/>
        <v>0</v>
      </c>
      <c r="BT354" s="40">
        <f t="shared" si="423"/>
        <v>0</v>
      </c>
      <c r="BU354" s="41">
        <f t="shared" si="424"/>
        <v>0</v>
      </c>
      <c r="BV354" s="41">
        <f t="shared" si="425"/>
        <v>0</v>
      </c>
      <c r="BW354" s="42"/>
      <c r="BX354" s="39">
        <f t="shared" si="426"/>
        <v>120</v>
      </c>
      <c r="BY354" s="40">
        <f t="shared" si="427"/>
        <v>0</v>
      </c>
      <c r="BZ354" s="40">
        <f t="shared" si="428"/>
        <v>5</v>
      </c>
      <c r="CA354" s="40">
        <f t="shared" si="429"/>
        <v>0</v>
      </c>
      <c r="CB354" s="40">
        <f t="shared" si="430"/>
        <v>0</v>
      </c>
      <c r="CC354" s="32">
        <f t="shared" si="400"/>
        <v>125</v>
      </c>
      <c r="CD354" s="177">
        <f t="shared" si="262"/>
        <v>-21.666666666666657</v>
      </c>
      <c r="CE354" s="24" t="str">
        <f t="shared" si="431"/>
        <v>NAO</v>
      </c>
      <c r="CF354" s="177">
        <f t="shared" si="263"/>
        <v>-61.666666666666657</v>
      </c>
      <c r="CG354" s="24" t="str">
        <f t="shared" si="432"/>
        <v>NAO</v>
      </c>
      <c r="CH354" s="177">
        <f t="shared" si="264"/>
        <v>-115</v>
      </c>
      <c r="CI354" s="24" t="str">
        <f t="shared" si="433"/>
        <v>NAO</v>
      </c>
      <c r="CJ354" s="24">
        <f t="shared" si="401"/>
        <v>329</v>
      </c>
      <c r="CK354" s="175">
        <f t="shared" si="382"/>
        <v>6.3110595006689724E-2</v>
      </c>
      <c r="CM354">
        <f t="shared" si="383"/>
        <v>0</v>
      </c>
      <c r="CN354">
        <f t="shared" si="384"/>
        <v>0</v>
      </c>
      <c r="CO354">
        <f t="shared" si="385"/>
        <v>0</v>
      </c>
      <c r="CP354">
        <f t="shared" si="386"/>
        <v>0.68337129840546706</v>
      </c>
      <c r="CQ354">
        <f t="shared" si="387"/>
        <v>0</v>
      </c>
      <c r="CR354">
        <f t="shared" si="388"/>
        <v>0</v>
      </c>
      <c r="CS354">
        <f t="shared" si="389"/>
        <v>1.0204081632653061</v>
      </c>
      <c r="CT354">
        <f t="shared" si="390"/>
        <v>0</v>
      </c>
      <c r="CU354">
        <f t="shared" si="391"/>
        <v>0</v>
      </c>
      <c r="CV354">
        <f t="shared" si="392"/>
        <v>0</v>
      </c>
      <c r="CW354">
        <f t="shared" si="393"/>
        <v>0</v>
      </c>
      <c r="CX354">
        <f t="shared" si="394"/>
        <v>0</v>
      </c>
      <c r="CY354">
        <f t="shared" si="395"/>
        <v>0</v>
      </c>
      <c r="CZ354">
        <f t="shared" si="396"/>
        <v>0</v>
      </c>
      <c r="DA354">
        <f t="shared" si="397"/>
        <v>0</v>
      </c>
      <c r="DB354">
        <f t="shared" si="398"/>
        <v>0</v>
      </c>
      <c r="DC354">
        <f t="shared" si="399"/>
        <v>0</v>
      </c>
      <c r="DE354" s="24">
        <f t="shared" si="402"/>
        <v>0</v>
      </c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</row>
    <row r="355" spans="1:123" ht="15.75" thickBot="1">
      <c r="A355" s="24" t="str">
        <f ca="1">UNIMEP!A6</f>
        <v>UNIMEP</v>
      </c>
      <c r="B355" s="24">
        <f ca="1">UNIMEP!B6</f>
        <v>4</v>
      </c>
      <c r="C355" s="24" t="str">
        <f ca="1">UNIMEP!C6</f>
        <v>Fúlvia Barros Manchado-Gobatto</v>
      </c>
      <c r="D355" s="85" t="str">
        <f ca="1">UNIMEP!D6</f>
        <v>P</v>
      </c>
      <c r="E355" s="24">
        <f ca="1">UNIMEP!E6</f>
        <v>0</v>
      </c>
      <c r="F355" s="24">
        <f ca="1">UNIMEP!F6</f>
        <v>1</v>
      </c>
      <c r="G355" s="24">
        <f ca="1">UNIMEP!G6</f>
        <v>1</v>
      </c>
      <c r="H355" s="24">
        <f ca="1">UNIMEP!H6</f>
        <v>2</v>
      </c>
      <c r="I355" s="24">
        <f ca="1">UNIMEP!I6</f>
        <v>0</v>
      </c>
      <c r="J355" s="24">
        <f ca="1">UNIMEP!J6</f>
        <v>0</v>
      </c>
      <c r="K355" s="24">
        <f ca="1">UNIMEP!K6</f>
        <v>0</v>
      </c>
      <c r="L355" s="24">
        <f ca="1">UNIMEP!L6</f>
        <v>0</v>
      </c>
      <c r="M355" s="24">
        <f ca="1">UNIMEP!M6</f>
        <v>0</v>
      </c>
      <c r="N355" s="24">
        <f ca="1">UNIMEP!N6</f>
        <v>0</v>
      </c>
      <c r="O355" s="24">
        <f ca="1">UNIMEP!O6</f>
        <v>0</v>
      </c>
      <c r="P355" s="24">
        <f ca="1">UNIMEP!P6</f>
        <v>0</v>
      </c>
      <c r="Q355" s="24">
        <f ca="1">UNIMEP!Q6</f>
        <v>0</v>
      </c>
      <c r="R355" s="24">
        <f ca="1">UNIMEP!R6</f>
        <v>0</v>
      </c>
      <c r="S355" s="24">
        <f ca="1">UNIMEP!S6</f>
        <v>0</v>
      </c>
      <c r="T355" s="85" t="str">
        <f ca="1">UNIMEP!T6</f>
        <v>P</v>
      </c>
      <c r="U355" s="24">
        <f ca="1">UNIMEP!U6</f>
        <v>0</v>
      </c>
      <c r="V355" s="24">
        <f ca="1">UNIMEP!V6</f>
        <v>0</v>
      </c>
      <c r="W355" s="24">
        <f ca="1">UNIMEP!W6</f>
        <v>1</v>
      </c>
      <c r="X355" s="24">
        <f ca="1">UNIMEP!X6</f>
        <v>0</v>
      </c>
      <c r="Y355" s="24">
        <f ca="1">UNIMEP!Y6</f>
        <v>0</v>
      </c>
      <c r="Z355" s="24">
        <f ca="1">UNIMEP!Z6</f>
        <v>0</v>
      </c>
      <c r="AA355" s="24">
        <f ca="1">UNIMEP!AA6</f>
        <v>0</v>
      </c>
      <c r="AB355" s="24">
        <f ca="1">UNIMEP!AB6</f>
        <v>0</v>
      </c>
      <c r="AC355" s="24">
        <f ca="1">UNIMEP!AC6</f>
        <v>0</v>
      </c>
      <c r="AD355" s="24">
        <f ca="1">UNIMEP!AD6</f>
        <v>0</v>
      </c>
      <c r="AE355" s="24">
        <f ca="1">UNIMEP!AE6</f>
        <v>0</v>
      </c>
      <c r="AF355" s="24">
        <f ca="1">UNIMEP!AF6</f>
        <v>0</v>
      </c>
      <c r="AG355" s="24">
        <f ca="1">UNIMEP!AG6</f>
        <v>0</v>
      </c>
      <c r="AH355" s="24">
        <f ca="1">UNIMEP!AH6</f>
        <v>0</v>
      </c>
      <c r="AI355" s="24">
        <f ca="1">UNIMEP!AI6</f>
        <v>0</v>
      </c>
      <c r="AJ355" s="24"/>
      <c r="AK355" s="93"/>
      <c r="AL355" s="33"/>
      <c r="AM355" s="33"/>
      <c r="AN355" s="36"/>
      <c r="AO355" s="36"/>
      <c r="AP355" s="36"/>
      <c r="AQ355" s="36"/>
      <c r="AR355" s="37"/>
      <c r="AS355" s="33"/>
      <c r="AT355" s="33"/>
      <c r="AU355" s="33"/>
      <c r="AV355" s="33"/>
      <c r="AW355" s="33"/>
      <c r="AX355" s="33"/>
      <c r="AY355" s="33"/>
      <c r="AZ355" s="38">
        <f t="shared" si="403"/>
        <v>2</v>
      </c>
      <c r="BA355" s="39">
        <f t="shared" si="404"/>
        <v>0</v>
      </c>
      <c r="BB355" s="40">
        <f t="shared" si="405"/>
        <v>1</v>
      </c>
      <c r="BC355" s="31">
        <f t="shared" si="406"/>
        <v>1</v>
      </c>
      <c r="BD355" s="40">
        <f t="shared" si="407"/>
        <v>2</v>
      </c>
      <c r="BE355" s="31">
        <f t="shared" si="408"/>
        <v>3</v>
      </c>
      <c r="BF355" s="40">
        <f t="shared" si="409"/>
        <v>2</v>
      </c>
      <c r="BG355" s="31">
        <f t="shared" si="410"/>
        <v>5</v>
      </c>
      <c r="BH355" s="40">
        <f t="shared" si="411"/>
        <v>0</v>
      </c>
      <c r="BI355" s="40">
        <f t="shared" si="412"/>
        <v>0</v>
      </c>
      <c r="BJ355" s="40">
        <f t="shared" si="413"/>
        <v>0</v>
      </c>
      <c r="BK355" s="40">
        <f t="shared" si="414"/>
        <v>0</v>
      </c>
      <c r="BL355" s="40">
        <f t="shared" si="415"/>
        <v>0</v>
      </c>
      <c r="BM355" s="31">
        <f t="shared" si="416"/>
        <v>0</v>
      </c>
      <c r="BN355" s="40">
        <f t="shared" si="417"/>
        <v>0</v>
      </c>
      <c r="BO355" s="40">
        <f t="shared" si="418"/>
        <v>0</v>
      </c>
      <c r="BP355" s="40">
        <f t="shared" si="419"/>
        <v>0</v>
      </c>
      <c r="BQ355" s="40">
        <f t="shared" si="420"/>
        <v>0</v>
      </c>
      <c r="BR355" s="40">
        <f t="shared" si="421"/>
        <v>0</v>
      </c>
      <c r="BS355" s="31">
        <f t="shared" si="422"/>
        <v>0</v>
      </c>
      <c r="BT355" s="40">
        <f t="shared" si="423"/>
        <v>0</v>
      </c>
      <c r="BU355" s="41">
        <f t="shared" si="424"/>
        <v>0</v>
      </c>
      <c r="BV355" s="41">
        <f t="shared" si="425"/>
        <v>0</v>
      </c>
      <c r="BW355" s="42"/>
      <c r="BX355" s="39">
        <f t="shared" si="426"/>
        <v>280</v>
      </c>
      <c r="BY355" s="40">
        <f t="shared" si="427"/>
        <v>0</v>
      </c>
      <c r="BZ355" s="40">
        <f t="shared" si="428"/>
        <v>0</v>
      </c>
      <c r="CA355" s="40">
        <f t="shared" si="429"/>
        <v>0</v>
      </c>
      <c r="CB355" s="40">
        <f t="shared" si="430"/>
        <v>0</v>
      </c>
      <c r="CC355" s="32">
        <f t="shared" si="400"/>
        <v>280</v>
      </c>
      <c r="CD355" s="177">
        <f t="shared" si="262"/>
        <v>133.33333333333334</v>
      </c>
      <c r="CE355" s="24">
        <f t="shared" si="431"/>
        <v>3</v>
      </c>
      <c r="CF355" s="177">
        <f t="shared" si="263"/>
        <v>93.333333333333343</v>
      </c>
      <c r="CG355" s="24">
        <f t="shared" si="432"/>
        <v>4</v>
      </c>
      <c r="CH355" s="177">
        <f t="shared" si="264"/>
        <v>40</v>
      </c>
      <c r="CI355" s="24">
        <f t="shared" si="433"/>
        <v>5</v>
      </c>
      <c r="CJ355" s="24">
        <f t="shared" si="401"/>
        <v>230</v>
      </c>
      <c r="CK355" s="175">
        <f t="shared" si="382"/>
        <v>0.14136773281498499</v>
      </c>
      <c r="CM355">
        <f t="shared" si="383"/>
        <v>0</v>
      </c>
      <c r="CN355">
        <f t="shared" si="384"/>
        <v>0.1557632398753894</v>
      </c>
      <c r="CO355">
        <f t="shared" si="385"/>
        <v>0.19960079840319361</v>
      </c>
      <c r="CP355">
        <f t="shared" si="386"/>
        <v>0.45558086560364469</v>
      </c>
      <c r="CQ355">
        <f t="shared" si="387"/>
        <v>0</v>
      </c>
      <c r="CR355">
        <f t="shared" si="388"/>
        <v>0</v>
      </c>
      <c r="CS355">
        <f t="shared" si="389"/>
        <v>0</v>
      </c>
      <c r="CT355">
        <f t="shared" si="390"/>
        <v>0</v>
      </c>
      <c r="CU355">
        <f t="shared" si="391"/>
        <v>0</v>
      </c>
      <c r="CV355">
        <f t="shared" si="392"/>
        <v>0</v>
      </c>
      <c r="CW355">
        <f t="shared" si="393"/>
        <v>0</v>
      </c>
      <c r="CX355">
        <f t="shared" si="394"/>
        <v>0</v>
      </c>
      <c r="CY355">
        <f t="shared" si="395"/>
        <v>0</v>
      </c>
      <c r="CZ355">
        <f t="shared" si="396"/>
        <v>0</v>
      </c>
      <c r="DA355">
        <f t="shared" si="397"/>
        <v>0</v>
      </c>
      <c r="DB355">
        <f t="shared" si="398"/>
        <v>0</v>
      </c>
      <c r="DC355">
        <f t="shared" si="399"/>
        <v>0</v>
      </c>
      <c r="DE355" s="24">
        <f t="shared" si="402"/>
        <v>0</v>
      </c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</row>
    <row r="356" spans="1:123" ht="15.75" thickBot="1">
      <c r="A356" s="24" t="str">
        <f ca="1">UNIMEP!A7</f>
        <v>UNIMEP</v>
      </c>
      <c r="B356" s="24">
        <f ca="1">UNIMEP!B7</f>
        <v>5</v>
      </c>
      <c r="C356" s="24" t="str">
        <f ca="1">UNIMEP!C7</f>
        <v>Guanis de Barros Vilella Junior</v>
      </c>
      <c r="D356" s="85" t="str">
        <f ca="1">UNIMEP!D7</f>
        <v>P</v>
      </c>
      <c r="E356" s="24">
        <f ca="1">UNIMEP!E7</f>
        <v>0</v>
      </c>
      <c r="F356" s="24">
        <f ca="1">UNIMEP!F7</f>
        <v>0</v>
      </c>
      <c r="G356" s="24">
        <f ca="1">UNIMEP!G7</f>
        <v>0</v>
      </c>
      <c r="H356" s="24">
        <f ca="1">UNIMEP!H7</f>
        <v>1</v>
      </c>
      <c r="I356" s="24">
        <f ca="1">UNIMEP!I7</f>
        <v>0</v>
      </c>
      <c r="J356" s="24">
        <f ca="1">UNIMEP!J7</f>
        <v>4</v>
      </c>
      <c r="K356" s="24">
        <f ca="1">UNIMEP!K7</f>
        <v>0</v>
      </c>
      <c r="L356" s="24">
        <f ca="1">UNIMEP!L7</f>
        <v>0</v>
      </c>
      <c r="M356" s="24">
        <f ca="1">UNIMEP!M7</f>
        <v>0</v>
      </c>
      <c r="N356" s="24">
        <f ca="1">UNIMEP!N7</f>
        <v>0</v>
      </c>
      <c r="O356" s="24">
        <f ca="1">UNIMEP!O7</f>
        <v>0</v>
      </c>
      <c r="P356" s="24">
        <f ca="1">UNIMEP!P7</f>
        <v>0</v>
      </c>
      <c r="Q356" s="24">
        <f ca="1">UNIMEP!Q7</f>
        <v>0</v>
      </c>
      <c r="R356" s="24">
        <f ca="1">UNIMEP!R7</f>
        <v>0</v>
      </c>
      <c r="S356" s="24">
        <f ca="1">UNIMEP!S7</f>
        <v>0</v>
      </c>
      <c r="T356" s="85" t="str">
        <f ca="1">UNIMEP!T7</f>
        <v>P</v>
      </c>
      <c r="U356" s="24">
        <f ca="1">UNIMEP!U7</f>
        <v>0</v>
      </c>
      <c r="V356" s="24">
        <f ca="1">UNIMEP!V7</f>
        <v>0</v>
      </c>
      <c r="W356" s="24">
        <f ca="1">UNIMEP!W7</f>
        <v>0</v>
      </c>
      <c r="X356" s="24">
        <f ca="1">UNIMEP!X7</f>
        <v>1</v>
      </c>
      <c r="Y356" s="24">
        <f ca="1">UNIMEP!Y7</f>
        <v>0</v>
      </c>
      <c r="Z356" s="24">
        <f ca="1">UNIMEP!Z7</f>
        <v>2</v>
      </c>
      <c r="AA356" s="24">
        <f ca="1">UNIMEP!AA7</f>
        <v>0</v>
      </c>
      <c r="AB356" s="24">
        <f ca="1">UNIMEP!AB7</f>
        <v>0</v>
      </c>
      <c r="AC356" s="24">
        <f ca="1">UNIMEP!AC7</f>
        <v>0</v>
      </c>
      <c r="AD356" s="24">
        <f ca="1">UNIMEP!AD7</f>
        <v>0</v>
      </c>
      <c r="AE356" s="24">
        <f ca="1">UNIMEP!AE7</f>
        <v>0</v>
      </c>
      <c r="AF356" s="24">
        <f ca="1">UNIMEP!AF7</f>
        <v>0</v>
      </c>
      <c r="AG356" s="24">
        <f ca="1">UNIMEP!AG7</f>
        <v>0</v>
      </c>
      <c r="AH356" s="24">
        <f ca="1">UNIMEP!AH7</f>
        <v>0</v>
      </c>
      <c r="AI356" s="24">
        <f ca="1">UNIMEP!AI7</f>
        <v>0</v>
      </c>
      <c r="AJ356" s="24"/>
      <c r="AK356" s="93"/>
      <c r="AL356" s="33"/>
      <c r="AM356" s="33"/>
      <c r="AN356" s="36"/>
      <c r="AO356" s="36"/>
      <c r="AP356" s="36"/>
      <c r="AQ356" s="36"/>
      <c r="AR356" s="37"/>
      <c r="AS356" s="33"/>
      <c r="AT356" s="33"/>
      <c r="AU356" s="33"/>
      <c r="AV356" s="33"/>
      <c r="AW356" s="33"/>
      <c r="AX356" s="33"/>
      <c r="AY356" s="33"/>
      <c r="AZ356" s="38">
        <f t="shared" si="403"/>
        <v>2</v>
      </c>
      <c r="BA356" s="39">
        <f t="shared" si="404"/>
        <v>0</v>
      </c>
      <c r="BB356" s="40">
        <f t="shared" si="405"/>
        <v>0</v>
      </c>
      <c r="BC356" s="31">
        <f t="shared" si="406"/>
        <v>0</v>
      </c>
      <c r="BD356" s="40">
        <f t="shared" si="407"/>
        <v>0</v>
      </c>
      <c r="BE356" s="31">
        <f t="shared" si="408"/>
        <v>0</v>
      </c>
      <c r="BF356" s="40">
        <f t="shared" si="409"/>
        <v>2</v>
      </c>
      <c r="BG356" s="31">
        <f t="shared" si="410"/>
        <v>2</v>
      </c>
      <c r="BH356" s="40">
        <f t="shared" si="411"/>
        <v>0</v>
      </c>
      <c r="BI356" s="40">
        <f t="shared" si="412"/>
        <v>6</v>
      </c>
      <c r="BJ356" s="40">
        <f t="shared" si="413"/>
        <v>0</v>
      </c>
      <c r="BK356" s="40">
        <f t="shared" si="414"/>
        <v>0</v>
      </c>
      <c r="BL356" s="40">
        <f t="shared" si="415"/>
        <v>0</v>
      </c>
      <c r="BM356" s="31">
        <f t="shared" si="416"/>
        <v>0</v>
      </c>
      <c r="BN356" s="40">
        <f t="shared" si="417"/>
        <v>0</v>
      </c>
      <c r="BO356" s="40">
        <f t="shared" si="418"/>
        <v>0</v>
      </c>
      <c r="BP356" s="40">
        <f t="shared" si="419"/>
        <v>0</v>
      </c>
      <c r="BQ356" s="40">
        <f t="shared" si="420"/>
        <v>0</v>
      </c>
      <c r="BR356" s="40">
        <f t="shared" si="421"/>
        <v>0</v>
      </c>
      <c r="BS356" s="31">
        <f t="shared" si="422"/>
        <v>0</v>
      </c>
      <c r="BT356" s="40">
        <f t="shared" si="423"/>
        <v>0</v>
      </c>
      <c r="BU356" s="41">
        <f t="shared" si="424"/>
        <v>0</v>
      </c>
      <c r="BV356" s="41">
        <f t="shared" si="425"/>
        <v>0</v>
      </c>
      <c r="BW356" s="42"/>
      <c r="BX356" s="39">
        <f t="shared" si="426"/>
        <v>80</v>
      </c>
      <c r="BY356" s="40">
        <f t="shared" si="427"/>
        <v>30</v>
      </c>
      <c r="BZ356" s="40">
        <f t="shared" si="428"/>
        <v>0</v>
      </c>
      <c r="CA356" s="40">
        <f t="shared" si="429"/>
        <v>0</v>
      </c>
      <c r="CB356" s="40">
        <f t="shared" si="430"/>
        <v>0</v>
      </c>
      <c r="CC356" s="32">
        <f t="shared" si="400"/>
        <v>110</v>
      </c>
      <c r="CD356" s="177">
        <f t="shared" si="262"/>
        <v>-36.666666666666657</v>
      </c>
      <c r="CE356" s="24" t="str">
        <f t="shared" si="431"/>
        <v>NAO</v>
      </c>
      <c r="CF356" s="177">
        <f t="shared" si="263"/>
        <v>-76.666666666666657</v>
      </c>
      <c r="CG356" s="24" t="str">
        <f t="shared" si="432"/>
        <v>NAO</v>
      </c>
      <c r="CH356" s="177">
        <f t="shared" si="264"/>
        <v>-130</v>
      </c>
      <c r="CI356" s="24" t="str">
        <f t="shared" si="433"/>
        <v>NAO</v>
      </c>
      <c r="CJ356" s="24">
        <f t="shared" si="401"/>
        <v>340</v>
      </c>
      <c r="CK356" s="175">
        <f t="shared" si="382"/>
        <v>5.5537323605886958E-2</v>
      </c>
      <c r="CM356">
        <f t="shared" si="383"/>
        <v>0</v>
      </c>
      <c r="CN356">
        <f t="shared" si="384"/>
        <v>0</v>
      </c>
      <c r="CO356">
        <f t="shared" si="385"/>
        <v>0</v>
      </c>
      <c r="CP356">
        <f t="shared" si="386"/>
        <v>0.45558086560364469</v>
      </c>
      <c r="CQ356">
        <f t="shared" si="387"/>
        <v>0</v>
      </c>
      <c r="CR356">
        <f t="shared" si="388"/>
        <v>1.7964071856287427</v>
      </c>
      <c r="CS356">
        <f t="shared" si="389"/>
        <v>0</v>
      </c>
      <c r="CT356">
        <f t="shared" si="390"/>
        <v>0</v>
      </c>
      <c r="CU356">
        <f t="shared" si="391"/>
        <v>0</v>
      </c>
      <c r="CV356">
        <f t="shared" si="392"/>
        <v>0</v>
      </c>
      <c r="CW356">
        <f t="shared" si="393"/>
        <v>0</v>
      </c>
      <c r="CX356">
        <f t="shared" si="394"/>
        <v>0</v>
      </c>
      <c r="CY356">
        <f t="shared" si="395"/>
        <v>0</v>
      </c>
      <c r="CZ356">
        <f t="shared" si="396"/>
        <v>0</v>
      </c>
      <c r="DA356">
        <f t="shared" si="397"/>
        <v>0</v>
      </c>
      <c r="DB356">
        <f t="shared" si="398"/>
        <v>0</v>
      </c>
      <c r="DC356">
        <f t="shared" si="399"/>
        <v>0</v>
      </c>
      <c r="DE356" s="24">
        <f t="shared" si="402"/>
        <v>0</v>
      </c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</row>
    <row r="357" spans="1:123" ht="15.75" thickBot="1">
      <c r="A357" s="24" t="str">
        <f ca="1">UNIMEP!A8</f>
        <v>UNIMEP</v>
      </c>
      <c r="B357" s="24">
        <f ca="1">UNIMEP!B8</f>
        <v>6</v>
      </c>
      <c r="C357" s="24" t="str">
        <f ca="1">UNIMEP!C8</f>
        <v>Idico Luiz Pelligrinotti</v>
      </c>
      <c r="D357" s="85" t="str">
        <f ca="1">UNIMEP!D8</f>
        <v>P</v>
      </c>
      <c r="E357" s="24">
        <f ca="1">UNIMEP!E8</f>
        <v>0</v>
      </c>
      <c r="F357" s="24">
        <f ca="1">UNIMEP!F8</f>
        <v>0</v>
      </c>
      <c r="G357" s="24">
        <f ca="1">UNIMEP!G8</f>
        <v>0</v>
      </c>
      <c r="H357" s="24">
        <f ca="1">UNIMEP!H8</f>
        <v>1</v>
      </c>
      <c r="I357" s="24">
        <f ca="1">UNIMEP!I8</f>
        <v>0</v>
      </c>
      <c r="J357" s="24">
        <f ca="1">UNIMEP!J8</f>
        <v>0</v>
      </c>
      <c r="K357" s="24">
        <f ca="1">UNIMEP!K8</f>
        <v>0</v>
      </c>
      <c r="L357" s="24">
        <f ca="1">UNIMEP!L8</f>
        <v>0</v>
      </c>
      <c r="M357" s="24">
        <f ca="1">UNIMEP!M8</f>
        <v>0</v>
      </c>
      <c r="N357" s="24">
        <f ca="1">UNIMEP!N8</f>
        <v>0</v>
      </c>
      <c r="O357" s="24">
        <f ca="1">UNIMEP!O8</f>
        <v>0</v>
      </c>
      <c r="P357" s="24">
        <f ca="1">UNIMEP!P8</f>
        <v>0</v>
      </c>
      <c r="Q357" s="24">
        <f ca="1">UNIMEP!Q8</f>
        <v>0</v>
      </c>
      <c r="R357" s="24">
        <f ca="1">UNIMEP!R8</f>
        <v>0</v>
      </c>
      <c r="S357" s="24">
        <f ca="1">UNIMEP!S8</f>
        <v>1</v>
      </c>
      <c r="T357" s="85" t="str">
        <f ca="1">UNIMEP!T8</f>
        <v>P</v>
      </c>
      <c r="U357" s="24">
        <f ca="1">UNIMEP!U8</f>
        <v>1</v>
      </c>
      <c r="V357" s="24">
        <f ca="1">UNIMEP!V8</f>
        <v>0</v>
      </c>
      <c r="W357" s="24">
        <f ca="1">UNIMEP!W8</f>
        <v>0</v>
      </c>
      <c r="X357" s="24">
        <f ca="1">UNIMEP!X8</f>
        <v>0</v>
      </c>
      <c r="Y357" s="24">
        <f ca="1">UNIMEP!Y8</f>
        <v>0</v>
      </c>
      <c r="Z357" s="24">
        <f ca="1">UNIMEP!Z8</f>
        <v>1</v>
      </c>
      <c r="AA357" s="24">
        <f ca="1">UNIMEP!AA8</f>
        <v>0</v>
      </c>
      <c r="AB357" s="24">
        <f ca="1">UNIMEP!AB8</f>
        <v>0</v>
      </c>
      <c r="AC357" s="24">
        <f ca="1">UNIMEP!AC8</f>
        <v>0</v>
      </c>
      <c r="AD357" s="24">
        <f ca="1">UNIMEP!AD8</f>
        <v>0</v>
      </c>
      <c r="AE357" s="24">
        <f ca="1">UNIMEP!AE8</f>
        <v>0</v>
      </c>
      <c r="AF357" s="24">
        <f ca="1">UNIMEP!AF8</f>
        <v>0</v>
      </c>
      <c r="AG357" s="24">
        <f ca="1">UNIMEP!AG8</f>
        <v>0</v>
      </c>
      <c r="AH357" s="24">
        <f ca="1">UNIMEP!AH8</f>
        <v>0</v>
      </c>
      <c r="AI357" s="24">
        <f ca="1">UNIMEP!AI8</f>
        <v>0</v>
      </c>
      <c r="AJ357" s="24"/>
      <c r="AK357" s="93"/>
      <c r="AL357" s="33"/>
      <c r="AM357" s="33"/>
      <c r="AN357" s="36"/>
      <c r="AO357" s="36"/>
      <c r="AP357" s="36"/>
      <c r="AQ357" s="36"/>
      <c r="AR357" s="37"/>
      <c r="AS357" s="33"/>
      <c r="AT357" s="33"/>
      <c r="AU357" s="33"/>
      <c r="AV357" s="33"/>
      <c r="AW357" s="33"/>
      <c r="AX357" s="33"/>
      <c r="AY357" s="33"/>
      <c r="AZ357" s="38">
        <f t="shared" si="403"/>
        <v>2</v>
      </c>
      <c r="BA357" s="39">
        <f t="shared" si="404"/>
        <v>1</v>
      </c>
      <c r="BB357" s="40">
        <f t="shared" si="405"/>
        <v>0</v>
      </c>
      <c r="BC357" s="31">
        <f t="shared" si="406"/>
        <v>1</v>
      </c>
      <c r="BD357" s="40">
        <f t="shared" si="407"/>
        <v>0</v>
      </c>
      <c r="BE357" s="31">
        <f t="shared" si="408"/>
        <v>1</v>
      </c>
      <c r="BF357" s="40">
        <f t="shared" si="409"/>
        <v>1</v>
      </c>
      <c r="BG357" s="31">
        <f t="shared" si="410"/>
        <v>2</v>
      </c>
      <c r="BH357" s="40">
        <f t="shared" si="411"/>
        <v>0</v>
      </c>
      <c r="BI357" s="40">
        <f t="shared" si="412"/>
        <v>1</v>
      </c>
      <c r="BJ357" s="40">
        <f t="shared" si="413"/>
        <v>0</v>
      </c>
      <c r="BK357" s="40">
        <f t="shared" si="414"/>
        <v>0</v>
      </c>
      <c r="BL357" s="40">
        <f t="shared" si="415"/>
        <v>0</v>
      </c>
      <c r="BM357" s="31">
        <f t="shared" si="416"/>
        <v>0</v>
      </c>
      <c r="BN357" s="40">
        <f t="shared" si="417"/>
        <v>0</v>
      </c>
      <c r="BO357" s="40">
        <f t="shared" si="418"/>
        <v>0</v>
      </c>
      <c r="BP357" s="40">
        <f t="shared" si="419"/>
        <v>0</v>
      </c>
      <c r="BQ357" s="40">
        <f t="shared" si="420"/>
        <v>0</v>
      </c>
      <c r="BR357" s="40">
        <f t="shared" si="421"/>
        <v>0</v>
      </c>
      <c r="BS357" s="31">
        <f t="shared" si="422"/>
        <v>0</v>
      </c>
      <c r="BT357" s="40">
        <f t="shared" si="423"/>
        <v>0</v>
      </c>
      <c r="BU357" s="41">
        <f t="shared" si="424"/>
        <v>1</v>
      </c>
      <c r="BV357" s="41">
        <f t="shared" si="425"/>
        <v>1</v>
      </c>
      <c r="BW357" s="42"/>
      <c r="BX357" s="39">
        <f t="shared" si="426"/>
        <v>140</v>
      </c>
      <c r="BY357" s="40">
        <f t="shared" si="427"/>
        <v>10</v>
      </c>
      <c r="BZ357" s="40">
        <f t="shared" si="428"/>
        <v>0</v>
      </c>
      <c r="CA357" s="40">
        <f t="shared" si="429"/>
        <v>0</v>
      </c>
      <c r="CB357" s="40">
        <f t="shared" si="430"/>
        <v>10</v>
      </c>
      <c r="CC357" s="32">
        <f t="shared" si="400"/>
        <v>160</v>
      </c>
      <c r="CD357" s="177">
        <f t="shared" si="262"/>
        <v>13.333333333333343</v>
      </c>
      <c r="CE357" s="24">
        <f t="shared" si="431"/>
        <v>3</v>
      </c>
      <c r="CF357" s="177">
        <f t="shared" si="263"/>
        <v>-26.666666666666657</v>
      </c>
      <c r="CG357" s="24" t="str">
        <f t="shared" si="432"/>
        <v>NAO</v>
      </c>
      <c r="CH357" s="177">
        <f t="shared" si="264"/>
        <v>-80</v>
      </c>
      <c r="CI357" s="24" t="str">
        <f t="shared" si="433"/>
        <v>NAO</v>
      </c>
      <c r="CJ357" s="24">
        <f t="shared" si="401"/>
        <v>305</v>
      </c>
      <c r="CK357" s="175">
        <f t="shared" si="382"/>
        <v>8.0781561608562855E-2</v>
      </c>
      <c r="CM357">
        <f t="shared" si="383"/>
        <v>0.18484288354898337</v>
      </c>
      <c r="CN357">
        <f t="shared" si="384"/>
        <v>0</v>
      </c>
      <c r="CO357">
        <f t="shared" si="385"/>
        <v>0</v>
      </c>
      <c r="CP357">
        <f t="shared" si="386"/>
        <v>0.22779043280182235</v>
      </c>
      <c r="CQ357">
        <f t="shared" si="387"/>
        <v>0</v>
      </c>
      <c r="CR357">
        <f t="shared" si="388"/>
        <v>0.29940119760479045</v>
      </c>
      <c r="CS357">
        <f t="shared" si="389"/>
        <v>0</v>
      </c>
      <c r="CT357">
        <f t="shared" si="390"/>
        <v>0</v>
      </c>
      <c r="CU357">
        <f t="shared" si="391"/>
        <v>0</v>
      </c>
      <c r="CV357">
        <f t="shared" si="392"/>
        <v>0</v>
      </c>
      <c r="CW357">
        <f t="shared" si="393"/>
        <v>0</v>
      </c>
      <c r="CX357">
        <f t="shared" si="394"/>
        <v>0</v>
      </c>
      <c r="CY357">
        <f t="shared" si="395"/>
        <v>0</v>
      </c>
      <c r="CZ357">
        <f t="shared" si="396"/>
        <v>0</v>
      </c>
      <c r="DA357">
        <f t="shared" si="397"/>
        <v>0</v>
      </c>
      <c r="DB357">
        <f t="shared" si="398"/>
        <v>1.5503875968992247</v>
      </c>
      <c r="DC357">
        <f t="shared" si="399"/>
        <v>1.5748031496062989</v>
      </c>
      <c r="DE357" s="24">
        <f t="shared" si="402"/>
        <v>0</v>
      </c>
      <c r="DF357" s="24"/>
      <c r="DG357" s="24"/>
      <c r="DH357" s="24"/>
      <c r="DI357" s="24"/>
      <c r="DJ357" s="24"/>
      <c r="DK357" s="24"/>
      <c r="DL357" s="24"/>
      <c r="DM357" s="24"/>
      <c r="DN357" s="24"/>
      <c r="DO357" s="24"/>
      <c r="DP357" s="24"/>
      <c r="DQ357" s="24"/>
      <c r="DR357" s="24"/>
      <c r="DS357" s="24"/>
    </row>
    <row r="358" spans="1:123" ht="15.75" thickBot="1">
      <c r="A358" s="24" t="str">
        <f ca="1">UNIMEP!A9</f>
        <v>UNIMEP</v>
      </c>
      <c r="B358" s="24">
        <f ca="1">UNIMEP!B9</f>
        <v>7</v>
      </c>
      <c r="C358" s="24" t="str">
        <f ca="1">UNIMEP!C9</f>
        <v>Hermes Balbino</v>
      </c>
      <c r="D358" s="85" t="str">
        <f ca="1">UNIMEP!D9</f>
        <v>p</v>
      </c>
      <c r="E358" s="24">
        <f ca="1">UNIMEP!E9</f>
        <v>0</v>
      </c>
      <c r="F358" s="24">
        <f ca="1">UNIMEP!F9</f>
        <v>0</v>
      </c>
      <c r="G358" s="24">
        <f ca="1">UNIMEP!G9</f>
        <v>0</v>
      </c>
      <c r="H358" s="24">
        <f ca="1">UNIMEP!H9</f>
        <v>0</v>
      </c>
      <c r="I358" s="24">
        <f ca="1">UNIMEP!I9</f>
        <v>0</v>
      </c>
      <c r="J358" s="24">
        <f ca="1">UNIMEP!J9</f>
        <v>0</v>
      </c>
      <c r="K358" s="24">
        <f ca="1">UNIMEP!K9</f>
        <v>0</v>
      </c>
      <c r="L358" s="24">
        <f ca="1">UNIMEP!L9</f>
        <v>0</v>
      </c>
      <c r="M358" s="24">
        <f ca="1">UNIMEP!M9</f>
        <v>0</v>
      </c>
      <c r="N358" s="24">
        <f ca="1">UNIMEP!N9</f>
        <v>0</v>
      </c>
      <c r="O358" s="24">
        <f ca="1">UNIMEP!O9</f>
        <v>0</v>
      </c>
      <c r="P358" s="24">
        <f ca="1">UNIMEP!P9</f>
        <v>0</v>
      </c>
      <c r="Q358" s="24">
        <f ca="1">UNIMEP!Q9</f>
        <v>0</v>
      </c>
      <c r="R358" s="24">
        <f ca="1">UNIMEP!R9</f>
        <v>0</v>
      </c>
      <c r="S358" s="24">
        <f ca="1">UNIMEP!S9</f>
        <v>0</v>
      </c>
      <c r="T358" s="85" t="str">
        <f ca="1">UNIMEP!T9</f>
        <v>P</v>
      </c>
      <c r="U358" s="24">
        <f ca="1">UNIMEP!U9</f>
        <v>0</v>
      </c>
      <c r="V358" s="24">
        <f ca="1">UNIMEP!V9</f>
        <v>0</v>
      </c>
      <c r="W358" s="24">
        <f ca="1">UNIMEP!W9</f>
        <v>0</v>
      </c>
      <c r="X358" s="24">
        <f ca="1">UNIMEP!X9</f>
        <v>0</v>
      </c>
      <c r="Y358" s="24">
        <f ca="1">UNIMEP!Y9</f>
        <v>0</v>
      </c>
      <c r="Z358" s="24">
        <f ca="1">UNIMEP!Z9</f>
        <v>0</v>
      </c>
      <c r="AA358" s="24">
        <f ca="1">UNIMEP!AA9</f>
        <v>0</v>
      </c>
      <c r="AB358" s="24">
        <f ca="1">UNIMEP!AB9</f>
        <v>0</v>
      </c>
      <c r="AC358" s="24">
        <f ca="1">UNIMEP!AC9</f>
        <v>0</v>
      </c>
      <c r="AD358" s="24">
        <f ca="1">UNIMEP!AD9</f>
        <v>0</v>
      </c>
      <c r="AE358" s="24">
        <f ca="1">UNIMEP!AE9</f>
        <v>0</v>
      </c>
      <c r="AF358" s="24">
        <f ca="1">UNIMEP!AF9</f>
        <v>0</v>
      </c>
      <c r="AG358" s="24">
        <f ca="1">UNIMEP!AG9</f>
        <v>0</v>
      </c>
      <c r="AH358" s="24">
        <f ca="1">UNIMEP!AH9</f>
        <v>1</v>
      </c>
      <c r="AI358" s="24">
        <f ca="1">UNIMEP!AI9</f>
        <v>0</v>
      </c>
      <c r="AJ358" s="24"/>
      <c r="AK358" s="93"/>
      <c r="AL358" s="33"/>
      <c r="AM358" s="33"/>
      <c r="AN358" s="36"/>
      <c r="AO358" s="36"/>
      <c r="AP358" s="36"/>
      <c r="AQ358" s="36"/>
      <c r="AR358" s="37"/>
      <c r="AS358" s="33"/>
      <c r="AT358" s="33"/>
      <c r="AU358" s="33"/>
      <c r="AV358" s="33"/>
      <c r="AW358" s="33"/>
      <c r="AX358" s="33"/>
      <c r="AY358" s="33"/>
      <c r="AZ358" s="38">
        <f t="shared" si="403"/>
        <v>2</v>
      </c>
      <c r="BA358" s="39">
        <f t="shared" si="404"/>
        <v>0</v>
      </c>
      <c r="BB358" s="40">
        <f t="shared" si="405"/>
        <v>0</v>
      </c>
      <c r="BC358" s="31">
        <f t="shared" si="406"/>
        <v>0</v>
      </c>
      <c r="BD358" s="40">
        <f t="shared" si="407"/>
        <v>0</v>
      </c>
      <c r="BE358" s="31">
        <f t="shared" si="408"/>
        <v>0</v>
      </c>
      <c r="BF358" s="40">
        <f t="shared" si="409"/>
        <v>0</v>
      </c>
      <c r="BG358" s="31">
        <f t="shared" si="410"/>
        <v>0</v>
      </c>
      <c r="BH358" s="40">
        <f t="shared" si="411"/>
        <v>0</v>
      </c>
      <c r="BI358" s="40">
        <f t="shared" si="412"/>
        <v>0</v>
      </c>
      <c r="BJ358" s="40">
        <f t="shared" si="413"/>
        <v>0</v>
      </c>
      <c r="BK358" s="40">
        <f t="shared" si="414"/>
        <v>0</v>
      </c>
      <c r="BL358" s="40">
        <f t="shared" si="415"/>
        <v>0</v>
      </c>
      <c r="BM358" s="31">
        <f t="shared" si="416"/>
        <v>0</v>
      </c>
      <c r="BN358" s="40">
        <f t="shared" si="417"/>
        <v>0</v>
      </c>
      <c r="BO358" s="40">
        <f t="shared" si="418"/>
        <v>0</v>
      </c>
      <c r="BP358" s="40">
        <f t="shared" si="419"/>
        <v>0</v>
      </c>
      <c r="BQ358" s="40">
        <f t="shared" si="420"/>
        <v>0</v>
      </c>
      <c r="BR358" s="40">
        <f t="shared" si="421"/>
        <v>0</v>
      </c>
      <c r="BS358" s="31">
        <f t="shared" si="422"/>
        <v>0</v>
      </c>
      <c r="BT358" s="40">
        <f t="shared" si="423"/>
        <v>1</v>
      </c>
      <c r="BU358" s="41">
        <f t="shared" si="424"/>
        <v>0</v>
      </c>
      <c r="BV358" s="41">
        <f t="shared" si="425"/>
        <v>0</v>
      </c>
      <c r="BW358" s="42"/>
      <c r="BX358" s="39">
        <f t="shared" si="426"/>
        <v>0</v>
      </c>
      <c r="BY358" s="40">
        <f t="shared" si="427"/>
        <v>0</v>
      </c>
      <c r="BZ358" s="40">
        <f t="shared" si="428"/>
        <v>0</v>
      </c>
      <c r="CA358" s="40">
        <f t="shared" si="429"/>
        <v>0</v>
      </c>
      <c r="CB358" s="40">
        <f t="shared" si="430"/>
        <v>25</v>
      </c>
      <c r="CC358" s="32">
        <f t="shared" si="400"/>
        <v>25</v>
      </c>
      <c r="CD358" s="177">
        <f t="shared" si="262"/>
        <v>-121.66666666666666</v>
      </c>
      <c r="CE358" s="24" t="str">
        <f t="shared" si="431"/>
        <v>NAO</v>
      </c>
      <c r="CF358" s="177">
        <f t="shared" si="263"/>
        <v>-161.66666666666666</v>
      </c>
      <c r="CG358" s="24" t="str">
        <f t="shared" si="432"/>
        <v>NAO</v>
      </c>
      <c r="CH358" s="177">
        <f t="shared" si="264"/>
        <v>-215</v>
      </c>
      <c r="CI358" s="24" t="str">
        <f t="shared" si="433"/>
        <v>NAO</v>
      </c>
      <c r="CJ358" s="24">
        <f t="shared" si="401"/>
        <v>380</v>
      </c>
      <c r="CK358" s="175">
        <f t="shared" si="382"/>
        <v>1.2622119001337945E-2</v>
      </c>
      <c r="CM358">
        <f t="shared" si="383"/>
        <v>0</v>
      </c>
      <c r="CN358">
        <f t="shared" si="384"/>
        <v>0</v>
      </c>
      <c r="CO358">
        <f t="shared" si="385"/>
        <v>0</v>
      </c>
      <c r="CP358">
        <f t="shared" si="386"/>
        <v>0</v>
      </c>
      <c r="CQ358">
        <f t="shared" si="387"/>
        <v>0</v>
      </c>
      <c r="CR358">
        <f t="shared" si="388"/>
        <v>0</v>
      </c>
      <c r="CS358">
        <f t="shared" si="389"/>
        <v>0</v>
      </c>
      <c r="CT358">
        <f t="shared" si="390"/>
        <v>0</v>
      </c>
      <c r="CU358">
        <f t="shared" si="391"/>
        <v>0</v>
      </c>
      <c r="CV358">
        <f t="shared" si="392"/>
        <v>0</v>
      </c>
      <c r="CW358">
        <f t="shared" si="393"/>
        <v>0</v>
      </c>
      <c r="CX358">
        <f t="shared" si="394"/>
        <v>0</v>
      </c>
      <c r="CY358">
        <f t="shared" si="395"/>
        <v>0</v>
      </c>
      <c r="CZ358">
        <f t="shared" si="396"/>
        <v>0</v>
      </c>
      <c r="DA358">
        <f t="shared" si="397"/>
        <v>1.3404825737265416</v>
      </c>
      <c r="DB358">
        <f t="shared" si="398"/>
        <v>0</v>
      </c>
      <c r="DC358">
        <f t="shared" si="399"/>
        <v>0</v>
      </c>
      <c r="DE358" s="24">
        <f t="shared" si="402"/>
        <v>0</v>
      </c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</row>
    <row r="359" spans="1:123" ht="15.75" thickBot="1">
      <c r="A359" s="24" t="str">
        <f ca="1">UNIMEP!A10</f>
        <v>UNIMEP</v>
      </c>
      <c r="B359" s="24">
        <f ca="1">UNIMEP!B10</f>
        <v>8</v>
      </c>
      <c r="C359" s="24" t="str">
        <f ca="1">UNIMEP!C10</f>
        <v>Liana Abrao Romero</v>
      </c>
      <c r="D359" s="85" t="str">
        <f ca="1">UNIMEP!D10</f>
        <v>p</v>
      </c>
      <c r="E359" s="24">
        <f ca="1">UNIMEP!E10</f>
        <v>0</v>
      </c>
      <c r="F359" s="24">
        <f ca="1">UNIMEP!F10</f>
        <v>1</v>
      </c>
      <c r="G359" s="24">
        <f ca="1">UNIMEP!G10</f>
        <v>0</v>
      </c>
      <c r="H359" s="24">
        <f ca="1">UNIMEP!H10</f>
        <v>0</v>
      </c>
      <c r="I359" s="24">
        <f ca="1">UNIMEP!I10</f>
        <v>0</v>
      </c>
      <c r="J359" s="24">
        <f ca="1">UNIMEP!J10</f>
        <v>1</v>
      </c>
      <c r="K359" s="24">
        <f ca="1">UNIMEP!K10</f>
        <v>0</v>
      </c>
      <c r="L359" s="24">
        <f ca="1">UNIMEP!L10</f>
        <v>0</v>
      </c>
      <c r="M359" s="24">
        <f ca="1">UNIMEP!M10</f>
        <v>0</v>
      </c>
      <c r="N359" s="24">
        <f ca="1">UNIMEP!N10</f>
        <v>0</v>
      </c>
      <c r="O359" s="24">
        <f ca="1">UNIMEP!O10</f>
        <v>0</v>
      </c>
      <c r="P359" s="24">
        <f ca="1">UNIMEP!P10</f>
        <v>0</v>
      </c>
      <c r="Q359" s="24">
        <f ca="1">UNIMEP!Q10</f>
        <v>0</v>
      </c>
      <c r="R359" s="24">
        <f ca="1">UNIMEP!R10</f>
        <v>0</v>
      </c>
      <c r="S359" s="24">
        <f ca="1">UNIMEP!S10</f>
        <v>0</v>
      </c>
      <c r="T359" s="85" t="str">
        <f ca="1">UNIMEP!T10</f>
        <v>C</v>
      </c>
      <c r="U359" s="24">
        <f ca="1">UNIMEP!U10</f>
        <v>0</v>
      </c>
      <c r="V359" s="24">
        <f ca="1">UNIMEP!V10</f>
        <v>0</v>
      </c>
      <c r="W359" s="24">
        <f ca="1">UNIMEP!W10</f>
        <v>0</v>
      </c>
      <c r="X359" s="24">
        <f ca="1">UNIMEP!X10</f>
        <v>0</v>
      </c>
      <c r="Y359" s="24">
        <f ca="1">UNIMEP!Y10</f>
        <v>0</v>
      </c>
      <c r="Z359" s="24">
        <f ca="1">UNIMEP!Z10</f>
        <v>0</v>
      </c>
      <c r="AA359" s="24">
        <f ca="1">UNIMEP!AA10</f>
        <v>0</v>
      </c>
      <c r="AB359" s="24">
        <f ca="1">UNIMEP!AB10</f>
        <v>0</v>
      </c>
      <c r="AC359" s="24">
        <f ca="1">UNIMEP!AC10</f>
        <v>0</v>
      </c>
      <c r="AD359" s="24">
        <f ca="1">UNIMEP!AD10</f>
        <v>0</v>
      </c>
      <c r="AE359" s="24">
        <f ca="1">UNIMEP!AE10</f>
        <v>0</v>
      </c>
      <c r="AF359" s="24">
        <f ca="1">UNIMEP!AF10</f>
        <v>0</v>
      </c>
      <c r="AG359" s="24">
        <f ca="1">UNIMEP!AG10</f>
        <v>0</v>
      </c>
      <c r="AH359" s="24">
        <f ca="1">UNIMEP!AH10</f>
        <v>0</v>
      </c>
      <c r="AI359" s="24">
        <f ca="1">UNIMEP!AI10</f>
        <v>0</v>
      </c>
      <c r="AJ359" s="24"/>
      <c r="AK359" s="93"/>
      <c r="AL359" s="33"/>
      <c r="AM359" s="33"/>
      <c r="AN359" s="36"/>
      <c r="AO359" s="36"/>
      <c r="AP359" s="36"/>
      <c r="AQ359" s="36"/>
      <c r="AR359" s="37"/>
      <c r="AS359" s="33"/>
      <c r="AT359" s="33"/>
      <c r="AU359" s="33"/>
      <c r="AV359" s="33"/>
      <c r="AW359" s="33"/>
      <c r="AX359" s="33"/>
      <c r="AY359" s="33"/>
      <c r="AZ359" s="38">
        <f t="shared" si="403"/>
        <v>1</v>
      </c>
      <c r="BA359" s="39">
        <f t="shared" si="404"/>
        <v>0</v>
      </c>
      <c r="BB359" s="40">
        <f t="shared" si="405"/>
        <v>1</v>
      </c>
      <c r="BC359" s="31">
        <f t="shared" si="406"/>
        <v>1</v>
      </c>
      <c r="BD359" s="40">
        <f t="shared" si="407"/>
        <v>0</v>
      </c>
      <c r="BE359" s="31">
        <f t="shared" si="408"/>
        <v>1</v>
      </c>
      <c r="BF359" s="40">
        <f t="shared" si="409"/>
        <v>0</v>
      </c>
      <c r="BG359" s="31">
        <f t="shared" si="410"/>
        <v>1</v>
      </c>
      <c r="BH359" s="40">
        <f t="shared" si="411"/>
        <v>0</v>
      </c>
      <c r="BI359" s="40">
        <f t="shared" si="412"/>
        <v>1</v>
      </c>
      <c r="BJ359" s="40">
        <f t="shared" si="413"/>
        <v>0</v>
      </c>
      <c r="BK359" s="40">
        <f t="shared" si="414"/>
        <v>0</v>
      </c>
      <c r="BL359" s="40">
        <f t="shared" si="415"/>
        <v>0</v>
      </c>
      <c r="BM359" s="31">
        <f t="shared" si="416"/>
        <v>0</v>
      </c>
      <c r="BN359" s="40">
        <f t="shared" si="417"/>
        <v>0</v>
      </c>
      <c r="BO359" s="40">
        <f t="shared" si="418"/>
        <v>0</v>
      </c>
      <c r="BP359" s="40">
        <f t="shared" si="419"/>
        <v>0</v>
      </c>
      <c r="BQ359" s="40">
        <f t="shared" si="420"/>
        <v>0</v>
      </c>
      <c r="BR359" s="40">
        <f t="shared" si="421"/>
        <v>0</v>
      </c>
      <c r="BS359" s="31">
        <f t="shared" si="422"/>
        <v>0</v>
      </c>
      <c r="BT359" s="40">
        <f t="shared" si="423"/>
        <v>0</v>
      </c>
      <c r="BU359" s="41">
        <f t="shared" si="424"/>
        <v>0</v>
      </c>
      <c r="BV359" s="41">
        <f t="shared" si="425"/>
        <v>0</v>
      </c>
      <c r="BW359" s="42"/>
      <c r="BX359" s="39">
        <f t="shared" si="426"/>
        <v>80</v>
      </c>
      <c r="BY359" s="40">
        <f t="shared" si="427"/>
        <v>10</v>
      </c>
      <c r="BZ359" s="40">
        <f t="shared" si="428"/>
        <v>0</v>
      </c>
      <c r="CA359" s="40">
        <f t="shared" si="429"/>
        <v>0</v>
      </c>
      <c r="CB359" s="40">
        <f t="shared" si="430"/>
        <v>0</v>
      </c>
      <c r="CC359" s="32">
        <f t="shared" si="400"/>
        <v>90</v>
      </c>
      <c r="CD359" s="177">
        <f t="shared" si="262"/>
        <v>16.666666666666671</v>
      </c>
      <c r="CE359" s="24">
        <f t="shared" si="431"/>
        <v>3</v>
      </c>
      <c r="CF359" s="177">
        <f t="shared" si="263"/>
        <v>-3.3333333333333286</v>
      </c>
      <c r="CG359" s="24" t="str">
        <f t="shared" si="432"/>
        <v>NAO</v>
      </c>
      <c r="CH359" s="177">
        <f t="shared" si="264"/>
        <v>-30</v>
      </c>
      <c r="CI359" s="24" t="str">
        <f t="shared" si="433"/>
        <v>NAO</v>
      </c>
      <c r="CJ359" s="24">
        <f t="shared" si="401"/>
        <v>355</v>
      </c>
      <c r="CK359" s="175">
        <f t="shared" si="382"/>
        <v>4.54396284048166E-2</v>
      </c>
      <c r="CM359">
        <f t="shared" si="383"/>
        <v>0</v>
      </c>
      <c r="CN359">
        <f t="shared" si="384"/>
        <v>0.1557632398753894</v>
      </c>
      <c r="CO359">
        <f t="shared" si="385"/>
        <v>0</v>
      </c>
      <c r="CP359">
        <f t="shared" si="386"/>
        <v>0</v>
      </c>
      <c r="CQ359">
        <f t="shared" si="387"/>
        <v>0</v>
      </c>
      <c r="CR359">
        <f t="shared" si="388"/>
        <v>0.29940119760479045</v>
      </c>
      <c r="CS359">
        <f t="shared" si="389"/>
        <v>0</v>
      </c>
      <c r="CT359">
        <f t="shared" si="390"/>
        <v>0</v>
      </c>
      <c r="CU359">
        <f t="shared" si="391"/>
        <v>0</v>
      </c>
      <c r="CV359">
        <f t="shared" si="392"/>
        <v>0</v>
      </c>
      <c r="CW359">
        <f t="shared" si="393"/>
        <v>0</v>
      </c>
      <c r="CX359">
        <f t="shared" si="394"/>
        <v>0</v>
      </c>
      <c r="CY359">
        <f t="shared" si="395"/>
        <v>0</v>
      </c>
      <c r="CZ359">
        <f t="shared" si="396"/>
        <v>0</v>
      </c>
      <c r="DA359">
        <f t="shared" si="397"/>
        <v>0</v>
      </c>
      <c r="DB359">
        <f t="shared" si="398"/>
        <v>0</v>
      </c>
      <c r="DC359">
        <f t="shared" si="399"/>
        <v>0</v>
      </c>
      <c r="DE359" s="24">
        <f t="shared" si="402"/>
        <v>0</v>
      </c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</row>
    <row r="360" spans="1:123" ht="15.75" thickBot="1">
      <c r="A360" s="24" t="str">
        <f ca="1">UNIMEP!A11</f>
        <v>UNIMEP</v>
      </c>
      <c r="B360" s="24">
        <f ca="1">UNIMEP!B11</f>
        <v>9</v>
      </c>
      <c r="C360" s="24" t="str">
        <f ca="1">UNIMEP!C11</f>
        <v>Marcelo Castro Cesar</v>
      </c>
      <c r="D360" s="85" t="str">
        <f ca="1">UNIMEP!D11</f>
        <v>P</v>
      </c>
      <c r="E360" s="24">
        <f ca="1">UNIMEP!E11</f>
        <v>0</v>
      </c>
      <c r="F360" s="24">
        <f ca="1">UNIMEP!F11</f>
        <v>0</v>
      </c>
      <c r="G360" s="24">
        <f ca="1">UNIMEP!G11</f>
        <v>0</v>
      </c>
      <c r="H360" s="24">
        <f ca="1">UNIMEP!H11</f>
        <v>1</v>
      </c>
      <c r="I360" s="24">
        <f ca="1">UNIMEP!I11</f>
        <v>0</v>
      </c>
      <c r="J360" s="24">
        <f ca="1">UNIMEP!J11</f>
        <v>0</v>
      </c>
      <c r="K360" s="24">
        <f ca="1">UNIMEP!K11</f>
        <v>0</v>
      </c>
      <c r="L360" s="24">
        <f ca="1">UNIMEP!L11</f>
        <v>0</v>
      </c>
      <c r="M360" s="24">
        <f ca="1">UNIMEP!M11</f>
        <v>0</v>
      </c>
      <c r="N360" s="24">
        <f ca="1">UNIMEP!N11</f>
        <v>0</v>
      </c>
      <c r="O360" s="24">
        <f ca="1">UNIMEP!O11</f>
        <v>0</v>
      </c>
      <c r="P360" s="24">
        <f ca="1">UNIMEP!P11</f>
        <v>0</v>
      </c>
      <c r="Q360" s="24">
        <f ca="1">UNIMEP!Q11</f>
        <v>0</v>
      </c>
      <c r="R360" s="24">
        <f ca="1">UNIMEP!R11</f>
        <v>0</v>
      </c>
      <c r="S360" s="24">
        <f ca="1">UNIMEP!S11</f>
        <v>0</v>
      </c>
      <c r="T360" s="85" t="str">
        <f ca="1">UNIMEP!T11</f>
        <v>P</v>
      </c>
      <c r="U360" s="24">
        <f ca="1">UNIMEP!U11</f>
        <v>1</v>
      </c>
      <c r="V360" s="24">
        <f ca="1">UNIMEP!V11</f>
        <v>1</v>
      </c>
      <c r="W360" s="24">
        <f ca="1">UNIMEP!W11</f>
        <v>2</v>
      </c>
      <c r="X360" s="24">
        <f ca="1">UNIMEP!X11</f>
        <v>0</v>
      </c>
      <c r="Y360" s="24">
        <f ca="1">UNIMEP!Y11</f>
        <v>0</v>
      </c>
      <c r="Z360" s="24">
        <f ca="1">UNIMEP!Z11</f>
        <v>0</v>
      </c>
      <c r="AA360" s="24">
        <f ca="1">UNIMEP!AA11</f>
        <v>0</v>
      </c>
      <c r="AB360" s="24">
        <f ca="1">UNIMEP!AB11</f>
        <v>0</v>
      </c>
      <c r="AC360" s="24">
        <f ca="1">UNIMEP!AC11</f>
        <v>0</v>
      </c>
      <c r="AD360" s="24">
        <f ca="1">UNIMEP!AD11</f>
        <v>0</v>
      </c>
      <c r="AE360" s="24">
        <f ca="1">UNIMEP!AE11</f>
        <v>0</v>
      </c>
      <c r="AF360" s="24">
        <f ca="1">UNIMEP!AF11</f>
        <v>0</v>
      </c>
      <c r="AG360" s="24">
        <f ca="1">UNIMEP!AG11</f>
        <v>0</v>
      </c>
      <c r="AH360" s="24">
        <f ca="1">UNIMEP!AH11</f>
        <v>0</v>
      </c>
      <c r="AI360" s="24">
        <f ca="1">UNIMEP!AI11</f>
        <v>1</v>
      </c>
      <c r="AJ360" s="24"/>
      <c r="AK360" s="93"/>
      <c r="AL360" s="33"/>
      <c r="AM360" s="33"/>
      <c r="AN360" s="36"/>
      <c r="AO360" s="36"/>
      <c r="AP360" s="36"/>
      <c r="AQ360" s="36"/>
      <c r="AR360" s="37"/>
      <c r="AS360" s="33"/>
      <c r="AT360" s="33"/>
      <c r="AU360" s="33"/>
      <c r="AV360" s="33"/>
      <c r="AW360" s="33"/>
      <c r="AX360" s="33"/>
      <c r="AY360" s="33"/>
      <c r="AZ360" s="38">
        <f t="shared" si="403"/>
        <v>2</v>
      </c>
      <c r="BA360" s="39">
        <f t="shared" si="404"/>
        <v>1</v>
      </c>
      <c r="BB360" s="40">
        <f t="shared" si="405"/>
        <v>1</v>
      </c>
      <c r="BC360" s="31">
        <f t="shared" si="406"/>
        <v>2</v>
      </c>
      <c r="BD360" s="40">
        <f t="shared" si="407"/>
        <v>2</v>
      </c>
      <c r="BE360" s="31">
        <f t="shared" si="408"/>
        <v>4</v>
      </c>
      <c r="BF360" s="40">
        <f t="shared" si="409"/>
        <v>1</v>
      </c>
      <c r="BG360" s="31">
        <f t="shared" si="410"/>
        <v>5</v>
      </c>
      <c r="BH360" s="40">
        <f t="shared" si="411"/>
        <v>0</v>
      </c>
      <c r="BI360" s="40">
        <f t="shared" si="412"/>
        <v>0</v>
      </c>
      <c r="BJ360" s="40">
        <f t="shared" si="413"/>
        <v>0</v>
      </c>
      <c r="BK360" s="40">
        <f t="shared" si="414"/>
        <v>0</v>
      </c>
      <c r="BL360" s="40">
        <f t="shared" si="415"/>
        <v>0</v>
      </c>
      <c r="BM360" s="31">
        <f t="shared" si="416"/>
        <v>0</v>
      </c>
      <c r="BN360" s="40">
        <f t="shared" si="417"/>
        <v>0</v>
      </c>
      <c r="BO360" s="40">
        <f t="shared" si="418"/>
        <v>0</v>
      </c>
      <c r="BP360" s="40">
        <f t="shared" si="419"/>
        <v>0</v>
      </c>
      <c r="BQ360" s="40">
        <f t="shared" si="420"/>
        <v>0</v>
      </c>
      <c r="BR360" s="40">
        <f t="shared" si="421"/>
        <v>0</v>
      </c>
      <c r="BS360" s="31">
        <f t="shared" si="422"/>
        <v>0</v>
      </c>
      <c r="BT360" s="40">
        <f t="shared" si="423"/>
        <v>0</v>
      </c>
      <c r="BU360" s="41">
        <f t="shared" si="424"/>
        <v>1</v>
      </c>
      <c r="BV360" s="41">
        <f t="shared" si="425"/>
        <v>1</v>
      </c>
      <c r="BW360" s="42"/>
      <c r="BX360" s="39">
        <f t="shared" si="426"/>
        <v>340</v>
      </c>
      <c r="BY360" s="40">
        <f t="shared" si="427"/>
        <v>0</v>
      </c>
      <c r="BZ360" s="40">
        <f t="shared" si="428"/>
        <v>0</v>
      </c>
      <c r="CA360" s="40">
        <f t="shared" si="429"/>
        <v>0</v>
      </c>
      <c r="CB360" s="40">
        <f t="shared" si="430"/>
        <v>10</v>
      </c>
      <c r="CC360" s="32">
        <f t="shared" si="400"/>
        <v>350</v>
      </c>
      <c r="CD360" s="177">
        <f t="shared" si="262"/>
        <v>203.33333333333334</v>
      </c>
      <c r="CE360" s="24">
        <f t="shared" si="431"/>
        <v>3</v>
      </c>
      <c r="CF360" s="177">
        <f t="shared" si="263"/>
        <v>163.33333333333334</v>
      </c>
      <c r="CG360" s="24">
        <f t="shared" si="432"/>
        <v>4</v>
      </c>
      <c r="CH360" s="177">
        <f t="shared" si="264"/>
        <v>110</v>
      </c>
      <c r="CI360" s="24">
        <f t="shared" si="433"/>
        <v>5</v>
      </c>
      <c r="CJ360" s="24">
        <f t="shared" si="401"/>
        <v>181</v>
      </c>
      <c r="CK360" s="175">
        <f t="shared" si="382"/>
        <v>0.17670966601873123</v>
      </c>
      <c r="CM360">
        <f t="shared" si="383"/>
        <v>0.18484288354898337</v>
      </c>
      <c r="CN360">
        <f t="shared" si="384"/>
        <v>0.1557632398753894</v>
      </c>
      <c r="CO360">
        <f t="shared" si="385"/>
        <v>0.19960079840319361</v>
      </c>
      <c r="CP360">
        <f t="shared" si="386"/>
        <v>0.22779043280182235</v>
      </c>
      <c r="CQ360">
        <f t="shared" si="387"/>
        <v>0</v>
      </c>
      <c r="CR360">
        <f t="shared" si="388"/>
        <v>0</v>
      </c>
      <c r="CS360">
        <f t="shared" si="389"/>
        <v>0</v>
      </c>
      <c r="CT360">
        <f t="shared" si="390"/>
        <v>0</v>
      </c>
      <c r="CU360">
        <f t="shared" si="391"/>
        <v>0</v>
      </c>
      <c r="CV360">
        <f t="shared" si="392"/>
        <v>0</v>
      </c>
      <c r="CW360">
        <f t="shared" si="393"/>
        <v>0</v>
      </c>
      <c r="CX360">
        <f t="shared" si="394"/>
        <v>0</v>
      </c>
      <c r="CY360">
        <f t="shared" si="395"/>
        <v>0</v>
      </c>
      <c r="CZ360">
        <f t="shared" si="396"/>
        <v>0</v>
      </c>
      <c r="DA360">
        <f t="shared" si="397"/>
        <v>0</v>
      </c>
      <c r="DB360">
        <f t="shared" si="398"/>
        <v>1.5503875968992247</v>
      </c>
      <c r="DC360">
        <f t="shared" si="399"/>
        <v>1.5748031496062989</v>
      </c>
      <c r="DE360" s="24">
        <f t="shared" si="402"/>
        <v>0</v>
      </c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</row>
    <row r="361" spans="1:123" ht="15.75" thickBot="1">
      <c r="A361" s="24" t="str">
        <f ca="1">UNIMEP!A12</f>
        <v>UNIMEP</v>
      </c>
      <c r="B361" s="24">
        <f ca="1">UNIMEP!B12</f>
        <v>10</v>
      </c>
      <c r="C361" s="24" t="str">
        <f ca="1">UNIMEP!C12</f>
        <v>Nelson Carvalho Marcellino</v>
      </c>
      <c r="D361" s="85" t="str">
        <f ca="1">UNIMEP!D12</f>
        <v>P</v>
      </c>
      <c r="E361" s="24">
        <f ca="1">UNIMEP!E12</f>
        <v>0</v>
      </c>
      <c r="F361" s="24">
        <f ca="1">UNIMEP!F12</f>
        <v>3</v>
      </c>
      <c r="G361" s="24">
        <f ca="1">UNIMEP!G12</f>
        <v>0</v>
      </c>
      <c r="H361" s="24">
        <f ca="1">UNIMEP!H12</f>
        <v>4</v>
      </c>
      <c r="I361" s="24">
        <f ca="1">UNIMEP!I12</f>
        <v>0</v>
      </c>
      <c r="J361" s="24">
        <f ca="1">UNIMEP!J12</f>
        <v>0</v>
      </c>
      <c r="K361" s="24">
        <f ca="1">UNIMEP!K12</f>
        <v>0</v>
      </c>
      <c r="L361" s="24">
        <f ca="1">UNIMEP!L12</f>
        <v>0</v>
      </c>
      <c r="M361" s="24">
        <f ca="1">UNIMEP!M12</f>
        <v>0</v>
      </c>
      <c r="N361" s="24">
        <f ca="1">UNIMEP!N12</f>
        <v>0</v>
      </c>
      <c r="O361" s="24">
        <f ca="1">UNIMEP!O12</f>
        <v>0</v>
      </c>
      <c r="P361" s="24">
        <f ca="1">UNIMEP!P12</f>
        <v>0</v>
      </c>
      <c r="Q361" s="24">
        <f ca="1">UNIMEP!Q12</f>
        <v>0</v>
      </c>
      <c r="R361" s="24">
        <f ca="1">UNIMEP!R12</f>
        <v>1.1000000000000001</v>
      </c>
      <c r="S361" s="24">
        <f ca="1">UNIMEP!S12</f>
        <v>0</v>
      </c>
      <c r="T361" s="85" t="str">
        <f ca="1">UNIMEP!T12</f>
        <v>P</v>
      </c>
      <c r="U361" s="24">
        <f ca="1">UNIMEP!U12</f>
        <v>0</v>
      </c>
      <c r="V361" s="24">
        <f ca="1">UNIMEP!V12</f>
        <v>2</v>
      </c>
      <c r="W361" s="24">
        <f ca="1">UNIMEP!W12</f>
        <v>0</v>
      </c>
      <c r="X361" s="24">
        <f ca="1">UNIMEP!X12</f>
        <v>2</v>
      </c>
      <c r="Y361" s="24">
        <f ca="1">UNIMEP!Y12</f>
        <v>0</v>
      </c>
      <c r="Z361" s="24">
        <f ca="1">UNIMEP!Z12</f>
        <v>0</v>
      </c>
      <c r="AA361" s="24">
        <f ca="1">UNIMEP!AA12</f>
        <v>0</v>
      </c>
      <c r="AB361" s="24">
        <f ca="1">UNIMEP!AB12</f>
        <v>1</v>
      </c>
      <c r="AC361" s="24">
        <f ca="1">UNIMEP!AC12</f>
        <v>0</v>
      </c>
      <c r="AD361" s="24">
        <f ca="1">UNIMEP!AD12</f>
        <v>0</v>
      </c>
      <c r="AE361" s="24">
        <f ca="1">UNIMEP!AE12</f>
        <v>0</v>
      </c>
      <c r="AF361" s="24">
        <f ca="1">UNIMEP!AF12</f>
        <v>0</v>
      </c>
      <c r="AG361" s="24">
        <f ca="1">UNIMEP!AG12</f>
        <v>6</v>
      </c>
      <c r="AH361" s="24">
        <f ca="1">UNIMEP!AH12</f>
        <v>0</v>
      </c>
      <c r="AI361" s="24">
        <f ca="1">UNIMEP!AI12</f>
        <v>0</v>
      </c>
      <c r="AJ361" s="24"/>
      <c r="AK361" s="93"/>
      <c r="AL361" s="33"/>
      <c r="AM361" s="33"/>
      <c r="AN361" s="36"/>
      <c r="AO361" s="36"/>
      <c r="AP361" s="36"/>
      <c r="AQ361" s="36"/>
      <c r="AR361" s="37"/>
      <c r="AS361" s="33"/>
      <c r="AT361" s="33"/>
      <c r="AU361" s="33"/>
      <c r="AV361" s="33"/>
      <c r="AW361" s="33"/>
      <c r="AX361" s="33"/>
      <c r="AY361" s="33"/>
      <c r="AZ361" s="38">
        <f>COUNTIF(D361:AY361,"P")</f>
        <v>2</v>
      </c>
      <c r="BA361" s="39">
        <f t="shared" ref="BA361:BB363" si="434">SUM(E361,U361,AK361)</f>
        <v>0</v>
      </c>
      <c r="BB361" s="40">
        <f t="shared" si="434"/>
        <v>5</v>
      </c>
      <c r="BC361" s="31">
        <f>SUM(BA361:BB361)</f>
        <v>5</v>
      </c>
      <c r="BD361" s="40">
        <f>SUM(G361,W361,AM361)</f>
        <v>0</v>
      </c>
      <c r="BE361" s="31">
        <f>SUM(BC361:BD361)</f>
        <v>5</v>
      </c>
      <c r="BF361" s="40">
        <f>SUM(H361,X361,AN361)</f>
        <v>6</v>
      </c>
      <c r="BG361" s="31">
        <f>BA361+BB361+BD361+BF361</f>
        <v>11</v>
      </c>
      <c r="BH361" s="40">
        <f t="shared" ref="BH361:BJ363" si="435">SUM(I361,Y361,AO361)</f>
        <v>0</v>
      </c>
      <c r="BI361" s="40">
        <f t="shared" si="435"/>
        <v>0</v>
      </c>
      <c r="BJ361" s="40">
        <f t="shared" si="435"/>
        <v>0</v>
      </c>
      <c r="BK361" s="40">
        <f t="shared" ref="BK361:BL363" si="436">SUM(AR361,AB361,L361)</f>
        <v>1</v>
      </c>
      <c r="BL361" s="40">
        <f t="shared" si="436"/>
        <v>0</v>
      </c>
      <c r="BM361" s="31">
        <f>SUM(BK361:BL361)</f>
        <v>1</v>
      </c>
      <c r="BN361" s="40">
        <f t="shared" ref="BN361:BO363" si="437">SUM(AT361,AD361,N361)</f>
        <v>0</v>
      </c>
      <c r="BO361" s="40">
        <f t="shared" si="437"/>
        <v>0</v>
      </c>
      <c r="BP361" s="40">
        <f>IF(BO361&gt;=3,3,BO361)</f>
        <v>0</v>
      </c>
      <c r="BQ361" s="40">
        <f t="shared" ref="BQ361:BR363" si="438">SUM(AV361,AF361,P361)</f>
        <v>0</v>
      </c>
      <c r="BR361" s="40">
        <f t="shared" si="438"/>
        <v>6</v>
      </c>
      <c r="BS361" s="31">
        <f>SUM(BQ361:BR361)</f>
        <v>6</v>
      </c>
      <c r="BT361" s="40">
        <f t="shared" ref="BT361:BU363" si="439">SUM(AX361,AH361,R361)</f>
        <v>1.1000000000000001</v>
      </c>
      <c r="BU361" s="41">
        <f t="shared" si="439"/>
        <v>0</v>
      </c>
      <c r="BV361" s="41">
        <f>IF(BU361&gt;=3,3,BU361)</f>
        <v>0</v>
      </c>
      <c r="BW361" s="42"/>
      <c r="BX361" s="39">
        <f>(BA361*100)+(BB361*80)+(BD361*60)+(BF361*40)+(BH361*20)</f>
        <v>640</v>
      </c>
      <c r="BY361" s="40">
        <f>IF(BI361&gt;3,30,BI361*10)</f>
        <v>0</v>
      </c>
      <c r="BZ361" s="40">
        <f>IF(BJ361&gt;3,15,BJ361*5)</f>
        <v>0</v>
      </c>
      <c r="CA361" s="40">
        <f>(BK361*200)+(BL361*100)+(BN361*50)+(BP361*20)</f>
        <v>200</v>
      </c>
      <c r="CB361" s="40">
        <f>(BQ361*100)+(BR361*50)+(BT361*25)+(BV361*10)</f>
        <v>327.5</v>
      </c>
      <c r="CC361" s="32">
        <f t="shared" si="400"/>
        <v>1167.5</v>
      </c>
      <c r="CD361" s="177">
        <f t="shared" si="262"/>
        <v>1020.8333333333334</v>
      </c>
      <c r="CE361" s="24">
        <f>IF(AZ361=0," ",IF(CD361&gt;=0,3,"NAO"))</f>
        <v>3</v>
      </c>
      <c r="CF361" s="177">
        <f t="shared" si="263"/>
        <v>980.83333333333337</v>
      </c>
      <c r="CG361" s="24">
        <f>IF(AZ361=0," ",IF(CF361&gt;=0,4,"NAO"))</f>
        <v>4</v>
      </c>
      <c r="CH361" s="177">
        <f t="shared" si="264"/>
        <v>927.5</v>
      </c>
      <c r="CI361" s="24">
        <f>IF(AZ361=0," ",IF(CH361&gt;=0,5,"NAO"))</f>
        <v>5</v>
      </c>
      <c r="CJ361" s="24">
        <f t="shared" si="401"/>
        <v>39</v>
      </c>
      <c r="CK361" s="175">
        <f t="shared" si="382"/>
        <v>0.58945295736248204</v>
      </c>
      <c r="CM361">
        <f t="shared" si="383"/>
        <v>0</v>
      </c>
      <c r="CN361">
        <f t="shared" si="384"/>
        <v>0.77881619937694702</v>
      </c>
      <c r="CO361">
        <f t="shared" si="385"/>
        <v>0</v>
      </c>
      <c r="CP361">
        <f t="shared" si="386"/>
        <v>1.3667425968109341</v>
      </c>
      <c r="CQ361">
        <f t="shared" si="387"/>
        <v>0</v>
      </c>
      <c r="CR361">
        <f t="shared" si="388"/>
        <v>0</v>
      </c>
      <c r="CS361">
        <f t="shared" si="389"/>
        <v>0</v>
      </c>
      <c r="CT361">
        <f t="shared" si="390"/>
        <v>14.285714285714285</v>
      </c>
      <c r="CU361">
        <f t="shared" si="391"/>
        <v>0</v>
      </c>
      <c r="CV361">
        <f t="shared" si="392"/>
        <v>0</v>
      </c>
      <c r="CW361">
        <f t="shared" si="393"/>
        <v>0</v>
      </c>
      <c r="CX361">
        <f t="shared" si="394"/>
        <v>0</v>
      </c>
      <c r="CY361">
        <f t="shared" si="395"/>
        <v>0</v>
      </c>
      <c r="CZ361">
        <f t="shared" si="396"/>
        <v>30</v>
      </c>
      <c r="DA361">
        <f t="shared" si="397"/>
        <v>1.4745308310991958</v>
      </c>
      <c r="DB361">
        <f t="shared" si="398"/>
        <v>0</v>
      </c>
      <c r="DC361">
        <f t="shared" si="399"/>
        <v>0</v>
      </c>
      <c r="DE361" s="24">
        <f t="shared" si="402"/>
        <v>0</v>
      </c>
      <c r="DF361" s="24"/>
      <c r="DG361" s="24"/>
      <c r="DH361" s="24"/>
      <c r="DI361" s="24"/>
      <c r="DJ361" s="24"/>
      <c r="DK361" s="24"/>
      <c r="DL361" s="24"/>
      <c r="DM361" s="24"/>
      <c r="DN361" s="24"/>
      <c r="DO361" s="24"/>
      <c r="DP361" s="24"/>
      <c r="DQ361" s="24"/>
      <c r="DR361" s="24"/>
      <c r="DS361" s="24"/>
    </row>
    <row r="362" spans="1:123" ht="15.75" thickBot="1">
      <c r="A362" s="24" t="str">
        <f ca="1">UNIMEP!A13</f>
        <v>UNIMEP</v>
      </c>
      <c r="B362" s="24">
        <f ca="1">UNIMEP!B13</f>
        <v>11</v>
      </c>
      <c r="C362" s="24" t="str">
        <f ca="1">UNIMEP!C13</f>
        <v>Rozangela Verlengia</v>
      </c>
      <c r="D362" s="85" t="str">
        <f ca="1">UNIMEP!D13</f>
        <v>P</v>
      </c>
      <c r="E362" s="24">
        <f ca="1">UNIMEP!E13</f>
        <v>0</v>
      </c>
      <c r="F362" s="24">
        <f ca="1">UNIMEP!F13</f>
        <v>1</v>
      </c>
      <c r="G362" s="24">
        <f ca="1">UNIMEP!G13</f>
        <v>2</v>
      </c>
      <c r="H362" s="24">
        <f ca="1">UNIMEP!H13</f>
        <v>1</v>
      </c>
      <c r="I362" s="24">
        <f ca="1">UNIMEP!I13</f>
        <v>0</v>
      </c>
      <c r="J362" s="24">
        <f ca="1">UNIMEP!J13</f>
        <v>0</v>
      </c>
      <c r="K362" s="24">
        <f ca="1">UNIMEP!K13</f>
        <v>0</v>
      </c>
      <c r="L362" s="24">
        <f ca="1">UNIMEP!L13</f>
        <v>0</v>
      </c>
      <c r="M362" s="24">
        <f ca="1">UNIMEP!M13</f>
        <v>0</v>
      </c>
      <c r="N362" s="24">
        <f ca="1">UNIMEP!N13</f>
        <v>0</v>
      </c>
      <c r="O362" s="24">
        <f ca="1">UNIMEP!O13</f>
        <v>0</v>
      </c>
      <c r="P362" s="24">
        <f ca="1">UNIMEP!P13</f>
        <v>0</v>
      </c>
      <c r="Q362" s="24">
        <f ca="1">UNIMEP!Q13</f>
        <v>0</v>
      </c>
      <c r="R362" s="24">
        <f ca="1">UNIMEP!R13</f>
        <v>0</v>
      </c>
      <c r="S362" s="24">
        <f ca="1">UNIMEP!S13</f>
        <v>0</v>
      </c>
      <c r="T362" s="85" t="str">
        <f ca="1">UNIMEP!T13</f>
        <v>P</v>
      </c>
      <c r="U362" s="24">
        <f ca="1">UNIMEP!U13</f>
        <v>1</v>
      </c>
      <c r="V362" s="24">
        <f ca="1">UNIMEP!V13</f>
        <v>1</v>
      </c>
      <c r="W362" s="24">
        <f ca="1">UNIMEP!W13</f>
        <v>0</v>
      </c>
      <c r="X362" s="24">
        <f ca="1">UNIMEP!X13</f>
        <v>0</v>
      </c>
      <c r="Y362" s="24">
        <f ca="1">UNIMEP!Y13</f>
        <v>0</v>
      </c>
      <c r="Z362" s="24">
        <f ca="1">UNIMEP!Z13</f>
        <v>0</v>
      </c>
      <c r="AA362" s="24">
        <f ca="1">UNIMEP!AA13</f>
        <v>0</v>
      </c>
      <c r="AB362" s="24">
        <f ca="1">UNIMEP!AB13</f>
        <v>0</v>
      </c>
      <c r="AC362" s="24">
        <f ca="1">UNIMEP!AC13</f>
        <v>0</v>
      </c>
      <c r="AD362" s="24">
        <f ca="1">UNIMEP!AD13</f>
        <v>0</v>
      </c>
      <c r="AE362" s="24">
        <f ca="1">UNIMEP!AE13</f>
        <v>0</v>
      </c>
      <c r="AF362" s="24">
        <f ca="1">UNIMEP!AF13</f>
        <v>0</v>
      </c>
      <c r="AG362" s="24">
        <f ca="1">UNIMEP!AG13</f>
        <v>0</v>
      </c>
      <c r="AH362" s="24">
        <f ca="1">UNIMEP!AH13</f>
        <v>0</v>
      </c>
      <c r="AI362" s="24">
        <f ca="1">UNIMEP!AI13</f>
        <v>0</v>
      </c>
      <c r="AJ362" s="24"/>
      <c r="AK362" s="93"/>
      <c r="AL362" s="33"/>
      <c r="AM362" s="33"/>
      <c r="AN362" s="36"/>
      <c r="AO362" s="36"/>
      <c r="AP362" s="36"/>
      <c r="AQ362" s="36"/>
      <c r="AR362" s="37"/>
      <c r="AS362" s="33"/>
      <c r="AT362" s="33"/>
      <c r="AU362" s="33"/>
      <c r="AV362" s="33"/>
      <c r="AW362" s="33"/>
      <c r="AX362" s="33"/>
      <c r="AY362" s="33"/>
      <c r="AZ362" s="38">
        <f>COUNTIF(D362:AY362,"P")</f>
        <v>2</v>
      </c>
      <c r="BA362" s="39">
        <f t="shared" si="434"/>
        <v>1</v>
      </c>
      <c r="BB362" s="40">
        <f t="shared" si="434"/>
        <v>2</v>
      </c>
      <c r="BC362" s="31">
        <f>SUM(BA362:BB362)</f>
        <v>3</v>
      </c>
      <c r="BD362" s="40">
        <f>SUM(G362,W362,AM362)</f>
        <v>2</v>
      </c>
      <c r="BE362" s="31">
        <f>SUM(BC362:BD362)</f>
        <v>5</v>
      </c>
      <c r="BF362" s="40">
        <f>SUM(H362,X362,AN362)</f>
        <v>1</v>
      </c>
      <c r="BG362" s="31">
        <f>BA362+BB362+BD362+BF362</f>
        <v>6</v>
      </c>
      <c r="BH362" s="40">
        <f t="shared" si="435"/>
        <v>0</v>
      </c>
      <c r="BI362" s="40">
        <f t="shared" si="435"/>
        <v>0</v>
      </c>
      <c r="BJ362" s="40">
        <f t="shared" si="435"/>
        <v>0</v>
      </c>
      <c r="BK362" s="40">
        <f t="shared" si="436"/>
        <v>0</v>
      </c>
      <c r="BL362" s="40">
        <f t="shared" si="436"/>
        <v>0</v>
      </c>
      <c r="BM362" s="31">
        <f>SUM(BK362:BL362)</f>
        <v>0</v>
      </c>
      <c r="BN362" s="40">
        <f t="shared" si="437"/>
        <v>0</v>
      </c>
      <c r="BO362" s="40">
        <f t="shared" si="437"/>
        <v>0</v>
      </c>
      <c r="BP362" s="40">
        <f>IF(BO362&gt;=3,3,BO362)</f>
        <v>0</v>
      </c>
      <c r="BQ362" s="40">
        <f t="shared" si="438"/>
        <v>0</v>
      </c>
      <c r="BR362" s="40">
        <f t="shared" si="438"/>
        <v>0</v>
      </c>
      <c r="BS362" s="31">
        <f>SUM(BQ362:BR362)</f>
        <v>0</v>
      </c>
      <c r="BT362" s="40">
        <f t="shared" si="439"/>
        <v>0</v>
      </c>
      <c r="BU362" s="41">
        <f t="shared" si="439"/>
        <v>0</v>
      </c>
      <c r="BV362" s="41">
        <f>IF(BU362&gt;=3,3,BU362)</f>
        <v>0</v>
      </c>
      <c r="BW362" s="42"/>
      <c r="BX362" s="39">
        <f>(BA362*100)+(BB362*80)+(BD362*60)+(BF362*40)+(BH362*20)</f>
        <v>420</v>
      </c>
      <c r="BY362" s="40">
        <f>IF(BI362&gt;3,30,BI362*10)</f>
        <v>0</v>
      </c>
      <c r="BZ362" s="40">
        <f>IF(BJ362&gt;3,15,BJ362*5)</f>
        <v>0</v>
      </c>
      <c r="CA362" s="40">
        <f>(BK362*200)+(BL362*100)+(BN362*50)+(BP362*20)</f>
        <v>0</v>
      </c>
      <c r="CB362" s="40">
        <f>(BQ362*100)+(BR362*50)+(BT362*25)+(BV362*10)</f>
        <v>0</v>
      </c>
      <c r="CC362" s="32">
        <f t="shared" si="400"/>
        <v>420</v>
      </c>
      <c r="CD362" s="177">
        <f t="shared" si="262"/>
        <v>273.33333333333337</v>
      </c>
      <c r="CE362" s="24">
        <f>IF(AZ362=0," ",IF(CD362&gt;=0,3,"NAO"))</f>
        <v>3</v>
      </c>
      <c r="CF362" s="177">
        <f t="shared" si="263"/>
        <v>233.33333333333334</v>
      </c>
      <c r="CG362" s="24">
        <f>IF(AZ362=0," ",IF(CF362&gt;=0,4,"NAO"))</f>
        <v>4</v>
      </c>
      <c r="CH362" s="177">
        <f t="shared" si="264"/>
        <v>180</v>
      </c>
      <c r="CI362" s="24">
        <f>IF(AZ362=0," ",IF(CH362&gt;=0,5,"NAO"))</f>
        <v>5</v>
      </c>
      <c r="CJ362" s="24">
        <f t="shared" si="401"/>
        <v>143</v>
      </c>
      <c r="CK362" s="175">
        <f t="shared" si="382"/>
        <v>0.21205159922247749</v>
      </c>
      <c r="CM362">
        <f t="shared" si="383"/>
        <v>0.18484288354898337</v>
      </c>
      <c r="CN362">
        <f t="shared" si="384"/>
        <v>0.3115264797507788</v>
      </c>
      <c r="CO362">
        <f t="shared" si="385"/>
        <v>0.19960079840319361</v>
      </c>
      <c r="CP362">
        <f t="shared" si="386"/>
        <v>0.22779043280182235</v>
      </c>
      <c r="CQ362">
        <f t="shared" si="387"/>
        <v>0</v>
      </c>
      <c r="CR362">
        <f t="shared" si="388"/>
        <v>0</v>
      </c>
      <c r="CS362">
        <f t="shared" si="389"/>
        <v>0</v>
      </c>
      <c r="CT362">
        <f t="shared" si="390"/>
        <v>0</v>
      </c>
      <c r="CU362">
        <f t="shared" si="391"/>
        <v>0</v>
      </c>
      <c r="CV362">
        <f t="shared" si="392"/>
        <v>0</v>
      </c>
      <c r="CW362">
        <f t="shared" si="393"/>
        <v>0</v>
      </c>
      <c r="CX362">
        <f t="shared" si="394"/>
        <v>0</v>
      </c>
      <c r="CY362">
        <f t="shared" si="395"/>
        <v>0</v>
      </c>
      <c r="CZ362">
        <f t="shared" si="396"/>
        <v>0</v>
      </c>
      <c r="DA362">
        <f t="shared" si="397"/>
        <v>0</v>
      </c>
      <c r="DB362">
        <f t="shared" si="398"/>
        <v>0</v>
      </c>
      <c r="DC362">
        <f t="shared" si="399"/>
        <v>0</v>
      </c>
      <c r="DE362" s="24">
        <f t="shared" si="402"/>
        <v>0</v>
      </c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</row>
    <row r="363" spans="1:123" ht="15.75" thickBot="1">
      <c r="A363" s="24" t="str">
        <f ca="1">UNIMEP!A14</f>
        <v>UNIMEP</v>
      </c>
      <c r="B363" s="24">
        <f ca="1">UNIMEP!B14</f>
        <v>12</v>
      </c>
      <c r="C363" s="24" t="str">
        <f ca="1">UNIMEP!C14</f>
        <v>Rute Estanislava Tolocka</v>
      </c>
      <c r="D363" s="85" t="str">
        <f ca="1">UNIMEP!D14</f>
        <v>P</v>
      </c>
      <c r="E363" s="24">
        <f ca="1">UNIMEP!E14</f>
        <v>0</v>
      </c>
      <c r="F363" s="24">
        <f ca="1">UNIMEP!F14</f>
        <v>3</v>
      </c>
      <c r="G363" s="24">
        <f ca="1">UNIMEP!G14</f>
        <v>3</v>
      </c>
      <c r="H363" s="24">
        <f ca="1">UNIMEP!H14</f>
        <v>1</v>
      </c>
      <c r="I363" s="24">
        <f ca="1">UNIMEP!I14</f>
        <v>0</v>
      </c>
      <c r="J363" s="24">
        <f ca="1">UNIMEP!J14</f>
        <v>1</v>
      </c>
      <c r="K363" s="24">
        <f ca="1">UNIMEP!K14</f>
        <v>0</v>
      </c>
      <c r="L363" s="24">
        <f ca="1">UNIMEP!L14</f>
        <v>0</v>
      </c>
      <c r="M363" s="24">
        <f ca="1">UNIMEP!M14</f>
        <v>0</v>
      </c>
      <c r="N363" s="24">
        <f ca="1">UNIMEP!N14</f>
        <v>0</v>
      </c>
      <c r="O363" s="24">
        <f ca="1">UNIMEP!O14</f>
        <v>0</v>
      </c>
      <c r="P363" s="24">
        <f ca="1">UNIMEP!P14</f>
        <v>0</v>
      </c>
      <c r="Q363" s="24">
        <f ca="1">UNIMEP!Q14</f>
        <v>0</v>
      </c>
      <c r="R363" s="24">
        <f ca="1">UNIMEP!R14</f>
        <v>0</v>
      </c>
      <c r="S363" s="24">
        <f ca="1">UNIMEP!S14</f>
        <v>0</v>
      </c>
      <c r="T363" s="85" t="str">
        <f ca="1">UNIMEP!T14</f>
        <v>P</v>
      </c>
      <c r="U363" s="24">
        <f ca="1">UNIMEP!U14</f>
        <v>0</v>
      </c>
      <c r="V363" s="24">
        <f ca="1">UNIMEP!V14</f>
        <v>1</v>
      </c>
      <c r="W363" s="24">
        <f ca="1">UNIMEP!W14</f>
        <v>0</v>
      </c>
      <c r="X363" s="24">
        <f ca="1">UNIMEP!X14</f>
        <v>1</v>
      </c>
      <c r="Y363" s="24">
        <f ca="1">UNIMEP!Y14</f>
        <v>0</v>
      </c>
      <c r="Z363" s="24">
        <f ca="1">UNIMEP!Z14</f>
        <v>0</v>
      </c>
      <c r="AA363" s="24">
        <f ca="1">UNIMEP!AA14</f>
        <v>0</v>
      </c>
      <c r="AB363" s="24">
        <f ca="1">UNIMEP!AB14</f>
        <v>0</v>
      </c>
      <c r="AC363" s="24">
        <f ca="1">UNIMEP!AC14</f>
        <v>0</v>
      </c>
      <c r="AD363" s="24">
        <f ca="1">UNIMEP!AD14</f>
        <v>0</v>
      </c>
      <c r="AE363" s="24">
        <f ca="1">UNIMEP!AE14</f>
        <v>0</v>
      </c>
      <c r="AF363" s="24">
        <f ca="1">UNIMEP!AF14</f>
        <v>0</v>
      </c>
      <c r="AG363" s="24">
        <f ca="1">UNIMEP!AG14</f>
        <v>0</v>
      </c>
      <c r="AH363" s="24">
        <f ca="1">UNIMEP!AH14</f>
        <v>0</v>
      </c>
      <c r="AI363" s="24">
        <f ca="1">UNIMEP!AI14</f>
        <v>0</v>
      </c>
      <c r="AJ363" s="24"/>
      <c r="AK363" s="93"/>
      <c r="AL363" s="33"/>
      <c r="AM363" s="33"/>
      <c r="AN363" s="36"/>
      <c r="AO363" s="36"/>
      <c r="AP363" s="36"/>
      <c r="AQ363" s="36"/>
      <c r="AR363" s="37"/>
      <c r="AS363" s="33"/>
      <c r="AT363" s="33"/>
      <c r="AU363" s="33"/>
      <c r="AV363" s="33"/>
      <c r="AW363" s="33"/>
      <c r="AX363" s="33"/>
      <c r="AY363" s="33"/>
      <c r="AZ363" s="38">
        <f>COUNTIF(D363:AY363,"P")</f>
        <v>2</v>
      </c>
      <c r="BA363" s="39">
        <f t="shared" si="434"/>
        <v>0</v>
      </c>
      <c r="BB363" s="40">
        <f t="shared" si="434"/>
        <v>4</v>
      </c>
      <c r="BC363" s="31">
        <f>SUM(BA363:BB363)</f>
        <v>4</v>
      </c>
      <c r="BD363" s="40">
        <f>SUM(G363,W363,AM363)</f>
        <v>3</v>
      </c>
      <c r="BE363" s="31">
        <f>SUM(BC363:BD363)</f>
        <v>7</v>
      </c>
      <c r="BF363" s="40">
        <f>SUM(H363,X363,AN363)</f>
        <v>2</v>
      </c>
      <c r="BG363" s="31">
        <f>BA363+BB363+BD363+BF363</f>
        <v>9</v>
      </c>
      <c r="BH363" s="40">
        <f t="shared" si="435"/>
        <v>0</v>
      </c>
      <c r="BI363" s="40">
        <f t="shared" si="435"/>
        <v>1</v>
      </c>
      <c r="BJ363" s="40">
        <f t="shared" si="435"/>
        <v>0</v>
      </c>
      <c r="BK363" s="40">
        <f t="shared" si="436"/>
        <v>0</v>
      </c>
      <c r="BL363" s="40">
        <f t="shared" si="436"/>
        <v>0</v>
      </c>
      <c r="BM363" s="31">
        <f>SUM(BK363:BL363)</f>
        <v>0</v>
      </c>
      <c r="BN363" s="40">
        <f t="shared" si="437"/>
        <v>0</v>
      </c>
      <c r="BO363" s="40">
        <f t="shared" si="437"/>
        <v>0</v>
      </c>
      <c r="BP363" s="40">
        <f>IF(BO363&gt;=3,3,BO363)</f>
        <v>0</v>
      </c>
      <c r="BQ363" s="40">
        <f t="shared" si="438"/>
        <v>0</v>
      </c>
      <c r="BR363" s="40">
        <f t="shared" si="438"/>
        <v>0</v>
      </c>
      <c r="BS363" s="31">
        <f>SUM(BQ363:BR363)</f>
        <v>0</v>
      </c>
      <c r="BT363" s="40">
        <f t="shared" si="439"/>
        <v>0</v>
      </c>
      <c r="BU363" s="41">
        <f t="shared" si="439"/>
        <v>0</v>
      </c>
      <c r="BV363" s="41">
        <f>IF(BU363&gt;=3,3,BU363)</f>
        <v>0</v>
      </c>
      <c r="BW363" s="42"/>
      <c r="BX363" s="39">
        <f>(BA363*100)+(BB363*80)+(BD363*60)+(BF363*40)+(BH363*20)</f>
        <v>580</v>
      </c>
      <c r="BY363" s="40">
        <f>IF(BI363&gt;3,30,BI363*10)</f>
        <v>10</v>
      </c>
      <c r="BZ363" s="40">
        <f>IF(BJ363&gt;3,15,BJ363*5)</f>
        <v>0</v>
      </c>
      <c r="CA363" s="40">
        <f>(BK363*200)+(BL363*100)+(BN363*50)+(BP363*20)</f>
        <v>0</v>
      </c>
      <c r="CB363" s="40">
        <f>(BQ363*100)+(BR363*50)+(BT363*25)+(BV363*10)</f>
        <v>0</v>
      </c>
      <c r="CC363" s="32">
        <f t="shared" si="400"/>
        <v>590</v>
      </c>
      <c r="CD363" s="177">
        <f t="shared" si="262"/>
        <v>443.33333333333337</v>
      </c>
      <c r="CE363" s="24">
        <f>IF(AZ363=0," ",IF(CD363&gt;=0,3,"NAO"))</f>
        <v>3</v>
      </c>
      <c r="CF363" s="177">
        <f t="shared" si="263"/>
        <v>403.33333333333337</v>
      </c>
      <c r="CG363" s="24">
        <f>IF(AZ363=0," ",IF(CF363&gt;=0,4,"NAO"))</f>
        <v>4</v>
      </c>
      <c r="CH363" s="177">
        <f t="shared" si="264"/>
        <v>350</v>
      </c>
      <c r="CI363" s="24">
        <f>IF(AZ363=0," ",IF(CH363&gt;=0,5,"NAO"))</f>
        <v>5</v>
      </c>
      <c r="CJ363" s="24">
        <f t="shared" si="401"/>
        <v>104</v>
      </c>
      <c r="CK363" s="175">
        <f t="shared" si="382"/>
        <v>0.29788200843157547</v>
      </c>
      <c r="CM363">
        <f t="shared" si="383"/>
        <v>0</v>
      </c>
      <c r="CN363">
        <f t="shared" si="384"/>
        <v>0.62305295950155759</v>
      </c>
      <c r="CO363">
        <f t="shared" si="385"/>
        <v>0.29940119760479045</v>
      </c>
      <c r="CP363">
        <f t="shared" si="386"/>
        <v>0.45558086560364469</v>
      </c>
      <c r="CQ363">
        <f t="shared" si="387"/>
        <v>0</v>
      </c>
      <c r="CR363">
        <f t="shared" si="388"/>
        <v>0.29940119760479045</v>
      </c>
      <c r="CS363">
        <f t="shared" si="389"/>
        <v>0</v>
      </c>
      <c r="CT363">
        <f t="shared" si="390"/>
        <v>0</v>
      </c>
      <c r="CU363">
        <f t="shared" si="391"/>
        <v>0</v>
      </c>
      <c r="CV363">
        <f t="shared" si="392"/>
        <v>0</v>
      </c>
      <c r="CW363">
        <f t="shared" si="393"/>
        <v>0</v>
      </c>
      <c r="CX363">
        <f t="shared" si="394"/>
        <v>0</v>
      </c>
      <c r="CY363">
        <f t="shared" si="395"/>
        <v>0</v>
      </c>
      <c r="CZ363">
        <f t="shared" si="396"/>
        <v>0</v>
      </c>
      <c r="DA363">
        <f t="shared" si="397"/>
        <v>0</v>
      </c>
      <c r="DB363">
        <f t="shared" si="398"/>
        <v>0</v>
      </c>
      <c r="DC363">
        <f t="shared" si="399"/>
        <v>0</v>
      </c>
      <c r="DE363" s="24">
        <f t="shared" si="402"/>
        <v>0</v>
      </c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</row>
    <row r="364" spans="1:123" ht="15.75" thickBot="1">
      <c r="A364" s="172" t="str">
        <f ca="1">UFRGS!A3</f>
        <v>UFRGS</v>
      </c>
      <c r="B364" s="172">
        <f ca="1">UFRGS!B3</f>
        <v>1</v>
      </c>
      <c r="C364" s="172" t="str">
        <f ca="1">UFRGS!C3</f>
        <v>Adroaldo Cezar Araujo Gaya</v>
      </c>
      <c r="D364" s="85" t="str">
        <f ca="1">UFRGS!D3</f>
        <v>P</v>
      </c>
      <c r="E364" s="172">
        <f ca="1">UFRGS!E3</f>
        <v>0</v>
      </c>
      <c r="F364" s="172">
        <f ca="1">UFRGS!F3</f>
        <v>2</v>
      </c>
      <c r="G364" s="172">
        <f ca="1">UFRGS!G3</f>
        <v>4</v>
      </c>
      <c r="H364" s="172">
        <f ca="1">UFRGS!H3</f>
        <v>0</v>
      </c>
      <c r="I364" s="172">
        <f ca="1">UFRGS!I3</f>
        <v>0</v>
      </c>
      <c r="J364" s="172">
        <f ca="1">UFRGS!J3</f>
        <v>0</v>
      </c>
      <c r="K364" s="172">
        <f ca="1">UFRGS!K3</f>
        <v>0</v>
      </c>
      <c r="L364" s="172">
        <f ca="1">UFRGS!L3</f>
        <v>0</v>
      </c>
      <c r="M364" s="172">
        <f ca="1">UFRGS!M3</f>
        <v>0</v>
      </c>
      <c r="N364" s="172">
        <f ca="1">UFRGS!N3</f>
        <v>0</v>
      </c>
      <c r="O364" s="172">
        <f ca="1">UFRGS!O3</f>
        <v>0</v>
      </c>
      <c r="P364" s="172">
        <f ca="1">UFRGS!P3</f>
        <v>0</v>
      </c>
      <c r="Q364" s="172">
        <f ca="1">UFRGS!Q3</f>
        <v>0</v>
      </c>
      <c r="R364" s="172">
        <f ca="1">UFRGS!R3</f>
        <v>0</v>
      </c>
      <c r="S364" s="172">
        <f ca="1">UFRGS!S3</f>
        <v>0</v>
      </c>
      <c r="T364" s="85" t="str">
        <f ca="1">UFRGS!T3</f>
        <v>P</v>
      </c>
      <c r="U364" s="172">
        <f ca="1">UFRGS!U3</f>
        <v>1</v>
      </c>
      <c r="V364" s="172">
        <f ca="1">UFRGS!V3</f>
        <v>0</v>
      </c>
      <c r="W364" s="172">
        <f ca="1">UFRGS!W3</f>
        <v>1</v>
      </c>
      <c r="X364" s="172">
        <f ca="1">UFRGS!X3</f>
        <v>1</v>
      </c>
      <c r="Y364" s="172">
        <f ca="1">UFRGS!Y3</f>
        <v>0</v>
      </c>
      <c r="Z364" s="172">
        <f ca="1">UFRGS!Z3</f>
        <v>0</v>
      </c>
      <c r="AA364" s="172">
        <f ca="1">UFRGS!AA3</f>
        <v>0</v>
      </c>
      <c r="AB364" s="172">
        <f ca="1">UFRGS!AB3</f>
        <v>0</v>
      </c>
      <c r="AC364" s="172">
        <f ca="1">UFRGS!AC3</f>
        <v>0</v>
      </c>
      <c r="AD364" s="172">
        <f ca="1">UFRGS!AD3</f>
        <v>0</v>
      </c>
      <c r="AE364" s="172">
        <f ca="1">UFRGS!AE3</f>
        <v>0</v>
      </c>
      <c r="AF364" s="172">
        <f ca="1">UFRGS!AF3</f>
        <v>0</v>
      </c>
      <c r="AG364" s="172">
        <f ca="1">UFRGS!AG3</f>
        <v>0</v>
      </c>
      <c r="AH364" s="172">
        <f ca="1">UFRGS!AH3</f>
        <v>0</v>
      </c>
      <c r="AI364" s="172">
        <f ca="1">UFRGS!AI3</f>
        <v>0</v>
      </c>
      <c r="AJ364" s="24"/>
      <c r="AK364" s="93"/>
      <c r="AL364" s="33"/>
      <c r="AM364" s="33"/>
      <c r="AN364" s="36"/>
      <c r="AO364" s="36"/>
      <c r="AP364" s="36"/>
      <c r="AQ364" s="36"/>
      <c r="AR364" s="37"/>
      <c r="AS364" s="33"/>
      <c r="AT364" s="33"/>
      <c r="AU364" s="33"/>
      <c r="AV364" s="33"/>
      <c r="AW364" s="33"/>
      <c r="AX364" s="33"/>
      <c r="AY364" s="33"/>
      <c r="AZ364" s="38">
        <f t="shared" ref="AZ364:AZ400" si="440">COUNTIF(D364:AY364,"P")</f>
        <v>2</v>
      </c>
      <c r="BA364" s="39">
        <f t="shared" ref="BA364:BA400" si="441">SUM(E364,U364,AK364)</f>
        <v>1</v>
      </c>
      <c r="BB364" s="40">
        <f t="shared" ref="BB364:BB400" si="442">SUM(F364,V364,AL364)</f>
        <v>2</v>
      </c>
      <c r="BC364" s="31">
        <f t="shared" ref="BC364:BC400" si="443">SUM(BA364:BB364)</f>
        <v>3</v>
      </c>
      <c r="BD364" s="40">
        <f t="shared" ref="BD364:BD400" si="444">SUM(G364,W364,AM364)</f>
        <v>5</v>
      </c>
      <c r="BE364" s="31">
        <f t="shared" ref="BE364:BE400" si="445">SUM(BC364:BD364)</f>
        <v>8</v>
      </c>
      <c r="BF364" s="40">
        <f t="shared" ref="BF364:BF400" si="446">SUM(H364,X364,AN364)</f>
        <v>1</v>
      </c>
      <c r="BG364" s="31">
        <f t="shared" ref="BG364:BG400" si="447">BA364+BB364+BD364+BF364</f>
        <v>9</v>
      </c>
      <c r="BH364" s="40">
        <f t="shared" ref="BH364:BH400" si="448">SUM(I364,Y364,AO364)</f>
        <v>0</v>
      </c>
      <c r="BI364" s="40">
        <f t="shared" ref="BI364:BI400" si="449">SUM(J364,Z364,AP364)</f>
        <v>0</v>
      </c>
      <c r="BJ364" s="40">
        <f t="shared" ref="BJ364:BJ400" si="450">SUM(K364,AA364,AQ364)</f>
        <v>0</v>
      </c>
      <c r="BK364" s="40">
        <f t="shared" ref="BK364:BK400" si="451">SUM(AR364,AB364,L364)</f>
        <v>0</v>
      </c>
      <c r="BL364" s="40">
        <f t="shared" ref="BL364:BL400" si="452">SUM(AS364,AC364,M364)</f>
        <v>0</v>
      </c>
      <c r="BM364" s="31">
        <f t="shared" ref="BM364:BM400" si="453">SUM(BK364:BL364)</f>
        <v>0</v>
      </c>
      <c r="BN364" s="40">
        <f t="shared" ref="BN364:BN400" si="454">SUM(AT364,AD364,N364)</f>
        <v>0</v>
      </c>
      <c r="BO364" s="40">
        <f t="shared" ref="BO364:BO400" si="455">SUM(AU364,AE364,O364)</f>
        <v>0</v>
      </c>
      <c r="BP364" s="40">
        <f t="shared" ref="BP364:BP400" si="456">IF(BO364&gt;=3,3,BO364)</f>
        <v>0</v>
      </c>
      <c r="BQ364" s="40">
        <f t="shared" ref="BQ364:BQ400" si="457">SUM(AV364,AF364,P364)</f>
        <v>0</v>
      </c>
      <c r="BR364" s="40">
        <f t="shared" ref="BR364:BR400" si="458">SUM(AW364,AG364,Q364)</f>
        <v>0</v>
      </c>
      <c r="BS364" s="31">
        <f t="shared" ref="BS364:BS400" si="459">SUM(BQ364:BR364)</f>
        <v>0</v>
      </c>
      <c r="BT364" s="40">
        <f t="shared" ref="BT364:BT400" si="460">SUM(AX364,AH364,R364)</f>
        <v>0</v>
      </c>
      <c r="BU364" s="41">
        <f t="shared" ref="BU364:BU400" si="461">SUM(AY364,AI364,S364)</f>
        <v>0</v>
      </c>
      <c r="BV364" s="41">
        <f t="shared" ref="BV364:BV400" si="462">IF(BU364&gt;=3,3,BU364)</f>
        <v>0</v>
      </c>
      <c r="BW364" s="42"/>
      <c r="BX364" s="39">
        <f t="shared" ref="BX364:BX400" si="463">(BA364*100)+(BB364*80)+(BD364*60)+(BF364*40)+(BH364*20)</f>
        <v>600</v>
      </c>
      <c r="BY364" s="40">
        <f t="shared" ref="BY364:BY400" si="464">IF(BI364&gt;3,30,BI364*10)</f>
        <v>0</v>
      </c>
      <c r="BZ364" s="40">
        <f t="shared" ref="BZ364:BZ400" si="465">IF(BJ364&gt;3,15,BJ364*5)</f>
        <v>0</v>
      </c>
      <c r="CA364" s="40">
        <f t="shared" ref="CA364:CA400" si="466">(BK364*200)+(BL364*100)+(BN364*50)+(BP364*20)</f>
        <v>0</v>
      </c>
      <c r="CB364" s="40">
        <f t="shared" ref="CB364:CB400" si="467">(BQ364*100)+(BR364*50)+(BT364*25)+(BV364*10)</f>
        <v>0</v>
      </c>
      <c r="CC364" s="32">
        <f t="shared" si="400"/>
        <v>600</v>
      </c>
      <c r="CD364" s="177">
        <f t="shared" si="262"/>
        <v>453.33333333333337</v>
      </c>
      <c r="CE364" s="24">
        <f t="shared" ref="CE364:CE400" si="468">IF(AZ364=0," ",IF(CD364&gt;=0,3,"NAO"))</f>
        <v>3</v>
      </c>
      <c r="CF364" s="177">
        <f t="shared" si="263"/>
        <v>413.33333333333337</v>
      </c>
      <c r="CG364" s="24">
        <f t="shared" ref="CG364:CG400" si="469">IF(AZ364=0," ",IF(CF364&gt;=0,4,"NAO"))</f>
        <v>4</v>
      </c>
      <c r="CH364" s="177">
        <f t="shared" si="264"/>
        <v>360</v>
      </c>
      <c r="CI364" s="24">
        <f t="shared" ref="CI364:CI400" si="470">IF(AZ364=0," ",IF(CH364&gt;=0,5,"NAO"))</f>
        <v>5</v>
      </c>
      <c r="CJ364" s="24">
        <f t="shared" si="401"/>
        <v>103</v>
      </c>
      <c r="CK364" s="175">
        <f t="shared" si="382"/>
        <v>0.30293085603211067</v>
      </c>
      <c r="CM364">
        <f t="shared" si="383"/>
        <v>0.18484288354898337</v>
      </c>
      <c r="CN364">
        <f t="shared" si="384"/>
        <v>0.3115264797507788</v>
      </c>
      <c r="CO364">
        <f t="shared" si="385"/>
        <v>0.49900199600798406</v>
      </c>
      <c r="CP364">
        <f t="shared" si="386"/>
        <v>0.22779043280182235</v>
      </c>
      <c r="CQ364">
        <f t="shared" si="387"/>
        <v>0</v>
      </c>
      <c r="CR364">
        <f t="shared" si="388"/>
        <v>0</v>
      </c>
      <c r="CS364">
        <f t="shared" si="389"/>
        <v>0</v>
      </c>
      <c r="CT364">
        <f t="shared" si="390"/>
        <v>0</v>
      </c>
      <c r="CU364">
        <f t="shared" si="391"/>
        <v>0</v>
      </c>
      <c r="CV364">
        <f t="shared" si="392"/>
        <v>0</v>
      </c>
      <c r="CW364">
        <f t="shared" si="393"/>
        <v>0</v>
      </c>
      <c r="CX364">
        <f t="shared" si="394"/>
        <v>0</v>
      </c>
      <c r="CY364">
        <f t="shared" si="395"/>
        <v>0</v>
      </c>
      <c r="CZ364">
        <f t="shared" si="396"/>
        <v>0</v>
      </c>
      <c r="DA364">
        <f t="shared" si="397"/>
        <v>0</v>
      </c>
      <c r="DB364">
        <f t="shared" si="398"/>
        <v>0</v>
      </c>
      <c r="DC364">
        <f t="shared" si="399"/>
        <v>0</v>
      </c>
      <c r="DE364" s="24">
        <f t="shared" si="402"/>
        <v>0</v>
      </c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</row>
    <row r="365" spans="1:123" ht="15.75" thickBot="1">
      <c r="A365" s="172" t="str">
        <f ca="1">UFRGS!A4</f>
        <v>UFRGS</v>
      </c>
      <c r="B365" s="172">
        <f ca="1">UFRGS!B4</f>
        <v>2</v>
      </c>
      <c r="C365" s="172" t="str">
        <f ca="1">UFRGS!C4</f>
        <v>Adriane Vieira (CRED 2011)</v>
      </c>
      <c r="D365" s="85" t="str">
        <f ca="1">UFRGS!D4</f>
        <v>C</v>
      </c>
      <c r="E365" s="172">
        <f ca="1">UFRGS!E4</f>
        <v>0</v>
      </c>
      <c r="F365" s="172">
        <f ca="1">UFRGS!F4</f>
        <v>0</v>
      </c>
      <c r="G365" s="172">
        <f ca="1">UFRGS!G4</f>
        <v>0</v>
      </c>
      <c r="H365" s="172">
        <f ca="1">UFRGS!H4</f>
        <v>0</v>
      </c>
      <c r="I365" s="172">
        <f ca="1">UFRGS!I4</f>
        <v>0</v>
      </c>
      <c r="J365" s="172">
        <f ca="1">UFRGS!J4</f>
        <v>0</v>
      </c>
      <c r="K365" s="172">
        <f ca="1">UFRGS!K4</f>
        <v>0</v>
      </c>
      <c r="L365" s="172">
        <f ca="1">UFRGS!L4</f>
        <v>0</v>
      </c>
      <c r="M365" s="172">
        <f ca="1">UFRGS!M4</f>
        <v>0</v>
      </c>
      <c r="N365" s="172">
        <f ca="1">UFRGS!N4</f>
        <v>0</v>
      </c>
      <c r="O365" s="172">
        <f ca="1">UFRGS!O4</f>
        <v>0</v>
      </c>
      <c r="P365" s="172">
        <f ca="1">UFRGS!P4</f>
        <v>0</v>
      </c>
      <c r="Q365" s="172">
        <f ca="1">UFRGS!Q4</f>
        <v>0</v>
      </c>
      <c r="R365" s="172">
        <f ca="1">UFRGS!R4</f>
        <v>0</v>
      </c>
      <c r="S365" s="172">
        <f ca="1">UFRGS!S4</f>
        <v>0</v>
      </c>
      <c r="T365" s="85" t="str">
        <f ca="1">UFRGS!T4</f>
        <v>P</v>
      </c>
      <c r="U365" s="172">
        <f ca="1">UFRGS!U4</f>
        <v>0</v>
      </c>
      <c r="V365" s="172">
        <f ca="1">UFRGS!V4</f>
        <v>3</v>
      </c>
      <c r="W365" s="172">
        <f ca="1">UFRGS!W4</f>
        <v>1</v>
      </c>
      <c r="X365" s="172">
        <f ca="1">UFRGS!X4</f>
        <v>0</v>
      </c>
      <c r="Y365" s="172">
        <f ca="1">UFRGS!Y4</f>
        <v>0</v>
      </c>
      <c r="Z365" s="172">
        <f ca="1">UFRGS!Z4</f>
        <v>0</v>
      </c>
      <c r="AA365" s="172">
        <f ca="1">UFRGS!AA4</f>
        <v>0</v>
      </c>
      <c r="AB365" s="172">
        <f ca="1">UFRGS!AB4</f>
        <v>0</v>
      </c>
      <c r="AC365" s="172">
        <f ca="1">UFRGS!AC4</f>
        <v>0</v>
      </c>
      <c r="AD365" s="172">
        <f ca="1">UFRGS!AD4</f>
        <v>0</v>
      </c>
      <c r="AE365" s="172">
        <f ca="1">UFRGS!AE4</f>
        <v>0</v>
      </c>
      <c r="AF365" s="172">
        <f ca="1">UFRGS!AF4</f>
        <v>0</v>
      </c>
      <c r="AG365" s="172">
        <f ca="1">UFRGS!AG4</f>
        <v>0</v>
      </c>
      <c r="AH365" s="172">
        <f ca="1">UFRGS!AH4</f>
        <v>0</v>
      </c>
      <c r="AI365" s="172">
        <f ca="1">UFRGS!AI4</f>
        <v>0</v>
      </c>
      <c r="AJ365" s="24"/>
      <c r="AK365" s="93"/>
      <c r="AL365" s="33"/>
      <c r="AM365" s="33"/>
      <c r="AN365" s="36"/>
      <c r="AO365" s="36"/>
      <c r="AP365" s="36"/>
      <c r="AQ365" s="36"/>
      <c r="AR365" s="37"/>
      <c r="AS365" s="33"/>
      <c r="AT365" s="33"/>
      <c r="AU365" s="33"/>
      <c r="AV365" s="33"/>
      <c r="AW365" s="33"/>
      <c r="AX365" s="33"/>
      <c r="AY365" s="33"/>
      <c r="AZ365" s="38">
        <f t="shared" si="440"/>
        <v>1</v>
      </c>
      <c r="BA365" s="39">
        <f t="shared" si="441"/>
        <v>0</v>
      </c>
      <c r="BB365" s="40">
        <f t="shared" si="442"/>
        <v>3</v>
      </c>
      <c r="BC365" s="31">
        <f t="shared" si="443"/>
        <v>3</v>
      </c>
      <c r="BD365" s="40">
        <f t="shared" si="444"/>
        <v>1</v>
      </c>
      <c r="BE365" s="31">
        <f t="shared" si="445"/>
        <v>4</v>
      </c>
      <c r="BF365" s="40">
        <f t="shared" si="446"/>
        <v>0</v>
      </c>
      <c r="BG365" s="31">
        <f t="shared" si="447"/>
        <v>4</v>
      </c>
      <c r="BH365" s="40">
        <f t="shared" si="448"/>
        <v>0</v>
      </c>
      <c r="BI365" s="40">
        <f t="shared" si="449"/>
        <v>0</v>
      </c>
      <c r="BJ365" s="40">
        <f t="shared" si="450"/>
        <v>0</v>
      </c>
      <c r="BK365" s="40">
        <f t="shared" si="451"/>
        <v>0</v>
      </c>
      <c r="BL365" s="40">
        <f t="shared" si="452"/>
        <v>0</v>
      </c>
      <c r="BM365" s="31">
        <f t="shared" si="453"/>
        <v>0</v>
      </c>
      <c r="BN365" s="40">
        <f t="shared" si="454"/>
        <v>0</v>
      </c>
      <c r="BO365" s="40">
        <f t="shared" si="455"/>
        <v>0</v>
      </c>
      <c r="BP365" s="40">
        <f t="shared" si="456"/>
        <v>0</v>
      </c>
      <c r="BQ365" s="40">
        <f t="shared" si="457"/>
        <v>0</v>
      </c>
      <c r="BR365" s="40">
        <f t="shared" si="458"/>
        <v>0</v>
      </c>
      <c r="BS365" s="31">
        <f t="shared" si="459"/>
        <v>0</v>
      </c>
      <c r="BT365" s="40">
        <f t="shared" si="460"/>
        <v>0</v>
      </c>
      <c r="BU365" s="41">
        <f t="shared" si="461"/>
        <v>0</v>
      </c>
      <c r="BV365" s="41">
        <f t="shared" si="462"/>
        <v>0</v>
      </c>
      <c r="BW365" s="42"/>
      <c r="BX365" s="39">
        <f t="shared" si="463"/>
        <v>300</v>
      </c>
      <c r="BY365" s="40">
        <f t="shared" si="464"/>
        <v>0</v>
      </c>
      <c r="BZ365" s="40">
        <f t="shared" si="465"/>
        <v>0</v>
      </c>
      <c r="CA365" s="40">
        <f t="shared" si="466"/>
        <v>0</v>
      </c>
      <c r="CB365" s="40">
        <f t="shared" si="467"/>
        <v>0</v>
      </c>
      <c r="CC365" s="32">
        <f t="shared" si="400"/>
        <v>300</v>
      </c>
      <c r="CD365" s="177">
        <f t="shared" si="262"/>
        <v>226.66666666666669</v>
      </c>
      <c r="CE365" s="24">
        <f t="shared" si="468"/>
        <v>3</v>
      </c>
      <c r="CF365" s="177">
        <f t="shared" si="263"/>
        <v>206.66666666666669</v>
      </c>
      <c r="CG365" s="24">
        <f t="shared" si="469"/>
        <v>4</v>
      </c>
      <c r="CH365" s="177">
        <f t="shared" si="264"/>
        <v>180</v>
      </c>
      <c r="CI365" s="24">
        <f t="shared" si="470"/>
        <v>5</v>
      </c>
      <c r="CJ365" s="24">
        <f t="shared" si="401"/>
        <v>213</v>
      </c>
      <c r="CK365" s="175">
        <f t="shared" si="382"/>
        <v>0.15146542801605534</v>
      </c>
      <c r="CM365">
        <f t="shared" si="383"/>
        <v>0</v>
      </c>
      <c r="CN365">
        <f t="shared" si="384"/>
        <v>0.46728971962616822</v>
      </c>
      <c r="CO365">
        <f t="shared" si="385"/>
        <v>9.9800399201596807E-2</v>
      </c>
      <c r="CP365">
        <f t="shared" si="386"/>
        <v>0</v>
      </c>
      <c r="CQ365">
        <f t="shared" si="387"/>
        <v>0</v>
      </c>
      <c r="CR365">
        <f t="shared" si="388"/>
        <v>0</v>
      </c>
      <c r="CS365">
        <f t="shared" si="389"/>
        <v>0</v>
      </c>
      <c r="CT365">
        <f t="shared" si="390"/>
        <v>0</v>
      </c>
      <c r="CU365">
        <f t="shared" si="391"/>
        <v>0</v>
      </c>
      <c r="CV365">
        <f t="shared" si="392"/>
        <v>0</v>
      </c>
      <c r="CW365">
        <f t="shared" si="393"/>
        <v>0</v>
      </c>
      <c r="CX365">
        <f t="shared" si="394"/>
        <v>0</v>
      </c>
      <c r="CY365">
        <f t="shared" si="395"/>
        <v>0</v>
      </c>
      <c r="CZ365">
        <f t="shared" si="396"/>
        <v>0</v>
      </c>
      <c r="DA365">
        <f t="shared" si="397"/>
        <v>0</v>
      </c>
      <c r="DB365">
        <f t="shared" si="398"/>
        <v>0</v>
      </c>
      <c r="DC365">
        <f t="shared" si="399"/>
        <v>0</v>
      </c>
      <c r="DE365" s="24">
        <f t="shared" si="402"/>
        <v>0</v>
      </c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</row>
    <row r="366" spans="1:123" ht="15.75" thickBot="1">
      <c r="A366" s="172" t="str">
        <f ca="1">UFRGS!A5</f>
        <v>UFRGS</v>
      </c>
      <c r="B366" s="172">
        <f ca="1">UFRGS!B5</f>
        <v>3</v>
      </c>
      <c r="C366" s="172" t="str">
        <f ca="1">UFRGS!C5</f>
        <v>Alberto Reinaldo Reppold Filho</v>
      </c>
      <c r="D366" s="85" t="str">
        <f ca="1">UFRGS!D5</f>
        <v>C</v>
      </c>
      <c r="E366" s="172">
        <f ca="1">UFRGS!E5</f>
        <v>0</v>
      </c>
      <c r="F366" s="172">
        <f ca="1">UFRGS!F5</f>
        <v>0</v>
      </c>
      <c r="G366" s="172">
        <f ca="1">UFRGS!G5</f>
        <v>0</v>
      </c>
      <c r="H366" s="172">
        <f ca="1">UFRGS!H5</f>
        <v>0</v>
      </c>
      <c r="I366" s="172">
        <f ca="1">UFRGS!I5</f>
        <v>0</v>
      </c>
      <c r="J366" s="172">
        <f ca="1">UFRGS!J5</f>
        <v>0</v>
      </c>
      <c r="K366" s="172">
        <f ca="1">UFRGS!K5</f>
        <v>0</v>
      </c>
      <c r="L366" s="172">
        <f ca="1">UFRGS!L5</f>
        <v>0</v>
      </c>
      <c r="M366" s="172">
        <f ca="1">UFRGS!M5</f>
        <v>0</v>
      </c>
      <c r="N366" s="172">
        <f ca="1">UFRGS!N5</f>
        <v>0</v>
      </c>
      <c r="O366" s="172">
        <f ca="1">UFRGS!O5</f>
        <v>0</v>
      </c>
      <c r="P366" s="172">
        <f ca="1">UFRGS!P5</f>
        <v>0</v>
      </c>
      <c r="Q366" s="172">
        <f ca="1">UFRGS!Q5</f>
        <v>0</v>
      </c>
      <c r="R366" s="172">
        <f ca="1">UFRGS!R5</f>
        <v>0</v>
      </c>
      <c r="S366" s="172">
        <f ca="1">UFRGS!S5</f>
        <v>0</v>
      </c>
      <c r="T366" s="85" t="str">
        <f ca="1">UFRGS!T5</f>
        <v>C</v>
      </c>
      <c r="U366" s="172">
        <f ca="1">UFRGS!U5</f>
        <v>0</v>
      </c>
      <c r="V366" s="172">
        <f ca="1">UFRGS!V5</f>
        <v>0</v>
      </c>
      <c r="W366" s="172">
        <f ca="1">UFRGS!W5</f>
        <v>0</v>
      </c>
      <c r="X366" s="172">
        <f ca="1">UFRGS!X5</f>
        <v>0</v>
      </c>
      <c r="Y366" s="172">
        <f ca="1">UFRGS!Y5</f>
        <v>0</v>
      </c>
      <c r="Z366" s="172">
        <f ca="1">UFRGS!Z5</f>
        <v>0</v>
      </c>
      <c r="AA366" s="172">
        <f ca="1">UFRGS!AA5</f>
        <v>0</v>
      </c>
      <c r="AB366" s="172">
        <f ca="1">UFRGS!AB5</f>
        <v>0</v>
      </c>
      <c r="AC366" s="172">
        <f ca="1">UFRGS!AC5</f>
        <v>0</v>
      </c>
      <c r="AD366" s="172">
        <f ca="1">UFRGS!AD5</f>
        <v>0</v>
      </c>
      <c r="AE366" s="172">
        <f ca="1">UFRGS!AE5</f>
        <v>0</v>
      </c>
      <c r="AF366" s="172">
        <f ca="1">UFRGS!AF5</f>
        <v>0</v>
      </c>
      <c r="AG366" s="172">
        <f ca="1">UFRGS!AG5</f>
        <v>0</v>
      </c>
      <c r="AH366" s="172">
        <f ca="1">UFRGS!AH5</f>
        <v>0</v>
      </c>
      <c r="AI366" s="172">
        <f ca="1">UFRGS!AI5</f>
        <v>0</v>
      </c>
      <c r="AJ366" s="24"/>
      <c r="AK366" s="93"/>
      <c r="AL366" s="33"/>
      <c r="AM366" s="33"/>
      <c r="AN366" s="36"/>
      <c r="AO366" s="36"/>
      <c r="AP366" s="36"/>
      <c r="AQ366" s="36"/>
      <c r="AR366" s="37"/>
      <c r="AS366" s="33"/>
      <c r="AT366" s="33"/>
      <c r="AU366" s="33"/>
      <c r="AV366" s="33"/>
      <c r="AW366" s="33"/>
      <c r="AX366" s="33"/>
      <c r="AY366" s="33"/>
      <c r="AZ366" s="38">
        <f t="shared" si="440"/>
        <v>0</v>
      </c>
      <c r="BA366" s="39">
        <f t="shared" si="441"/>
        <v>0</v>
      </c>
      <c r="BB366" s="40">
        <f t="shared" si="442"/>
        <v>0</v>
      </c>
      <c r="BC366" s="31">
        <f t="shared" si="443"/>
        <v>0</v>
      </c>
      <c r="BD366" s="40">
        <f t="shared" si="444"/>
        <v>0</v>
      </c>
      <c r="BE366" s="31">
        <f t="shared" si="445"/>
        <v>0</v>
      </c>
      <c r="BF366" s="40">
        <f t="shared" si="446"/>
        <v>0</v>
      </c>
      <c r="BG366" s="31">
        <f t="shared" si="447"/>
        <v>0</v>
      </c>
      <c r="BH366" s="40">
        <f t="shared" si="448"/>
        <v>0</v>
      </c>
      <c r="BI366" s="40">
        <f t="shared" si="449"/>
        <v>0</v>
      </c>
      <c r="BJ366" s="40">
        <f t="shared" si="450"/>
        <v>0</v>
      </c>
      <c r="BK366" s="40">
        <f t="shared" si="451"/>
        <v>0</v>
      </c>
      <c r="BL366" s="40">
        <f t="shared" si="452"/>
        <v>0</v>
      </c>
      <c r="BM366" s="31">
        <f t="shared" si="453"/>
        <v>0</v>
      </c>
      <c r="BN366" s="40">
        <f t="shared" si="454"/>
        <v>0</v>
      </c>
      <c r="BO366" s="40">
        <f t="shared" si="455"/>
        <v>0</v>
      </c>
      <c r="BP366" s="40">
        <f t="shared" si="456"/>
        <v>0</v>
      </c>
      <c r="BQ366" s="40">
        <f t="shared" si="457"/>
        <v>0</v>
      </c>
      <c r="BR366" s="40">
        <f t="shared" si="458"/>
        <v>0</v>
      </c>
      <c r="BS366" s="31">
        <f t="shared" si="459"/>
        <v>0</v>
      </c>
      <c r="BT366" s="40">
        <f t="shared" si="460"/>
        <v>0</v>
      </c>
      <c r="BU366" s="41">
        <f t="shared" si="461"/>
        <v>0</v>
      </c>
      <c r="BV366" s="41">
        <f t="shared" si="462"/>
        <v>0</v>
      </c>
      <c r="BW366" s="42"/>
      <c r="BX366" s="39">
        <f t="shared" si="463"/>
        <v>0</v>
      </c>
      <c r="BY366" s="40">
        <f t="shared" si="464"/>
        <v>0</v>
      </c>
      <c r="BZ366" s="40">
        <f t="shared" si="465"/>
        <v>0</v>
      </c>
      <c r="CA366" s="40">
        <f t="shared" si="466"/>
        <v>0</v>
      </c>
      <c r="CB366" s="40">
        <f t="shared" si="467"/>
        <v>0</v>
      </c>
      <c r="CC366" s="32" t="str">
        <f t="shared" si="400"/>
        <v/>
      </c>
      <c r="CD366" s="177" t="e">
        <f t="shared" si="262"/>
        <v>#VALUE!</v>
      </c>
      <c r="CE366" s="24" t="str">
        <f t="shared" si="468"/>
        <v xml:space="preserve"> </v>
      </c>
      <c r="CF366" s="177" t="e">
        <f t="shared" si="263"/>
        <v>#VALUE!</v>
      </c>
      <c r="CG366" s="24" t="str">
        <f t="shared" si="469"/>
        <v xml:space="preserve"> </v>
      </c>
      <c r="CH366" s="177" t="e">
        <f t="shared" si="264"/>
        <v>#VALUE!</v>
      </c>
      <c r="CI366" s="24" t="str">
        <f t="shared" si="470"/>
        <v xml:space="preserve"> </v>
      </c>
      <c r="CJ366" s="24" t="e">
        <f t="shared" si="401"/>
        <v>#VALUE!</v>
      </c>
      <c r="CK366" s="175" t="e">
        <f t="shared" si="382"/>
        <v>#VALUE!</v>
      </c>
      <c r="CM366">
        <f t="shared" si="383"/>
        <v>0</v>
      </c>
      <c r="CN366">
        <f t="shared" si="384"/>
        <v>0</v>
      </c>
      <c r="CO366">
        <f t="shared" si="385"/>
        <v>0</v>
      </c>
      <c r="CP366">
        <f t="shared" si="386"/>
        <v>0</v>
      </c>
      <c r="CQ366">
        <f t="shared" si="387"/>
        <v>0</v>
      </c>
      <c r="CR366">
        <f t="shared" si="388"/>
        <v>0</v>
      </c>
      <c r="CS366">
        <f t="shared" si="389"/>
        <v>0</v>
      </c>
      <c r="CT366">
        <f t="shared" si="390"/>
        <v>0</v>
      </c>
      <c r="CU366">
        <f t="shared" si="391"/>
        <v>0</v>
      </c>
      <c r="CV366">
        <f t="shared" si="392"/>
        <v>0</v>
      </c>
      <c r="CW366">
        <f t="shared" si="393"/>
        <v>0</v>
      </c>
      <c r="CX366">
        <f t="shared" si="394"/>
        <v>0</v>
      </c>
      <c r="CY366">
        <f t="shared" si="395"/>
        <v>0</v>
      </c>
      <c r="CZ366">
        <f t="shared" si="396"/>
        <v>0</v>
      </c>
      <c r="DA366">
        <f t="shared" si="397"/>
        <v>0</v>
      </c>
      <c r="DB366">
        <f t="shared" si="398"/>
        <v>0</v>
      </c>
      <c r="DC366">
        <f t="shared" si="399"/>
        <v>0</v>
      </c>
      <c r="DE366" s="24">
        <f t="shared" si="402"/>
        <v>0</v>
      </c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</row>
    <row r="367" spans="1:123" ht="15.75" thickBot="1">
      <c r="A367" s="172" t="str">
        <f ca="1">UFRGS!A6</f>
        <v>UFRGS</v>
      </c>
      <c r="B367" s="172">
        <f ca="1">UFRGS!B6</f>
        <v>4</v>
      </c>
      <c r="C367" s="172" t="str">
        <f ca="1">UFRGS!C6</f>
        <v>Alex Branco Fraga</v>
      </c>
      <c r="D367" s="85" t="str">
        <f ca="1">UFRGS!D6</f>
        <v>P</v>
      </c>
      <c r="E367" s="172">
        <f ca="1">UFRGS!E6</f>
        <v>0</v>
      </c>
      <c r="F367" s="172">
        <f ca="1">UFRGS!F6</f>
        <v>0</v>
      </c>
      <c r="G367" s="172">
        <f ca="1">UFRGS!G6</f>
        <v>1</v>
      </c>
      <c r="H367" s="172">
        <f ca="1">UFRGS!H6</f>
        <v>2</v>
      </c>
      <c r="I367" s="172">
        <f ca="1">UFRGS!I6</f>
        <v>0</v>
      </c>
      <c r="J367" s="172">
        <f ca="1">UFRGS!J6</f>
        <v>0</v>
      </c>
      <c r="K367" s="172">
        <f ca="1">UFRGS!K6</f>
        <v>0</v>
      </c>
      <c r="L367" s="172">
        <f ca="1">UFRGS!L6</f>
        <v>0</v>
      </c>
      <c r="M367" s="172">
        <f ca="1">UFRGS!M6</f>
        <v>0</v>
      </c>
      <c r="N367" s="172">
        <f ca="1">UFRGS!N6</f>
        <v>0</v>
      </c>
      <c r="O367" s="172">
        <f ca="1">UFRGS!O6</f>
        <v>0</v>
      </c>
      <c r="P367" s="172">
        <f ca="1">UFRGS!P6</f>
        <v>0</v>
      </c>
      <c r="Q367" s="172">
        <f ca="1">UFRGS!Q6</f>
        <v>0</v>
      </c>
      <c r="R367" s="172">
        <f ca="1">UFRGS!R6</f>
        <v>0</v>
      </c>
      <c r="S367" s="172">
        <f ca="1">UFRGS!S6</f>
        <v>0</v>
      </c>
      <c r="T367" s="85" t="str">
        <f ca="1">UFRGS!T6</f>
        <v>P</v>
      </c>
      <c r="U367" s="172">
        <f ca="1">UFRGS!U6</f>
        <v>0</v>
      </c>
      <c r="V367" s="172">
        <f ca="1">UFRGS!V6</f>
        <v>0</v>
      </c>
      <c r="W367" s="172">
        <f ca="1">UFRGS!W6</f>
        <v>1</v>
      </c>
      <c r="X367" s="172">
        <f ca="1">UFRGS!X6</f>
        <v>0</v>
      </c>
      <c r="Y367" s="172">
        <f ca="1">UFRGS!Y6</f>
        <v>0</v>
      </c>
      <c r="Z367" s="172">
        <f ca="1">UFRGS!Z6</f>
        <v>0</v>
      </c>
      <c r="AA367" s="172">
        <f ca="1">UFRGS!AA6</f>
        <v>0</v>
      </c>
      <c r="AB367" s="172">
        <f ca="1">UFRGS!AB6</f>
        <v>0</v>
      </c>
      <c r="AC367" s="172">
        <f ca="1">UFRGS!AC6</f>
        <v>0</v>
      </c>
      <c r="AD367" s="172">
        <f ca="1">UFRGS!AD6</f>
        <v>0</v>
      </c>
      <c r="AE367" s="172">
        <f ca="1">UFRGS!AE6</f>
        <v>0</v>
      </c>
      <c r="AF367" s="172">
        <f ca="1">UFRGS!AF6</f>
        <v>0</v>
      </c>
      <c r="AG367" s="172">
        <f ca="1">UFRGS!AG6</f>
        <v>1</v>
      </c>
      <c r="AH367" s="172">
        <f ca="1">UFRGS!AH6</f>
        <v>1</v>
      </c>
      <c r="AI367" s="172">
        <f ca="1">UFRGS!AI6</f>
        <v>0</v>
      </c>
      <c r="AJ367" s="24"/>
      <c r="AK367" s="93"/>
      <c r="AL367" s="33"/>
      <c r="AM367" s="33"/>
      <c r="AN367" s="36"/>
      <c r="AO367" s="36"/>
      <c r="AP367" s="36"/>
      <c r="AQ367" s="36"/>
      <c r="AR367" s="37"/>
      <c r="AS367" s="33"/>
      <c r="AT367" s="33"/>
      <c r="AU367" s="33"/>
      <c r="AV367" s="33"/>
      <c r="AW367" s="33"/>
      <c r="AX367" s="33"/>
      <c r="AY367" s="33"/>
      <c r="AZ367" s="38">
        <f t="shared" si="440"/>
        <v>2</v>
      </c>
      <c r="BA367" s="39">
        <f t="shared" si="441"/>
        <v>0</v>
      </c>
      <c r="BB367" s="40">
        <f t="shared" si="442"/>
        <v>0</v>
      </c>
      <c r="BC367" s="31">
        <f t="shared" si="443"/>
        <v>0</v>
      </c>
      <c r="BD367" s="40">
        <f t="shared" si="444"/>
        <v>2</v>
      </c>
      <c r="BE367" s="31">
        <f t="shared" si="445"/>
        <v>2</v>
      </c>
      <c r="BF367" s="40">
        <f t="shared" si="446"/>
        <v>2</v>
      </c>
      <c r="BG367" s="31">
        <f t="shared" si="447"/>
        <v>4</v>
      </c>
      <c r="BH367" s="40">
        <f t="shared" si="448"/>
        <v>0</v>
      </c>
      <c r="BI367" s="40">
        <f t="shared" si="449"/>
        <v>0</v>
      </c>
      <c r="BJ367" s="40">
        <f t="shared" si="450"/>
        <v>0</v>
      </c>
      <c r="BK367" s="40">
        <f t="shared" si="451"/>
        <v>0</v>
      </c>
      <c r="BL367" s="40">
        <f t="shared" si="452"/>
        <v>0</v>
      </c>
      <c r="BM367" s="31">
        <f t="shared" si="453"/>
        <v>0</v>
      </c>
      <c r="BN367" s="40">
        <f t="shared" si="454"/>
        <v>0</v>
      </c>
      <c r="BO367" s="40">
        <f t="shared" si="455"/>
        <v>0</v>
      </c>
      <c r="BP367" s="40">
        <f t="shared" si="456"/>
        <v>0</v>
      </c>
      <c r="BQ367" s="40">
        <f t="shared" si="457"/>
        <v>0</v>
      </c>
      <c r="BR367" s="40">
        <f t="shared" si="458"/>
        <v>1</v>
      </c>
      <c r="BS367" s="31">
        <f t="shared" si="459"/>
        <v>1</v>
      </c>
      <c r="BT367" s="40">
        <f t="shared" si="460"/>
        <v>1</v>
      </c>
      <c r="BU367" s="41">
        <f t="shared" si="461"/>
        <v>0</v>
      </c>
      <c r="BV367" s="41">
        <f t="shared" si="462"/>
        <v>0</v>
      </c>
      <c r="BW367" s="42"/>
      <c r="BX367" s="39">
        <f t="shared" si="463"/>
        <v>200</v>
      </c>
      <c r="BY367" s="40">
        <f t="shared" si="464"/>
        <v>0</v>
      </c>
      <c r="BZ367" s="40">
        <f t="shared" si="465"/>
        <v>0</v>
      </c>
      <c r="CA367" s="40">
        <f t="shared" si="466"/>
        <v>0</v>
      </c>
      <c r="CB367" s="40">
        <f t="shared" si="467"/>
        <v>75</v>
      </c>
      <c r="CC367" s="32">
        <f t="shared" si="400"/>
        <v>275</v>
      </c>
      <c r="CD367" s="177">
        <f t="shared" si="262"/>
        <v>128.33333333333334</v>
      </c>
      <c r="CE367" s="24">
        <f t="shared" si="468"/>
        <v>3</v>
      </c>
      <c r="CF367" s="177">
        <f t="shared" si="263"/>
        <v>88.333333333333343</v>
      </c>
      <c r="CG367" s="24">
        <f t="shared" si="469"/>
        <v>4</v>
      </c>
      <c r="CH367" s="177">
        <f t="shared" si="264"/>
        <v>35</v>
      </c>
      <c r="CI367" s="24">
        <f t="shared" si="470"/>
        <v>5</v>
      </c>
      <c r="CJ367" s="24">
        <f t="shared" si="401"/>
        <v>238</v>
      </c>
      <c r="CK367" s="175">
        <f t="shared" si="382"/>
        <v>0.13884330901471739</v>
      </c>
      <c r="CM367">
        <f t="shared" si="383"/>
        <v>0</v>
      </c>
      <c r="CN367">
        <f t="shared" si="384"/>
        <v>0</v>
      </c>
      <c r="CO367">
        <f t="shared" si="385"/>
        <v>0.19960079840319361</v>
      </c>
      <c r="CP367">
        <f t="shared" si="386"/>
        <v>0.45558086560364469</v>
      </c>
      <c r="CQ367">
        <f t="shared" si="387"/>
        <v>0</v>
      </c>
      <c r="CR367">
        <f t="shared" si="388"/>
        <v>0</v>
      </c>
      <c r="CS367">
        <f t="shared" si="389"/>
        <v>0</v>
      </c>
      <c r="CT367">
        <f t="shared" si="390"/>
        <v>0</v>
      </c>
      <c r="CU367">
        <f t="shared" si="391"/>
        <v>0</v>
      </c>
      <c r="CV367">
        <f t="shared" si="392"/>
        <v>0</v>
      </c>
      <c r="CW367">
        <f t="shared" si="393"/>
        <v>0</v>
      </c>
      <c r="CX367">
        <f t="shared" si="394"/>
        <v>0</v>
      </c>
      <c r="CY367">
        <f t="shared" si="395"/>
        <v>0</v>
      </c>
      <c r="CZ367">
        <f t="shared" si="396"/>
        <v>5</v>
      </c>
      <c r="DA367">
        <f t="shared" si="397"/>
        <v>1.3404825737265416</v>
      </c>
      <c r="DB367">
        <f t="shared" si="398"/>
        <v>0</v>
      </c>
      <c r="DC367">
        <f t="shared" si="399"/>
        <v>0</v>
      </c>
      <c r="DE367" s="24">
        <f t="shared" si="402"/>
        <v>0</v>
      </c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</row>
    <row r="368" spans="1:123" ht="15.75" thickBot="1">
      <c r="A368" s="172" t="str">
        <f ca="1">UFRGS!A7</f>
        <v>UFRGS</v>
      </c>
      <c r="B368" s="172">
        <f ca="1">UFRGS!B7</f>
        <v>5</v>
      </c>
      <c r="C368" s="172" t="str">
        <f ca="1">UFRGS!C7</f>
        <v>Alexandre Simões Dias</v>
      </c>
      <c r="D368" s="85" t="str">
        <f ca="1">UFRGS!D7</f>
        <v>P</v>
      </c>
      <c r="E368" s="172">
        <f ca="1">UFRGS!E7</f>
        <v>0</v>
      </c>
      <c r="F368" s="172">
        <f ca="1">UFRGS!F7</f>
        <v>0</v>
      </c>
      <c r="G368" s="172">
        <f ca="1">UFRGS!G7</f>
        <v>2</v>
      </c>
      <c r="H368" s="172">
        <f ca="1">UFRGS!H7</f>
        <v>0</v>
      </c>
      <c r="I368" s="172">
        <f ca="1">UFRGS!I7</f>
        <v>2</v>
      </c>
      <c r="J368" s="172">
        <f ca="1">UFRGS!J7</f>
        <v>2</v>
      </c>
      <c r="K368" s="172">
        <f ca="1">UFRGS!K7</f>
        <v>0</v>
      </c>
      <c r="L368" s="172">
        <f ca="1">UFRGS!L7</f>
        <v>0</v>
      </c>
      <c r="M368" s="172">
        <f ca="1">UFRGS!M7</f>
        <v>0</v>
      </c>
      <c r="N368" s="172">
        <f ca="1">UFRGS!N7</f>
        <v>0</v>
      </c>
      <c r="O368" s="172">
        <f ca="1">UFRGS!O7</f>
        <v>0</v>
      </c>
      <c r="P368" s="172">
        <f ca="1">UFRGS!P7</f>
        <v>0</v>
      </c>
      <c r="Q368" s="172">
        <f ca="1">UFRGS!Q7</f>
        <v>0</v>
      </c>
      <c r="R368" s="172">
        <f ca="1">UFRGS!R7</f>
        <v>0</v>
      </c>
      <c r="S368" s="172">
        <f ca="1">UFRGS!S7</f>
        <v>0</v>
      </c>
      <c r="T368" s="85" t="str">
        <f ca="1">UFRGS!T7</f>
        <v>P</v>
      </c>
      <c r="U368" s="172">
        <f ca="1">UFRGS!U7</f>
        <v>0</v>
      </c>
      <c r="V368" s="172">
        <f ca="1">UFRGS!V7</f>
        <v>0</v>
      </c>
      <c r="W368" s="172">
        <f ca="1">UFRGS!W7</f>
        <v>1</v>
      </c>
      <c r="X368" s="172">
        <f ca="1">UFRGS!X7</f>
        <v>0</v>
      </c>
      <c r="Y368" s="172">
        <f ca="1">UFRGS!Y7</f>
        <v>2</v>
      </c>
      <c r="Z368" s="172">
        <f ca="1">UFRGS!Z7</f>
        <v>0</v>
      </c>
      <c r="AA368" s="172">
        <f ca="1">UFRGS!AA7</f>
        <v>0</v>
      </c>
      <c r="AB368" s="172">
        <f ca="1">UFRGS!AB7</f>
        <v>0</v>
      </c>
      <c r="AC368" s="172">
        <f ca="1">UFRGS!AC7</f>
        <v>0</v>
      </c>
      <c r="AD368" s="172">
        <f ca="1">UFRGS!AD7</f>
        <v>0</v>
      </c>
      <c r="AE368" s="172">
        <f ca="1">UFRGS!AE7</f>
        <v>0</v>
      </c>
      <c r="AF368" s="172">
        <f ca="1">UFRGS!AF7</f>
        <v>0</v>
      </c>
      <c r="AG368" s="172">
        <f ca="1">UFRGS!AG7</f>
        <v>0</v>
      </c>
      <c r="AH368" s="172">
        <f ca="1">UFRGS!AH7</f>
        <v>0</v>
      </c>
      <c r="AI368" s="172">
        <f ca="1">UFRGS!AI7</f>
        <v>0</v>
      </c>
      <c r="AJ368" s="24"/>
      <c r="AK368" s="93"/>
      <c r="AL368" s="33"/>
      <c r="AM368" s="33"/>
      <c r="AN368" s="36"/>
      <c r="AO368" s="36"/>
      <c r="AP368" s="36"/>
      <c r="AQ368" s="36"/>
      <c r="AR368" s="37"/>
      <c r="AS368" s="33"/>
      <c r="AT368" s="33"/>
      <c r="AU368" s="33"/>
      <c r="AV368" s="33"/>
      <c r="AW368" s="33"/>
      <c r="AX368" s="33"/>
      <c r="AY368" s="33"/>
      <c r="AZ368" s="38">
        <f t="shared" si="440"/>
        <v>2</v>
      </c>
      <c r="BA368" s="39">
        <f t="shared" si="441"/>
        <v>0</v>
      </c>
      <c r="BB368" s="40">
        <f t="shared" si="442"/>
        <v>0</v>
      </c>
      <c r="BC368" s="31">
        <f t="shared" si="443"/>
        <v>0</v>
      </c>
      <c r="BD368" s="40">
        <f t="shared" si="444"/>
        <v>3</v>
      </c>
      <c r="BE368" s="31">
        <f t="shared" si="445"/>
        <v>3</v>
      </c>
      <c r="BF368" s="40">
        <f t="shared" si="446"/>
        <v>0</v>
      </c>
      <c r="BG368" s="31">
        <f t="shared" si="447"/>
        <v>3</v>
      </c>
      <c r="BH368" s="40">
        <f t="shared" si="448"/>
        <v>4</v>
      </c>
      <c r="BI368" s="40">
        <f t="shared" si="449"/>
        <v>2</v>
      </c>
      <c r="BJ368" s="40">
        <f t="shared" si="450"/>
        <v>0</v>
      </c>
      <c r="BK368" s="40">
        <f t="shared" si="451"/>
        <v>0</v>
      </c>
      <c r="BL368" s="40">
        <f t="shared" si="452"/>
        <v>0</v>
      </c>
      <c r="BM368" s="31">
        <f t="shared" si="453"/>
        <v>0</v>
      </c>
      <c r="BN368" s="40">
        <f t="shared" si="454"/>
        <v>0</v>
      </c>
      <c r="BO368" s="40">
        <f t="shared" si="455"/>
        <v>0</v>
      </c>
      <c r="BP368" s="40">
        <f t="shared" si="456"/>
        <v>0</v>
      </c>
      <c r="BQ368" s="40">
        <f t="shared" si="457"/>
        <v>0</v>
      </c>
      <c r="BR368" s="40">
        <f t="shared" si="458"/>
        <v>0</v>
      </c>
      <c r="BS368" s="31">
        <f t="shared" si="459"/>
        <v>0</v>
      </c>
      <c r="BT368" s="40">
        <f t="shared" si="460"/>
        <v>0</v>
      </c>
      <c r="BU368" s="41">
        <f t="shared" si="461"/>
        <v>0</v>
      </c>
      <c r="BV368" s="41">
        <f t="shared" si="462"/>
        <v>0</v>
      </c>
      <c r="BW368" s="42"/>
      <c r="BX368" s="39">
        <f t="shared" si="463"/>
        <v>260</v>
      </c>
      <c r="BY368" s="40">
        <f t="shared" si="464"/>
        <v>20</v>
      </c>
      <c r="BZ368" s="40">
        <f t="shared" si="465"/>
        <v>0</v>
      </c>
      <c r="CA368" s="40">
        <f t="shared" si="466"/>
        <v>0</v>
      </c>
      <c r="CB368" s="40">
        <f t="shared" si="467"/>
        <v>0</v>
      </c>
      <c r="CC368" s="32">
        <f t="shared" si="400"/>
        <v>280</v>
      </c>
      <c r="CD368" s="177">
        <f t="shared" si="262"/>
        <v>133.33333333333334</v>
      </c>
      <c r="CE368" s="24">
        <f t="shared" si="468"/>
        <v>3</v>
      </c>
      <c r="CF368" s="177">
        <f t="shared" si="263"/>
        <v>93.333333333333343</v>
      </c>
      <c r="CG368" s="24">
        <f t="shared" si="469"/>
        <v>4</v>
      </c>
      <c r="CH368" s="177">
        <f t="shared" si="264"/>
        <v>40</v>
      </c>
      <c r="CI368" s="24">
        <f t="shared" si="470"/>
        <v>5</v>
      </c>
      <c r="CJ368" s="24">
        <f t="shared" si="401"/>
        <v>230</v>
      </c>
      <c r="CK368" s="175">
        <f t="shared" si="382"/>
        <v>0.14136773281498499</v>
      </c>
      <c r="CM368">
        <f t="shared" si="383"/>
        <v>0</v>
      </c>
      <c r="CN368">
        <f t="shared" si="384"/>
        <v>0</v>
      </c>
      <c r="CO368">
        <f t="shared" si="385"/>
        <v>0.29940119760479045</v>
      </c>
      <c r="CP368">
        <f t="shared" si="386"/>
        <v>0</v>
      </c>
      <c r="CQ368">
        <f t="shared" si="387"/>
        <v>3.3613445378151261</v>
      </c>
      <c r="CR368">
        <f t="shared" si="388"/>
        <v>0.5988023952095809</v>
      </c>
      <c r="CS368">
        <f t="shared" si="389"/>
        <v>0</v>
      </c>
      <c r="CT368">
        <f t="shared" si="390"/>
        <v>0</v>
      </c>
      <c r="CU368">
        <f t="shared" si="391"/>
        <v>0</v>
      </c>
      <c r="CV368">
        <f t="shared" si="392"/>
        <v>0</v>
      </c>
      <c r="CW368">
        <f t="shared" si="393"/>
        <v>0</v>
      </c>
      <c r="CX368">
        <f t="shared" si="394"/>
        <v>0</v>
      </c>
      <c r="CY368">
        <f t="shared" si="395"/>
        <v>0</v>
      </c>
      <c r="CZ368">
        <f t="shared" si="396"/>
        <v>0</v>
      </c>
      <c r="DA368">
        <f t="shared" si="397"/>
        <v>0</v>
      </c>
      <c r="DB368">
        <f t="shared" si="398"/>
        <v>0</v>
      </c>
      <c r="DC368">
        <f t="shared" si="399"/>
        <v>0</v>
      </c>
      <c r="DE368" s="24">
        <f t="shared" si="402"/>
        <v>0</v>
      </c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</row>
    <row r="369" spans="1:123" ht="15.75" thickBot="1">
      <c r="A369" s="172" t="str">
        <f ca="1">UFRGS!A8</f>
        <v>UFRGS</v>
      </c>
      <c r="B369" s="172">
        <f ca="1">UFRGS!B8</f>
        <v>6</v>
      </c>
      <c r="C369" s="172" t="str">
        <f ca="1">UFRGS!C8</f>
        <v>Álvaro Reischak de Oliveira</v>
      </c>
      <c r="D369" s="85" t="str">
        <f ca="1">UFRGS!D8</f>
        <v>P</v>
      </c>
      <c r="E369" s="172">
        <f ca="1">UFRGS!E8</f>
        <v>1</v>
      </c>
      <c r="F369" s="172">
        <f ca="1">UFRGS!F8</f>
        <v>0</v>
      </c>
      <c r="G369" s="172">
        <f ca="1">UFRGS!G8</f>
        <v>2</v>
      </c>
      <c r="H369" s="172">
        <f ca="1">UFRGS!H8</f>
        <v>1</v>
      </c>
      <c r="I369" s="172">
        <f ca="1">UFRGS!I8</f>
        <v>1</v>
      </c>
      <c r="J369" s="172">
        <f ca="1">UFRGS!J8</f>
        <v>0</v>
      </c>
      <c r="K369" s="172">
        <f ca="1">UFRGS!K8</f>
        <v>1</v>
      </c>
      <c r="L369" s="172">
        <f ca="1">UFRGS!L8</f>
        <v>0</v>
      </c>
      <c r="M369" s="172">
        <f ca="1">UFRGS!M8</f>
        <v>0</v>
      </c>
      <c r="N369" s="172">
        <f ca="1">UFRGS!N8</f>
        <v>0</v>
      </c>
      <c r="O369" s="172">
        <f ca="1">UFRGS!O8</f>
        <v>0</v>
      </c>
      <c r="P369" s="172">
        <f ca="1">UFRGS!P8</f>
        <v>0</v>
      </c>
      <c r="Q369" s="172">
        <f ca="1">UFRGS!Q8</f>
        <v>0</v>
      </c>
      <c r="R369" s="172">
        <f ca="1">UFRGS!R8</f>
        <v>0</v>
      </c>
      <c r="S369" s="172">
        <f ca="1">UFRGS!S8</f>
        <v>0</v>
      </c>
      <c r="T369" s="85" t="str">
        <f ca="1">UFRGS!T8</f>
        <v>P</v>
      </c>
      <c r="U369" s="172">
        <f ca="1">UFRGS!U8</f>
        <v>1</v>
      </c>
      <c r="V369" s="172">
        <f ca="1">UFRGS!V8</f>
        <v>0</v>
      </c>
      <c r="W369" s="172">
        <f ca="1">UFRGS!W8</f>
        <v>1</v>
      </c>
      <c r="X369" s="172">
        <f ca="1">UFRGS!X8</f>
        <v>0</v>
      </c>
      <c r="Y369" s="172">
        <f ca="1">UFRGS!Y8</f>
        <v>1</v>
      </c>
      <c r="Z369" s="172">
        <f ca="1">UFRGS!Z8</f>
        <v>0</v>
      </c>
      <c r="AA369" s="172">
        <f ca="1">UFRGS!AA8</f>
        <v>0</v>
      </c>
      <c r="AB369" s="172">
        <f ca="1">UFRGS!AB8</f>
        <v>0</v>
      </c>
      <c r="AC369" s="172">
        <f ca="1">UFRGS!AC8</f>
        <v>0</v>
      </c>
      <c r="AD369" s="172">
        <f ca="1">UFRGS!AD8</f>
        <v>0</v>
      </c>
      <c r="AE369" s="172">
        <f ca="1">UFRGS!AE8</f>
        <v>0</v>
      </c>
      <c r="AF369" s="172">
        <f ca="1">UFRGS!AF8</f>
        <v>0</v>
      </c>
      <c r="AG369" s="172">
        <f ca="1">UFRGS!AG8</f>
        <v>0</v>
      </c>
      <c r="AH369" s="172">
        <f ca="1">UFRGS!AH8</f>
        <v>0</v>
      </c>
      <c r="AI369" s="172">
        <f ca="1">UFRGS!AI8</f>
        <v>0</v>
      </c>
      <c r="AJ369" s="24"/>
      <c r="AK369" s="93"/>
      <c r="AL369" s="33"/>
      <c r="AM369" s="33"/>
      <c r="AN369" s="36"/>
      <c r="AO369" s="36"/>
      <c r="AP369" s="36"/>
      <c r="AQ369" s="36"/>
      <c r="AR369" s="37"/>
      <c r="AS369" s="33"/>
      <c r="AT369" s="33"/>
      <c r="AU369" s="33"/>
      <c r="AV369" s="33"/>
      <c r="AW369" s="33"/>
      <c r="AX369" s="33"/>
      <c r="AY369" s="33"/>
      <c r="AZ369" s="38">
        <f t="shared" si="440"/>
        <v>2</v>
      </c>
      <c r="BA369" s="39">
        <f t="shared" si="441"/>
        <v>2</v>
      </c>
      <c r="BB369" s="40">
        <f t="shared" si="442"/>
        <v>0</v>
      </c>
      <c r="BC369" s="31">
        <f t="shared" si="443"/>
        <v>2</v>
      </c>
      <c r="BD369" s="40">
        <f t="shared" si="444"/>
        <v>3</v>
      </c>
      <c r="BE369" s="31">
        <f t="shared" si="445"/>
        <v>5</v>
      </c>
      <c r="BF369" s="40">
        <f t="shared" si="446"/>
        <v>1</v>
      </c>
      <c r="BG369" s="31">
        <f t="shared" si="447"/>
        <v>6</v>
      </c>
      <c r="BH369" s="40">
        <f t="shared" si="448"/>
        <v>2</v>
      </c>
      <c r="BI369" s="40">
        <f t="shared" si="449"/>
        <v>0</v>
      </c>
      <c r="BJ369" s="40">
        <f t="shared" si="450"/>
        <v>1</v>
      </c>
      <c r="BK369" s="40">
        <f t="shared" si="451"/>
        <v>0</v>
      </c>
      <c r="BL369" s="40">
        <f t="shared" si="452"/>
        <v>0</v>
      </c>
      <c r="BM369" s="31">
        <f t="shared" si="453"/>
        <v>0</v>
      </c>
      <c r="BN369" s="40">
        <f t="shared" si="454"/>
        <v>0</v>
      </c>
      <c r="BO369" s="40">
        <f t="shared" si="455"/>
        <v>0</v>
      </c>
      <c r="BP369" s="40">
        <f t="shared" si="456"/>
        <v>0</v>
      </c>
      <c r="BQ369" s="40">
        <f t="shared" si="457"/>
        <v>0</v>
      </c>
      <c r="BR369" s="40">
        <f t="shared" si="458"/>
        <v>0</v>
      </c>
      <c r="BS369" s="31">
        <f t="shared" si="459"/>
        <v>0</v>
      </c>
      <c r="BT369" s="40">
        <f t="shared" si="460"/>
        <v>0</v>
      </c>
      <c r="BU369" s="41">
        <f t="shared" si="461"/>
        <v>0</v>
      </c>
      <c r="BV369" s="41">
        <f t="shared" si="462"/>
        <v>0</v>
      </c>
      <c r="BW369" s="42"/>
      <c r="BX369" s="39">
        <f t="shared" si="463"/>
        <v>460</v>
      </c>
      <c r="BY369" s="40">
        <f t="shared" si="464"/>
        <v>0</v>
      </c>
      <c r="BZ369" s="40">
        <f t="shared" si="465"/>
        <v>5</v>
      </c>
      <c r="CA369" s="40">
        <f t="shared" si="466"/>
        <v>0</v>
      </c>
      <c r="CB369" s="40">
        <f t="shared" si="467"/>
        <v>0</v>
      </c>
      <c r="CC369" s="32">
        <f t="shared" si="400"/>
        <v>465</v>
      </c>
      <c r="CD369" s="177">
        <f t="shared" si="262"/>
        <v>318.33333333333337</v>
      </c>
      <c r="CE369" s="24">
        <f t="shared" si="468"/>
        <v>3</v>
      </c>
      <c r="CF369" s="177">
        <f t="shared" si="263"/>
        <v>278.33333333333337</v>
      </c>
      <c r="CG369" s="24">
        <f t="shared" si="469"/>
        <v>4</v>
      </c>
      <c r="CH369" s="177">
        <f t="shared" si="264"/>
        <v>225</v>
      </c>
      <c r="CI369" s="24">
        <f t="shared" si="470"/>
        <v>5</v>
      </c>
      <c r="CJ369" s="24">
        <f t="shared" si="401"/>
        <v>131</v>
      </c>
      <c r="CK369" s="175">
        <f t="shared" si="382"/>
        <v>0.23477141342488575</v>
      </c>
      <c r="CM369">
        <f t="shared" si="383"/>
        <v>0.36968576709796674</v>
      </c>
      <c r="CN369">
        <f t="shared" si="384"/>
        <v>0</v>
      </c>
      <c r="CO369">
        <f t="shared" si="385"/>
        <v>0.29940119760479045</v>
      </c>
      <c r="CP369">
        <f t="shared" si="386"/>
        <v>0.22779043280182235</v>
      </c>
      <c r="CQ369">
        <f t="shared" si="387"/>
        <v>1.680672268907563</v>
      </c>
      <c r="CR369">
        <f t="shared" si="388"/>
        <v>0</v>
      </c>
      <c r="CS369">
        <f t="shared" si="389"/>
        <v>1.0204081632653061</v>
      </c>
      <c r="CT369">
        <f t="shared" si="390"/>
        <v>0</v>
      </c>
      <c r="CU369">
        <f t="shared" si="391"/>
        <v>0</v>
      </c>
      <c r="CV369">
        <f t="shared" si="392"/>
        <v>0</v>
      </c>
      <c r="CW369">
        <f t="shared" si="393"/>
        <v>0</v>
      </c>
      <c r="CX369">
        <f t="shared" si="394"/>
        <v>0</v>
      </c>
      <c r="CY369">
        <f t="shared" si="395"/>
        <v>0</v>
      </c>
      <c r="CZ369">
        <f t="shared" si="396"/>
        <v>0</v>
      </c>
      <c r="DA369">
        <f t="shared" si="397"/>
        <v>0</v>
      </c>
      <c r="DB369">
        <f t="shared" si="398"/>
        <v>0</v>
      </c>
      <c r="DC369">
        <f t="shared" si="399"/>
        <v>0</v>
      </c>
      <c r="DE369" s="24">
        <f t="shared" si="402"/>
        <v>0</v>
      </c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  <c r="DQ369" s="24"/>
      <c r="DR369" s="24"/>
      <c r="DS369" s="24"/>
    </row>
    <row r="370" spans="1:123" ht="15.75" thickBot="1">
      <c r="A370" s="172" t="str">
        <f ca="1">UFRGS!A9</f>
        <v>UFRGS</v>
      </c>
      <c r="B370" s="172">
        <f ca="1">UFRGS!B9</f>
        <v>7</v>
      </c>
      <c r="C370" s="172" t="str">
        <f ca="1">UFRGS!C9</f>
        <v>Carlos Adelar Abaide Balbinotti</v>
      </c>
      <c r="D370" s="85" t="str">
        <f ca="1">UFRGS!D9</f>
        <v>P</v>
      </c>
      <c r="E370" s="172">
        <f ca="1">UFRGS!E9</f>
        <v>0</v>
      </c>
      <c r="F370" s="172">
        <f ca="1">UFRGS!F9</f>
        <v>1</v>
      </c>
      <c r="G370" s="172">
        <f ca="1">UFRGS!G9</f>
        <v>0</v>
      </c>
      <c r="H370" s="172">
        <f ca="1">UFRGS!H9</f>
        <v>0</v>
      </c>
      <c r="I370" s="172">
        <f ca="1">UFRGS!I9</f>
        <v>0</v>
      </c>
      <c r="J370" s="172">
        <f ca="1">UFRGS!J9</f>
        <v>3</v>
      </c>
      <c r="K370" s="172">
        <f ca="1">UFRGS!K9</f>
        <v>0</v>
      </c>
      <c r="L370" s="172">
        <f ca="1">UFRGS!L9</f>
        <v>0</v>
      </c>
      <c r="M370" s="172">
        <f ca="1">UFRGS!M9</f>
        <v>0</v>
      </c>
      <c r="N370" s="172">
        <f ca="1">UFRGS!N9</f>
        <v>0</v>
      </c>
      <c r="O370" s="172">
        <f ca="1">UFRGS!O9</f>
        <v>0</v>
      </c>
      <c r="P370" s="172">
        <f ca="1">UFRGS!P9</f>
        <v>0</v>
      </c>
      <c r="Q370" s="172">
        <f ca="1">UFRGS!Q9</f>
        <v>0</v>
      </c>
      <c r="R370" s="172">
        <f ca="1">UFRGS!R9</f>
        <v>0</v>
      </c>
      <c r="S370" s="172">
        <f ca="1">UFRGS!S9</f>
        <v>0</v>
      </c>
      <c r="T370" s="85" t="str">
        <f ca="1">UFRGS!T9</f>
        <v>P</v>
      </c>
      <c r="U370" s="172">
        <f ca="1">UFRGS!U9</f>
        <v>0</v>
      </c>
      <c r="V370" s="172">
        <f ca="1">UFRGS!V9</f>
        <v>2</v>
      </c>
      <c r="W370" s="172">
        <f ca="1">UFRGS!W9</f>
        <v>1</v>
      </c>
      <c r="X370" s="172">
        <f ca="1">UFRGS!X9</f>
        <v>1</v>
      </c>
      <c r="Y370" s="172">
        <f ca="1">UFRGS!Y9</f>
        <v>0</v>
      </c>
      <c r="Z370" s="172">
        <f ca="1">UFRGS!Z9</f>
        <v>0</v>
      </c>
      <c r="AA370" s="172">
        <f ca="1">UFRGS!AA9</f>
        <v>0</v>
      </c>
      <c r="AB370" s="172">
        <f ca="1">UFRGS!AB9</f>
        <v>0</v>
      </c>
      <c r="AC370" s="172">
        <f ca="1">UFRGS!AC9</f>
        <v>0</v>
      </c>
      <c r="AD370" s="172">
        <f ca="1">UFRGS!AD9</f>
        <v>0</v>
      </c>
      <c r="AE370" s="172">
        <f ca="1">UFRGS!AE9</f>
        <v>0</v>
      </c>
      <c r="AF370" s="172">
        <f ca="1">UFRGS!AF9</f>
        <v>0</v>
      </c>
      <c r="AG370" s="172">
        <f ca="1">UFRGS!AG9</f>
        <v>0</v>
      </c>
      <c r="AH370" s="172">
        <f ca="1">UFRGS!AH9</f>
        <v>0</v>
      </c>
      <c r="AI370" s="172">
        <f ca="1">UFRGS!AI9</f>
        <v>0</v>
      </c>
      <c r="AJ370" s="24"/>
      <c r="AK370" s="93"/>
      <c r="AL370" s="33"/>
      <c r="AM370" s="33"/>
      <c r="AN370" s="36"/>
      <c r="AO370" s="36"/>
      <c r="AP370" s="36"/>
      <c r="AQ370" s="36"/>
      <c r="AR370" s="37"/>
      <c r="AS370" s="33"/>
      <c r="AT370" s="33"/>
      <c r="AU370" s="33"/>
      <c r="AV370" s="33"/>
      <c r="AW370" s="33"/>
      <c r="AX370" s="33"/>
      <c r="AY370" s="33"/>
      <c r="AZ370" s="38">
        <f t="shared" si="440"/>
        <v>2</v>
      </c>
      <c r="BA370" s="39">
        <f t="shared" si="441"/>
        <v>0</v>
      </c>
      <c r="BB370" s="40">
        <f t="shared" si="442"/>
        <v>3</v>
      </c>
      <c r="BC370" s="31">
        <f t="shared" si="443"/>
        <v>3</v>
      </c>
      <c r="BD370" s="40">
        <f t="shared" si="444"/>
        <v>1</v>
      </c>
      <c r="BE370" s="31">
        <f t="shared" si="445"/>
        <v>4</v>
      </c>
      <c r="BF370" s="40">
        <f t="shared" si="446"/>
        <v>1</v>
      </c>
      <c r="BG370" s="31">
        <f t="shared" si="447"/>
        <v>5</v>
      </c>
      <c r="BH370" s="40">
        <f t="shared" si="448"/>
        <v>0</v>
      </c>
      <c r="BI370" s="40">
        <f t="shared" si="449"/>
        <v>3</v>
      </c>
      <c r="BJ370" s="40">
        <f t="shared" si="450"/>
        <v>0</v>
      </c>
      <c r="BK370" s="40">
        <f t="shared" si="451"/>
        <v>0</v>
      </c>
      <c r="BL370" s="40">
        <f t="shared" si="452"/>
        <v>0</v>
      </c>
      <c r="BM370" s="31">
        <f t="shared" si="453"/>
        <v>0</v>
      </c>
      <c r="BN370" s="40">
        <f t="shared" si="454"/>
        <v>0</v>
      </c>
      <c r="BO370" s="40">
        <f t="shared" si="455"/>
        <v>0</v>
      </c>
      <c r="BP370" s="40">
        <f t="shared" si="456"/>
        <v>0</v>
      </c>
      <c r="BQ370" s="40">
        <f t="shared" si="457"/>
        <v>0</v>
      </c>
      <c r="BR370" s="40">
        <f t="shared" si="458"/>
        <v>0</v>
      </c>
      <c r="BS370" s="31">
        <f t="shared" si="459"/>
        <v>0</v>
      </c>
      <c r="BT370" s="40">
        <f t="shared" si="460"/>
        <v>0</v>
      </c>
      <c r="BU370" s="41">
        <f t="shared" si="461"/>
        <v>0</v>
      </c>
      <c r="BV370" s="41">
        <f t="shared" si="462"/>
        <v>0</v>
      </c>
      <c r="BW370" s="42"/>
      <c r="BX370" s="39">
        <f t="shared" si="463"/>
        <v>340</v>
      </c>
      <c r="BY370" s="40">
        <f t="shared" si="464"/>
        <v>30</v>
      </c>
      <c r="BZ370" s="40">
        <f t="shared" si="465"/>
        <v>0</v>
      </c>
      <c r="CA370" s="40">
        <f t="shared" si="466"/>
        <v>0</v>
      </c>
      <c r="CB370" s="40">
        <f t="shared" si="467"/>
        <v>0</v>
      </c>
      <c r="CC370" s="32">
        <f t="shared" si="400"/>
        <v>370</v>
      </c>
      <c r="CD370" s="177">
        <f t="shared" si="262"/>
        <v>223.33333333333334</v>
      </c>
      <c r="CE370" s="24">
        <f t="shared" si="468"/>
        <v>3</v>
      </c>
      <c r="CF370" s="177">
        <f t="shared" si="263"/>
        <v>183.33333333333334</v>
      </c>
      <c r="CG370" s="24">
        <f t="shared" si="469"/>
        <v>4</v>
      </c>
      <c r="CH370" s="177">
        <f t="shared" si="264"/>
        <v>130</v>
      </c>
      <c r="CI370" s="24">
        <f t="shared" si="470"/>
        <v>5</v>
      </c>
      <c r="CJ370" s="24">
        <f t="shared" si="401"/>
        <v>163</v>
      </c>
      <c r="CK370" s="175">
        <f t="shared" si="382"/>
        <v>0.18680736121980157</v>
      </c>
      <c r="CM370">
        <f t="shared" si="383"/>
        <v>0</v>
      </c>
      <c r="CN370">
        <f t="shared" si="384"/>
        <v>0.46728971962616822</v>
      </c>
      <c r="CO370">
        <f t="shared" si="385"/>
        <v>9.9800399201596807E-2</v>
      </c>
      <c r="CP370">
        <f t="shared" si="386"/>
        <v>0.22779043280182235</v>
      </c>
      <c r="CQ370">
        <f t="shared" si="387"/>
        <v>0</v>
      </c>
      <c r="CR370">
        <f t="shared" si="388"/>
        <v>0.89820359281437134</v>
      </c>
      <c r="CS370">
        <f t="shared" si="389"/>
        <v>0</v>
      </c>
      <c r="CT370">
        <f t="shared" si="390"/>
        <v>0</v>
      </c>
      <c r="CU370">
        <f t="shared" si="391"/>
        <v>0</v>
      </c>
      <c r="CV370">
        <f t="shared" si="392"/>
        <v>0</v>
      </c>
      <c r="CW370">
        <f t="shared" si="393"/>
        <v>0</v>
      </c>
      <c r="CX370">
        <f t="shared" si="394"/>
        <v>0</v>
      </c>
      <c r="CY370">
        <f t="shared" si="395"/>
        <v>0</v>
      </c>
      <c r="CZ370">
        <f t="shared" si="396"/>
        <v>0</v>
      </c>
      <c r="DA370">
        <f t="shared" si="397"/>
        <v>0</v>
      </c>
      <c r="DB370">
        <f t="shared" si="398"/>
        <v>0</v>
      </c>
      <c r="DC370">
        <f t="shared" si="399"/>
        <v>0</v>
      </c>
      <c r="DE370" s="24">
        <f t="shared" si="402"/>
        <v>0</v>
      </c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</row>
    <row r="371" spans="1:123" ht="15.75" thickBot="1">
      <c r="A371" s="172" t="str">
        <f ca="1">UFRGS!A10</f>
        <v>UFSM</v>
      </c>
      <c r="B371" s="172">
        <f ca="1">UFRGS!B10</f>
        <v>8</v>
      </c>
      <c r="C371" s="172" t="str">
        <f ca="1">UFRGS!C10</f>
        <v>Carlos Bolli Mota</v>
      </c>
      <c r="D371" s="85" t="str">
        <f ca="1">UFRGS!D10</f>
        <v>C</v>
      </c>
      <c r="E371" s="172">
        <f ca="1">UFRGS!E10</f>
        <v>0</v>
      </c>
      <c r="F371" s="172">
        <f ca="1">UFRGS!F10</f>
        <v>0</v>
      </c>
      <c r="G371" s="172">
        <f ca="1">UFRGS!G10</f>
        <v>0</v>
      </c>
      <c r="H371" s="172">
        <f ca="1">UFRGS!H10</f>
        <v>0</v>
      </c>
      <c r="I371" s="172">
        <f ca="1">UFRGS!I10</f>
        <v>0</v>
      </c>
      <c r="J371" s="172">
        <f ca="1">UFRGS!J10</f>
        <v>0</v>
      </c>
      <c r="K371" s="172">
        <f ca="1">UFRGS!K10</f>
        <v>0</v>
      </c>
      <c r="L371" s="172">
        <f ca="1">UFRGS!L10</f>
        <v>0</v>
      </c>
      <c r="M371" s="172">
        <f ca="1">UFRGS!M10</f>
        <v>0</v>
      </c>
      <c r="N371" s="172">
        <f ca="1">UFRGS!N10</f>
        <v>0</v>
      </c>
      <c r="O371" s="172">
        <f ca="1">UFRGS!O10</f>
        <v>0</v>
      </c>
      <c r="P371" s="172">
        <f ca="1">UFRGS!P10</f>
        <v>0</v>
      </c>
      <c r="Q371" s="172">
        <f ca="1">UFRGS!Q10</f>
        <v>0</v>
      </c>
      <c r="R371" s="172">
        <f ca="1">UFRGS!R10</f>
        <v>0</v>
      </c>
      <c r="S371" s="172">
        <f ca="1">UFRGS!S10</f>
        <v>0</v>
      </c>
      <c r="T371" s="85" t="str">
        <f ca="1">UFRGS!T10</f>
        <v>C</v>
      </c>
      <c r="U371" s="172">
        <f ca="1">UFRGS!U10</f>
        <v>0</v>
      </c>
      <c r="V371" s="172">
        <f ca="1">UFRGS!V10</f>
        <v>0</v>
      </c>
      <c r="W371" s="172">
        <f ca="1">UFRGS!W10</f>
        <v>0</v>
      </c>
      <c r="X371" s="172">
        <f ca="1">UFRGS!X10</f>
        <v>0</v>
      </c>
      <c r="Y371" s="172">
        <f ca="1">UFRGS!Y10</f>
        <v>0</v>
      </c>
      <c r="Z371" s="172">
        <f ca="1">UFRGS!Z10</f>
        <v>0</v>
      </c>
      <c r="AA371" s="172">
        <f ca="1">UFRGS!AA10</f>
        <v>0</v>
      </c>
      <c r="AB371" s="172">
        <f ca="1">UFRGS!AB10</f>
        <v>0</v>
      </c>
      <c r="AC371" s="172">
        <f ca="1">UFRGS!AC10</f>
        <v>0</v>
      </c>
      <c r="AD371" s="172">
        <f ca="1">UFRGS!AD10</f>
        <v>0</v>
      </c>
      <c r="AE371" s="172">
        <f ca="1">UFRGS!AE10</f>
        <v>0</v>
      </c>
      <c r="AF371" s="172">
        <f ca="1">UFRGS!AF10</f>
        <v>0</v>
      </c>
      <c r="AG371" s="172">
        <f ca="1">UFRGS!AG10</f>
        <v>0</v>
      </c>
      <c r="AH371" s="172">
        <f ca="1">UFRGS!AH10</f>
        <v>0</v>
      </c>
      <c r="AI371" s="172">
        <f ca="1">UFRGS!AI10</f>
        <v>0</v>
      </c>
      <c r="AJ371" s="24"/>
      <c r="AK371" s="93"/>
      <c r="AL371" s="33"/>
      <c r="AM371" s="33"/>
      <c r="AN371" s="36"/>
      <c r="AO371" s="36"/>
      <c r="AP371" s="36"/>
      <c r="AQ371" s="36"/>
      <c r="AR371" s="37"/>
      <c r="AS371" s="33"/>
      <c r="AT371" s="33"/>
      <c r="AU371" s="33"/>
      <c r="AV371" s="33"/>
      <c r="AW371" s="33"/>
      <c r="AX371" s="33"/>
      <c r="AY371" s="33"/>
      <c r="AZ371" s="38">
        <f t="shared" si="440"/>
        <v>0</v>
      </c>
      <c r="BA371" s="39">
        <f t="shared" si="441"/>
        <v>0</v>
      </c>
      <c r="BB371" s="40">
        <f t="shared" si="442"/>
        <v>0</v>
      </c>
      <c r="BC371" s="31">
        <f t="shared" si="443"/>
        <v>0</v>
      </c>
      <c r="BD371" s="40">
        <f t="shared" si="444"/>
        <v>0</v>
      </c>
      <c r="BE371" s="31">
        <f t="shared" si="445"/>
        <v>0</v>
      </c>
      <c r="BF371" s="40">
        <f t="shared" si="446"/>
        <v>0</v>
      </c>
      <c r="BG371" s="31">
        <f t="shared" si="447"/>
        <v>0</v>
      </c>
      <c r="BH371" s="40">
        <f t="shared" si="448"/>
        <v>0</v>
      </c>
      <c r="BI371" s="40">
        <f t="shared" si="449"/>
        <v>0</v>
      </c>
      <c r="BJ371" s="40">
        <f t="shared" si="450"/>
        <v>0</v>
      </c>
      <c r="BK371" s="40">
        <f t="shared" si="451"/>
        <v>0</v>
      </c>
      <c r="BL371" s="40">
        <f t="shared" si="452"/>
        <v>0</v>
      </c>
      <c r="BM371" s="31">
        <f t="shared" si="453"/>
        <v>0</v>
      </c>
      <c r="BN371" s="40">
        <f t="shared" si="454"/>
        <v>0</v>
      </c>
      <c r="BO371" s="40">
        <f t="shared" si="455"/>
        <v>0</v>
      </c>
      <c r="BP371" s="40">
        <f t="shared" si="456"/>
        <v>0</v>
      </c>
      <c r="BQ371" s="40">
        <f t="shared" si="457"/>
        <v>0</v>
      </c>
      <c r="BR371" s="40">
        <f t="shared" si="458"/>
        <v>0</v>
      </c>
      <c r="BS371" s="31">
        <f t="shared" si="459"/>
        <v>0</v>
      </c>
      <c r="BT371" s="40">
        <f t="shared" si="460"/>
        <v>0</v>
      </c>
      <c r="BU371" s="41">
        <f t="shared" si="461"/>
        <v>0</v>
      </c>
      <c r="BV371" s="41">
        <f t="shared" si="462"/>
        <v>0</v>
      </c>
      <c r="BW371" s="42"/>
      <c r="BX371" s="39">
        <f t="shared" si="463"/>
        <v>0</v>
      </c>
      <c r="BY371" s="40">
        <f t="shared" si="464"/>
        <v>0</v>
      </c>
      <c r="BZ371" s="40">
        <f t="shared" si="465"/>
        <v>0</v>
      </c>
      <c r="CA371" s="40">
        <f t="shared" si="466"/>
        <v>0</v>
      </c>
      <c r="CB371" s="40">
        <f t="shared" si="467"/>
        <v>0</v>
      </c>
      <c r="CC371" s="32" t="str">
        <f t="shared" si="400"/>
        <v/>
      </c>
      <c r="CD371" s="177" t="e">
        <f t="shared" si="262"/>
        <v>#VALUE!</v>
      </c>
      <c r="CE371" s="24" t="str">
        <f t="shared" si="468"/>
        <v xml:space="preserve"> </v>
      </c>
      <c r="CF371" s="177" t="e">
        <f t="shared" si="263"/>
        <v>#VALUE!</v>
      </c>
      <c r="CG371" s="24" t="str">
        <f t="shared" si="469"/>
        <v xml:space="preserve"> </v>
      </c>
      <c r="CH371" s="177" t="e">
        <f t="shared" si="264"/>
        <v>#VALUE!</v>
      </c>
      <c r="CI371" s="24" t="str">
        <f t="shared" si="470"/>
        <v xml:space="preserve"> </v>
      </c>
      <c r="CJ371" s="24" t="e">
        <f t="shared" si="401"/>
        <v>#VALUE!</v>
      </c>
      <c r="CK371" s="175" t="e">
        <f t="shared" si="382"/>
        <v>#VALUE!</v>
      </c>
      <c r="CM371">
        <f t="shared" si="383"/>
        <v>0</v>
      </c>
      <c r="CN371">
        <f t="shared" si="384"/>
        <v>0</v>
      </c>
      <c r="CO371">
        <f t="shared" si="385"/>
        <v>0</v>
      </c>
      <c r="CP371">
        <f t="shared" si="386"/>
        <v>0</v>
      </c>
      <c r="CQ371">
        <f t="shared" si="387"/>
        <v>0</v>
      </c>
      <c r="CR371">
        <f t="shared" si="388"/>
        <v>0</v>
      </c>
      <c r="CS371">
        <f t="shared" si="389"/>
        <v>0</v>
      </c>
      <c r="CT371">
        <f t="shared" si="390"/>
        <v>0</v>
      </c>
      <c r="CU371">
        <f t="shared" si="391"/>
        <v>0</v>
      </c>
      <c r="CV371">
        <f t="shared" si="392"/>
        <v>0</v>
      </c>
      <c r="CW371">
        <f t="shared" si="393"/>
        <v>0</v>
      </c>
      <c r="CX371">
        <f t="shared" si="394"/>
        <v>0</v>
      </c>
      <c r="CY371">
        <f t="shared" si="395"/>
        <v>0</v>
      </c>
      <c r="CZ371">
        <f t="shared" si="396"/>
        <v>0</v>
      </c>
      <c r="DA371">
        <f t="shared" si="397"/>
        <v>0</v>
      </c>
      <c r="DB371">
        <f t="shared" si="398"/>
        <v>0</v>
      </c>
      <c r="DC371">
        <f t="shared" si="399"/>
        <v>0</v>
      </c>
      <c r="DE371" s="24">
        <f t="shared" si="402"/>
        <v>0</v>
      </c>
      <c r="DF371" s="24"/>
      <c r="DG371" s="24"/>
      <c r="DH371" s="24"/>
      <c r="DI371" s="24"/>
      <c r="DJ371" s="24"/>
      <c r="DK371" s="24"/>
      <c r="DL371" s="24"/>
      <c r="DM371" s="24"/>
      <c r="DN371" s="24"/>
      <c r="DO371" s="24"/>
      <c r="DP371" s="24"/>
      <c r="DQ371" s="24"/>
      <c r="DR371" s="24"/>
      <c r="DS371" s="24"/>
    </row>
    <row r="372" spans="1:123" ht="15.75" thickBot="1">
      <c r="A372" s="172" t="str">
        <f ca="1">UFRGS!A11</f>
        <v>UFRGS</v>
      </c>
      <c r="B372" s="172">
        <f ca="1">UFRGS!B11</f>
        <v>9</v>
      </c>
      <c r="C372" s="172" t="str">
        <f ca="1">UFRGS!C11</f>
        <v>Cláudia Tarragô Candotti</v>
      </c>
      <c r="D372" s="85" t="str">
        <f ca="1">UFRGS!D11</f>
        <v>P</v>
      </c>
      <c r="E372" s="172">
        <f ca="1">UFRGS!E11</f>
        <v>0</v>
      </c>
      <c r="F372" s="172">
        <f ca="1">UFRGS!F11</f>
        <v>0</v>
      </c>
      <c r="G372" s="172">
        <f ca="1">UFRGS!G11</f>
        <v>0</v>
      </c>
      <c r="H372" s="172">
        <f ca="1">UFRGS!H11</f>
        <v>1</v>
      </c>
      <c r="I372" s="172">
        <f ca="1">UFRGS!I11</f>
        <v>0</v>
      </c>
      <c r="J372" s="172">
        <f ca="1">UFRGS!J11</f>
        <v>2</v>
      </c>
      <c r="K372" s="172">
        <f ca="1">UFRGS!K11</f>
        <v>0</v>
      </c>
      <c r="L372" s="172">
        <f ca="1">UFRGS!L11</f>
        <v>0</v>
      </c>
      <c r="M372" s="172">
        <f ca="1">UFRGS!M11</f>
        <v>0</v>
      </c>
      <c r="N372" s="172">
        <f ca="1">UFRGS!N11</f>
        <v>0</v>
      </c>
      <c r="O372" s="172">
        <f ca="1">UFRGS!O11</f>
        <v>0</v>
      </c>
      <c r="P372" s="172">
        <f ca="1">UFRGS!P11</f>
        <v>0</v>
      </c>
      <c r="Q372" s="172">
        <f ca="1">UFRGS!Q11</f>
        <v>0</v>
      </c>
      <c r="R372" s="172">
        <f ca="1">UFRGS!R11</f>
        <v>0</v>
      </c>
      <c r="S372" s="172">
        <f ca="1">UFRGS!S11</f>
        <v>0</v>
      </c>
      <c r="T372" s="85" t="str">
        <f ca="1">UFRGS!T11</f>
        <v>P</v>
      </c>
      <c r="U372" s="172">
        <f ca="1">UFRGS!U11</f>
        <v>0</v>
      </c>
      <c r="V372" s="172">
        <f ca="1">UFRGS!V11</f>
        <v>1</v>
      </c>
      <c r="W372" s="172">
        <f ca="1">UFRGS!W11</f>
        <v>1</v>
      </c>
      <c r="X372" s="172">
        <f ca="1">UFRGS!X11</f>
        <v>2</v>
      </c>
      <c r="Y372" s="172">
        <f ca="1">UFRGS!Y11</f>
        <v>0</v>
      </c>
      <c r="Z372" s="172">
        <f ca="1">UFRGS!Z11</f>
        <v>1</v>
      </c>
      <c r="AA372" s="172">
        <f ca="1">UFRGS!AA11</f>
        <v>0</v>
      </c>
      <c r="AB372" s="172">
        <f ca="1">UFRGS!AB11</f>
        <v>0</v>
      </c>
      <c r="AC372" s="172">
        <f ca="1">UFRGS!AC11</f>
        <v>0</v>
      </c>
      <c r="AD372" s="172">
        <f ca="1">UFRGS!AD11</f>
        <v>0</v>
      </c>
      <c r="AE372" s="172">
        <f ca="1">UFRGS!AE11</f>
        <v>0</v>
      </c>
      <c r="AF372" s="172">
        <f ca="1">UFRGS!AF11</f>
        <v>0</v>
      </c>
      <c r="AG372" s="172">
        <f ca="1">UFRGS!AG11</f>
        <v>1</v>
      </c>
      <c r="AH372" s="172">
        <f ca="1">UFRGS!AH11</f>
        <v>0</v>
      </c>
      <c r="AI372" s="172">
        <f ca="1">UFRGS!AI11</f>
        <v>0</v>
      </c>
      <c r="AJ372" s="24"/>
      <c r="AK372" s="93"/>
      <c r="AL372" s="33"/>
      <c r="AM372" s="33"/>
      <c r="AN372" s="36"/>
      <c r="AO372" s="36"/>
      <c r="AP372" s="36"/>
      <c r="AQ372" s="36"/>
      <c r="AR372" s="37"/>
      <c r="AS372" s="33"/>
      <c r="AT372" s="33"/>
      <c r="AU372" s="33"/>
      <c r="AV372" s="33"/>
      <c r="AW372" s="33"/>
      <c r="AX372" s="33"/>
      <c r="AY372" s="33"/>
      <c r="AZ372" s="38">
        <f t="shared" si="440"/>
        <v>2</v>
      </c>
      <c r="BA372" s="39">
        <f t="shared" si="441"/>
        <v>0</v>
      </c>
      <c r="BB372" s="40">
        <f t="shared" si="442"/>
        <v>1</v>
      </c>
      <c r="BC372" s="31">
        <f t="shared" si="443"/>
        <v>1</v>
      </c>
      <c r="BD372" s="40">
        <f t="shared" si="444"/>
        <v>1</v>
      </c>
      <c r="BE372" s="31">
        <f t="shared" si="445"/>
        <v>2</v>
      </c>
      <c r="BF372" s="40">
        <f t="shared" si="446"/>
        <v>3</v>
      </c>
      <c r="BG372" s="31">
        <f t="shared" si="447"/>
        <v>5</v>
      </c>
      <c r="BH372" s="40">
        <f t="shared" si="448"/>
        <v>0</v>
      </c>
      <c r="BI372" s="40">
        <f t="shared" si="449"/>
        <v>3</v>
      </c>
      <c r="BJ372" s="40">
        <f t="shared" si="450"/>
        <v>0</v>
      </c>
      <c r="BK372" s="40">
        <f t="shared" si="451"/>
        <v>0</v>
      </c>
      <c r="BL372" s="40">
        <f t="shared" si="452"/>
        <v>0</v>
      </c>
      <c r="BM372" s="31">
        <f t="shared" si="453"/>
        <v>0</v>
      </c>
      <c r="BN372" s="40">
        <f t="shared" si="454"/>
        <v>0</v>
      </c>
      <c r="BO372" s="40">
        <f t="shared" si="455"/>
        <v>0</v>
      </c>
      <c r="BP372" s="40">
        <f t="shared" si="456"/>
        <v>0</v>
      </c>
      <c r="BQ372" s="40">
        <f t="shared" si="457"/>
        <v>0</v>
      </c>
      <c r="BR372" s="40">
        <f t="shared" si="458"/>
        <v>1</v>
      </c>
      <c r="BS372" s="31">
        <f t="shared" si="459"/>
        <v>1</v>
      </c>
      <c r="BT372" s="40">
        <f t="shared" si="460"/>
        <v>0</v>
      </c>
      <c r="BU372" s="41">
        <f t="shared" si="461"/>
        <v>0</v>
      </c>
      <c r="BV372" s="41">
        <f t="shared" si="462"/>
        <v>0</v>
      </c>
      <c r="BW372" s="42"/>
      <c r="BX372" s="39">
        <f t="shared" si="463"/>
        <v>260</v>
      </c>
      <c r="BY372" s="40">
        <f t="shared" si="464"/>
        <v>30</v>
      </c>
      <c r="BZ372" s="40">
        <f t="shared" si="465"/>
        <v>0</v>
      </c>
      <c r="CA372" s="40">
        <f t="shared" si="466"/>
        <v>0</v>
      </c>
      <c r="CB372" s="40">
        <f t="shared" si="467"/>
        <v>50</v>
      </c>
      <c r="CC372" s="32">
        <f t="shared" si="400"/>
        <v>340</v>
      </c>
      <c r="CD372" s="177">
        <f t="shared" si="262"/>
        <v>193.33333333333334</v>
      </c>
      <c r="CE372" s="24">
        <f t="shared" si="468"/>
        <v>3</v>
      </c>
      <c r="CF372" s="177">
        <f t="shared" si="263"/>
        <v>153.33333333333334</v>
      </c>
      <c r="CG372" s="24">
        <f t="shared" si="469"/>
        <v>4</v>
      </c>
      <c r="CH372" s="177">
        <f t="shared" si="264"/>
        <v>100</v>
      </c>
      <c r="CI372" s="24">
        <f t="shared" si="470"/>
        <v>5</v>
      </c>
      <c r="CJ372" s="24">
        <f t="shared" si="401"/>
        <v>187</v>
      </c>
      <c r="CK372" s="175">
        <f t="shared" si="382"/>
        <v>0.17166081841819603</v>
      </c>
      <c r="CM372">
        <f t="shared" si="383"/>
        <v>0</v>
      </c>
      <c r="CN372">
        <f t="shared" si="384"/>
        <v>0.1557632398753894</v>
      </c>
      <c r="CO372">
        <f t="shared" si="385"/>
        <v>9.9800399201596807E-2</v>
      </c>
      <c r="CP372">
        <f t="shared" si="386"/>
        <v>0.68337129840546706</v>
      </c>
      <c r="CQ372">
        <f t="shared" si="387"/>
        <v>0</v>
      </c>
      <c r="CR372">
        <f t="shared" si="388"/>
        <v>0.89820359281437134</v>
      </c>
      <c r="CS372">
        <f t="shared" si="389"/>
        <v>0</v>
      </c>
      <c r="CT372">
        <f t="shared" si="390"/>
        <v>0</v>
      </c>
      <c r="CU372">
        <f t="shared" si="391"/>
        <v>0</v>
      </c>
      <c r="CV372">
        <f t="shared" si="392"/>
        <v>0</v>
      </c>
      <c r="CW372">
        <f t="shared" si="393"/>
        <v>0</v>
      </c>
      <c r="CX372">
        <f t="shared" si="394"/>
        <v>0</v>
      </c>
      <c r="CY372">
        <f t="shared" si="395"/>
        <v>0</v>
      </c>
      <c r="CZ372">
        <f t="shared" si="396"/>
        <v>5</v>
      </c>
      <c r="DA372">
        <f t="shared" si="397"/>
        <v>0</v>
      </c>
      <c r="DB372">
        <f t="shared" si="398"/>
        <v>0</v>
      </c>
      <c r="DC372">
        <f t="shared" si="399"/>
        <v>0</v>
      </c>
      <c r="DE372" s="24">
        <f t="shared" si="402"/>
        <v>0</v>
      </c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</row>
    <row r="373" spans="1:123" ht="15.75" thickBot="1">
      <c r="A373" s="172" t="str">
        <f ca="1">UFRGS!A12</f>
        <v>UFRGS</v>
      </c>
      <c r="B373" s="172">
        <f ca="1">UFRGS!B12</f>
        <v>10</v>
      </c>
      <c r="C373" s="172" t="str">
        <f ca="1">UFRGS!C12</f>
        <v>Flávia Meyer</v>
      </c>
      <c r="D373" s="85" t="str">
        <f ca="1">UFRGS!D12</f>
        <v>P</v>
      </c>
      <c r="E373" s="172">
        <f ca="1">UFRGS!E12</f>
        <v>1</v>
      </c>
      <c r="F373" s="172">
        <f ca="1">UFRGS!F12</f>
        <v>0</v>
      </c>
      <c r="G373" s="172">
        <f ca="1">UFRGS!G12</f>
        <v>1</v>
      </c>
      <c r="H373" s="172">
        <f ca="1">UFRGS!H12</f>
        <v>0</v>
      </c>
      <c r="I373" s="172">
        <f ca="1">UFRGS!I12</f>
        <v>0</v>
      </c>
      <c r="J373" s="172">
        <f ca="1">UFRGS!J12</f>
        <v>0</v>
      </c>
      <c r="K373" s="172">
        <f ca="1">UFRGS!K12</f>
        <v>0</v>
      </c>
      <c r="L373" s="172">
        <f ca="1">UFRGS!L12</f>
        <v>0</v>
      </c>
      <c r="M373" s="172">
        <f ca="1">UFRGS!M12</f>
        <v>0</v>
      </c>
      <c r="N373" s="172">
        <f ca="1">UFRGS!N12</f>
        <v>0</v>
      </c>
      <c r="O373" s="172">
        <f ca="1">UFRGS!O12</f>
        <v>0</v>
      </c>
      <c r="P373" s="172">
        <f ca="1">UFRGS!P12</f>
        <v>0</v>
      </c>
      <c r="Q373" s="172">
        <f ca="1">UFRGS!Q12</f>
        <v>0</v>
      </c>
      <c r="R373" s="172">
        <f ca="1">UFRGS!R12</f>
        <v>0</v>
      </c>
      <c r="S373" s="172">
        <f ca="1">UFRGS!S12</f>
        <v>0</v>
      </c>
      <c r="T373" s="85" t="str">
        <f ca="1">UFRGS!T12</f>
        <v>P</v>
      </c>
      <c r="U373" s="172">
        <f ca="1">UFRGS!U12</f>
        <v>0</v>
      </c>
      <c r="V373" s="172">
        <f ca="1">UFRGS!V12</f>
        <v>0</v>
      </c>
      <c r="W373" s="172">
        <f ca="1">UFRGS!W12</f>
        <v>2</v>
      </c>
      <c r="X373" s="172">
        <f ca="1">UFRGS!X12</f>
        <v>0</v>
      </c>
      <c r="Y373" s="172">
        <f ca="1">UFRGS!Y12</f>
        <v>0</v>
      </c>
      <c r="Z373" s="172">
        <f ca="1">UFRGS!Z12</f>
        <v>0</v>
      </c>
      <c r="AA373" s="172">
        <f ca="1">UFRGS!AA12</f>
        <v>0</v>
      </c>
      <c r="AB373" s="172">
        <f ca="1">UFRGS!AB12</f>
        <v>0</v>
      </c>
      <c r="AC373" s="172">
        <f ca="1">UFRGS!AC12</f>
        <v>0</v>
      </c>
      <c r="AD373" s="172">
        <f ca="1">UFRGS!AD12</f>
        <v>0</v>
      </c>
      <c r="AE373" s="172">
        <f ca="1">UFRGS!AE12</f>
        <v>0</v>
      </c>
      <c r="AF373" s="172">
        <f ca="1">UFRGS!AF12</f>
        <v>0</v>
      </c>
      <c r="AG373" s="172">
        <f ca="1">UFRGS!AG12</f>
        <v>1</v>
      </c>
      <c r="AH373" s="172">
        <f ca="1">UFRGS!AH12</f>
        <v>0</v>
      </c>
      <c r="AI373" s="172">
        <f ca="1">UFRGS!AI12</f>
        <v>0</v>
      </c>
      <c r="AJ373" s="24"/>
      <c r="AK373" s="93"/>
      <c r="AL373" s="33"/>
      <c r="AM373" s="33"/>
      <c r="AN373" s="36"/>
      <c r="AO373" s="36"/>
      <c r="AP373" s="36"/>
      <c r="AQ373" s="36"/>
      <c r="AR373" s="37"/>
      <c r="AS373" s="33"/>
      <c r="AT373" s="33"/>
      <c r="AU373" s="33"/>
      <c r="AV373" s="33"/>
      <c r="AW373" s="33"/>
      <c r="AX373" s="33"/>
      <c r="AY373" s="33"/>
      <c r="AZ373" s="38">
        <f t="shared" si="440"/>
        <v>2</v>
      </c>
      <c r="BA373" s="39">
        <f t="shared" si="441"/>
        <v>1</v>
      </c>
      <c r="BB373" s="40">
        <f t="shared" si="442"/>
        <v>0</v>
      </c>
      <c r="BC373" s="31">
        <f t="shared" si="443"/>
        <v>1</v>
      </c>
      <c r="BD373" s="40">
        <f t="shared" si="444"/>
        <v>3</v>
      </c>
      <c r="BE373" s="31">
        <f t="shared" si="445"/>
        <v>4</v>
      </c>
      <c r="BF373" s="40">
        <f t="shared" si="446"/>
        <v>0</v>
      </c>
      <c r="BG373" s="31">
        <f t="shared" si="447"/>
        <v>4</v>
      </c>
      <c r="BH373" s="40">
        <f t="shared" si="448"/>
        <v>0</v>
      </c>
      <c r="BI373" s="40">
        <f t="shared" si="449"/>
        <v>0</v>
      </c>
      <c r="BJ373" s="40">
        <f t="shared" si="450"/>
        <v>0</v>
      </c>
      <c r="BK373" s="40">
        <f t="shared" si="451"/>
        <v>0</v>
      </c>
      <c r="BL373" s="40">
        <f t="shared" si="452"/>
        <v>0</v>
      </c>
      <c r="BM373" s="31">
        <f t="shared" si="453"/>
        <v>0</v>
      </c>
      <c r="BN373" s="40">
        <f t="shared" si="454"/>
        <v>0</v>
      </c>
      <c r="BO373" s="40">
        <f t="shared" si="455"/>
        <v>0</v>
      </c>
      <c r="BP373" s="40">
        <f t="shared" si="456"/>
        <v>0</v>
      </c>
      <c r="BQ373" s="40">
        <f t="shared" si="457"/>
        <v>0</v>
      </c>
      <c r="BR373" s="40">
        <f t="shared" si="458"/>
        <v>1</v>
      </c>
      <c r="BS373" s="31">
        <f t="shared" si="459"/>
        <v>1</v>
      </c>
      <c r="BT373" s="40">
        <f t="shared" si="460"/>
        <v>0</v>
      </c>
      <c r="BU373" s="41">
        <f t="shared" si="461"/>
        <v>0</v>
      </c>
      <c r="BV373" s="41">
        <f t="shared" si="462"/>
        <v>0</v>
      </c>
      <c r="BW373" s="42"/>
      <c r="BX373" s="39">
        <f t="shared" si="463"/>
        <v>280</v>
      </c>
      <c r="BY373" s="40">
        <f t="shared" si="464"/>
        <v>0</v>
      </c>
      <c r="BZ373" s="40">
        <f t="shared" si="465"/>
        <v>0</v>
      </c>
      <c r="CA373" s="40">
        <f t="shared" si="466"/>
        <v>0</v>
      </c>
      <c r="CB373" s="40">
        <f t="shared" si="467"/>
        <v>50</v>
      </c>
      <c r="CC373" s="32">
        <f t="shared" si="400"/>
        <v>330</v>
      </c>
      <c r="CD373" s="177">
        <f t="shared" si="262"/>
        <v>183.33333333333334</v>
      </c>
      <c r="CE373" s="24">
        <f t="shared" si="468"/>
        <v>3</v>
      </c>
      <c r="CF373" s="177">
        <f t="shared" si="263"/>
        <v>143.33333333333334</v>
      </c>
      <c r="CG373" s="24">
        <f t="shared" si="469"/>
        <v>4</v>
      </c>
      <c r="CH373" s="177">
        <f t="shared" si="264"/>
        <v>90</v>
      </c>
      <c r="CI373" s="24">
        <f t="shared" si="470"/>
        <v>5</v>
      </c>
      <c r="CJ373" s="24">
        <f t="shared" si="401"/>
        <v>197</v>
      </c>
      <c r="CK373" s="175">
        <f t="shared" si="382"/>
        <v>0.16661197081766088</v>
      </c>
      <c r="CM373">
        <f t="shared" si="383"/>
        <v>0.18484288354898337</v>
      </c>
      <c r="CN373">
        <f t="shared" si="384"/>
        <v>0</v>
      </c>
      <c r="CO373">
        <f t="shared" si="385"/>
        <v>0.29940119760479045</v>
      </c>
      <c r="CP373">
        <f t="shared" si="386"/>
        <v>0</v>
      </c>
      <c r="CQ373">
        <f t="shared" si="387"/>
        <v>0</v>
      </c>
      <c r="CR373">
        <f t="shared" si="388"/>
        <v>0</v>
      </c>
      <c r="CS373">
        <f t="shared" si="389"/>
        <v>0</v>
      </c>
      <c r="CT373">
        <f t="shared" si="390"/>
        <v>0</v>
      </c>
      <c r="CU373">
        <f t="shared" si="391"/>
        <v>0</v>
      </c>
      <c r="CV373">
        <f t="shared" si="392"/>
        <v>0</v>
      </c>
      <c r="CW373">
        <f t="shared" si="393"/>
        <v>0</v>
      </c>
      <c r="CX373">
        <f t="shared" si="394"/>
        <v>0</v>
      </c>
      <c r="CY373">
        <f t="shared" si="395"/>
        <v>0</v>
      </c>
      <c r="CZ373">
        <f t="shared" si="396"/>
        <v>5</v>
      </c>
      <c r="DA373">
        <f t="shared" si="397"/>
        <v>0</v>
      </c>
      <c r="DB373">
        <f t="shared" si="398"/>
        <v>0</v>
      </c>
      <c r="DC373">
        <f t="shared" si="399"/>
        <v>0</v>
      </c>
      <c r="DE373" s="24">
        <f t="shared" si="402"/>
        <v>0</v>
      </c>
      <c r="DF373" s="24"/>
      <c r="DG373" s="24"/>
      <c r="DH373" s="24"/>
      <c r="DI373" s="24"/>
      <c r="DJ373" s="24"/>
      <c r="DK373" s="24"/>
      <c r="DL373" s="24"/>
      <c r="DM373" s="24"/>
      <c r="DN373" s="24"/>
      <c r="DO373" s="24"/>
      <c r="DP373" s="24"/>
      <c r="DQ373" s="24"/>
      <c r="DR373" s="24"/>
      <c r="DS373" s="24"/>
    </row>
    <row r="374" spans="1:123" ht="15.75" thickBot="1">
      <c r="A374" s="172" t="str">
        <f ca="1">UFRGS!A13</f>
        <v>UFRGS</v>
      </c>
      <c r="B374" s="172">
        <f ca="1">UFRGS!B13</f>
        <v>11</v>
      </c>
      <c r="C374" s="172" t="str">
        <f ca="1">UFRGS!C13</f>
        <v>Flávio Antônio de Souza Castro</v>
      </c>
      <c r="D374" s="85" t="str">
        <f ca="1">UFRGS!D13</f>
        <v>P</v>
      </c>
      <c r="E374" s="172">
        <f ca="1">UFRGS!E13</f>
        <v>1</v>
      </c>
      <c r="F374" s="172">
        <f ca="1">UFRGS!F13</f>
        <v>0</v>
      </c>
      <c r="G374" s="172">
        <f ca="1">UFRGS!G13</f>
        <v>2</v>
      </c>
      <c r="H374" s="172">
        <f ca="1">UFRGS!H13</f>
        <v>4</v>
      </c>
      <c r="I374" s="172">
        <f ca="1">UFRGS!I13</f>
        <v>1</v>
      </c>
      <c r="J374" s="172">
        <f ca="1">UFRGS!J13</f>
        <v>2</v>
      </c>
      <c r="K374" s="172">
        <f ca="1">UFRGS!K13</f>
        <v>0</v>
      </c>
      <c r="L374" s="172">
        <f ca="1">UFRGS!L13</f>
        <v>0</v>
      </c>
      <c r="M374" s="172">
        <f ca="1">UFRGS!M13</f>
        <v>0</v>
      </c>
      <c r="N374" s="172">
        <f ca="1">UFRGS!N13</f>
        <v>0</v>
      </c>
      <c r="O374" s="172">
        <f ca="1">UFRGS!O13</f>
        <v>0</v>
      </c>
      <c r="P374" s="172">
        <f ca="1">UFRGS!P13</f>
        <v>0</v>
      </c>
      <c r="Q374" s="172">
        <f ca="1">UFRGS!Q13</f>
        <v>0</v>
      </c>
      <c r="R374" s="172">
        <f ca="1">UFRGS!R13</f>
        <v>0</v>
      </c>
      <c r="S374" s="172">
        <f ca="1">UFRGS!S13</f>
        <v>1</v>
      </c>
      <c r="T374" s="85" t="str">
        <f ca="1">UFRGS!T13</f>
        <v>P</v>
      </c>
      <c r="U374" s="172">
        <f ca="1">UFRGS!U13</f>
        <v>0</v>
      </c>
      <c r="V374" s="172">
        <f ca="1">UFRGS!V13</f>
        <v>1</v>
      </c>
      <c r="W374" s="172">
        <f ca="1">UFRGS!W13</f>
        <v>0</v>
      </c>
      <c r="X374" s="172">
        <f ca="1">UFRGS!X13</f>
        <v>1</v>
      </c>
      <c r="Y374" s="172">
        <f ca="1">UFRGS!Y13</f>
        <v>0</v>
      </c>
      <c r="Z374" s="172">
        <f ca="1">UFRGS!Z13</f>
        <v>2</v>
      </c>
      <c r="AA374" s="172">
        <f ca="1">UFRGS!AA13</f>
        <v>0</v>
      </c>
      <c r="AB374" s="172">
        <f ca="1">UFRGS!AB13</f>
        <v>0</v>
      </c>
      <c r="AC374" s="172">
        <f ca="1">UFRGS!AC13</f>
        <v>0</v>
      </c>
      <c r="AD374" s="172">
        <f ca="1">UFRGS!AD13</f>
        <v>0</v>
      </c>
      <c r="AE374" s="172">
        <f ca="1">UFRGS!AE13</f>
        <v>0</v>
      </c>
      <c r="AF374" s="172">
        <f ca="1">UFRGS!AF13</f>
        <v>0</v>
      </c>
      <c r="AG374" s="172">
        <f ca="1">UFRGS!AG13</f>
        <v>0</v>
      </c>
      <c r="AH374" s="172">
        <f ca="1">UFRGS!AH13</f>
        <v>0</v>
      </c>
      <c r="AI374" s="172">
        <f ca="1">UFRGS!AI13</f>
        <v>0</v>
      </c>
      <c r="AJ374" s="24"/>
      <c r="AK374" s="93"/>
      <c r="AL374" s="33"/>
      <c r="AM374" s="33"/>
      <c r="AN374" s="36"/>
      <c r="AO374" s="36"/>
      <c r="AP374" s="36"/>
      <c r="AQ374" s="36"/>
      <c r="AR374" s="37"/>
      <c r="AS374" s="33"/>
      <c r="AT374" s="33"/>
      <c r="AU374" s="33"/>
      <c r="AV374" s="33"/>
      <c r="AW374" s="33"/>
      <c r="AX374" s="33"/>
      <c r="AY374" s="33"/>
      <c r="AZ374" s="38">
        <f t="shared" si="440"/>
        <v>2</v>
      </c>
      <c r="BA374" s="39">
        <f t="shared" si="441"/>
        <v>1</v>
      </c>
      <c r="BB374" s="40">
        <f t="shared" si="442"/>
        <v>1</v>
      </c>
      <c r="BC374" s="31">
        <f t="shared" si="443"/>
        <v>2</v>
      </c>
      <c r="BD374" s="40">
        <f t="shared" si="444"/>
        <v>2</v>
      </c>
      <c r="BE374" s="31">
        <f t="shared" si="445"/>
        <v>4</v>
      </c>
      <c r="BF374" s="40">
        <f t="shared" si="446"/>
        <v>5</v>
      </c>
      <c r="BG374" s="31">
        <f t="shared" si="447"/>
        <v>9</v>
      </c>
      <c r="BH374" s="40">
        <f t="shared" si="448"/>
        <v>1</v>
      </c>
      <c r="BI374" s="40">
        <f t="shared" si="449"/>
        <v>4</v>
      </c>
      <c r="BJ374" s="40">
        <f t="shared" si="450"/>
        <v>0</v>
      </c>
      <c r="BK374" s="40">
        <f t="shared" si="451"/>
        <v>0</v>
      </c>
      <c r="BL374" s="40">
        <f t="shared" si="452"/>
        <v>0</v>
      </c>
      <c r="BM374" s="31">
        <f t="shared" si="453"/>
        <v>0</v>
      </c>
      <c r="BN374" s="40">
        <f t="shared" si="454"/>
        <v>0</v>
      </c>
      <c r="BO374" s="40">
        <f t="shared" si="455"/>
        <v>0</v>
      </c>
      <c r="BP374" s="40">
        <f t="shared" si="456"/>
        <v>0</v>
      </c>
      <c r="BQ374" s="40">
        <f t="shared" si="457"/>
        <v>0</v>
      </c>
      <c r="BR374" s="40">
        <f t="shared" si="458"/>
        <v>0</v>
      </c>
      <c r="BS374" s="31">
        <f t="shared" si="459"/>
        <v>0</v>
      </c>
      <c r="BT374" s="40">
        <f t="shared" si="460"/>
        <v>0</v>
      </c>
      <c r="BU374" s="41">
        <f t="shared" si="461"/>
        <v>1</v>
      </c>
      <c r="BV374" s="41">
        <f t="shared" si="462"/>
        <v>1</v>
      </c>
      <c r="BW374" s="42"/>
      <c r="BX374" s="39">
        <f t="shared" si="463"/>
        <v>520</v>
      </c>
      <c r="BY374" s="40">
        <f t="shared" si="464"/>
        <v>30</v>
      </c>
      <c r="BZ374" s="40">
        <f t="shared" si="465"/>
        <v>0</v>
      </c>
      <c r="CA374" s="40">
        <f t="shared" si="466"/>
        <v>0</v>
      </c>
      <c r="CB374" s="40">
        <f t="shared" si="467"/>
        <v>10</v>
      </c>
      <c r="CC374" s="32">
        <f t="shared" si="400"/>
        <v>560</v>
      </c>
      <c r="CD374" s="177">
        <f t="shared" si="262"/>
        <v>413.33333333333337</v>
      </c>
      <c r="CE374" s="24">
        <f t="shared" si="468"/>
        <v>3</v>
      </c>
      <c r="CF374" s="177">
        <f t="shared" si="263"/>
        <v>373.33333333333337</v>
      </c>
      <c r="CG374" s="24">
        <f t="shared" si="469"/>
        <v>4</v>
      </c>
      <c r="CH374" s="177">
        <f t="shared" si="264"/>
        <v>320</v>
      </c>
      <c r="CI374" s="24">
        <f t="shared" si="470"/>
        <v>5</v>
      </c>
      <c r="CJ374" s="24">
        <f t="shared" si="401"/>
        <v>111</v>
      </c>
      <c r="CK374" s="175">
        <f t="shared" si="382"/>
        <v>0.28273546562996998</v>
      </c>
      <c r="CM374">
        <f t="shared" si="383"/>
        <v>0.18484288354898337</v>
      </c>
      <c r="CN374">
        <f t="shared" si="384"/>
        <v>0.1557632398753894</v>
      </c>
      <c r="CO374">
        <f t="shared" si="385"/>
        <v>0.19960079840319361</v>
      </c>
      <c r="CP374">
        <f t="shared" si="386"/>
        <v>1.1389521640091116</v>
      </c>
      <c r="CQ374">
        <f t="shared" si="387"/>
        <v>0.84033613445378152</v>
      </c>
      <c r="CR374">
        <f t="shared" si="388"/>
        <v>1.1976047904191618</v>
      </c>
      <c r="CS374">
        <f t="shared" si="389"/>
        <v>0</v>
      </c>
      <c r="CT374">
        <f t="shared" si="390"/>
        <v>0</v>
      </c>
      <c r="CU374">
        <f t="shared" si="391"/>
        <v>0</v>
      </c>
      <c r="CV374">
        <f t="shared" si="392"/>
        <v>0</v>
      </c>
      <c r="CW374">
        <f t="shared" si="393"/>
        <v>0</v>
      </c>
      <c r="CX374">
        <f t="shared" si="394"/>
        <v>0</v>
      </c>
      <c r="CY374">
        <f t="shared" si="395"/>
        <v>0</v>
      </c>
      <c r="CZ374">
        <f t="shared" si="396"/>
        <v>0</v>
      </c>
      <c r="DA374">
        <f t="shared" si="397"/>
        <v>0</v>
      </c>
      <c r="DB374">
        <f t="shared" si="398"/>
        <v>1.5503875968992247</v>
      </c>
      <c r="DC374">
        <f t="shared" si="399"/>
        <v>1.5748031496062989</v>
      </c>
      <c r="DE374" s="24">
        <f t="shared" si="402"/>
        <v>0</v>
      </c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</row>
    <row r="375" spans="1:123" ht="15.75" thickBot="1">
      <c r="A375" s="172" t="str">
        <f ca="1">UFRGS!A14</f>
        <v>UFRGS</v>
      </c>
      <c r="B375" s="172">
        <f ca="1">UFRGS!B14</f>
        <v>12</v>
      </c>
      <c r="C375" s="172" t="str">
        <f ca="1">UFRGS!C14</f>
        <v>Janice Zaperllon Mazo</v>
      </c>
      <c r="D375" s="85" t="str">
        <f ca="1">UFRGS!D14</f>
        <v>P</v>
      </c>
      <c r="E375" s="172">
        <f ca="1">UFRGS!E14</f>
        <v>0</v>
      </c>
      <c r="F375" s="172">
        <f ca="1">UFRGS!F14</f>
        <v>3</v>
      </c>
      <c r="G375" s="172">
        <f ca="1">UFRGS!G14</f>
        <v>1</v>
      </c>
      <c r="H375" s="172">
        <f ca="1">UFRGS!H14</f>
        <v>4</v>
      </c>
      <c r="I375" s="172">
        <f ca="1">UFRGS!I14</f>
        <v>0</v>
      </c>
      <c r="J375" s="172">
        <f ca="1">UFRGS!J14</f>
        <v>3</v>
      </c>
      <c r="K375" s="172">
        <f ca="1">UFRGS!K14</f>
        <v>3</v>
      </c>
      <c r="L375" s="172">
        <f ca="1">UFRGS!L14</f>
        <v>0</v>
      </c>
      <c r="M375" s="172">
        <f ca="1">UFRGS!M14</f>
        <v>0</v>
      </c>
      <c r="N375" s="172">
        <f ca="1">UFRGS!N14</f>
        <v>0</v>
      </c>
      <c r="O375" s="172">
        <f ca="1">UFRGS!O14</f>
        <v>0</v>
      </c>
      <c r="P375" s="172">
        <f ca="1">UFRGS!P14</f>
        <v>0</v>
      </c>
      <c r="Q375" s="172">
        <f ca="1">UFRGS!Q14</f>
        <v>0</v>
      </c>
      <c r="R375" s="172">
        <f ca="1">UFRGS!R14</f>
        <v>0</v>
      </c>
      <c r="S375" s="172">
        <f ca="1">UFRGS!S14</f>
        <v>0</v>
      </c>
      <c r="T375" s="85" t="str">
        <f ca="1">UFRGS!T14</f>
        <v>P</v>
      </c>
      <c r="U375" s="172">
        <f ca="1">UFRGS!U14</f>
        <v>0</v>
      </c>
      <c r="V375" s="172">
        <f ca="1">UFRGS!V14</f>
        <v>1</v>
      </c>
      <c r="W375" s="172">
        <f ca="1">UFRGS!W14</f>
        <v>1</v>
      </c>
      <c r="X375" s="172">
        <f ca="1">UFRGS!X14</f>
        <v>3</v>
      </c>
      <c r="Y375" s="172">
        <f ca="1">UFRGS!Y14</f>
        <v>0</v>
      </c>
      <c r="Z375" s="172">
        <f ca="1">UFRGS!Z14</f>
        <v>1</v>
      </c>
      <c r="AA375" s="172">
        <f ca="1">UFRGS!AA14</f>
        <v>0</v>
      </c>
      <c r="AB375" s="172">
        <f ca="1">UFRGS!AB14</f>
        <v>0</v>
      </c>
      <c r="AC375" s="172">
        <f ca="1">UFRGS!AC14</f>
        <v>0</v>
      </c>
      <c r="AD375" s="172">
        <f ca="1">UFRGS!AD14</f>
        <v>0</v>
      </c>
      <c r="AE375" s="172">
        <f ca="1">UFRGS!AE14</f>
        <v>0</v>
      </c>
      <c r="AF375" s="172">
        <f ca="1">UFRGS!AF14</f>
        <v>0</v>
      </c>
      <c r="AG375" s="172">
        <f ca="1">UFRGS!AG14</f>
        <v>0</v>
      </c>
      <c r="AH375" s="172">
        <f ca="1">UFRGS!AH14</f>
        <v>0</v>
      </c>
      <c r="AI375" s="172">
        <f ca="1">UFRGS!AI14</f>
        <v>0</v>
      </c>
      <c r="AJ375" s="24"/>
      <c r="AK375" s="93"/>
      <c r="AL375" s="33"/>
      <c r="AM375" s="33"/>
      <c r="AN375" s="36"/>
      <c r="AO375" s="36"/>
      <c r="AP375" s="36"/>
      <c r="AQ375" s="36"/>
      <c r="AR375" s="37"/>
      <c r="AS375" s="33"/>
      <c r="AT375" s="33"/>
      <c r="AU375" s="33"/>
      <c r="AV375" s="33"/>
      <c r="AW375" s="33"/>
      <c r="AX375" s="33"/>
      <c r="AY375" s="33"/>
      <c r="AZ375" s="38">
        <f t="shared" si="440"/>
        <v>2</v>
      </c>
      <c r="BA375" s="39">
        <f t="shared" si="441"/>
        <v>0</v>
      </c>
      <c r="BB375" s="40">
        <f t="shared" si="442"/>
        <v>4</v>
      </c>
      <c r="BC375" s="31">
        <f t="shared" si="443"/>
        <v>4</v>
      </c>
      <c r="BD375" s="40">
        <f t="shared" si="444"/>
        <v>2</v>
      </c>
      <c r="BE375" s="31">
        <f t="shared" si="445"/>
        <v>6</v>
      </c>
      <c r="BF375" s="40">
        <f t="shared" si="446"/>
        <v>7</v>
      </c>
      <c r="BG375" s="31">
        <f t="shared" si="447"/>
        <v>13</v>
      </c>
      <c r="BH375" s="40">
        <f t="shared" si="448"/>
        <v>0</v>
      </c>
      <c r="BI375" s="40">
        <f t="shared" si="449"/>
        <v>4</v>
      </c>
      <c r="BJ375" s="40">
        <f t="shared" si="450"/>
        <v>3</v>
      </c>
      <c r="BK375" s="40">
        <f t="shared" si="451"/>
        <v>0</v>
      </c>
      <c r="BL375" s="40">
        <f t="shared" si="452"/>
        <v>0</v>
      </c>
      <c r="BM375" s="31">
        <f t="shared" si="453"/>
        <v>0</v>
      </c>
      <c r="BN375" s="40">
        <f t="shared" si="454"/>
        <v>0</v>
      </c>
      <c r="BO375" s="40">
        <f t="shared" si="455"/>
        <v>0</v>
      </c>
      <c r="BP375" s="40">
        <f t="shared" si="456"/>
        <v>0</v>
      </c>
      <c r="BQ375" s="40">
        <f t="shared" si="457"/>
        <v>0</v>
      </c>
      <c r="BR375" s="40">
        <f t="shared" si="458"/>
        <v>0</v>
      </c>
      <c r="BS375" s="31">
        <f t="shared" si="459"/>
        <v>0</v>
      </c>
      <c r="BT375" s="40">
        <f t="shared" si="460"/>
        <v>0</v>
      </c>
      <c r="BU375" s="41">
        <f t="shared" si="461"/>
        <v>0</v>
      </c>
      <c r="BV375" s="41">
        <f t="shared" si="462"/>
        <v>0</v>
      </c>
      <c r="BW375" s="42"/>
      <c r="BX375" s="39">
        <f t="shared" si="463"/>
        <v>720</v>
      </c>
      <c r="BY375" s="40">
        <f t="shared" si="464"/>
        <v>30</v>
      </c>
      <c r="BZ375" s="40">
        <f t="shared" si="465"/>
        <v>15</v>
      </c>
      <c r="CA375" s="40">
        <f t="shared" si="466"/>
        <v>0</v>
      </c>
      <c r="CB375" s="40">
        <f t="shared" si="467"/>
        <v>0</v>
      </c>
      <c r="CC375" s="32">
        <f t="shared" si="400"/>
        <v>765</v>
      </c>
      <c r="CD375" s="177">
        <f t="shared" si="262"/>
        <v>618.33333333333337</v>
      </c>
      <c r="CE375" s="24">
        <f t="shared" si="468"/>
        <v>3</v>
      </c>
      <c r="CF375" s="177">
        <f t="shared" si="263"/>
        <v>578.33333333333337</v>
      </c>
      <c r="CG375" s="24">
        <f t="shared" si="469"/>
        <v>4</v>
      </c>
      <c r="CH375" s="177">
        <f t="shared" si="264"/>
        <v>525</v>
      </c>
      <c r="CI375" s="24">
        <f t="shared" si="470"/>
        <v>5</v>
      </c>
      <c r="CJ375" s="24">
        <f t="shared" si="401"/>
        <v>82</v>
      </c>
      <c r="CK375" s="175">
        <f t="shared" si="382"/>
        <v>0.38623684144094111</v>
      </c>
      <c r="CM375">
        <f t="shared" si="383"/>
        <v>0</v>
      </c>
      <c r="CN375">
        <f t="shared" si="384"/>
        <v>0.62305295950155759</v>
      </c>
      <c r="CO375">
        <f t="shared" si="385"/>
        <v>0.19960079840319361</v>
      </c>
      <c r="CP375">
        <f t="shared" si="386"/>
        <v>1.5945330296127564</v>
      </c>
      <c r="CQ375">
        <f t="shared" si="387"/>
        <v>0</v>
      </c>
      <c r="CR375">
        <f t="shared" si="388"/>
        <v>1.1976047904191618</v>
      </c>
      <c r="CS375">
        <f t="shared" si="389"/>
        <v>3.0612244897959182</v>
      </c>
      <c r="CT375">
        <f t="shared" si="390"/>
        <v>0</v>
      </c>
      <c r="CU375">
        <f t="shared" si="391"/>
        <v>0</v>
      </c>
      <c r="CV375">
        <f t="shared" si="392"/>
        <v>0</v>
      </c>
      <c r="CW375">
        <f t="shared" si="393"/>
        <v>0</v>
      </c>
      <c r="CX375">
        <f t="shared" si="394"/>
        <v>0</v>
      </c>
      <c r="CY375">
        <f t="shared" si="395"/>
        <v>0</v>
      </c>
      <c r="CZ375">
        <f t="shared" si="396"/>
        <v>0</v>
      </c>
      <c r="DA375">
        <f t="shared" si="397"/>
        <v>0</v>
      </c>
      <c r="DB375">
        <f t="shared" si="398"/>
        <v>0</v>
      </c>
      <c r="DC375">
        <f t="shared" si="399"/>
        <v>0</v>
      </c>
      <c r="DE375" s="24">
        <f t="shared" si="402"/>
        <v>0</v>
      </c>
      <c r="DF375" s="24"/>
      <c r="DG375" s="24"/>
      <c r="DH375" s="24"/>
      <c r="DI375" s="24"/>
      <c r="DJ375" s="24"/>
      <c r="DK375" s="24"/>
      <c r="DL375" s="24"/>
      <c r="DM375" s="24"/>
      <c r="DN375" s="24"/>
      <c r="DO375" s="24"/>
      <c r="DP375" s="24"/>
      <c r="DQ375" s="24"/>
      <c r="DR375" s="24"/>
      <c r="DS375" s="24"/>
    </row>
    <row r="376" spans="1:123" ht="15.75" thickBot="1">
      <c r="A376" s="172" t="str">
        <f ca="1">UFRGS!A15</f>
        <v>UFRGS</v>
      </c>
      <c r="B376" s="172">
        <f ca="1">UFRGS!B15</f>
        <v>13</v>
      </c>
      <c r="C376" s="172" t="str">
        <f ca="1">UFRGS!C15</f>
        <v>Jefferson Fagundes Loss</v>
      </c>
      <c r="D376" s="85" t="str">
        <f ca="1">UFRGS!D15</f>
        <v>P</v>
      </c>
      <c r="E376" s="172">
        <f ca="1">UFRGS!E15</f>
        <v>0</v>
      </c>
      <c r="F376" s="172">
        <f ca="1">UFRGS!F15</f>
        <v>2</v>
      </c>
      <c r="G376" s="172">
        <f ca="1">UFRGS!G15</f>
        <v>3</v>
      </c>
      <c r="H376" s="172">
        <f ca="1">UFRGS!H15</f>
        <v>2</v>
      </c>
      <c r="I376" s="172">
        <f ca="1">UFRGS!I15</f>
        <v>0</v>
      </c>
      <c r="J376" s="172">
        <f ca="1">UFRGS!J15</f>
        <v>0</v>
      </c>
      <c r="K376" s="172">
        <f ca="1">UFRGS!K15</f>
        <v>1</v>
      </c>
      <c r="L376" s="172">
        <f ca="1">UFRGS!L15</f>
        <v>0</v>
      </c>
      <c r="M376" s="172">
        <f ca="1">UFRGS!M15</f>
        <v>0</v>
      </c>
      <c r="N376" s="172">
        <f ca="1">UFRGS!N15</f>
        <v>0</v>
      </c>
      <c r="O376" s="172">
        <f ca="1">UFRGS!O15</f>
        <v>0</v>
      </c>
      <c r="P376" s="172">
        <f ca="1">UFRGS!P15</f>
        <v>0</v>
      </c>
      <c r="Q376" s="172">
        <f ca="1">UFRGS!Q15</f>
        <v>0</v>
      </c>
      <c r="R376" s="172">
        <f ca="1">UFRGS!R15</f>
        <v>0</v>
      </c>
      <c r="S376" s="172">
        <f ca="1">UFRGS!S15</f>
        <v>0</v>
      </c>
      <c r="T376" s="85" t="str">
        <f ca="1">UFRGS!T15</f>
        <v>P</v>
      </c>
      <c r="U376" s="172">
        <f ca="1">UFRGS!U15</f>
        <v>0</v>
      </c>
      <c r="V376" s="172">
        <f ca="1">UFRGS!V15</f>
        <v>1</v>
      </c>
      <c r="W376" s="172">
        <f ca="1">UFRGS!W15</f>
        <v>1</v>
      </c>
      <c r="X376" s="172">
        <f ca="1">UFRGS!X15</f>
        <v>2</v>
      </c>
      <c r="Y376" s="172">
        <f ca="1">UFRGS!Y15</f>
        <v>0</v>
      </c>
      <c r="Z376" s="172">
        <f ca="1">UFRGS!Z15</f>
        <v>2</v>
      </c>
      <c r="AA376" s="172">
        <f ca="1">UFRGS!AA15</f>
        <v>0</v>
      </c>
      <c r="AB376" s="172">
        <f ca="1">UFRGS!AB15</f>
        <v>0</v>
      </c>
      <c r="AC376" s="172">
        <f ca="1">UFRGS!AC15</f>
        <v>0</v>
      </c>
      <c r="AD376" s="172">
        <f ca="1">UFRGS!AD15</f>
        <v>0</v>
      </c>
      <c r="AE376" s="172">
        <f ca="1">UFRGS!AE15</f>
        <v>0</v>
      </c>
      <c r="AF376" s="172">
        <f ca="1">UFRGS!AF15</f>
        <v>0</v>
      </c>
      <c r="AG376" s="172">
        <f ca="1">UFRGS!AG15</f>
        <v>1</v>
      </c>
      <c r="AH376" s="172">
        <f ca="1">UFRGS!AH15</f>
        <v>0</v>
      </c>
      <c r="AI376" s="172">
        <f ca="1">UFRGS!AI15</f>
        <v>0</v>
      </c>
      <c r="AJ376" s="24"/>
      <c r="AK376" s="93"/>
      <c r="AL376" s="33"/>
      <c r="AM376" s="33"/>
      <c r="AN376" s="36"/>
      <c r="AO376" s="36"/>
      <c r="AP376" s="36"/>
      <c r="AQ376" s="36"/>
      <c r="AR376" s="37"/>
      <c r="AS376" s="33"/>
      <c r="AT376" s="33"/>
      <c r="AU376" s="33"/>
      <c r="AV376" s="33"/>
      <c r="AW376" s="33"/>
      <c r="AX376" s="33"/>
      <c r="AY376" s="33"/>
      <c r="AZ376" s="38">
        <f t="shared" si="440"/>
        <v>2</v>
      </c>
      <c r="BA376" s="39">
        <f t="shared" si="441"/>
        <v>0</v>
      </c>
      <c r="BB376" s="40">
        <f t="shared" si="442"/>
        <v>3</v>
      </c>
      <c r="BC376" s="31">
        <f t="shared" si="443"/>
        <v>3</v>
      </c>
      <c r="BD376" s="40">
        <f t="shared" si="444"/>
        <v>4</v>
      </c>
      <c r="BE376" s="31">
        <f t="shared" si="445"/>
        <v>7</v>
      </c>
      <c r="BF376" s="40">
        <f t="shared" si="446"/>
        <v>4</v>
      </c>
      <c r="BG376" s="31">
        <f t="shared" si="447"/>
        <v>11</v>
      </c>
      <c r="BH376" s="40">
        <f t="shared" si="448"/>
        <v>0</v>
      </c>
      <c r="BI376" s="40">
        <f t="shared" si="449"/>
        <v>2</v>
      </c>
      <c r="BJ376" s="40">
        <f t="shared" si="450"/>
        <v>1</v>
      </c>
      <c r="BK376" s="40">
        <f t="shared" si="451"/>
        <v>0</v>
      </c>
      <c r="BL376" s="40">
        <f t="shared" si="452"/>
        <v>0</v>
      </c>
      <c r="BM376" s="31">
        <f t="shared" si="453"/>
        <v>0</v>
      </c>
      <c r="BN376" s="40">
        <f t="shared" si="454"/>
        <v>0</v>
      </c>
      <c r="BO376" s="40">
        <f t="shared" si="455"/>
        <v>0</v>
      </c>
      <c r="BP376" s="40">
        <f t="shared" si="456"/>
        <v>0</v>
      </c>
      <c r="BQ376" s="40">
        <f t="shared" si="457"/>
        <v>0</v>
      </c>
      <c r="BR376" s="40">
        <f t="shared" si="458"/>
        <v>1</v>
      </c>
      <c r="BS376" s="31">
        <f t="shared" si="459"/>
        <v>1</v>
      </c>
      <c r="BT376" s="40">
        <f t="shared" si="460"/>
        <v>0</v>
      </c>
      <c r="BU376" s="41">
        <f t="shared" si="461"/>
        <v>0</v>
      </c>
      <c r="BV376" s="41">
        <f t="shared" si="462"/>
        <v>0</v>
      </c>
      <c r="BW376" s="42"/>
      <c r="BX376" s="39">
        <f t="shared" si="463"/>
        <v>640</v>
      </c>
      <c r="BY376" s="40">
        <f t="shared" si="464"/>
        <v>20</v>
      </c>
      <c r="BZ376" s="40">
        <f t="shared" si="465"/>
        <v>5</v>
      </c>
      <c r="CA376" s="40">
        <f t="shared" si="466"/>
        <v>0</v>
      </c>
      <c r="CB376" s="40">
        <f t="shared" si="467"/>
        <v>50</v>
      </c>
      <c r="CC376" s="32">
        <f t="shared" si="400"/>
        <v>715</v>
      </c>
      <c r="CD376" s="177">
        <f t="shared" si="262"/>
        <v>568.33333333333337</v>
      </c>
      <c r="CE376" s="24">
        <f t="shared" si="468"/>
        <v>3</v>
      </c>
      <c r="CF376" s="177">
        <f t="shared" si="263"/>
        <v>528.33333333333337</v>
      </c>
      <c r="CG376" s="24">
        <f t="shared" si="469"/>
        <v>4</v>
      </c>
      <c r="CH376" s="177">
        <f t="shared" si="264"/>
        <v>475</v>
      </c>
      <c r="CI376" s="24">
        <f t="shared" si="470"/>
        <v>5</v>
      </c>
      <c r="CJ376" s="24">
        <f t="shared" si="401"/>
        <v>91</v>
      </c>
      <c r="CK376" s="175">
        <f t="shared" si="382"/>
        <v>0.36099260343826517</v>
      </c>
      <c r="CM376">
        <f t="shared" si="383"/>
        <v>0</v>
      </c>
      <c r="CN376">
        <f t="shared" si="384"/>
        <v>0.46728971962616822</v>
      </c>
      <c r="CO376">
        <f t="shared" si="385"/>
        <v>0.39920159680638723</v>
      </c>
      <c r="CP376">
        <f t="shared" si="386"/>
        <v>0.91116173120728938</v>
      </c>
      <c r="CQ376">
        <f t="shared" si="387"/>
        <v>0</v>
      </c>
      <c r="CR376">
        <f t="shared" si="388"/>
        <v>0.5988023952095809</v>
      </c>
      <c r="CS376">
        <f t="shared" si="389"/>
        <v>1.0204081632653061</v>
      </c>
      <c r="CT376">
        <f t="shared" si="390"/>
        <v>0</v>
      </c>
      <c r="CU376">
        <f t="shared" si="391"/>
        <v>0</v>
      </c>
      <c r="CV376">
        <f t="shared" si="392"/>
        <v>0</v>
      </c>
      <c r="CW376">
        <f t="shared" si="393"/>
        <v>0</v>
      </c>
      <c r="CX376">
        <f t="shared" si="394"/>
        <v>0</v>
      </c>
      <c r="CY376">
        <f t="shared" si="395"/>
        <v>0</v>
      </c>
      <c r="CZ376">
        <f t="shared" si="396"/>
        <v>5</v>
      </c>
      <c r="DA376">
        <f t="shared" si="397"/>
        <v>0</v>
      </c>
      <c r="DB376">
        <f t="shared" si="398"/>
        <v>0</v>
      </c>
      <c r="DC376">
        <f t="shared" si="399"/>
        <v>0</v>
      </c>
      <c r="DE376" s="24">
        <f t="shared" si="402"/>
        <v>0</v>
      </c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</row>
    <row r="377" spans="1:123" ht="15.75" thickBot="1">
      <c r="A377" s="172" t="str">
        <f ca="1">UFRGS!A16</f>
        <v>UFRGS</v>
      </c>
      <c r="B377" s="172">
        <f ca="1">UFRGS!B16</f>
        <v>14</v>
      </c>
      <c r="C377" s="172" t="str">
        <f ca="1">UFRGS!C16</f>
        <v>Leonardo Alexandre Peyré Tartaruga</v>
      </c>
      <c r="D377" s="85" t="str">
        <f ca="1">UFRGS!D16</f>
        <v>P</v>
      </c>
      <c r="E377" s="172">
        <f ca="1">UFRGS!E16</f>
        <v>0</v>
      </c>
      <c r="F377" s="172">
        <f ca="1">UFRGS!F16</f>
        <v>1</v>
      </c>
      <c r="G377" s="172">
        <f ca="1">UFRGS!G16</f>
        <v>1</v>
      </c>
      <c r="H377" s="172">
        <f ca="1">UFRGS!H16</f>
        <v>0</v>
      </c>
      <c r="I377" s="172">
        <f ca="1">UFRGS!I16</f>
        <v>0</v>
      </c>
      <c r="J377" s="172">
        <f ca="1">UFRGS!J16</f>
        <v>4</v>
      </c>
      <c r="K377" s="172">
        <f ca="1">UFRGS!K16</f>
        <v>0</v>
      </c>
      <c r="L377" s="172">
        <f ca="1">UFRGS!L16</f>
        <v>0</v>
      </c>
      <c r="M377" s="172">
        <f ca="1">UFRGS!M16</f>
        <v>0</v>
      </c>
      <c r="N377" s="172">
        <f ca="1">UFRGS!N16</f>
        <v>0</v>
      </c>
      <c r="O377" s="172">
        <f ca="1">UFRGS!O16</f>
        <v>0</v>
      </c>
      <c r="P377" s="172">
        <f ca="1">UFRGS!P16</f>
        <v>0</v>
      </c>
      <c r="Q377" s="172">
        <f ca="1">UFRGS!Q16</f>
        <v>0</v>
      </c>
      <c r="R377" s="172">
        <f ca="1">UFRGS!R16</f>
        <v>0</v>
      </c>
      <c r="S377" s="172">
        <f ca="1">UFRGS!S16</f>
        <v>0</v>
      </c>
      <c r="T377" s="85" t="str">
        <f ca="1">UFRGS!T16</f>
        <v>P</v>
      </c>
      <c r="U377" s="172">
        <f ca="1">UFRGS!U16</f>
        <v>0</v>
      </c>
      <c r="V377" s="172">
        <f ca="1">UFRGS!V16</f>
        <v>1</v>
      </c>
      <c r="W377" s="172">
        <f ca="1">UFRGS!W16</f>
        <v>0</v>
      </c>
      <c r="X377" s="172">
        <f ca="1">UFRGS!X16</f>
        <v>1</v>
      </c>
      <c r="Y377" s="172">
        <f ca="1">UFRGS!Y16</f>
        <v>0</v>
      </c>
      <c r="Z377" s="172">
        <f ca="1">UFRGS!Z16</f>
        <v>0</v>
      </c>
      <c r="AA377" s="172">
        <f ca="1">UFRGS!AA16</f>
        <v>0</v>
      </c>
      <c r="AB377" s="172">
        <f ca="1">UFRGS!AB16</f>
        <v>0</v>
      </c>
      <c r="AC377" s="172">
        <f ca="1">UFRGS!AC16</f>
        <v>0</v>
      </c>
      <c r="AD377" s="172">
        <f ca="1">UFRGS!AD16</f>
        <v>0</v>
      </c>
      <c r="AE377" s="172">
        <f ca="1">UFRGS!AE16</f>
        <v>0</v>
      </c>
      <c r="AF377" s="172">
        <f ca="1">UFRGS!AF16</f>
        <v>0</v>
      </c>
      <c r="AG377" s="172">
        <f ca="1">UFRGS!AG16</f>
        <v>0</v>
      </c>
      <c r="AH377" s="172">
        <f ca="1">UFRGS!AH16</f>
        <v>0</v>
      </c>
      <c r="AI377" s="172">
        <f ca="1">UFRGS!AI16</f>
        <v>0</v>
      </c>
      <c r="AJ377" s="24"/>
      <c r="AK377" s="93"/>
      <c r="AL377" s="33"/>
      <c r="AM377" s="33"/>
      <c r="AN377" s="36"/>
      <c r="AO377" s="36"/>
      <c r="AP377" s="36"/>
      <c r="AQ377" s="36"/>
      <c r="AR377" s="37"/>
      <c r="AS377" s="33"/>
      <c r="AT377" s="33"/>
      <c r="AU377" s="33"/>
      <c r="AV377" s="33"/>
      <c r="AW377" s="33"/>
      <c r="AX377" s="33"/>
      <c r="AY377" s="33"/>
      <c r="AZ377" s="38">
        <f t="shared" si="440"/>
        <v>2</v>
      </c>
      <c r="BA377" s="39">
        <f t="shared" si="441"/>
        <v>0</v>
      </c>
      <c r="BB377" s="40">
        <f t="shared" si="442"/>
        <v>2</v>
      </c>
      <c r="BC377" s="31">
        <f t="shared" si="443"/>
        <v>2</v>
      </c>
      <c r="BD377" s="40">
        <f t="shared" si="444"/>
        <v>1</v>
      </c>
      <c r="BE377" s="31">
        <f t="shared" si="445"/>
        <v>3</v>
      </c>
      <c r="BF377" s="40">
        <f t="shared" si="446"/>
        <v>1</v>
      </c>
      <c r="BG377" s="31">
        <f t="shared" si="447"/>
        <v>4</v>
      </c>
      <c r="BH377" s="40">
        <f t="shared" si="448"/>
        <v>0</v>
      </c>
      <c r="BI377" s="40">
        <f t="shared" si="449"/>
        <v>4</v>
      </c>
      <c r="BJ377" s="40">
        <f t="shared" si="450"/>
        <v>0</v>
      </c>
      <c r="BK377" s="40">
        <f t="shared" si="451"/>
        <v>0</v>
      </c>
      <c r="BL377" s="40">
        <f t="shared" si="452"/>
        <v>0</v>
      </c>
      <c r="BM377" s="31">
        <f t="shared" si="453"/>
        <v>0</v>
      </c>
      <c r="BN377" s="40">
        <f t="shared" si="454"/>
        <v>0</v>
      </c>
      <c r="BO377" s="40">
        <f t="shared" si="455"/>
        <v>0</v>
      </c>
      <c r="BP377" s="40">
        <f t="shared" si="456"/>
        <v>0</v>
      </c>
      <c r="BQ377" s="40">
        <f t="shared" si="457"/>
        <v>0</v>
      </c>
      <c r="BR377" s="40">
        <f t="shared" si="458"/>
        <v>0</v>
      </c>
      <c r="BS377" s="31">
        <f t="shared" si="459"/>
        <v>0</v>
      </c>
      <c r="BT377" s="40">
        <f t="shared" si="460"/>
        <v>0</v>
      </c>
      <c r="BU377" s="41">
        <f t="shared" si="461"/>
        <v>0</v>
      </c>
      <c r="BV377" s="41">
        <f t="shared" si="462"/>
        <v>0</v>
      </c>
      <c r="BW377" s="42"/>
      <c r="BX377" s="39">
        <f t="shared" si="463"/>
        <v>260</v>
      </c>
      <c r="BY377" s="40">
        <f t="shared" si="464"/>
        <v>30</v>
      </c>
      <c r="BZ377" s="40">
        <f t="shared" si="465"/>
        <v>0</v>
      </c>
      <c r="CA377" s="40">
        <f t="shared" si="466"/>
        <v>0</v>
      </c>
      <c r="CB377" s="40">
        <f t="shared" si="467"/>
        <v>0</v>
      </c>
      <c r="CC377" s="32">
        <f t="shared" si="400"/>
        <v>290</v>
      </c>
      <c r="CD377" s="177">
        <f t="shared" si="262"/>
        <v>143.33333333333334</v>
      </c>
      <c r="CE377" s="24">
        <f t="shared" si="468"/>
        <v>3</v>
      </c>
      <c r="CF377" s="177">
        <f t="shared" si="263"/>
        <v>103.33333333333334</v>
      </c>
      <c r="CG377" s="24">
        <f t="shared" si="469"/>
        <v>4</v>
      </c>
      <c r="CH377" s="177">
        <f t="shared" si="264"/>
        <v>50</v>
      </c>
      <c r="CI377" s="24">
        <f t="shared" si="470"/>
        <v>5</v>
      </c>
      <c r="CJ377" s="24">
        <f t="shared" si="401"/>
        <v>222</v>
      </c>
      <c r="CK377" s="175">
        <f t="shared" si="382"/>
        <v>0.14641658041552016</v>
      </c>
      <c r="CM377">
        <f t="shared" si="383"/>
        <v>0</v>
      </c>
      <c r="CN377">
        <f t="shared" si="384"/>
        <v>0.3115264797507788</v>
      </c>
      <c r="CO377">
        <f t="shared" si="385"/>
        <v>9.9800399201596807E-2</v>
      </c>
      <c r="CP377">
        <f t="shared" si="386"/>
        <v>0.22779043280182235</v>
      </c>
      <c r="CQ377">
        <f t="shared" si="387"/>
        <v>0</v>
      </c>
      <c r="CR377">
        <f t="shared" si="388"/>
        <v>1.1976047904191618</v>
      </c>
      <c r="CS377">
        <f t="shared" si="389"/>
        <v>0</v>
      </c>
      <c r="CT377">
        <f t="shared" si="390"/>
        <v>0</v>
      </c>
      <c r="CU377">
        <f t="shared" si="391"/>
        <v>0</v>
      </c>
      <c r="CV377">
        <f t="shared" si="392"/>
        <v>0</v>
      </c>
      <c r="CW377">
        <f t="shared" si="393"/>
        <v>0</v>
      </c>
      <c r="CX377">
        <f t="shared" si="394"/>
        <v>0</v>
      </c>
      <c r="CY377">
        <f t="shared" si="395"/>
        <v>0</v>
      </c>
      <c r="CZ377">
        <f t="shared" si="396"/>
        <v>0</v>
      </c>
      <c r="DA377">
        <f t="shared" si="397"/>
        <v>0</v>
      </c>
      <c r="DB377">
        <f t="shared" si="398"/>
        <v>0</v>
      </c>
      <c r="DC377">
        <f t="shared" si="399"/>
        <v>0</v>
      </c>
      <c r="DE377" s="24">
        <f t="shared" si="402"/>
        <v>0</v>
      </c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</row>
    <row r="378" spans="1:123" ht="15.75" thickBot="1">
      <c r="A378" s="172" t="str">
        <f ca="1">UFRGS!A17</f>
        <v>UFRGS</v>
      </c>
      <c r="B378" s="172">
        <f ca="1">UFRGS!B17</f>
        <v>15</v>
      </c>
      <c r="C378" s="172" t="str">
        <f ca="1">UFRGS!C17</f>
        <v>Luiz Fernando Martins Kruel</v>
      </c>
      <c r="D378" s="85" t="str">
        <f ca="1">UFRGS!D17</f>
        <v>P</v>
      </c>
      <c r="E378" s="172">
        <f ca="1">UFRGS!E17</f>
        <v>7</v>
      </c>
      <c r="F378" s="172">
        <f ca="1">UFRGS!F17</f>
        <v>3</v>
      </c>
      <c r="G378" s="172">
        <f ca="1">UFRGS!G17</f>
        <v>2</v>
      </c>
      <c r="H378" s="172">
        <f ca="1">UFRGS!H17</f>
        <v>0</v>
      </c>
      <c r="I378" s="172">
        <f ca="1">UFRGS!I17</f>
        <v>0</v>
      </c>
      <c r="J378" s="172">
        <f ca="1">UFRGS!J17</f>
        <v>1</v>
      </c>
      <c r="K378" s="172">
        <f ca="1">UFRGS!K17</f>
        <v>0</v>
      </c>
      <c r="L378" s="172">
        <f ca="1">UFRGS!L17</f>
        <v>0</v>
      </c>
      <c r="M378" s="172">
        <f ca="1">UFRGS!M17</f>
        <v>0</v>
      </c>
      <c r="N378" s="172">
        <f ca="1">UFRGS!N17</f>
        <v>0</v>
      </c>
      <c r="O378" s="172">
        <f ca="1">UFRGS!O17</f>
        <v>0</v>
      </c>
      <c r="P378" s="172">
        <f ca="1">UFRGS!P17</f>
        <v>0</v>
      </c>
      <c r="Q378" s="172">
        <f ca="1">UFRGS!Q17</f>
        <v>0</v>
      </c>
      <c r="R378" s="172">
        <f ca="1">UFRGS!R17</f>
        <v>0</v>
      </c>
      <c r="S378" s="172">
        <f ca="1">UFRGS!S17</f>
        <v>0</v>
      </c>
      <c r="T378" s="85" t="str">
        <f ca="1">UFRGS!T17</f>
        <v>P</v>
      </c>
      <c r="U378" s="172">
        <f ca="1">UFRGS!U17</f>
        <v>3</v>
      </c>
      <c r="V378" s="172">
        <f ca="1">UFRGS!V17</f>
        <v>3</v>
      </c>
      <c r="W378" s="172">
        <f ca="1">UFRGS!W17</f>
        <v>0</v>
      </c>
      <c r="X378" s="172">
        <f ca="1">UFRGS!X17</f>
        <v>0</v>
      </c>
      <c r="Y378" s="172">
        <f ca="1">UFRGS!Y17</f>
        <v>0</v>
      </c>
      <c r="Z378" s="172">
        <f ca="1">UFRGS!Z17</f>
        <v>0</v>
      </c>
      <c r="AA378" s="172">
        <f ca="1">UFRGS!AA17</f>
        <v>0</v>
      </c>
      <c r="AB378" s="172">
        <f ca="1">UFRGS!AB17</f>
        <v>0</v>
      </c>
      <c r="AC378" s="172">
        <f ca="1">UFRGS!AC17</f>
        <v>0</v>
      </c>
      <c r="AD378" s="172">
        <f ca="1">UFRGS!AD17</f>
        <v>0</v>
      </c>
      <c r="AE378" s="172">
        <f ca="1">UFRGS!AE17</f>
        <v>0</v>
      </c>
      <c r="AF378" s="172">
        <f ca="1">UFRGS!AF17</f>
        <v>0</v>
      </c>
      <c r="AG378" s="172">
        <f ca="1">UFRGS!AG17</f>
        <v>0</v>
      </c>
      <c r="AH378" s="172">
        <f ca="1">UFRGS!AH17</f>
        <v>0</v>
      </c>
      <c r="AI378" s="172">
        <f ca="1">UFRGS!AI17</f>
        <v>0</v>
      </c>
      <c r="AJ378" s="24"/>
      <c r="AK378" s="93"/>
      <c r="AL378" s="33"/>
      <c r="AM378" s="33"/>
      <c r="AN378" s="36"/>
      <c r="AO378" s="36"/>
      <c r="AP378" s="36"/>
      <c r="AQ378" s="36"/>
      <c r="AR378" s="37"/>
      <c r="AS378" s="33"/>
      <c r="AT378" s="33"/>
      <c r="AU378" s="33"/>
      <c r="AV378" s="33"/>
      <c r="AW378" s="33"/>
      <c r="AX378" s="33"/>
      <c r="AY378" s="33"/>
      <c r="AZ378" s="38">
        <f t="shared" si="440"/>
        <v>2</v>
      </c>
      <c r="BA378" s="39">
        <f t="shared" si="441"/>
        <v>10</v>
      </c>
      <c r="BB378" s="40">
        <f t="shared" si="442"/>
        <v>6</v>
      </c>
      <c r="BC378" s="31">
        <f t="shared" si="443"/>
        <v>16</v>
      </c>
      <c r="BD378" s="40">
        <f t="shared" si="444"/>
        <v>2</v>
      </c>
      <c r="BE378" s="31">
        <f t="shared" si="445"/>
        <v>18</v>
      </c>
      <c r="BF378" s="40">
        <f t="shared" si="446"/>
        <v>0</v>
      </c>
      <c r="BG378" s="31">
        <f t="shared" si="447"/>
        <v>18</v>
      </c>
      <c r="BH378" s="40">
        <f t="shared" si="448"/>
        <v>0</v>
      </c>
      <c r="BI378" s="40">
        <f t="shared" si="449"/>
        <v>1</v>
      </c>
      <c r="BJ378" s="40">
        <f t="shared" si="450"/>
        <v>0</v>
      </c>
      <c r="BK378" s="40">
        <f t="shared" si="451"/>
        <v>0</v>
      </c>
      <c r="BL378" s="40">
        <f t="shared" si="452"/>
        <v>0</v>
      </c>
      <c r="BM378" s="31">
        <f t="shared" si="453"/>
        <v>0</v>
      </c>
      <c r="BN378" s="40">
        <f t="shared" si="454"/>
        <v>0</v>
      </c>
      <c r="BO378" s="40">
        <f t="shared" si="455"/>
        <v>0</v>
      </c>
      <c r="BP378" s="40">
        <f t="shared" si="456"/>
        <v>0</v>
      </c>
      <c r="BQ378" s="40">
        <f t="shared" si="457"/>
        <v>0</v>
      </c>
      <c r="BR378" s="40">
        <f t="shared" si="458"/>
        <v>0</v>
      </c>
      <c r="BS378" s="31">
        <f t="shared" si="459"/>
        <v>0</v>
      </c>
      <c r="BT378" s="40">
        <f t="shared" si="460"/>
        <v>0</v>
      </c>
      <c r="BU378" s="41">
        <f t="shared" si="461"/>
        <v>0</v>
      </c>
      <c r="BV378" s="41">
        <f t="shared" si="462"/>
        <v>0</v>
      </c>
      <c r="BW378" s="42"/>
      <c r="BX378" s="39">
        <f t="shared" si="463"/>
        <v>1600</v>
      </c>
      <c r="BY378" s="40">
        <f t="shared" si="464"/>
        <v>10</v>
      </c>
      <c r="BZ378" s="40">
        <f t="shared" si="465"/>
        <v>0</v>
      </c>
      <c r="CA378" s="40">
        <f t="shared" si="466"/>
        <v>0</v>
      </c>
      <c r="CB378" s="40">
        <f t="shared" si="467"/>
        <v>0</v>
      </c>
      <c r="CC378" s="32">
        <f t="shared" si="400"/>
        <v>1610</v>
      </c>
      <c r="CD378" s="177">
        <f t="shared" si="262"/>
        <v>1463.3333333333333</v>
      </c>
      <c r="CE378" s="24">
        <f t="shared" si="468"/>
        <v>3</v>
      </c>
      <c r="CF378" s="177">
        <f t="shared" si="263"/>
        <v>1423.3333333333333</v>
      </c>
      <c r="CG378" s="24">
        <f t="shared" si="469"/>
        <v>4</v>
      </c>
      <c r="CH378" s="177">
        <f t="shared" si="264"/>
        <v>1370</v>
      </c>
      <c r="CI378" s="24">
        <f t="shared" si="470"/>
        <v>5</v>
      </c>
      <c r="CJ378" s="24">
        <f t="shared" si="401"/>
        <v>18</v>
      </c>
      <c r="CK378" s="175">
        <f t="shared" si="382"/>
        <v>0.81286446368616372</v>
      </c>
      <c r="CM378">
        <f t="shared" si="383"/>
        <v>1.8484288354898335</v>
      </c>
      <c r="CN378">
        <f t="shared" si="384"/>
        <v>0.93457943925233644</v>
      </c>
      <c r="CO378">
        <f t="shared" si="385"/>
        <v>0.19960079840319361</v>
      </c>
      <c r="CP378">
        <f t="shared" si="386"/>
        <v>0</v>
      </c>
      <c r="CQ378">
        <f t="shared" si="387"/>
        <v>0</v>
      </c>
      <c r="CR378">
        <f t="shared" si="388"/>
        <v>0.29940119760479045</v>
      </c>
      <c r="CS378">
        <f t="shared" si="389"/>
        <v>0</v>
      </c>
      <c r="CT378">
        <f t="shared" si="390"/>
        <v>0</v>
      </c>
      <c r="CU378">
        <f t="shared" si="391"/>
        <v>0</v>
      </c>
      <c r="CV378">
        <f t="shared" si="392"/>
        <v>0</v>
      </c>
      <c r="CW378">
        <f t="shared" si="393"/>
        <v>0</v>
      </c>
      <c r="CX378">
        <f t="shared" si="394"/>
        <v>0</v>
      </c>
      <c r="CY378">
        <f t="shared" si="395"/>
        <v>0</v>
      </c>
      <c r="CZ378">
        <f t="shared" si="396"/>
        <v>0</v>
      </c>
      <c r="DA378">
        <f t="shared" si="397"/>
        <v>0</v>
      </c>
      <c r="DB378">
        <f t="shared" si="398"/>
        <v>0</v>
      </c>
      <c r="DC378">
        <f t="shared" si="399"/>
        <v>0</v>
      </c>
      <c r="DE378" s="24">
        <f t="shared" si="402"/>
        <v>0</v>
      </c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</row>
    <row r="379" spans="1:123" ht="15.75" thickBot="1">
      <c r="A379" s="172" t="str">
        <f ca="1">UFRGS!A18</f>
        <v>UFRGS</v>
      </c>
      <c r="B379" s="172">
        <f ca="1">UFRGS!B18</f>
        <v>16</v>
      </c>
      <c r="C379" s="172" t="str">
        <f ca="1">UFRGS!C18</f>
        <v>Marco Aurelio Vaz</v>
      </c>
      <c r="D379" s="85" t="str">
        <f ca="1">UFRGS!D18</f>
        <v>P</v>
      </c>
      <c r="E379" s="172">
        <f ca="1">UFRGS!E18</f>
        <v>2</v>
      </c>
      <c r="F379" s="172">
        <f ca="1">UFRGS!F18</f>
        <v>1</v>
      </c>
      <c r="G379" s="172">
        <f ca="1">UFRGS!G18</f>
        <v>1</v>
      </c>
      <c r="H379" s="172">
        <f ca="1">UFRGS!H18</f>
        <v>2</v>
      </c>
      <c r="I379" s="172">
        <f ca="1">UFRGS!I18</f>
        <v>0</v>
      </c>
      <c r="J379" s="172">
        <f ca="1">UFRGS!J18</f>
        <v>0</v>
      </c>
      <c r="K379" s="172">
        <f ca="1">UFRGS!K18</f>
        <v>0</v>
      </c>
      <c r="L379" s="172">
        <f ca="1">UFRGS!L18</f>
        <v>0</v>
      </c>
      <c r="M379" s="172">
        <f ca="1">UFRGS!M18</f>
        <v>0</v>
      </c>
      <c r="N379" s="172">
        <f ca="1">UFRGS!N18</f>
        <v>0</v>
      </c>
      <c r="O379" s="172">
        <f ca="1">UFRGS!O18</f>
        <v>0</v>
      </c>
      <c r="P379" s="172">
        <f ca="1">UFRGS!P18</f>
        <v>0</v>
      </c>
      <c r="Q379" s="172">
        <f ca="1">UFRGS!Q18</f>
        <v>0</v>
      </c>
      <c r="R379" s="172">
        <f ca="1">UFRGS!R18</f>
        <v>0</v>
      </c>
      <c r="S379" s="172">
        <f ca="1">UFRGS!S18</f>
        <v>0</v>
      </c>
      <c r="T379" s="85" t="str">
        <f ca="1">UFRGS!T18</f>
        <v>P</v>
      </c>
      <c r="U379" s="172">
        <f ca="1">UFRGS!U18</f>
        <v>2</v>
      </c>
      <c r="V379" s="172">
        <f ca="1">UFRGS!V18</f>
        <v>2</v>
      </c>
      <c r="W379" s="172">
        <f ca="1">UFRGS!W18</f>
        <v>1</v>
      </c>
      <c r="X379" s="172">
        <f ca="1">UFRGS!X18</f>
        <v>1</v>
      </c>
      <c r="Y379" s="172">
        <f ca="1">UFRGS!Y18</f>
        <v>1</v>
      </c>
      <c r="Z379" s="172">
        <f ca="1">UFRGS!Z18</f>
        <v>1</v>
      </c>
      <c r="AA379" s="172">
        <f ca="1">UFRGS!AA18</f>
        <v>0</v>
      </c>
      <c r="AB379" s="172">
        <f ca="1">UFRGS!AB18</f>
        <v>0</v>
      </c>
      <c r="AC379" s="172">
        <f ca="1">UFRGS!AC18</f>
        <v>0</v>
      </c>
      <c r="AD379" s="172">
        <f ca="1">UFRGS!AD18</f>
        <v>0</v>
      </c>
      <c r="AE379" s="172">
        <f ca="1">UFRGS!AE18</f>
        <v>0</v>
      </c>
      <c r="AF379" s="172">
        <f ca="1">UFRGS!AF18</f>
        <v>0</v>
      </c>
      <c r="AG379" s="172">
        <f ca="1">UFRGS!AG18</f>
        <v>0</v>
      </c>
      <c r="AH379" s="172">
        <f ca="1">UFRGS!AH18</f>
        <v>0</v>
      </c>
      <c r="AI379" s="172">
        <f ca="1">UFRGS!AI18</f>
        <v>0</v>
      </c>
      <c r="AJ379" s="24"/>
      <c r="AK379" s="93"/>
      <c r="AL379" s="33"/>
      <c r="AM379" s="33"/>
      <c r="AN379" s="36"/>
      <c r="AO379" s="36"/>
      <c r="AP379" s="36"/>
      <c r="AQ379" s="36"/>
      <c r="AR379" s="37"/>
      <c r="AS379" s="33"/>
      <c r="AT379" s="33"/>
      <c r="AU379" s="33"/>
      <c r="AV379" s="33"/>
      <c r="AW379" s="33"/>
      <c r="AX379" s="33"/>
      <c r="AY379" s="33"/>
      <c r="AZ379" s="38">
        <f t="shared" si="440"/>
        <v>2</v>
      </c>
      <c r="BA379" s="39">
        <f t="shared" si="441"/>
        <v>4</v>
      </c>
      <c r="BB379" s="40">
        <f t="shared" si="442"/>
        <v>3</v>
      </c>
      <c r="BC379" s="31">
        <f t="shared" si="443"/>
        <v>7</v>
      </c>
      <c r="BD379" s="40">
        <f t="shared" si="444"/>
        <v>2</v>
      </c>
      <c r="BE379" s="31">
        <f t="shared" si="445"/>
        <v>9</v>
      </c>
      <c r="BF379" s="40">
        <f t="shared" si="446"/>
        <v>3</v>
      </c>
      <c r="BG379" s="31">
        <f t="shared" si="447"/>
        <v>12</v>
      </c>
      <c r="BH379" s="40">
        <f t="shared" si="448"/>
        <v>1</v>
      </c>
      <c r="BI379" s="40">
        <f t="shared" si="449"/>
        <v>1</v>
      </c>
      <c r="BJ379" s="40">
        <f t="shared" si="450"/>
        <v>0</v>
      </c>
      <c r="BK379" s="40">
        <f t="shared" si="451"/>
        <v>0</v>
      </c>
      <c r="BL379" s="40">
        <f t="shared" si="452"/>
        <v>0</v>
      </c>
      <c r="BM379" s="31">
        <f t="shared" si="453"/>
        <v>0</v>
      </c>
      <c r="BN379" s="40">
        <f t="shared" si="454"/>
        <v>0</v>
      </c>
      <c r="BO379" s="40">
        <f t="shared" si="455"/>
        <v>0</v>
      </c>
      <c r="BP379" s="40">
        <f t="shared" si="456"/>
        <v>0</v>
      </c>
      <c r="BQ379" s="40">
        <f t="shared" si="457"/>
        <v>0</v>
      </c>
      <c r="BR379" s="40">
        <f t="shared" si="458"/>
        <v>0</v>
      </c>
      <c r="BS379" s="31">
        <f t="shared" si="459"/>
        <v>0</v>
      </c>
      <c r="BT379" s="40">
        <f t="shared" si="460"/>
        <v>0</v>
      </c>
      <c r="BU379" s="41">
        <f t="shared" si="461"/>
        <v>0</v>
      </c>
      <c r="BV379" s="41">
        <f t="shared" si="462"/>
        <v>0</v>
      </c>
      <c r="BW379" s="42"/>
      <c r="BX379" s="39">
        <f t="shared" si="463"/>
        <v>900</v>
      </c>
      <c r="BY379" s="40">
        <f t="shared" si="464"/>
        <v>10</v>
      </c>
      <c r="BZ379" s="40">
        <f t="shared" si="465"/>
        <v>0</v>
      </c>
      <c r="CA379" s="40">
        <f t="shared" si="466"/>
        <v>0</v>
      </c>
      <c r="CB379" s="40">
        <f t="shared" si="467"/>
        <v>0</v>
      </c>
      <c r="CC379" s="32">
        <f t="shared" si="400"/>
        <v>910</v>
      </c>
      <c r="CD379" s="177">
        <f t="shared" si="262"/>
        <v>763.33333333333337</v>
      </c>
      <c r="CE379" s="24">
        <f t="shared" si="468"/>
        <v>3</v>
      </c>
      <c r="CF379" s="177">
        <f t="shared" si="263"/>
        <v>723.33333333333337</v>
      </c>
      <c r="CG379" s="24">
        <f t="shared" si="469"/>
        <v>4</v>
      </c>
      <c r="CH379" s="177">
        <f t="shared" si="264"/>
        <v>670</v>
      </c>
      <c r="CI379" s="24">
        <f t="shared" si="470"/>
        <v>5</v>
      </c>
      <c r="CJ379" s="24">
        <f t="shared" si="401"/>
        <v>64</v>
      </c>
      <c r="CK379" s="175">
        <f t="shared" si="382"/>
        <v>0.45944513164870121</v>
      </c>
      <c r="CM379">
        <f t="shared" si="383"/>
        <v>0.73937153419593349</v>
      </c>
      <c r="CN379">
        <f t="shared" si="384"/>
        <v>0.46728971962616822</v>
      </c>
      <c r="CO379">
        <f t="shared" si="385"/>
        <v>0.19960079840319361</v>
      </c>
      <c r="CP379">
        <f t="shared" si="386"/>
        <v>0.68337129840546706</v>
      </c>
      <c r="CQ379">
        <f t="shared" si="387"/>
        <v>0.84033613445378152</v>
      </c>
      <c r="CR379">
        <f t="shared" si="388"/>
        <v>0.29940119760479045</v>
      </c>
      <c r="CS379">
        <f t="shared" si="389"/>
        <v>0</v>
      </c>
      <c r="CT379">
        <f t="shared" si="390"/>
        <v>0</v>
      </c>
      <c r="CU379">
        <f t="shared" si="391"/>
        <v>0</v>
      </c>
      <c r="CV379">
        <f t="shared" si="392"/>
        <v>0</v>
      </c>
      <c r="CW379">
        <f t="shared" si="393"/>
        <v>0</v>
      </c>
      <c r="CX379">
        <f t="shared" si="394"/>
        <v>0</v>
      </c>
      <c r="CY379">
        <f t="shared" si="395"/>
        <v>0</v>
      </c>
      <c r="CZ379">
        <f t="shared" si="396"/>
        <v>0</v>
      </c>
      <c r="DA379">
        <f t="shared" si="397"/>
        <v>0</v>
      </c>
      <c r="DB379">
        <f t="shared" si="398"/>
        <v>0</v>
      </c>
      <c r="DC379">
        <f t="shared" si="399"/>
        <v>0</v>
      </c>
      <c r="DE379" s="24">
        <f t="shared" si="402"/>
        <v>0</v>
      </c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</row>
    <row r="380" spans="1:123" ht="15.75" thickBot="1">
      <c r="A380" s="172" t="str">
        <f ca="1">UFRGS!A19</f>
        <v>UFRGS</v>
      </c>
      <c r="B380" s="172">
        <f ca="1">UFRGS!B19</f>
        <v>17</v>
      </c>
      <c r="C380" s="172" t="str">
        <f ca="1">UFRGS!C19</f>
        <v>Marco Paulo Stigger</v>
      </c>
      <c r="D380" s="85" t="str">
        <f ca="1">UFRGS!D19</f>
        <v>P</v>
      </c>
      <c r="E380" s="172">
        <f ca="1">UFRGS!E19</f>
        <v>0</v>
      </c>
      <c r="F380" s="172">
        <f ca="1">UFRGS!F19</f>
        <v>1</v>
      </c>
      <c r="G380" s="172">
        <f ca="1">UFRGS!G19</f>
        <v>0</v>
      </c>
      <c r="H380" s="172">
        <f ca="1">UFRGS!H19</f>
        <v>3</v>
      </c>
      <c r="I380" s="172">
        <f ca="1">UFRGS!I19</f>
        <v>0</v>
      </c>
      <c r="J380" s="172">
        <f ca="1">UFRGS!J19</f>
        <v>1</v>
      </c>
      <c r="K380" s="172">
        <f ca="1">UFRGS!K19</f>
        <v>0</v>
      </c>
      <c r="L380" s="172">
        <f ca="1">UFRGS!L19</f>
        <v>0</v>
      </c>
      <c r="M380" s="172">
        <f ca="1">UFRGS!M19</f>
        <v>0</v>
      </c>
      <c r="N380" s="172">
        <f ca="1">UFRGS!N19</f>
        <v>0</v>
      </c>
      <c r="O380" s="172">
        <f ca="1">UFRGS!O19</f>
        <v>0</v>
      </c>
      <c r="P380" s="172">
        <f ca="1">UFRGS!P19</f>
        <v>0</v>
      </c>
      <c r="Q380" s="172">
        <f ca="1">UFRGS!Q19</f>
        <v>0</v>
      </c>
      <c r="R380" s="172">
        <f ca="1">UFRGS!R19</f>
        <v>0</v>
      </c>
      <c r="S380" s="172">
        <f ca="1">UFRGS!S19</f>
        <v>0</v>
      </c>
      <c r="T380" s="85" t="str">
        <f ca="1">UFRGS!T19</f>
        <v>P</v>
      </c>
      <c r="U380" s="172">
        <f ca="1">UFRGS!U19</f>
        <v>0</v>
      </c>
      <c r="V380" s="172">
        <f ca="1">UFRGS!V19</f>
        <v>0</v>
      </c>
      <c r="W380" s="172">
        <f ca="1">UFRGS!W19</f>
        <v>0</v>
      </c>
      <c r="X380" s="172">
        <f ca="1">UFRGS!X19</f>
        <v>0</v>
      </c>
      <c r="Y380" s="172">
        <f ca="1">UFRGS!Y19</f>
        <v>0</v>
      </c>
      <c r="Z380" s="172">
        <f ca="1">UFRGS!Z19</f>
        <v>1</v>
      </c>
      <c r="AA380" s="172">
        <f ca="1">UFRGS!AA19</f>
        <v>0</v>
      </c>
      <c r="AB380" s="172">
        <f ca="1">UFRGS!AB19</f>
        <v>0</v>
      </c>
      <c r="AC380" s="172">
        <f ca="1">UFRGS!AC19</f>
        <v>1</v>
      </c>
      <c r="AD380" s="172">
        <f ca="1">UFRGS!AD19</f>
        <v>0</v>
      </c>
      <c r="AE380" s="172">
        <f ca="1">UFRGS!AE19</f>
        <v>0</v>
      </c>
      <c r="AF380" s="172">
        <f ca="1">UFRGS!AF19</f>
        <v>0</v>
      </c>
      <c r="AG380" s="172">
        <f ca="1">UFRGS!AG19</f>
        <v>0</v>
      </c>
      <c r="AH380" s="172">
        <f ca="1">UFRGS!AH19</f>
        <v>0</v>
      </c>
      <c r="AI380" s="172">
        <f ca="1">UFRGS!AI19</f>
        <v>0</v>
      </c>
      <c r="AJ380" s="24"/>
      <c r="AK380" s="93"/>
      <c r="AL380" s="33"/>
      <c r="AM380" s="33"/>
      <c r="AN380" s="36"/>
      <c r="AO380" s="36"/>
      <c r="AP380" s="36"/>
      <c r="AQ380" s="36"/>
      <c r="AR380" s="37"/>
      <c r="AS380" s="33"/>
      <c r="AT380" s="33"/>
      <c r="AU380" s="33"/>
      <c r="AV380" s="33"/>
      <c r="AW380" s="33"/>
      <c r="AX380" s="33"/>
      <c r="AY380" s="33"/>
      <c r="AZ380" s="38">
        <f t="shared" si="440"/>
        <v>2</v>
      </c>
      <c r="BA380" s="39">
        <f t="shared" si="441"/>
        <v>0</v>
      </c>
      <c r="BB380" s="40">
        <f t="shared" si="442"/>
        <v>1</v>
      </c>
      <c r="BC380" s="31">
        <f t="shared" si="443"/>
        <v>1</v>
      </c>
      <c r="BD380" s="40">
        <f t="shared" si="444"/>
        <v>0</v>
      </c>
      <c r="BE380" s="31">
        <f t="shared" si="445"/>
        <v>1</v>
      </c>
      <c r="BF380" s="40">
        <f t="shared" si="446"/>
        <v>3</v>
      </c>
      <c r="BG380" s="31">
        <f t="shared" si="447"/>
        <v>4</v>
      </c>
      <c r="BH380" s="40">
        <f t="shared" si="448"/>
        <v>0</v>
      </c>
      <c r="BI380" s="40">
        <f t="shared" si="449"/>
        <v>2</v>
      </c>
      <c r="BJ380" s="40">
        <f t="shared" si="450"/>
        <v>0</v>
      </c>
      <c r="BK380" s="40">
        <f t="shared" si="451"/>
        <v>0</v>
      </c>
      <c r="BL380" s="40">
        <f t="shared" si="452"/>
        <v>1</v>
      </c>
      <c r="BM380" s="31">
        <f t="shared" si="453"/>
        <v>1</v>
      </c>
      <c r="BN380" s="40">
        <f t="shared" si="454"/>
        <v>0</v>
      </c>
      <c r="BO380" s="40">
        <f t="shared" si="455"/>
        <v>0</v>
      </c>
      <c r="BP380" s="40">
        <f t="shared" si="456"/>
        <v>0</v>
      </c>
      <c r="BQ380" s="40">
        <f t="shared" si="457"/>
        <v>0</v>
      </c>
      <c r="BR380" s="40">
        <f t="shared" si="458"/>
        <v>0</v>
      </c>
      <c r="BS380" s="31">
        <f t="shared" si="459"/>
        <v>0</v>
      </c>
      <c r="BT380" s="40">
        <f t="shared" si="460"/>
        <v>0</v>
      </c>
      <c r="BU380" s="41">
        <f t="shared" si="461"/>
        <v>0</v>
      </c>
      <c r="BV380" s="41">
        <f t="shared" si="462"/>
        <v>0</v>
      </c>
      <c r="BW380" s="42"/>
      <c r="BX380" s="39">
        <f t="shared" si="463"/>
        <v>200</v>
      </c>
      <c r="BY380" s="40">
        <f t="shared" si="464"/>
        <v>20</v>
      </c>
      <c r="BZ380" s="40">
        <f t="shared" si="465"/>
        <v>0</v>
      </c>
      <c r="CA380" s="40">
        <f t="shared" si="466"/>
        <v>100</v>
      </c>
      <c r="CB380" s="40">
        <f t="shared" si="467"/>
        <v>0</v>
      </c>
      <c r="CC380" s="32">
        <f t="shared" si="400"/>
        <v>320</v>
      </c>
      <c r="CD380" s="177">
        <f t="shared" si="262"/>
        <v>173.33333333333334</v>
      </c>
      <c r="CE380" s="24">
        <f t="shared" si="468"/>
        <v>3</v>
      </c>
      <c r="CF380" s="177">
        <f t="shared" si="263"/>
        <v>133.33333333333334</v>
      </c>
      <c r="CG380" s="24">
        <f t="shared" si="469"/>
        <v>4</v>
      </c>
      <c r="CH380" s="177">
        <f t="shared" si="264"/>
        <v>80</v>
      </c>
      <c r="CI380" s="24">
        <f t="shared" si="470"/>
        <v>5</v>
      </c>
      <c r="CJ380" s="24">
        <f t="shared" si="401"/>
        <v>200</v>
      </c>
      <c r="CK380" s="175">
        <f t="shared" si="382"/>
        <v>0.16156312321712571</v>
      </c>
      <c r="CM380">
        <f t="shared" si="383"/>
        <v>0</v>
      </c>
      <c r="CN380">
        <f t="shared" si="384"/>
        <v>0.1557632398753894</v>
      </c>
      <c r="CO380">
        <f t="shared" si="385"/>
        <v>0</v>
      </c>
      <c r="CP380">
        <f t="shared" si="386"/>
        <v>0.68337129840546706</v>
      </c>
      <c r="CQ380">
        <f t="shared" si="387"/>
        <v>0</v>
      </c>
      <c r="CR380">
        <f t="shared" si="388"/>
        <v>0.5988023952095809</v>
      </c>
      <c r="CS380">
        <f t="shared" si="389"/>
        <v>0</v>
      </c>
      <c r="CT380">
        <f t="shared" si="390"/>
        <v>0</v>
      </c>
      <c r="CU380">
        <f t="shared" si="391"/>
        <v>7.6923076923076916</v>
      </c>
      <c r="CV380">
        <f t="shared" si="392"/>
        <v>0</v>
      </c>
      <c r="CW380">
        <f t="shared" si="393"/>
        <v>0</v>
      </c>
      <c r="CX380">
        <f t="shared" si="394"/>
        <v>0</v>
      </c>
      <c r="CY380">
        <f t="shared" si="395"/>
        <v>0</v>
      </c>
      <c r="CZ380">
        <f t="shared" si="396"/>
        <v>0</v>
      </c>
      <c r="DA380">
        <f t="shared" si="397"/>
        <v>0</v>
      </c>
      <c r="DB380">
        <f t="shared" si="398"/>
        <v>0</v>
      </c>
      <c r="DC380">
        <f t="shared" si="399"/>
        <v>0</v>
      </c>
      <c r="DE380" s="24">
        <f t="shared" si="402"/>
        <v>0</v>
      </c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</row>
    <row r="381" spans="1:123" ht="15.75" thickBot="1">
      <c r="A381" s="172" t="str">
        <f ca="1">UFRGS!A20</f>
        <v>UFRGS</v>
      </c>
      <c r="B381" s="172">
        <f ca="1">UFRGS!B20</f>
        <v>18</v>
      </c>
      <c r="C381" s="172" t="str">
        <f ca="1">UFRGS!C20</f>
        <v>Nádia Cristina Valentini</v>
      </c>
      <c r="D381" s="85" t="str">
        <f ca="1">UFRGS!D20</f>
        <v>P</v>
      </c>
      <c r="E381" s="172">
        <f ca="1">UFRGS!E20</f>
        <v>0</v>
      </c>
      <c r="F381" s="172">
        <f ca="1">UFRGS!F20</f>
        <v>0</v>
      </c>
      <c r="G381" s="172">
        <f ca="1">UFRGS!G20</f>
        <v>2</v>
      </c>
      <c r="H381" s="172">
        <f ca="1">UFRGS!H20</f>
        <v>2</v>
      </c>
      <c r="I381" s="172">
        <f ca="1">UFRGS!I20</f>
        <v>0</v>
      </c>
      <c r="J381" s="172">
        <f ca="1">UFRGS!J20</f>
        <v>0</v>
      </c>
      <c r="K381" s="172">
        <f ca="1">UFRGS!K20</f>
        <v>0</v>
      </c>
      <c r="L381" s="172">
        <f ca="1">UFRGS!L20</f>
        <v>0</v>
      </c>
      <c r="M381" s="172">
        <f ca="1">UFRGS!M20</f>
        <v>0</v>
      </c>
      <c r="N381" s="172">
        <f ca="1">UFRGS!N20</f>
        <v>0</v>
      </c>
      <c r="O381" s="172">
        <f ca="1">UFRGS!O20</f>
        <v>0</v>
      </c>
      <c r="P381" s="172">
        <f ca="1">UFRGS!P20</f>
        <v>0</v>
      </c>
      <c r="Q381" s="172">
        <f ca="1">UFRGS!Q20</f>
        <v>0</v>
      </c>
      <c r="R381" s="172">
        <f ca="1">UFRGS!R20</f>
        <v>0</v>
      </c>
      <c r="S381" s="172">
        <f ca="1">UFRGS!S20</f>
        <v>0</v>
      </c>
      <c r="T381" s="85" t="str">
        <f ca="1">UFRGS!T20</f>
        <v>P</v>
      </c>
      <c r="U381" s="172">
        <f ca="1">UFRGS!U20</f>
        <v>0</v>
      </c>
      <c r="V381" s="172">
        <f ca="1">UFRGS!V20</f>
        <v>0</v>
      </c>
      <c r="W381" s="172">
        <f ca="1">UFRGS!W20</f>
        <v>1</v>
      </c>
      <c r="X381" s="172">
        <f ca="1">UFRGS!X20</f>
        <v>2</v>
      </c>
      <c r="Y381" s="172">
        <f ca="1">UFRGS!Y20</f>
        <v>0</v>
      </c>
      <c r="Z381" s="172">
        <f ca="1">UFRGS!Z20</f>
        <v>0</v>
      </c>
      <c r="AA381" s="172">
        <f ca="1">UFRGS!AA20</f>
        <v>0</v>
      </c>
      <c r="AB381" s="172">
        <f ca="1">UFRGS!AB20</f>
        <v>0</v>
      </c>
      <c r="AC381" s="172">
        <f ca="1">UFRGS!AC20</f>
        <v>0</v>
      </c>
      <c r="AD381" s="172">
        <f ca="1">UFRGS!AD20</f>
        <v>0</v>
      </c>
      <c r="AE381" s="172">
        <f ca="1">UFRGS!AE20</f>
        <v>0</v>
      </c>
      <c r="AF381" s="172">
        <f ca="1">UFRGS!AF20</f>
        <v>0</v>
      </c>
      <c r="AG381" s="172">
        <f ca="1">UFRGS!AG20</f>
        <v>0</v>
      </c>
      <c r="AH381" s="172">
        <f ca="1">UFRGS!AH20</f>
        <v>0</v>
      </c>
      <c r="AI381" s="172">
        <f ca="1">UFRGS!AI20</f>
        <v>0</v>
      </c>
      <c r="AJ381" s="24"/>
      <c r="AK381" s="93"/>
      <c r="AL381" s="33"/>
      <c r="AM381" s="33"/>
      <c r="AN381" s="36"/>
      <c r="AO381" s="36"/>
      <c r="AP381" s="36"/>
      <c r="AQ381" s="36"/>
      <c r="AR381" s="37"/>
      <c r="AS381" s="33"/>
      <c r="AT381" s="33"/>
      <c r="AU381" s="33"/>
      <c r="AV381" s="33"/>
      <c r="AW381" s="33"/>
      <c r="AX381" s="33"/>
      <c r="AY381" s="33"/>
      <c r="AZ381" s="38">
        <f t="shared" si="440"/>
        <v>2</v>
      </c>
      <c r="BA381" s="39">
        <f t="shared" si="441"/>
        <v>0</v>
      </c>
      <c r="BB381" s="40">
        <f t="shared" si="442"/>
        <v>0</v>
      </c>
      <c r="BC381" s="31">
        <f t="shared" si="443"/>
        <v>0</v>
      </c>
      <c r="BD381" s="40">
        <f t="shared" si="444"/>
        <v>3</v>
      </c>
      <c r="BE381" s="31">
        <f t="shared" si="445"/>
        <v>3</v>
      </c>
      <c r="BF381" s="40">
        <f t="shared" si="446"/>
        <v>4</v>
      </c>
      <c r="BG381" s="31">
        <f t="shared" si="447"/>
        <v>7</v>
      </c>
      <c r="BH381" s="40">
        <f t="shared" si="448"/>
        <v>0</v>
      </c>
      <c r="BI381" s="40">
        <f t="shared" si="449"/>
        <v>0</v>
      </c>
      <c r="BJ381" s="40">
        <f t="shared" si="450"/>
        <v>0</v>
      </c>
      <c r="BK381" s="40">
        <f t="shared" si="451"/>
        <v>0</v>
      </c>
      <c r="BL381" s="40">
        <f t="shared" si="452"/>
        <v>0</v>
      </c>
      <c r="BM381" s="31">
        <f t="shared" si="453"/>
        <v>0</v>
      </c>
      <c r="BN381" s="40">
        <f t="shared" si="454"/>
        <v>0</v>
      </c>
      <c r="BO381" s="40">
        <f t="shared" si="455"/>
        <v>0</v>
      </c>
      <c r="BP381" s="40">
        <f t="shared" si="456"/>
        <v>0</v>
      </c>
      <c r="BQ381" s="40">
        <f t="shared" si="457"/>
        <v>0</v>
      </c>
      <c r="BR381" s="40">
        <f t="shared" si="458"/>
        <v>0</v>
      </c>
      <c r="BS381" s="31">
        <f t="shared" si="459"/>
        <v>0</v>
      </c>
      <c r="BT381" s="40">
        <f t="shared" si="460"/>
        <v>0</v>
      </c>
      <c r="BU381" s="41">
        <f t="shared" si="461"/>
        <v>0</v>
      </c>
      <c r="BV381" s="41">
        <f t="shared" si="462"/>
        <v>0</v>
      </c>
      <c r="BW381" s="42"/>
      <c r="BX381" s="39">
        <f t="shared" si="463"/>
        <v>340</v>
      </c>
      <c r="BY381" s="40">
        <f t="shared" si="464"/>
        <v>0</v>
      </c>
      <c r="BZ381" s="40">
        <f t="shared" si="465"/>
        <v>0</v>
      </c>
      <c r="CA381" s="40">
        <f t="shared" si="466"/>
        <v>0</v>
      </c>
      <c r="CB381" s="40">
        <f t="shared" si="467"/>
        <v>0</v>
      </c>
      <c r="CC381" s="32">
        <f t="shared" si="400"/>
        <v>340</v>
      </c>
      <c r="CD381" s="177">
        <f t="shared" si="262"/>
        <v>193.33333333333334</v>
      </c>
      <c r="CE381" s="24">
        <f t="shared" si="468"/>
        <v>3</v>
      </c>
      <c r="CF381" s="177">
        <f t="shared" si="263"/>
        <v>153.33333333333334</v>
      </c>
      <c r="CG381" s="24">
        <f t="shared" si="469"/>
        <v>4</v>
      </c>
      <c r="CH381" s="177">
        <f t="shared" si="264"/>
        <v>100</v>
      </c>
      <c r="CI381" s="24">
        <f t="shared" si="470"/>
        <v>5</v>
      </c>
      <c r="CJ381" s="24">
        <f t="shared" si="401"/>
        <v>187</v>
      </c>
      <c r="CK381" s="175">
        <f t="shared" si="382"/>
        <v>0.17166081841819603</v>
      </c>
      <c r="CM381">
        <f t="shared" si="383"/>
        <v>0</v>
      </c>
      <c r="CN381">
        <f t="shared" si="384"/>
        <v>0</v>
      </c>
      <c r="CO381">
        <f t="shared" si="385"/>
        <v>0.29940119760479045</v>
      </c>
      <c r="CP381">
        <f t="shared" si="386"/>
        <v>0.91116173120728938</v>
      </c>
      <c r="CQ381">
        <f t="shared" si="387"/>
        <v>0</v>
      </c>
      <c r="CR381">
        <f t="shared" si="388"/>
        <v>0</v>
      </c>
      <c r="CS381">
        <f t="shared" si="389"/>
        <v>0</v>
      </c>
      <c r="CT381">
        <f t="shared" si="390"/>
        <v>0</v>
      </c>
      <c r="CU381">
        <f t="shared" si="391"/>
        <v>0</v>
      </c>
      <c r="CV381">
        <f t="shared" si="392"/>
        <v>0</v>
      </c>
      <c r="CW381">
        <f t="shared" si="393"/>
        <v>0</v>
      </c>
      <c r="CX381">
        <f t="shared" si="394"/>
        <v>0</v>
      </c>
      <c r="CY381">
        <f t="shared" si="395"/>
        <v>0</v>
      </c>
      <c r="CZ381">
        <f t="shared" si="396"/>
        <v>0</v>
      </c>
      <c r="DA381">
        <f t="shared" si="397"/>
        <v>0</v>
      </c>
      <c r="DB381">
        <f t="shared" si="398"/>
        <v>0</v>
      </c>
      <c r="DC381">
        <f t="shared" si="399"/>
        <v>0</v>
      </c>
      <c r="DE381" s="24">
        <f t="shared" si="402"/>
        <v>0</v>
      </c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</row>
    <row r="382" spans="1:123" ht="15.75" thickBot="1">
      <c r="A382" s="172" t="str">
        <f ca="1">UFRGS!A21</f>
        <v>UFRGS</v>
      </c>
      <c r="B382" s="172">
        <f ca="1">UFRGS!B21</f>
        <v>19</v>
      </c>
      <c r="C382" s="172" t="str">
        <f ca="1">UFRGS!C21</f>
        <v>Paulo Ivo Homem de Bittencourt Jr.</v>
      </c>
      <c r="D382" s="85" t="str">
        <f ca="1">UFRGS!D21</f>
        <v>P</v>
      </c>
      <c r="E382" s="172">
        <f ca="1">UFRGS!E21</f>
        <v>1</v>
      </c>
      <c r="F382" s="172">
        <f ca="1">UFRGS!F21</f>
        <v>0</v>
      </c>
      <c r="G382" s="172">
        <f ca="1">UFRGS!G21</f>
        <v>0</v>
      </c>
      <c r="H382" s="172">
        <f ca="1">UFRGS!H21</f>
        <v>0</v>
      </c>
      <c r="I382" s="172">
        <f ca="1">UFRGS!I21</f>
        <v>0</v>
      </c>
      <c r="J382" s="172">
        <f ca="1">UFRGS!J21</f>
        <v>0</v>
      </c>
      <c r="K382" s="172">
        <f ca="1">UFRGS!K21</f>
        <v>0</v>
      </c>
      <c r="L382" s="172">
        <f ca="1">UFRGS!L21</f>
        <v>0</v>
      </c>
      <c r="M382" s="172">
        <f ca="1">UFRGS!M21</f>
        <v>0</v>
      </c>
      <c r="N382" s="172">
        <f ca="1">UFRGS!N21</f>
        <v>0</v>
      </c>
      <c r="O382" s="172">
        <f ca="1">UFRGS!O21</f>
        <v>0</v>
      </c>
      <c r="P382" s="172">
        <f ca="1">UFRGS!P21</f>
        <v>0</v>
      </c>
      <c r="Q382" s="172">
        <f ca="1">UFRGS!Q21</f>
        <v>0</v>
      </c>
      <c r="R382" s="172">
        <f ca="1">UFRGS!R21</f>
        <v>0</v>
      </c>
      <c r="S382" s="172">
        <f ca="1">UFRGS!S21</f>
        <v>0</v>
      </c>
      <c r="T382" s="85" t="str">
        <f ca="1">UFRGS!T21</f>
        <v>P</v>
      </c>
      <c r="U382" s="172">
        <f ca="1">UFRGS!U21</f>
        <v>7</v>
      </c>
      <c r="V382" s="172">
        <f ca="1">UFRGS!V21</f>
        <v>2</v>
      </c>
      <c r="W382" s="172">
        <f ca="1">UFRGS!W21</f>
        <v>0</v>
      </c>
      <c r="X382" s="172">
        <f ca="1">UFRGS!X21</f>
        <v>0</v>
      </c>
      <c r="Y382" s="172">
        <f ca="1">UFRGS!Y21</f>
        <v>5</v>
      </c>
      <c r="Z382" s="172">
        <f ca="1">UFRGS!Z21</f>
        <v>0</v>
      </c>
      <c r="AA382" s="172">
        <f ca="1">UFRGS!AA21</f>
        <v>0</v>
      </c>
      <c r="AB382" s="172">
        <f ca="1">UFRGS!AB21</f>
        <v>0</v>
      </c>
      <c r="AC382" s="172">
        <f ca="1">UFRGS!AC21</f>
        <v>0</v>
      </c>
      <c r="AD382" s="172">
        <f ca="1">UFRGS!AD21</f>
        <v>0</v>
      </c>
      <c r="AE382" s="172">
        <f ca="1">UFRGS!AE21</f>
        <v>0</v>
      </c>
      <c r="AF382" s="172">
        <f ca="1">UFRGS!AF21</f>
        <v>0</v>
      </c>
      <c r="AG382" s="172">
        <f ca="1">UFRGS!AG21</f>
        <v>0</v>
      </c>
      <c r="AH382" s="172">
        <f ca="1">UFRGS!AH21</f>
        <v>1</v>
      </c>
      <c r="AI382" s="172">
        <f ca="1">UFRGS!AI21</f>
        <v>0</v>
      </c>
      <c r="AJ382" s="24"/>
      <c r="AK382" s="93"/>
      <c r="AL382" s="33"/>
      <c r="AM382" s="33"/>
      <c r="AN382" s="36"/>
      <c r="AO382" s="36"/>
      <c r="AP382" s="36"/>
      <c r="AQ382" s="36"/>
      <c r="AR382" s="37"/>
      <c r="AS382" s="33"/>
      <c r="AT382" s="33"/>
      <c r="AU382" s="33"/>
      <c r="AV382" s="33"/>
      <c r="AW382" s="33"/>
      <c r="AX382" s="33"/>
      <c r="AY382" s="33"/>
      <c r="AZ382" s="38">
        <f t="shared" si="440"/>
        <v>2</v>
      </c>
      <c r="BA382" s="39">
        <f t="shared" si="441"/>
        <v>8</v>
      </c>
      <c r="BB382" s="40">
        <f t="shared" si="442"/>
        <v>2</v>
      </c>
      <c r="BC382" s="31">
        <f t="shared" si="443"/>
        <v>10</v>
      </c>
      <c r="BD382" s="40">
        <f t="shared" si="444"/>
        <v>0</v>
      </c>
      <c r="BE382" s="31">
        <f t="shared" si="445"/>
        <v>10</v>
      </c>
      <c r="BF382" s="40">
        <f t="shared" si="446"/>
        <v>0</v>
      </c>
      <c r="BG382" s="31">
        <f t="shared" si="447"/>
        <v>10</v>
      </c>
      <c r="BH382" s="40">
        <f t="shared" si="448"/>
        <v>5</v>
      </c>
      <c r="BI382" s="40">
        <f t="shared" si="449"/>
        <v>0</v>
      </c>
      <c r="BJ382" s="40">
        <f t="shared" si="450"/>
        <v>0</v>
      </c>
      <c r="BK382" s="40">
        <f t="shared" si="451"/>
        <v>0</v>
      </c>
      <c r="BL382" s="40">
        <f t="shared" si="452"/>
        <v>0</v>
      </c>
      <c r="BM382" s="31">
        <f t="shared" si="453"/>
        <v>0</v>
      </c>
      <c r="BN382" s="40">
        <f t="shared" si="454"/>
        <v>0</v>
      </c>
      <c r="BO382" s="40">
        <f t="shared" si="455"/>
        <v>0</v>
      </c>
      <c r="BP382" s="40">
        <f t="shared" si="456"/>
        <v>0</v>
      </c>
      <c r="BQ382" s="40">
        <f t="shared" si="457"/>
        <v>0</v>
      </c>
      <c r="BR382" s="40">
        <f t="shared" si="458"/>
        <v>0</v>
      </c>
      <c r="BS382" s="31">
        <f t="shared" si="459"/>
        <v>0</v>
      </c>
      <c r="BT382" s="40">
        <f t="shared" si="460"/>
        <v>1</v>
      </c>
      <c r="BU382" s="41">
        <f t="shared" si="461"/>
        <v>0</v>
      </c>
      <c r="BV382" s="41">
        <f t="shared" si="462"/>
        <v>0</v>
      </c>
      <c r="BW382" s="42"/>
      <c r="BX382" s="39">
        <f t="shared" si="463"/>
        <v>1060</v>
      </c>
      <c r="BY382" s="40">
        <f t="shared" si="464"/>
        <v>0</v>
      </c>
      <c r="BZ382" s="40">
        <f t="shared" si="465"/>
        <v>0</v>
      </c>
      <c r="CA382" s="40">
        <f t="shared" si="466"/>
        <v>0</v>
      </c>
      <c r="CB382" s="40">
        <f t="shared" si="467"/>
        <v>25</v>
      </c>
      <c r="CC382" s="32">
        <f t="shared" si="400"/>
        <v>1085</v>
      </c>
      <c r="CD382" s="177">
        <f t="shared" si="262"/>
        <v>938.33333333333337</v>
      </c>
      <c r="CE382" s="24">
        <f t="shared" si="468"/>
        <v>3</v>
      </c>
      <c r="CF382" s="177">
        <f t="shared" si="263"/>
        <v>898.33333333333337</v>
      </c>
      <c r="CG382" s="24">
        <f t="shared" si="469"/>
        <v>4</v>
      </c>
      <c r="CH382" s="177">
        <f t="shared" si="264"/>
        <v>845</v>
      </c>
      <c r="CI382" s="24">
        <f t="shared" si="470"/>
        <v>5</v>
      </c>
      <c r="CJ382" s="24">
        <f t="shared" si="401"/>
        <v>44</v>
      </c>
      <c r="CK382" s="175">
        <f t="shared" si="382"/>
        <v>0.5477999646580668</v>
      </c>
      <c r="CM382">
        <f t="shared" si="383"/>
        <v>1.478743068391867</v>
      </c>
      <c r="CN382">
        <f t="shared" si="384"/>
        <v>0.3115264797507788</v>
      </c>
      <c r="CO382">
        <f t="shared" si="385"/>
        <v>0</v>
      </c>
      <c r="CP382">
        <f t="shared" si="386"/>
        <v>0</v>
      </c>
      <c r="CQ382">
        <f t="shared" si="387"/>
        <v>4.2016806722689077</v>
      </c>
      <c r="CR382">
        <f t="shared" si="388"/>
        <v>0</v>
      </c>
      <c r="CS382">
        <f t="shared" si="389"/>
        <v>0</v>
      </c>
      <c r="CT382">
        <f t="shared" si="390"/>
        <v>0</v>
      </c>
      <c r="CU382">
        <f t="shared" si="391"/>
        <v>0</v>
      </c>
      <c r="CV382">
        <f t="shared" si="392"/>
        <v>0</v>
      </c>
      <c r="CW382">
        <f t="shared" si="393"/>
        <v>0</v>
      </c>
      <c r="CX382">
        <f t="shared" si="394"/>
        <v>0</v>
      </c>
      <c r="CY382">
        <f t="shared" si="395"/>
        <v>0</v>
      </c>
      <c r="CZ382">
        <f t="shared" si="396"/>
        <v>0</v>
      </c>
      <c r="DA382">
        <f t="shared" si="397"/>
        <v>1.3404825737265416</v>
      </c>
      <c r="DB382">
        <f t="shared" si="398"/>
        <v>0</v>
      </c>
      <c r="DC382">
        <f t="shared" si="399"/>
        <v>0</v>
      </c>
      <c r="DE382" s="24">
        <f t="shared" si="402"/>
        <v>0</v>
      </c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</row>
    <row r="383" spans="1:123" ht="15.75" thickBot="1">
      <c r="A383" s="172" t="str">
        <f ca="1">UFRGS!A22</f>
        <v>UFRGS</v>
      </c>
      <c r="B383" s="172">
        <f ca="1">UFRGS!B22</f>
        <v>20</v>
      </c>
      <c r="C383" s="172" t="str">
        <f ca="1">UFRGS!C22</f>
        <v>Ricardo Demétrio de Souza Petersen</v>
      </c>
      <c r="D383" s="85" t="str">
        <f ca="1">UFRGS!D22</f>
        <v>C</v>
      </c>
      <c r="E383" s="172">
        <f ca="1">UFRGS!E22</f>
        <v>0</v>
      </c>
      <c r="F383" s="172">
        <f ca="1">UFRGS!F22</f>
        <v>0</v>
      </c>
      <c r="G383" s="172">
        <f ca="1">UFRGS!G22</f>
        <v>0</v>
      </c>
      <c r="H383" s="172">
        <f ca="1">UFRGS!H22</f>
        <v>0</v>
      </c>
      <c r="I383" s="172">
        <f ca="1">UFRGS!I22</f>
        <v>0</v>
      </c>
      <c r="J383" s="172">
        <f ca="1">UFRGS!J22</f>
        <v>0</v>
      </c>
      <c r="K383" s="172">
        <f ca="1">UFRGS!K22</f>
        <v>0</v>
      </c>
      <c r="L383" s="172">
        <f ca="1">UFRGS!L22</f>
        <v>0</v>
      </c>
      <c r="M383" s="172">
        <f ca="1">UFRGS!M22</f>
        <v>0</v>
      </c>
      <c r="N383" s="172">
        <f ca="1">UFRGS!N22</f>
        <v>0</v>
      </c>
      <c r="O383" s="172">
        <f ca="1">UFRGS!O22</f>
        <v>0</v>
      </c>
      <c r="P383" s="172">
        <f ca="1">UFRGS!P22</f>
        <v>0</v>
      </c>
      <c r="Q383" s="172">
        <f ca="1">UFRGS!Q22</f>
        <v>0</v>
      </c>
      <c r="R383" s="172">
        <f ca="1">UFRGS!R22</f>
        <v>0</v>
      </c>
      <c r="S383" s="172">
        <f ca="1">UFRGS!S22</f>
        <v>0</v>
      </c>
      <c r="T383" s="85" t="str">
        <f ca="1">UFRGS!T22</f>
        <v>C</v>
      </c>
      <c r="U383" s="172">
        <f ca="1">UFRGS!U22</f>
        <v>0</v>
      </c>
      <c r="V383" s="172">
        <f ca="1">UFRGS!V22</f>
        <v>0</v>
      </c>
      <c r="W383" s="172">
        <f ca="1">UFRGS!W22</f>
        <v>0</v>
      </c>
      <c r="X383" s="172">
        <f ca="1">UFRGS!X22</f>
        <v>0</v>
      </c>
      <c r="Y383" s="172">
        <f ca="1">UFRGS!Y22</f>
        <v>0</v>
      </c>
      <c r="Z383" s="172">
        <f ca="1">UFRGS!Z22</f>
        <v>0</v>
      </c>
      <c r="AA383" s="172">
        <f ca="1">UFRGS!AA22</f>
        <v>0</v>
      </c>
      <c r="AB383" s="172">
        <f ca="1">UFRGS!AB22</f>
        <v>0</v>
      </c>
      <c r="AC383" s="172">
        <f ca="1">UFRGS!AC22</f>
        <v>0</v>
      </c>
      <c r="AD383" s="172">
        <f ca="1">UFRGS!AD22</f>
        <v>0</v>
      </c>
      <c r="AE383" s="172">
        <f ca="1">UFRGS!AE22</f>
        <v>0</v>
      </c>
      <c r="AF383" s="172">
        <f ca="1">UFRGS!AF22</f>
        <v>0</v>
      </c>
      <c r="AG383" s="172">
        <f ca="1">UFRGS!AG22</f>
        <v>0</v>
      </c>
      <c r="AH383" s="172">
        <f ca="1">UFRGS!AH22</f>
        <v>0</v>
      </c>
      <c r="AI383" s="172">
        <f ca="1">UFRGS!AI22</f>
        <v>0</v>
      </c>
      <c r="AJ383" s="24"/>
      <c r="AK383" s="93"/>
      <c r="AL383" s="33"/>
      <c r="AM383" s="33"/>
      <c r="AN383" s="36"/>
      <c r="AO383" s="36"/>
      <c r="AP383" s="36"/>
      <c r="AQ383" s="36"/>
      <c r="AR383" s="37"/>
      <c r="AS383" s="33"/>
      <c r="AT383" s="33"/>
      <c r="AU383" s="33"/>
      <c r="AV383" s="33"/>
      <c r="AW383" s="33"/>
      <c r="AX383" s="33"/>
      <c r="AY383" s="33"/>
      <c r="AZ383" s="38">
        <f t="shared" si="440"/>
        <v>0</v>
      </c>
      <c r="BA383" s="39">
        <f t="shared" si="441"/>
        <v>0</v>
      </c>
      <c r="BB383" s="40">
        <f t="shared" si="442"/>
        <v>0</v>
      </c>
      <c r="BC383" s="31">
        <f t="shared" si="443"/>
        <v>0</v>
      </c>
      <c r="BD383" s="40">
        <f t="shared" si="444"/>
        <v>0</v>
      </c>
      <c r="BE383" s="31">
        <f t="shared" si="445"/>
        <v>0</v>
      </c>
      <c r="BF383" s="40">
        <f t="shared" si="446"/>
        <v>0</v>
      </c>
      <c r="BG383" s="31">
        <f t="shared" si="447"/>
        <v>0</v>
      </c>
      <c r="BH383" s="40">
        <f t="shared" si="448"/>
        <v>0</v>
      </c>
      <c r="BI383" s="40">
        <f t="shared" si="449"/>
        <v>0</v>
      </c>
      <c r="BJ383" s="40">
        <f t="shared" si="450"/>
        <v>0</v>
      </c>
      <c r="BK383" s="40">
        <f t="shared" si="451"/>
        <v>0</v>
      </c>
      <c r="BL383" s="40">
        <f t="shared" si="452"/>
        <v>0</v>
      </c>
      <c r="BM383" s="31">
        <f t="shared" si="453"/>
        <v>0</v>
      </c>
      <c r="BN383" s="40">
        <f t="shared" si="454"/>
        <v>0</v>
      </c>
      <c r="BO383" s="40">
        <f t="shared" si="455"/>
        <v>0</v>
      </c>
      <c r="BP383" s="40">
        <f t="shared" si="456"/>
        <v>0</v>
      </c>
      <c r="BQ383" s="40">
        <f t="shared" si="457"/>
        <v>0</v>
      </c>
      <c r="BR383" s="40">
        <f t="shared" si="458"/>
        <v>0</v>
      </c>
      <c r="BS383" s="31">
        <f t="shared" si="459"/>
        <v>0</v>
      </c>
      <c r="BT383" s="40">
        <f t="shared" si="460"/>
        <v>0</v>
      </c>
      <c r="BU383" s="41">
        <f t="shared" si="461"/>
        <v>0</v>
      </c>
      <c r="BV383" s="41">
        <f t="shared" si="462"/>
        <v>0</v>
      </c>
      <c r="BW383" s="42"/>
      <c r="BX383" s="39">
        <f t="shared" si="463"/>
        <v>0</v>
      </c>
      <c r="BY383" s="40">
        <f t="shared" si="464"/>
        <v>0</v>
      </c>
      <c r="BZ383" s="40">
        <f t="shared" si="465"/>
        <v>0</v>
      </c>
      <c r="CA383" s="40">
        <f t="shared" si="466"/>
        <v>0</v>
      </c>
      <c r="CB383" s="40">
        <f t="shared" si="467"/>
        <v>0</v>
      </c>
      <c r="CC383" s="32" t="str">
        <f t="shared" si="400"/>
        <v/>
      </c>
      <c r="CD383" s="177" t="e">
        <f t="shared" si="262"/>
        <v>#VALUE!</v>
      </c>
      <c r="CE383" s="24" t="str">
        <f t="shared" si="468"/>
        <v xml:space="preserve"> </v>
      </c>
      <c r="CF383" s="177" t="e">
        <f t="shared" si="263"/>
        <v>#VALUE!</v>
      </c>
      <c r="CG383" s="24" t="str">
        <f t="shared" si="469"/>
        <v xml:space="preserve"> </v>
      </c>
      <c r="CH383" s="177" t="e">
        <f t="shared" si="264"/>
        <v>#VALUE!</v>
      </c>
      <c r="CI383" s="24" t="str">
        <f t="shared" si="470"/>
        <v xml:space="preserve"> </v>
      </c>
      <c r="CJ383" s="24" t="e">
        <f t="shared" si="401"/>
        <v>#VALUE!</v>
      </c>
      <c r="CK383" s="175" t="e">
        <f t="shared" si="382"/>
        <v>#VALUE!</v>
      </c>
      <c r="CM383">
        <f t="shared" si="383"/>
        <v>0</v>
      </c>
      <c r="CN383">
        <f t="shared" si="384"/>
        <v>0</v>
      </c>
      <c r="CO383">
        <f t="shared" si="385"/>
        <v>0</v>
      </c>
      <c r="CP383">
        <f t="shared" si="386"/>
        <v>0</v>
      </c>
      <c r="CQ383">
        <f t="shared" si="387"/>
        <v>0</v>
      </c>
      <c r="CR383">
        <f t="shared" si="388"/>
        <v>0</v>
      </c>
      <c r="CS383">
        <f t="shared" si="389"/>
        <v>0</v>
      </c>
      <c r="CT383">
        <f t="shared" si="390"/>
        <v>0</v>
      </c>
      <c r="CU383">
        <f t="shared" si="391"/>
        <v>0</v>
      </c>
      <c r="CV383">
        <f t="shared" si="392"/>
        <v>0</v>
      </c>
      <c r="CW383">
        <f t="shared" si="393"/>
        <v>0</v>
      </c>
      <c r="CX383">
        <f t="shared" si="394"/>
        <v>0</v>
      </c>
      <c r="CY383">
        <f t="shared" si="395"/>
        <v>0</v>
      </c>
      <c r="CZ383">
        <f t="shared" si="396"/>
        <v>0</v>
      </c>
      <c r="DA383">
        <f t="shared" si="397"/>
        <v>0</v>
      </c>
      <c r="DB383">
        <f t="shared" si="398"/>
        <v>0</v>
      </c>
      <c r="DC383">
        <f t="shared" si="399"/>
        <v>0</v>
      </c>
      <c r="DE383" s="24">
        <f t="shared" si="402"/>
        <v>0</v>
      </c>
      <c r="DF383" s="24"/>
      <c r="DG383" s="24"/>
      <c r="DH383" s="24"/>
      <c r="DI383" s="24"/>
      <c r="DJ383" s="24"/>
      <c r="DK383" s="24"/>
      <c r="DL383" s="24"/>
      <c r="DM383" s="24"/>
      <c r="DN383" s="24"/>
      <c r="DO383" s="24"/>
      <c r="DP383" s="24"/>
      <c r="DQ383" s="24"/>
      <c r="DR383" s="24"/>
      <c r="DS383" s="24"/>
    </row>
    <row r="384" spans="1:123" ht="15.75" thickBot="1">
      <c r="A384" s="172" t="str">
        <f ca="1">UFRGS!A23</f>
        <v>UFRGS</v>
      </c>
      <c r="B384" s="172">
        <f ca="1">UFRGS!B23</f>
        <v>21</v>
      </c>
      <c r="C384" s="172" t="str">
        <f ca="1">UFRGS!C23</f>
        <v>Ronei Silveira Pinto</v>
      </c>
      <c r="D384" s="85" t="str">
        <f ca="1">UFRGS!D23</f>
        <v>P</v>
      </c>
      <c r="E384" s="172">
        <f ca="1">UFRGS!E23</f>
        <v>4</v>
      </c>
      <c r="F384" s="172">
        <f ca="1">UFRGS!F23</f>
        <v>4</v>
      </c>
      <c r="G384" s="172">
        <f ca="1">UFRGS!G23</f>
        <v>0</v>
      </c>
      <c r="H384" s="172">
        <f ca="1">UFRGS!H23</f>
        <v>0</v>
      </c>
      <c r="I384" s="172">
        <f ca="1">UFRGS!I23</f>
        <v>0</v>
      </c>
      <c r="J384" s="172">
        <f ca="1">UFRGS!J23</f>
        <v>0</v>
      </c>
      <c r="K384" s="172">
        <f ca="1">UFRGS!K23</f>
        <v>0</v>
      </c>
      <c r="L384" s="172">
        <f ca="1">UFRGS!L23</f>
        <v>0</v>
      </c>
      <c r="M384" s="172">
        <f ca="1">UFRGS!M23</f>
        <v>0</v>
      </c>
      <c r="N384" s="172">
        <f ca="1">UFRGS!N23</f>
        <v>0</v>
      </c>
      <c r="O384" s="172">
        <f ca="1">UFRGS!O23</f>
        <v>0</v>
      </c>
      <c r="P384" s="172">
        <f ca="1">UFRGS!P23</f>
        <v>0</v>
      </c>
      <c r="Q384" s="172">
        <f ca="1">UFRGS!Q23</f>
        <v>0</v>
      </c>
      <c r="R384" s="172">
        <f ca="1">UFRGS!R23</f>
        <v>0</v>
      </c>
      <c r="S384" s="172">
        <f ca="1">UFRGS!S23</f>
        <v>0</v>
      </c>
      <c r="T384" s="85" t="str">
        <f ca="1">UFRGS!T23</f>
        <v>P</v>
      </c>
      <c r="U384" s="172">
        <f ca="1">UFRGS!U23</f>
        <v>3</v>
      </c>
      <c r="V384" s="172">
        <f ca="1">UFRGS!V23</f>
        <v>0</v>
      </c>
      <c r="W384" s="172">
        <f ca="1">UFRGS!W23</f>
        <v>2</v>
      </c>
      <c r="X384" s="172">
        <f ca="1">UFRGS!X23</f>
        <v>0</v>
      </c>
      <c r="Y384" s="172">
        <f ca="1">UFRGS!Y23</f>
        <v>1</v>
      </c>
      <c r="Z384" s="172">
        <f ca="1">UFRGS!Z23</f>
        <v>5</v>
      </c>
      <c r="AA384" s="172">
        <f ca="1">UFRGS!AA23</f>
        <v>0</v>
      </c>
      <c r="AB384" s="172">
        <f ca="1">UFRGS!AB23</f>
        <v>0</v>
      </c>
      <c r="AC384" s="172">
        <f ca="1">UFRGS!AC23</f>
        <v>0</v>
      </c>
      <c r="AD384" s="172">
        <f ca="1">UFRGS!AD23</f>
        <v>0</v>
      </c>
      <c r="AE384" s="172">
        <f ca="1">UFRGS!AE23</f>
        <v>0</v>
      </c>
      <c r="AF384" s="172">
        <f ca="1">UFRGS!AF23</f>
        <v>0</v>
      </c>
      <c r="AG384" s="172">
        <f ca="1">UFRGS!AG23</f>
        <v>0</v>
      </c>
      <c r="AH384" s="172">
        <f ca="1">UFRGS!AH23</f>
        <v>0</v>
      </c>
      <c r="AI384" s="172">
        <f ca="1">UFRGS!AI23</f>
        <v>0</v>
      </c>
      <c r="AJ384" s="24"/>
      <c r="AK384" s="93"/>
      <c r="AL384" s="33"/>
      <c r="AM384" s="33"/>
      <c r="AN384" s="36"/>
      <c r="AO384" s="36"/>
      <c r="AP384" s="36"/>
      <c r="AQ384" s="36"/>
      <c r="AR384" s="37"/>
      <c r="AS384" s="33"/>
      <c r="AT384" s="33"/>
      <c r="AU384" s="33"/>
      <c r="AV384" s="33"/>
      <c r="AW384" s="33"/>
      <c r="AX384" s="33"/>
      <c r="AY384" s="33"/>
      <c r="AZ384" s="38">
        <f t="shared" si="440"/>
        <v>2</v>
      </c>
      <c r="BA384" s="39">
        <f t="shared" si="441"/>
        <v>7</v>
      </c>
      <c r="BB384" s="40">
        <f t="shared" si="442"/>
        <v>4</v>
      </c>
      <c r="BC384" s="31">
        <f t="shared" si="443"/>
        <v>11</v>
      </c>
      <c r="BD384" s="40">
        <f t="shared" si="444"/>
        <v>2</v>
      </c>
      <c r="BE384" s="31">
        <f t="shared" si="445"/>
        <v>13</v>
      </c>
      <c r="BF384" s="40">
        <f t="shared" si="446"/>
        <v>0</v>
      </c>
      <c r="BG384" s="31">
        <f t="shared" si="447"/>
        <v>13</v>
      </c>
      <c r="BH384" s="40">
        <f t="shared" si="448"/>
        <v>1</v>
      </c>
      <c r="BI384" s="40">
        <f t="shared" si="449"/>
        <v>5</v>
      </c>
      <c r="BJ384" s="40">
        <f t="shared" si="450"/>
        <v>0</v>
      </c>
      <c r="BK384" s="40">
        <f t="shared" si="451"/>
        <v>0</v>
      </c>
      <c r="BL384" s="40">
        <f t="shared" si="452"/>
        <v>0</v>
      </c>
      <c r="BM384" s="31">
        <f t="shared" si="453"/>
        <v>0</v>
      </c>
      <c r="BN384" s="40">
        <f t="shared" si="454"/>
        <v>0</v>
      </c>
      <c r="BO384" s="40">
        <f t="shared" si="455"/>
        <v>0</v>
      </c>
      <c r="BP384" s="40">
        <f t="shared" si="456"/>
        <v>0</v>
      </c>
      <c r="BQ384" s="40">
        <f t="shared" si="457"/>
        <v>0</v>
      </c>
      <c r="BR384" s="40">
        <f t="shared" si="458"/>
        <v>0</v>
      </c>
      <c r="BS384" s="31">
        <f t="shared" si="459"/>
        <v>0</v>
      </c>
      <c r="BT384" s="40">
        <f t="shared" si="460"/>
        <v>0</v>
      </c>
      <c r="BU384" s="41">
        <f t="shared" si="461"/>
        <v>0</v>
      </c>
      <c r="BV384" s="41">
        <f t="shared" si="462"/>
        <v>0</v>
      </c>
      <c r="BW384" s="42"/>
      <c r="BX384" s="39">
        <f t="shared" si="463"/>
        <v>1160</v>
      </c>
      <c r="BY384" s="40">
        <f t="shared" si="464"/>
        <v>30</v>
      </c>
      <c r="BZ384" s="40">
        <f t="shared" si="465"/>
        <v>0</v>
      </c>
      <c r="CA384" s="40">
        <f t="shared" si="466"/>
        <v>0</v>
      </c>
      <c r="CB384" s="40">
        <f t="shared" si="467"/>
        <v>0</v>
      </c>
      <c r="CC384" s="32">
        <f t="shared" si="400"/>
        <v>1190</v>
      </c>
      <c r="CD384" s="177">
        <f t="shared" si="262"/>
        <v>1043.3333333333333</v>
      </c>
      <c r="CE384" s="24">
        <f t="shared" si="468"/>
        <v>3</v>
      </c>
      <c r="CF384" s="177">
        <f t="shared" si="263"/>
        <v>1003.3333333333334</v>
      </c>
      <c r="CG384" s="24">
        <f t="shared" si="469"/>
        <v>4</v>
      </c>
      <c r="CH384" s="177">
        <f t="shared" si="264"/>
        <v>950</v>
      </c>
      <c r="CI384" s="24">
        <f t="shared" si="470"/>
        <v>5</v>
      </c>
      <c r="CJ384" s="24">
        <f t="shared" si="401"/>
        <v>35</v>
      </c>
      <c r="CK384" s="175">
        <f t="shared" si="382"/>
        <v>0.6008128644636862</v>
      </c>
      <c r="CM384">
        <f t="shared" si="383"/>
        <v>1.2939001848428835</v>
      </c>
      <c r="CN384">
        <f t="shared" si="384"/>
        <v>0.62305295950155759</v>
      </c>
      <c r="CO384">
        <f t="shared" si="385"/>
        <v>0.19960079840319361</v>
      </c>
      <c r="CP384">
        <f t="shared" si="386"/>
        <v>0</v>
      </c>
      <c r="CQ384">
        <f t="shared" si="387"/>
        <v>0.84033613445378152</v>
      </c>
      <c r="CR384">
        <f t="shared" si="388"/>
        <v>1.4970059880239521</v>
      </c>
      <c r="CS384">
        <f t="shared" si="389"/>
        <v>0</v>
      </c>
      <c r="CT384">
        <f t="shared" si="390"/>
        <v>0</v>
      </c>
      <c r="CU384">
        <f t="shared" si="391"/>
        <v>0</v>
      </c>
      <c r="CV384">
        <f t="shared" si="392"/>
        <v>0</v>
      </c>
      <c r="CW384">
        <f t="shared" si="393"/>
        <v>0</v>
      </c>
      <c r="CX384">
        <f t="shared" si="394"/>
        <v>0</v>
      </c>
      <c r="CY384">
        <f t="shared" si="395"/>
        <v>0</v>
      </c>
      <c r="CZ384">
        <f t="shared" si="396"/>
        <v>0</v>
      </c>
      <c r="DA384">
        <f t="shared" si="397"/>
        <v>0</v>
      </c>
      <c r="DB384">
        <f t="shared" si="398"/>
        <v>0</v>
      </c>
      <c r="DC384">
        <f t="shared" si="399"/>
        <v>0</v>
      </c>
      <c r="DE384" s="24">
        <f t="shared" si="402"/>
        <v>0</v>
      </c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</row>
    <row r="385" spans="1:123" ht="15.75" thickBot="1">
      <c r="A385" s="172" t="str">
        <f ca="1">UFRGS!A24</f>
        <v>UFRGS</v>
      </c>
      <c r="B385" s="172">
        <f ca="1">UFRGS!B24</f>
        <v>22</v>
      </c>
      <c r="C385" s="172" t="str">
        <f ca="1">UFRGS!C24</f>
        <v>Silvana Vilodre Goellner</v>
      </c>
      <c r="D385" s="85" t="str">
        <f ca="1">UFRGS!D24</f>
        <v>P</v>
      </c>
      <c r="E385" s="172">
        <f ca="1">UFRGS!E24</f>
        <v>0</v>
      </c>
      <c r="F385" s="172">
        <f ca="1">UFRGS!F24</f>
        <v>3</v>
      </c>
      <c r="G385" s="172">
        <f ca="1">UFRGS!G24</f>
        <v>1</v>
      </c>
      <c r="H385" s="172">
        <f ca="1">UFRGS!H24</f>
        <v>1</v>
      </c>
      <c r="I385" s="172">
        <f ca="1">UFRGS!I24</f>
        <v>0</v>
      </c>
      <c r="J385" s="172">
        <f ca="1">UFRGS!J24</f>
        <v>3</v>
      </c>
      <c r="K385" s="172">
        <f ca="1">UFRGS!K24</f>
        <v>1</v>
      </c>
      <c r="L385" s="172">
        <f ca="1">UFRGS!L24</f>
        <v>0</v>
      </c>
      <c r="M385" s="172">
        <f ca="1">UFRGS!M24</f>
        <v>0</v>
      </c>
      <c r="N385" s="172">
        <f ca="1">UFRGS!N24</f>
        <v>0</v>
      </c>
      <c r="O385" s="172">
        <f ca="1">UFRGS!O24</f>
        <v>0</v>
      </c>
      <c r="P385" s="172">
        <f ca="1">UFRGS!P24</f>
        <v>0</v>
      </c>
      <c r="Q385" s="172">
        <f ca="1">UFRGS!Q24</f>
        <v>0</v>
      </c>
      <c r="R385" s="172">
        <f ca="1">UFRGS!R24</f>
        <v>0</v>
      </c>
      <c r="S385" s="172">
        <f ca="1">UFRGS!S24</f>
        <v>0</v>
      </c>
      <c r="T385" s="85" t="str">
        <f ca="1">UFRGS!T24</f>
        <v>P</v>
      </c>
      <c r="U385" s="172">
        <f ca="1">UFRGS!U24</f>
        <v>0</v>
      </c>
      <c r="V385" s="172">
        <f ca="1">UFRGS!V24</f>
        <v>0</v>
      </c>
      <c r="W385" s="172">
        <f ca="1">UFRGS!W24</f>
        <v>0</v>
      </c>
      <c r="X385" s="172">
        <f ca="1">UFRGS!X24</f>
        <v>0</v>
      </c>
      <c r="Y385" s="172">
        <f ca="1">UFRGS!Y24</f>
        <v>0</v>
      </c>
      <c r="Z385" s="172">
        <f ca="1">UFRGS!Z24</f>
        <v>1</v>
      </c>
      <c r="AA385" s="172">
        <f ca="1">UFRGS!AA24</f>
        <v>2</v>
      </c>
      <c r="AB385" s="172">
        <f ca="1">UFRGS!AB24</f>
        <v>0</v>
      </c>
      <c r="AC385" s="172">
        <f ca="1">UFRGS!AC24</f>
        <v>0</v>
      </c>
      <c r="AD385" s="172">
        <f ca="1">UFRGS!AD24</f>
        <v>0</v>
      </c>
      <c r="AE385" s="172">
        <f ca="1">UFRGS!AE24</f>
        <v>0</v>
      </c>
      <c r="AF385" s="172">
        <f ca="1">UFRGS!AF24</f>
        <v>0</v>
      </c>
      <c r="AG385" s="172">
        <f ca="1">UFRGS!AG24</f>
        <v>1</v>
      </c>
      <c r="AH385" s="172">
        <f ca="1">UFRGS!AH24</f>
        <v>4</v>
      </c>
      <c r="AI385" s="172">
        <f ca="1">UFRGS!AI24</f>
        <v>0</v>
      </c>
      <c r="AJ385" s="24"/>
      <c r="AK385" s="93"/>
      <c r="AL385" s="33"/>
      <c r="AM385" s="33"/>
      <c r="AN385" s="36"/>
      <c r="AO385" s="36"/>
      <c r="AP385" s="36"/>
      <c r="AQ385" s="36"/>
      <c r="AR385" s="37"/>
      <c r="AS385" s="33"/>
      <c r="AT385" s="33"/>
      <c r="AU385" s="33"/>
      <c r="AV385" s="33"/>
      <c r="AW385" s="33"/>
      <c r="AX385" s="33"/>
      <c r="AY385" s="33"/>
      <c r="AZ385" s="38">
        <f t="shared" si="440"/>
        <v>2</v>
      </c>
      <c r="BA385" s="39">
        <f t="shared" si="441"/>
        <v>0</v>
      </c>
      <c r="BB385" s="40">
        <f t="shared" si="442"/>
        <v>3</v>
      </c>
      <c r="BC385" s="31">
        <f t="shared" si="443"/>
        <v>3</v>
      </c>
      <c r="BD385" s="40">
        <f t="shared" si="444"/>
        <v>1</v>
      </c>
      <c r="BE385" s="31">
        <f t="shared" si="445"/>
        <v>4</v>
      </c>
      <c r="BF385" s="40">
        <f t="shared" si="446"/>
        <v>1</v>
      </c>
      <c r="BG385" s="31">
        <f t="shared" si="447"/>
        <v>5</v>
      </c>
      <c r="BH385" s="40">
        <f t="shared" si="448"/>
        <v>0</v>
      </c>
      <c r="BI385" s="40">
        <f t="shared" si="449"/>
        <v>4</v>
      </c>
      <c r="BJ385" s="40">
        <f t="shared" si="450"/>
        <v>3</v>
      </c>
      <c r="BK385" s="40">
        <f t="shared" si="451"/>
        <v>0</v>
      </c>
      <c r="BL385" s="40">
        <f t="shared" si="452"/>
        <v>0</v>
      </c>
      <c r="BM385" s="31">
        <f t="shared" si="453"/>
        <v>0</v>
      </c>
      <c r="BN385" s="40">
        <f t="shared" si="454"/>
        <v>0</v>
      </c>
      <c r="BO385" s="40">
        <f t="shared" si="455"/>
        <v>0</v>
      </c>
      <c r="BP385" s="40">
        <f t="shared" si="456"/>
        <v>0</v>
      </c>
      <c r="BQ385" s="40">
        <f t="shared" si="457"/>
        <v>0</v>
      </c>
      <c r="BR385" s="40">
        <f t="shared" si="458"/>
        <v>1</v>
      </c>
      <c r="BS385" s="31">
        <f t="shared" si="459"/>
        <v>1</v>
      </c>
      <c r="BT385" s="40">
        <f t="shared" si="460"/>
        <v>4</v>
      </c>
      <c r="BU385" s="41">
        <f t="shared" si="461"/>
        <v>0</v>
      </c>
      <c r="BV385" s="41">
        <f t="shared" si="462"/>
        <v>0</v>
      </c>
      <c r="BW385" s="42"/>
      <c r="BX385" s="39">
        <f t="shared" si="463"/>
        <v>340</v>
      </c>
      <c r="BY385" s="40">
        <f t="shared" si="464"/>
        <v>30</v>
      </c>
      <c r="BZ385" s="40">
        <f t="shared" si="465"/>
        <v>15</v>
      </c>
      <c r="CA385" s="40">
        <f t="shared" si="466"/>
        <v>0</v>
      </c>
      <c r="CB385" s="40">
        <f t="shared" si="467"/>
        <v>150</v>
      </c>
      <c r="CC385" s="32">
        <f t="shared" si="400"/>
        <v>535</v>
      </c>
      <c r="CD385" s="177">
        <f t="shared" si="262"/>
        <v>388.33333333333337</v>
      </c>
      <c r="CE385" s="24">
        <f t="shared" si="468"/>
        <v>3</v>
      </c>
      <c r="CF385" s="177">
        <f t="shared" si="263"/>
        <v>348.33333333333337</v>
      </c>
      <c r="CG385" s="24">
        <f t="shared" si="469"/>
        <v>4</v>
      </c>
      <c r="CH385" s="177">
        <f t="shared" si="264"/>
        <v>295</v>
      </c>
      <c r="CI385" s="24">
        <f t="shared" si="470"/>
        <v>5</v>
      </c>
      <c r="CJ385" s="24">
        <f t="shared" si="401"/>
        <v>116</v>
      </c>
      <c r="CK385" s="175">
        <f t="shared" si="382"/>
        <v>0.27011334662863201</v>
      </c>
      <c r="CM385">
        <f t="shared" si="383"/>
        <v>0</v>
      </c>
      <c r="CN385">
        <f t="shared" si="384"/>
        <v>0.46728971962616822</v>
      </c>
      <c r="CO385">
        <f t="shared" si="385"/>
        <v>9.9800399201596807E-2</v>
      </c>
      <c r="CP385">
        <f t="shared" si="386"/>
        <v>0.22779043280182235</v>
      </c>
      <c r="CQ385">
        <f t="shared" si="387"/>
        <v>0</v>
      </c>
      <c r="CR385">
        <f t="shared" si="388"/>
        <v>1.1976047904191618</v>
      </c>
      <c r="CS385">
        <f t="shared" si="389"/>
        <v>3.0612244897959182</v>
      </c>
      <c r="CT385">
        <f t="shared" si="390"/>
        <v>0</v>
      </c>
      <c r="CU385">
        <f t="shared" si="391"/>
        <v>0</v>
      </c>
      <c r="CV385">
        <f t="shared" si="392"/>
        <v>0</v>
      </c>
      <c r="CW385">
        <f t="shared" si="393"/>
        <v>0</v>
      </c>
      <c r="CX385">
        <f t="shared" si="394"/>
        <v>0</v>
      </c>
      <c r="CY385">
        <f t="shared" si="395"/>
        <v>0</v>
      </c>
      <c r="CZ385">
        <f t="shared" si="396"/>
        <v>5</v>
      </c>
      <c r="DA385">
        <f t="shared" si="397"/>
        <v>5.3619302949061662</v>
      </c>
      <c r="DB385">
        <f t="shared" si="398"/>
        <v>0</v>
      </c>
      <c r="DC385">
        <f t="shared" si="399"/>
        <v>0</v>
      </c>
      <c r="DE385" s="24">
        <f t="shared" si="402"/>
        <v>0</v>
      </c>
      <c r="DF385" s="24"/>
      <c r="DG385" s="24"/>
      <c r="DH385" s="24"/>
      <c r="DI385" s="24"/>
      <c r="DJ385" s="24"/>
      <c r="DK385" s="24"/>
      <c r="DL385" s="24"/>
      <c r="DM385" s="24"/>
      <c r="DN385" s="24"/>
      <c r="DO385" s="24"/>
      <c r="DP385" s="24"/>
      <c r="DQ385" s="24"/>
      <c r="DR385" s="24"/>
      <c r="DS385" s="24"/>
    </row>
    <row r="386" spans="1:123" ht="15.75" thickBot="1">
      <c r="A386" s="172" t="str">
        <f ca="1">UFRGS!A25</f>
        <v>UFRGS</v>
      </c>
      <c r="B386" s="172">
        <f ca="1">UFRGS!B25</f>
        <v>23</v>
      </c>
      <c r="C386" s="172" t="str">
        <f ca="1">UFRGS!C25</f>
        <v>Vicente Molina Neto</v>
      </c>
      <c r="D386" s="85" t="str">
        <f ca="1">UFRGS!D25</f>
        <v>P</v>
      </c>
      <c r="E386" s="172">
        <f ca="1">UFRGS!E25</f>
        <v>0</v>
      </c>
      <c r="F386" s="172">
        <f ca="1">UFRGS!F25</f>
        <v>2</v>
      </c>
      <c r="G386" s="172">
        <f ca="1">UFRGS!G25</f>
        <v>1</v>
      </c>
      <c r="H386" s="172">
        <f ca="1">UFRGS!H25</f>
        <v>0</v>
      </c>
      <c r="I386" s="172">
        <f ca="1">UFRGS!I25</f>
        <v>0</v>
      </c>
      <c r="J386" s="172">
        <f ca="1">UFRGS!J25</f>
        <v>2</v>
      </c>
      <c r="K386" s="172">
        <f ca="1">UFRGS!K25</f>
        <v>0</v>
      </c>
      <c r="L386" s="172">
        <f ca="1">UFRGS!L25</f>
        <v>0</v>
      </c>
      <c r="M386" s="172">
        <f ca="1">UFRGS!M25</f>
        <v>0</v>
      </c>
      <c r="N386" s="172">
        <f ca="1">UFRGS!N25</f>
        <v>0</v>
      </c>
      <c r="O386" s="172">
        <f ca="1">UFRGS!O25</f>
        <v>0</v>
      </c>
      <c r="P386" s="172">
        <f ca="1">UFRGS!P25</f>
        <v>0</v>
      </c>
      <c r="Q386" s="172">
        <f ca="1">UFRGS!Q25</f>
        <v>0</v>
      </c>
      <c r="R386" s="172">
        <f ca="1">UFRGS!R25</f>
        <v>1</v>
      </c>
      <c r="S386" s="172">
        <f ca="1">UFRGS!S25</f>
        <v>2.2000000000000002</v>
      </c>
      <c r="T386" s="85" t="str">
        <f ca="1">UFRGS!T25</f>
        <v>P</v>
      </c>
      <c r="U386" s="172">
        <f ca="1">UFRGS!U25</f>
        <v>0</v>
      </c>
      <c r="V386" s="172">
        <f ca="1">UFRGS!V25</f>
        <v>0</v>
      </c>
      <c r="W386" s="172">
        <f ca="1">UFRGS!W25</f>
        <v>0</v>
      </c>
      <c r="X386" s="172">
        <f ca="1">UFRGS!X25</f>
        <v>0</v>
      </c>
      <c r="Y386" s="172">
        <f ca="1">UFRGS!Y25</f>
        <v>0</v>
      </c>
      <c r="Z386" s="172">
        <f ca="1">UFRGS!Z25</f>
        <v>0</v>
      </c>
      <c r="AA386" s="172">
        <f ca="1">UFRGS!AA25</f>
        <v>0</v>
      </c>
      <c r="AB386" s="172">
        <f ca="1">UFRGS!AB25</f>
        <v>0</v>
      </c>
      <c r="AC386" s="172">
        <f ca="1">UFRGS!AC25</f>
        <v>0</v>
      </c>
      <c r="AD386" s="172">
        <f ca="1">UFRGS!AD25</f>
        <v>0</v>
      </c>
      <c r="AE386" s="172">
        <f ca="1">UFRGS!AE25</f>
        <v>0</v>
      </c>
      <c r="AF386" s="172">
        <f ca="1">UFRGS!AF25</f>
        <v>0</v>
      </c>
      <c r="AG386" s="172">
        <f ca="1">UFRGS!AG25</f>
        <v>0</v>
      </c>
      <c r="AH386" s="172">
        <f ca="1">UFRGS!AH25</f>
        <v>0</v>
      </c>
      <c r="AI386" s="172">
        <f ca="1">UFRGS!AI25</f>
        <v>0</v>
      </c>
      <c r="AJ386" s="24"/>
      <c r="AK386" s="93"/>
      <c r="AL386" s="33"/>
      <c r="AM386" s="33"/>
      <c r="AN386" s="36"/>
      <c r="AO386" s="36"/>
      <c r="AP386" s="36"/>
      <c r="AQ386" s="36"/>
      <c r="AR386" s="37"/>
      <c r="AS386" s="33"/>
      <c r="AT386" s="33"/>
      <c r="AU386" s="33"/>
      <c r="AV386" s="33"/>
      <c r="AW386" s="33"/>
      <c r="AX386" s="33"/>
      <c r="AY386" s="33"/>
      <c r="AZ386" s="38">
        <f t="shared" si="440"/>
        <v>2</v>
      </c>
      <c r="BA386" s="39">
        <f t="shared" si="441"/>
        <v>0</v>
      </c>
      <c r="BB386" s="40">
        <f t="shared" si="442"/>
        <v>2</v>
      </c>
      <c r="BC386" s="31">
        <f t="shared" si="443"/>
        <v>2</v>
      </c>
      <c r="BD386" s="40">
        <f t="shared" si="444"/>
        <v>1</v>
      </c>
      <c r="BE386" s="31">
        <f t="shared" si="445"/>
        <v>3</v>
      </c>
      <c r="BF386" s="40">
        <f t="shared" si="446"/>
        <v>0</v>
      </c>
      <c r="BG386" s="31">
        <f t="shared" si="447"/>
        <v>3</v>
      </c>
      <c r="BH386" s="40">
        <f t="shared" si="448"/>
        <v>0</v>
      </c>
      <c r="BI386" s="40">
        <f t="shared" si="449"/>
        <v>2</v>
      </c>
      <c r="BJ386" s="40">
        <f t="shared" si="450"/>
        <v>0</v>
      </c>
      <c r="BK386" s="40">
        <f t="shared" si="451"/>
        <v>0</v>
      </c>
      <c r="BL386" s="40">
        <f t="shared" si="452"/>
        <v>0</v>
      </c>
      <c r="BM386" s="31">
        <f t="shared" si="453"/>
        <v>0</v>
      </c>
      <c r="BN386" s="40">
        <f t="shared" si="454"/>
        <v>0</v>
      </c>
      <c r="BO386" s="40">
        <f t="shared" si="455"/>
        <v>0</v>
      </c>
      <c r="BP386" s="40">
        <f t="shared" si="456"/>
        <v>0</v>
      </c>
      <c r="BQ386" s="40">
        <f t="shared" si="457"/>
        <v>0</v>
      </c>
      <c r="BR386" s="40">
        <f t="shared" si="458"/>
        <v>0</v>
      </c>
      <c r="BS386" s="31">
        <f t="shared" si="459"/>
        <v>0</v>
      </c>
      <c r="BT386" s="40">
        <f t="shared" si="460"/>
        <v>1</v>
      </c>
      <c r="BU386" s="41">
        <f t="shared" si="461"/>
        <v>2.2000000000000002</v>
      </c>
      <c r="BV386" s="41">
        <f t="shared" si="462"/>
        <v>2.2000000000000002</v>
      </c>
      <c r="BW386" s="42"/>
      <c r="BX386" s="39">
        <f t="shared" si="463"/>
        <v>220</v>
      </c>
      <c r="BY386" s="40">
        <f t="shared" si="464"/>
        <v>20</v>
      </c>
      <c r="BZ386" s="40">
        <f t="shared" si="465"/>
        <v>0</v>
      </c>
      <c r="CA386" s="40">
        <f t="shared" si="466"/>
        <v>0</v>
      </c>
      <c r="CB386" s="40">
        <f t="shared" si="467"/>
        <v>47</v>
      </c>
      <c r="CC386" s="32">
        <f t="shared" si="400"/>
        <v>287</v>
      </c>
      <c r="CD386" s="177">
        <f t="shared" si="262"/>
        <v>140.33333333333334</v>
      </c>
      <c r="CE386" s="24">
        <f t="shared" si="468"/>
        <v>3</v>
      </c>
      <c r="CF386" s="177">
        <f t="shared" si="263"/>
        <v>100.33333333333334</v>
      </c>
      <c r="CG386" s="24">
        <f t="shared" si="469"/>
        <v>4</v>
      </c>
      <c r="CH386" s="177">
        <f t="shared" si="264"/>
        <v>47</v>
      </c>
      <c r="CI386" s="24">
        <f t="shared" si="470"/>
        <v>5</v>
      </c>
      <c r="CJ386" s="24">
        <f t="shared" si="401"/>
        <v>228</v>
      </c>
      <c r="CK386" s="175">
        <f t="shared" si="382"/>
        <v>0.1449019261353596</v>
      </c>
      <c r="CM386">
        <f t="shared" si="383"/>
        <v>0</v>
      </c>
      <c r="CN386">
        <f t="shared" si="384"/>
        <v>0.3115264797507788</v>
      </c>
      <c r="CO386">
        <f t="shared" si="385"/>
        <v>9.9800399201596807E-2</v>
      </c>
      <c r="CP386">
        <f t="shared" si="386"/>
        <v>0</v>
      </c>
      <c r="CQ386">
        <f t="shared" si="387"/>
        <v>0</v>
      </c>
      <c r="CR386">
        <f t="shared" si="388"/>
        <v>0.5988023952095809</v>
      </c>
      <c r="CS386">
        <f t="shared" si="389"/>
        <v>0</v>
      </c>
      <c r="CT386">
        <f t="shared" si="390"/>
        <v>0</v>
      </c>
      <c r="CU386">
        <f t="shared" si="391"/>
        <v>0</v>
      </c>
      <c r="CV386">
        <f t="shared" si="392"/>
        <v>0</v>
      </c>
      <c r="CW386">
        <f t="shared" si="393"/>
        <v>0</v>
      </c>
      <c r="CX386">
        <f t="shared" si="394"/>
        <v>0</v>
      </c>
      <c r="CY386">
        <f t="shared" si="395"/>
        <v>0</v>
      </c>
      <c r="CZ386">
        <f t="shared" si="396"/>
        <v>0</v>
      </c>
      <c r="DA386">
        <f t="shared" si="397"/>
        <v>1.3404825737265416</v>
      </c>
      <c r="DB386">
        <f t="shared" si="398"/>
        <v>3.4108527131782949</v>
      </c>
      <c r="DC386">
        <f t="shared" si="399"/>
        <v>3.4645669291338579</v>
      </c>
      <c r="DE386" s="24">
        <f t="shared" si="402"/>
        <v>0</v>
      </c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</row>
    <row r="387" spans="1:123" ht="15.75" thickBot="1">
      <c r="A387" s="24" t="str">
        <f ca="1">UGF!A3</f>
        <v>UGF</v>
      </c>
      <c r="B387" s="24">
        <f ca="1">UGF!B3</f>
        <v>1</v>
      </c>
      <c r="C387" s="24" t="str">
        <f ca="1">UGF!C3</f>
        <v>ANDREA CAMAZ DESLANDES</v>
      </c>
      <c r="D387" s="85" t="str">
        <f ca="1">UGF!D3</f>
        <v>P</v>
      </c>
      <c r="E387" s="24">
        <f ca="1">UGF!E3</f>
        <v>1</v>
      </c>
      <c r="F387" s="24">
        <f ca="1">UGF!F3</f>
        <v>1</v>
      </c>
      <c r="G387" s="24">
        <f ca="1">UGF!G3</f>
        <v>1</v>
      </c>
      <c r="H387" s="24">
        <f ca="1">UGF!H3</f>
        <v>0</v>
      </c>
      <c r="I387" s="24">
        <f ca="1">UGF!I3</f>
        <v>0</v>
      </c>
      <c r="J387" s="24">
        <f ca="1">UGF!J3</f>
        <v>0</v>
      </c>
      <c r="K387" s="24">
        <f ca="1">UGF!K3</f>
        <v>0</v>
      </c>
      <c r="L387" s="24">
        <f ca="1">UGF!L3</f>
        <v>0</v>
      </c>
      <c r="M387" s="24">
        <f ca="1">UGF!M3</f>
        <v>0</v>
      </c>
      <c r="N387" s="24">
        <f ca="1">UGF!N3</f>
        <v>0</v>
      </c>
      <c r="O387" s="24">
        <f ca="1">UGF!O3</f>
        <v>0</v>
      </c>
      <c r="P387" s="24">
        <f ca="1">UGF!P3</f>
        <v>0</v>
      </c>
      <c r="Q387" s="24">
        <f ca="1">UGF!Q3</f>
        <v>0</v>
      </c>
      <c r="R387" s="24">
        <f ca="1">UGF!R3</f>
        <v>0</v>
      </c>
      <c r="S387" s="24">
        <f ca="1">UGF!S3</f>
        <v>0</v>
      </c>
      <c r="T387" s="85" t="str">
        <f ca="1">UGF!T3</f>
        <v>P</v>
      </c>
      <c r="U387" s="24">
        <f ca="1">UGF!U3</f>
        <v>1</v>
      </c>
      <c r="V387" s="24">
        <f ca="1">UGF!V3</f>
        <v>0</v>
      </c>
      <c r="W387" s="24">
        <f ca="1">UGF!W3</f>
        <v>3</v>
      </c>
      <c r="X387" s="24">
        <f ca="1">UGF!X3</f>
        <v>0</v>
      </c>
      <c r="Y387" s="24">
        <f ca="1">UGF!Y3</f>
        <v>0</v>
      </c>
      <c r="Z387" s="24">
        <f ca="1">UGF!Z3</f>
        <v>0</v>
      </c>
      <c r="AA387" s="24">
        <f ca="1">UGF!AA3</f>
        <v>0</v>
      </c>
      <c r="AB387" s="24">
        <f ca="1">UGF!AB3</f>
        <v>0</v>
      </c>
      <c r="AC387" s="24">
        <f ca="1">UGF!AC3</f>
        <v>0</v>
      </c>
      <c r="AD387" s="24">
        <f ca="1">UGF!AD3</f>
        <v>0</v>
      </c>
      <c r="AE387" s="24">
        <f ca="1">UGF!AE3</f>
        <v>0</v>
      </c>
      <c r="AF387" s="24">
        <f ca="1">UGF!AF3</f>
        <v>0</v>
      </c>
      <c r="AG387" s="24">
        <f ca="1">UGF!AG3</f>
        <v>0</v>
      </c>
      <c r="AH387" s="24">
        <f ca="1">UGF!AH3</f>
        <v>0</v>
      </c>
      <c r="AI387" s="24">
        <f ca="1">UGF!AI3</f>
        <v>0</v>
      </c>
      <c r="AJ387" s="24"/>
      <c r="AK387" s="93"/>
      <c r="AL387" s="33"/>
      <c r="AM387" s="33"/>
      <c r="AN387" s="36"/>
      <c r="AO387" s="36"/>
      <c r="AP387" s="36"/>
      <c r="AQ387" s="36"/>
      <c r="AR387" s="37"/>
      <c r="AS387" s="33"/>
      <c r="AT387" s="33"/>
      <c r="AU387" s="33"/>
      <c r="AV387" s="33"/>
      <c r="AW387" s="33"/>
      <c r="AX387" s="33"/>
      <c r="AY387" s="33"/>
      <c r="AZ387" s="38">
        <f t="shared" si="440"/>
        <v>2</v>
      </c>
      <c r="BA387" s="39">
        <f t="shared" si="441"/>
        <v>2</v>
      </c>
      <c r="BB387" s="40">
        <f t="shared" si="442"/>
        <v>1</v>
      </c>
      <c r="BC387" s="31">
        <f t="shared" si="443"/>
        <v>3</v>
      </c>
      <c r="BD387" s="40">
        <f t="shared" si="444"/>
        <v>4</v>
      </c>
      <c r="BE387" s="31">
        <f t="shared" si="445"/>
        <v>7</v>
      </c>
      <c r="BF387" s="40">
        <f t="shared" si="446"/>
        <v>0</v>
      </c>
      <c r="BG387" s="31">
        <f t="shared" si="447"/>
        <v>7</v>
      </c>
      <c r="BH387" s="40">
        <f t="shared" si="448"/>
        <v>0</v>
      </c>
      <c r="BI387" s="40">
        <f t="shared" si="449"/>
        <v>0</v>
      </c>
      <c r="BJ387" s="40">
        <f t="shared" si="450"/>
        <v>0</v>
      </c>
      <c r="BK387" s="40">
        <f t="shared" si="451"/>
        <v>0</v>
      </c>
      <c r="BL387" s="40">
        <f t="shared" si="452"/>
        <v>0</v>
      </c>
      <c r="BM387" s="31">
        <f t="shared" si="453"/>
        <v>0</v>
      </c>
      <c r="BN387" s="40">
        <f t="shared" si="454"/>
        <v>0</v>
      </c>
      <c r="BO387" s="40">
        <f t="shared" si="455"/>
        <v>0</v>
      </c>
      <c r="BP387" s="40">
        <f t="shared" si="456"/>
        <v>0</v>
      </c>
      <c r="BQ387" s="40">
        <f t="shared" si="457"/>
        <v>0</v>
      </c>
      <c r="BR387" s="40">
        <f t="shared" si="458"/>
        <v>0</v>
      </c>
      <c r="BS387" s="31">
        <f t="shared" si="459"/>
        <v>0</v>
      </c>
      <c r="BT387" s="40">
        <f t="shared" si="460"/>
        <v>0</v>
      </c>
      <c r="BU387" s="41">
        <f t="shared" si="461"/>
        <v>0</v>
      </c>
      <c r="BV387" s="41">
        <f t="shared" si="462"/>
        <v>0</v>
      </c>
      <c r="BW387" s="42"/>
      <c r="BX387" s="39">
        <f t="shared" si="463"/>
        <v>520</v>
      </c>
      <c r="BY387" s="40">
        <f t="shared" si="464"/>
        <v>0</v>
      </c>
      <c r="BZ387" s="40">
        <f t="shared" si="465"/>
        <v>0</v>
      </c>
      <c r="CA387" s="40">
        <f t="shared" si="466"/>
        <v>0</v>
      </c>
      <c r="CB387" s="40">
        <f t="shared" si="467"/>
        <v>0</v>
      </c>
      <c r="CC387" s="32">
        <f t="shared" si="400"/>
        <v>520</v>
      </c>
      <c r="CD387" s="177">
        <f t="shared" si="262"/>
        <v>373.33333333333337</v>
      </c>
      <c r="CE387" s="24">
        <f t="shared" si="468"/>
        <v>3</v>
      </c>
      <c r="CF387" s="177">
        <f t="shared" si="263"/>
        <v>333.33333333333337</v>
      </c>
      <c r="CG387" s="24">
        <f t="shared" si="469"/>
        <v>4</v>
      </c>
      <c r="CH387" s="177">
        <f t="shared" si="264"/>
        <v>280</v>
      </c>
      <c r="CI387" s="24">
        <f t="shared" si="470"/>
        <v>5</v>
      </c>
      <c r="CJ387" s="24">
        <f t="shared" si="401"/>
        <v>118</v>
      </c>
      <c r="CK387" s="175">
        <f t="shared" ref="CK387:CK400" si="471">(CC387/(SUM($CC$3:$CC$453))*100)</f>
        <v>0.26254007522782924</v>
      </c>
      <c r="CM387">
        <f t="shared" ref="CM387:CM400" si="472">BA387/(SUM(BA$3:BA$453)/100)</f>
        <v>0.36968576709796674</v>
      </c>
      <c r="CN387">
        <f t="shared" ref="CN387:CN400" si="473">BB387/(SUM(BB$3:BB$453)/100)</f>
        <v>0.1557632398753894</v>
      </c>
      <c r="CO387">
        <f t="shared" ref="CO387:CO400" si="474">BD387/(SUM(BD$3:BD$453)/100)</f>
        <v>0.39920159680638723</v>
      </c>
      <c r="CP387">
        <f t="shared" ref="CP387:CP400" si="475">BF387/(SUM(BF$3:BF$453)/100)</f>
        <v>0</v>
      </c>
      <c r="CQ387">
        <f t="shared" ref="CQ387:CQ400" si="476">BH387/(SUM(BH$3:BH$453)/100)</f>
        <v>0</v>
      </c>
      <c r="CR387">
        <f t="shared" ref="CR387:CR400" si="477">BI387/(SUM(BI$3:BI$453)/100)</f>
        <v>0</v>
      </c>
      <c r="CS387">
        <f t="shared" ref="CS387:CS400" si="478">BJ387/(SUM(BJ$3:BJ$453)/100)</f>
        <v>0</v>
      </c>
      <c r="CT387">
        <f t="shared" ref="CT387:CT400" si="479">BK387/(SUM(BK$3:BK$453)/100)</f>
        <v>0</v>
      </c>
      <c r="CU387">
        <f t="shared" ref="CU387:CU400" si="480">BL387/(SUM(BL$3:BL$453)/100)</f>
        <v>0</v>
      </c>
      <c r="CV387">
        <f t="shared" ref="CV387:CV400" si="481">BN387/(SUM(BN$3:BN$453)/100)</f>
        <v>0</v>
      </c>
      <c r="CW387">
        <f t="shared" ref="CW387:CW400" si="482">BO387/(SUM(BO$3:BO$453)/100)</f>
        <v>0</v>
      </c>
      <c r="CX387">
        <f t="shared" ref="CX387:CX400" si="483">BP387/(SUM(BP$3:BP$453)/100)</f>
        <v>0</v>
      </c>
      <c r="CY387">
        <f t="shared" ref="CY387:CY400" si="484">BQ387/(SUM(BQ$3:BQ$453)/100)</f>
        <v>0</v>
      </c>
      <c r="CZ387">
        <f t="shared" ref="CZ387:CZ400" si="485">BR387/(SUM(BR$3:BR$453)/100)</f>
        <v>0</v>
      </c>
      <c r="DA387">
        <f t="shared" ref="DA387:DA400" si="486">BT387/(SUM(BT$3:BT$453)/100)</f>
        <v>0</v>
      </c>
      <c r="DB387">
        <f t="shared" ref="DB387:DB400" si="487">BU387/(SUM(BU$3:BU$453)/100)</f>
        <v>0</v>
      </c>
      <c r="DC387">
        <f t="shared" ref="DC387:DC400" si="488">BV387/(SUM(BV$3:BV$453)/100)</f>
        <v>0</v>
      </c>
      <c r="DE387" s="24">
        <f t="shared" si="402"/>
        <v>0</v>
      </c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</row>
    <row r="388" spans="1:123" ht="15.75" thickBot="1">
      <c r="A388" s="24" t="str">
        <f ca="1">UGF!A4</f>
        <v>UGF</v>
      </c>
      <c r="B388" s="24">
        <f ca="1">UGF!B4</f>
        <v>2</v>
      </c>
      <c r="C388" s="24" t="str">
        <f ca="1">UGF!C4</f>
        <v>ANETE TRAJMAN</v>
      </c>
      <c r="D388" s="85" t="str">
        <f ca="1">UGF!D4</f>
        <v>P</v>
      </c>
      <c r="E388" s="24">
        <f ca="1">UGF!E4</f>
        <v>1</v>
      </c>
      <c r="F388" s="24">
        <f ca="1">UGF!F4</f>
        <v>1</v>
      </c>
      <c r="G388" s="24">
        <f ca="1">UGF!G4</f>
        <v>0</v>
      </c>
      <c r="H388" s="24">
        <f ca="1">UGF!H4</f>
        <v>0</v>
      </c>
      <c r="I388" s="24">
        <f ca="1">UGF!I4</f>
        <v>0</v>
      </c>
      <c r="J388" s="24">
        <f ca="1">UGF!J4</f>
        <v>0</v>
      </c>
      <c r="K388" s="24">
        <f ca="1">UGF!K4</f>
        <v>0</v>
      </c>
      <c r="L388" s="24">
        <f ca="1">UGF!L4</f>
        <v>0</v>
      </c>
      <c r="M388" s="24">
        <f ca="1">UGF!M4</f>
        <v>0</v>
      </c>
      <c r="N388" s="24">
        <f ca="1">UGF!N4</f>
        <v>0</v>
      </c>
      <c r="O388" s="24">
        <f ca="1">UGF!O4</f>
        <v>0</v>
      </c>
      <c r="P388" s="24">
        <f ca="1">UGF!P4</f>
        <v>0</v>
      </c>
      <c r="Q388" s="24">
        <f ca="1">UGF!Q4</f>
        <v>0</v>
      </c>
      <c r="R388" s="24">
        <f ca="1">UGF!R4</f>
        <v>0</v>
      </c>
      <c r="S388" s="24">
        <f ca="1">UGF!S4</f>
        <v>0</v>
      </c>
      <c r="T388" s="85" t="str">
        <f ca="1">UGF!T4</f>
        <v>P</v>
      </c>
      <c r="U388" s="24">
        <f ca="1">UGF!U4</f>
        <v>0</v>
      </c>
      <c r="V388" s="24">
        <f ca="1">UGF!V4</f>
        <v>1</v>
      </c>
      <c r="W388" s="24">
        <f ca="1">UGF!W4</f>
        <v>3</v>
      </c>
      <c r="X388" s="24">
        <f ca="1">UGF!X4</f>
        <v>0</v>
      </c>
      <c r="Y388" s="24">
        <f ca="1">UGF!Y4</f>
        <v>0</v>
      </c>
      <c r="Z388" s="24">
        <f ca="1">UGF!Z4</f>
        <v>0</v>
      </c>
      <c r="AA388" s="24">
        <f ca="1">UGF!AA4</f>
        <v>0</v>
      </c>
      <c r="AB388" s="24">
        <f ca="1">UGF!AB4</f>
        <v>0</v>
      </c>
      <c r="AC388" s="24">
        <f ca="1">UGF!AC4</f>
        <v>0</v>
      </c>
      <c r="AD388" s="24">
        <f ca="1">UGF!AD4</f>
        <v>0</v>
      </c>
      <c r="AE388" s="24">
        <f ca="1">UGF!AE4</f>
        <v>0</v>
      </c>
      <c r="AF388" s="24">
        <f ca="1">UGF!AF4</f>
        <v>0</v>
      </c>
      <c r="AG388" s="24">
        <f ca="1">UGF!AG4</f>
        <v>0</v>
      </c>
      <c r="AH388" s="24">
        <f ca="1">UGF!AH4</f>
        <v>0</v>
      </c>
      <c r="AI388" s="24">
        <f ca="1">UGF!AI4</f>
        <v>0</v>
      </c>
      <c r="AJ388" s="24"/>
      <c r="AK388" s="93"/>
      <c r="AL388" s="33"/>
      <c r="AM388" s="33"/>
      <c r="AN388" s="36"/>
      <c r="AO388" s="36"/>
      <c r="AP388" s="36"/>
      <c r="AQ388" s="36"/>
      <c r="AR388" s="37"/>
      <c r="AS388" s="33"/>
      <c r="AT388" s="33"/>
      <c r="AU388" s="33"/>
      <c r="AV388" s="33"/>
      <c r="AW388" s="33"/>
      <c r="AX388" s="33"/>
      <c r="AY388" s="33"/>
      <c r="AZ388" s="38">
        <f t="shared" si="440"/>
        <v>2</v>
      </c>
      <c r="BA388" s="39">
        <f t="shared" si="441"/>
        <v>1</v>
      </c>
      <c r="BB388" s="40">
        <f t="shared" si="442"/>
        <v>2</v>
      </c>
      <c r="BC388" s="31">
        <f t="shared" si="443"/>
        <v>3</v>
      </c>
      <c r="BD388" s="40">
        <f t="shared" si="444"/>
        <v>3</v>
      </c>
      <c r="BE388" s="31">
        <f t="shared" si="445"/>
        <v>6</v>
      </c>
      <c r="BF388" s="40">
        <f t="shared" si="446"/>
        <v>0</v>
      </c>
      <c r="BG388" s="31">
        <f t="shared" si="447"/>
        <v>6</v>
      </c>
      <c r="BH388" s="40">
        <f t="shared" si="448"/>
        <v>0</v>
      </c>
      <c r="BI388" s="40">
        <f t="shared" si="449"/>
        <v>0</v>
      </c>
      <c r="BJ388" s="40">
        <f t="shared" si="450"/>
        <v>0</v>
      </c>
      <c r="BK388" s="40">
        <f t="shared" si="451"/>
        <v>0</v>
      </c>
      <c r="BL388" s="40">
        <f t="shared" si="452"/>
        <v>0</v>
      </c>
      <c r="BM388" s="31">
        <f t="shared" si="453"/>
        <v>0</v>
      </c>
      <c r="BN388" s="40">
        <f t="shared" si="454"/>
        <v>0</v>
      </c>
      <c r="BO388" s="40">
        <f t="shared" si="455"/>
        <v>0</v>
      </c>
      <c r="BP388" s="40">
        <f t="shared" si="456"/>
        <v>0</v>
      </c>
      <c r="BQ388" s="40">
        <f t="shared" si="457"/>
        <v>0</v>
      </c>
      <c r="BR388" s="40">
        <f t="shared" si="458"/>
        <v>0</v>
      </c>
      <c r="BS388" s="31">
        <f t="shared" si="459"/>
        <v>0</v>
      </c>
      <c r="BT388" s="40">
        <f t="shared" si="460"/>
        <v>0</v>
      </c>
      <c r="BU388" s="41">
        <f t="shared" si="461"/>
        <v>0</v>
      </c>
      <c r="BV388" s="41">
        <f t="shared" si="462"/>
        <v>0</v>
      </c>
      <c r="BW388" s="42"/>
      <c r="BX388" s="39">
        <f t="shared" si="463"/>
        <v>440</v>
      </c>
      <c r="BY388" s="40">
        <f t="shared" si="464"/>
        <v>0</v>
      </c>
      <c r="BZ388" s="40">
        <f t="shared" si="465"/>
        <v>0</v>
      </c>
      <c r="CA388" s="40">
        <f t="shared" si="466"/>
        <v>0</v>
      </c>
      <c r="CB388" s="40">
        <f t="shared" si="467"/>
        <v>0</v>
      </c>
      <c r="CC388" s="32">
        <f t="shared" ref="CC388:CC451" si="489">IF(AZ388&gt;0,SUM(BX388:CB388),"")</f>
        <v>440</v>
      </c>
      <c r="CD388" s="177">
        <f t="shared" si="262"/>
        <v>293.33333333333337</v>
      </c>
      <c r="CE388" s="24">
        <f t="shared" si="468"/>
        <v>3</v>
      </c>
      <c r="CF388" s="177">
        <f t="shared" si="263"/>
        <v>253.33333333333334</v>
      </c>
      <c r="CG388" s="24">
        <f t="shared" si="469"/>
        <v>4</v>
      </c>
      <c r="CH388" s="177">
        <f t="shared" si="264"/>
        <v>200</v>
      </c>
      <c r="CI388" s="24">
        <f t="shared" si="470"/>
        <v>5</v>
      </c>
      <c r="CJ388" s="24">
        <f t="shared" ref="CJ388:CJ439" si="490">RANK(CC388,$CC$3:$CC$453,0)</f>
        <v>138</v>
      </c>
      <c r="CK388" s="175">
        <f t="shared" si="471"/>
        <v>0.22214929442354783</v>
      </c>
      <c r="CM388">
        <f t="shared" si="472"/>
        <v>0.18484288354898337</v>
      </c>
      <c r="CN388">
        <f t="shared" si="473"/>
        <v>0.3115264797507788</v>
      </c>
      <c r="CO388">
        <f t="shared" si="474"/>
        <v>0.29940119760479045</v>
      </c>
      <c r="CP388">
        <f t="shared" si="475"/>
        <v>0</v>
      </c>
      <c r="CQ388">
        <f t="shared" si="476"/>
        <v>0</v>
      </c>
      <c r="CR388">
        <f t="shared" si="477"/>
        <v>0</v>
      </c>
      <c r="CS388">
        <f t="shared" si="478"/>
        <v>0</v>
      </c>
      <c r="CT388">
        <f t="shared" si="479"/>
        <v>0</v>
      </c>
      <c r="CU388">
        <f t="shared" si="480"/>
        <v>0</v>
      </c>
      <c r="CV388">
        <f t="shared" si="481"/>
        <v>0</v>
      </c>
      <c r="CW388">
        <f t="shared" si="482"/>
        <v>0</v>
      </c>
      <c r="CX388">
        <f t="shared" si="483"/>
        <v>0</v>
      </c>
      <c r="CY388">
        <f t="shared" si="484"/>
        <v>0</v>
      </c>
      <c r="CZ388">
        <f t="shared" si="485"/>
        <v>0</v>
      </c>
      <c r="DA388">
        <f t="shared" si="486"/>
        <v>0</v>
      </c>
      <c r="DB388">
        <f t="shared" si="487"/>
        <v>0</v>
      </c>
      <c r="DC388">
        <f t="shared" si="488"/>
        <v>0</v>
      </c>
      <c r="DE388" s="24">
        <f t="shared" ref="DE388:DE451" si="491">COUNTIF(CC388,"=0")</f>
        <v>0</v>
      </c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</row>
    <row r="389" spans="1:123" ht="15.75" thickBot="1">
      <c r="A389" s="24" t="str">
        <f ca="1">UGF!A5</f>
        <v>UGF</v>
      </c>
      <c r="B389" s="24">
        <f ca="1">UGF!B5</f>
        <v>4</v>
      </c>
      <c r="C389" s="24" t="str">
        <f ca="1">UGF!C5</f>
        <v>CLAUDIO GIL SOARES DE ARAUJO</v>
      </c>
      <c r="D389" s="85" t="str">
        <f ca="1">UGF!D5</f>
        <v>P</v>
      </c>
      <c r="E389" s="24">
        <f ca="1">UGF!E5</f>
        <v>2</v>
      </c>
      <c r="F389" s="24">
        <f ca="1">UGF!F5</f>
        <v>0</v>
      </c>
      <c r="G389" s="24">
        <f ca="1">UGF!G5</f>
        <v>3</v>
      </c>
      <c r="H389" s="24">
        <f ca="1">UGF!H5</f>
        <v>0</v>
      </c>
      <c r="I389" s="24">
        <f ca="1">UGF!I5</f>
        <v>1</v>
      </c>
      <c r="J389" s="24">
        <f ca="1">UGF!J5</f>
        <v>6</v>
      </c>
      <c r="K389" s="24">
        <f ca="1">UGF!K5</f>
        <v>0</v>
      </c>
      <c r="L389" s="24">
        <f ca="1">UGF!L5</f>
        <v>0</v>
      </c>
      <c r="M389" s="24">
        <f ca="1">UGF!M5</f>
        <v>0</v>
      </c>
      <c r="N389" s="24">
        <f ca="1">UGF!N5</f>
        <v>0</v>
      </c>
      <c r="O389" s="24">
        <f ca="1">UGF!O5</f>
        <v>0</v>
      </c>
      <c r="P389" s="24">
        <f ca="1">UGF!P5</f>
        <v>0</v>
      </c>
      <c r="Q389" s="24">
        <f ca="1">UGF!Q5</f>
        <v>0</v>
      </c>
      <c r="R389" s="24">
        <f ca="1">UGF!R5</f>
        <v>0</v>
      </c>
      <c r="S389" s="24">
        <f ca="1">UGF!S5</f>
        <v>0</v>
      </c>
      <c r="T389" s="85" t="str">
        <f ca="1">UGF!T5</f>
        <v>P</v>
      </c>
      <c r="U389" s="24">
        <f ca="1">UGF!U5</f>
        <v>3</v>
      </c>
      <c r="V389" s="24">
        <f ca="1">UGF!V5</f>
        <v>1</v>
      </c>
      <c r="W389" s="24">
        <f ca="1">UGF!W5</f>
        <v>6</v>
      </c>
      <c r="X389" s="24">
        <f ca="1">UGF!X5</f>
        <v>0</v>
      </c>
      <c r="Y389" s="24">
        <f ca="1">UGF!Y5</f>
        <v>0</v>
      </c>
      <c r="Z389" s="24">
        <f ca="1">UGF!Z5</f>
        <v>2</v>
      </c>
      <c r="AA389" s="24">
        <f ca="1">UGF!AA5</f>
        <v>0</v>
      </c>
      <c r="AB389" s="24">
        <f ca="1">UGF!AB5</f>
        <v>0</v>
      </c>
      <c r="AC389" s="24">
        <f ca="1">UGF!AC5</f>
        <v>0</v>
      </c>
      <c r="AD389" s="24">
        <f ca="1">UGF!AD5</f>
        <v>0</v>
      </c>
      <c r="AE389" s="24">
        <f ca="1">UGF!AE5</f>
        <v>0</v>
      </c>
      <c r="AF389" s="24">
        <f ca="1">UGF!AF5</f>
        <v>0</v>
      </c>
      <c r="AG389" s="24">
        <f ca="1">UGF!AG5</f>
        <v>0</v>
      </c>
      <c r="AH389" s="24">
        <f ca="1">UGF!AH5</f>
        <v>0</v>
      </c>
      <c r="AI389" s="24">
        <f ca="1">UGF!AI5</f>
        <v>0</v>
      </c>
      <c r="AJ389" s="24"/>
      <c r="AK389" s="93"/>
      <c r="AL389" s="33"/>
      <c r="AM389" s="33"/>
      <c r="AN389" s="36"/>
      <c r="AO389" s="36"/>
      <c r="AP389" s="36"/>
      <c r="AQ389" s="36"/>
      <c r="AR389" s="37"/>
      <c r="AS389" s="33"/>
      <c r="AT389" s="33"/>
      <c r="AU389" s="33"/>
      <c r="AV389" s="33"/>
      <c r="AW389" s="33"/>
      <c r="AX389" s="33"/>
      <c r="AY389" s="33"/>
      <c r="AZ389" s="38">
        <f t="shared" si="440"/>
        <v>2</v>
      </c>
      <c r="BA389" s="39">
        <f t="shared" si="441"/>
        <v>5</v>
      </c>
      <c r="BB389" s="40">
        <f t="shared" si="442"/>
        <v>1</v>
      </c>
      <c r="BC389" s="31">
        <f t="shared" si="443"/>
        <v>6</v>
      </c>
      <c r="BD389" s="40">
        <f t="shared" si="444"/>
        <v>9</v>
      </c>
      <c r="BE389" s="31">
        <f t="shared" si="445"/>
        <v>15</v>
      </c>
      <c r="BF389" s="40">
        <f t="shared" si="446"/>
        <v>0</v>
      </c>
      <c r="BG389" s="31">
        <f t="shared" si="447"/>
        <v>15</v>
      </c>
      <c r="BH389" s="40">
        <f t="shared" si="448"/>
        <v>1</v>
      </c>
      <c r="BI389" s="40">
        <f t="shared" si="449"/>
        <v>8</v>
      </c>
      <c r="BJ389" s="40">
        <f t="shared" si="450"/>
        <v>0</v>
      </c>
      <c r="BK389" s="40">
        <f t="shared" si="451"/>
        <v>0</v>
      </c>
      <c r="BL389" s="40">
        <f t="shared" si="452"/>
        <v>0</v>
      </c>
      <c r="BM389" s="31">
        <f t="shared" si="453"/>
        <v>0</v>
      </c>
      <c r="BN389" s="40">
        <f t="shared" si="454"/>
        <v>0</v>
      </c>
      <c r="BO389" s="40">
        <f t="shared" si="455"/>
        <v>0</v>
      </c>
      <c r="BP389" s="40">
        <f t="shared" si="456"/>
        <v>0</v>
      </c>
      <c r="BQ389" s="40">
        <f t="shared" si="457"/>
        <v>0</v>
      </c>
      <c r="BR389" s="40">
        <f t="shared" si="458"/>
        <v>0</v>
      </c>
      <c r="BS389" s="31">
        <f t="shared" si="459"/>
        <v>0</v>
      </c>
      <c r="BT389" s="40">
        <f t="shared" si="460"/>
        <v>0</v>
      </c>
      <c r="BU389" s="41">
        <f t="shared" si="461"/>
        <v>0</v>
      </c>
      <c r="BV389" s="41">
        <f t="shared" si="462"/>
        <v>0</v>
      </c>
      <c r="BW389" s="42"/>
      <c r="BX389" s="39">
        <f t="shared" si="463"/>
        <v>1140</v>
      </c>
      <c r="BY389" s="40">
        <f t="shared" si="464"/>
        <v>30</v>
      </c>
      <c r="BZ389" s="40">
        <f t="shared" si="465"/>
        <v>0</v>
      </c>
      <c r="CA389" s="40">
        <f t="shared" si="466"/>
        <v>0</v>
      </c>
      <c r="CB389" s="40">
        <f t="shared" si="467"/>
        <v>0</v>
      </c>
      <c r="CC389" s="32">
        <f t="shared" si="489"/>
        <v>1170</v>
      </c>
      <c r="CD389" s="177">
        <f t="shared" si="262"/>
        <v>1023.3333333333334</v>
      </c>
      <c r="CE389" s="24">
        <f t="shared" si="468"/>
        <v>3</v>
      </c>
      <c r="CF389" s="177">
        <f t="shared" si="263"/>
        <v>983.33333333333337</v>
      </c>
      <c r="CG389" s="24">
        <f t="shared" si="469"/>
        <v>4</v>
      </c>
      <c r="CH389" s="177">
        <f t="shared" si="264"/>
        <v>930</v>
      </c>
      <c r="CI389" s="24">
        <f t="shared" si="470"/>
        <v>5</v>
      </c>
      <c r="CJ389" s="24">
        <f t="shared" si="490"/>
        <v>38</v>
      </c>
      <c r="CK389" s="175">
        <f t="shared" si="471"/>
        <v>0.5907151692626158</v>
      </c>
      <c r="CM389">
        <f t="shared" si="472"/>
        <v>0.92421441774491675</v>
      </c>
      <c r="CN389">
        <f t="shared" si="473"/>
        <v>0.1557632398753894</v>
      </c>
      <c r="CO389">
        <f t="shared" si="474"/>
        <v>0.89820359281437134</v>
      </c>
      <c r="CP389">
        <f t="shared" si="475"/>
        <v>0</v>
      </c>
      <c r="CQ389">
        <f t="shared" si="476"/>
        <v>0.84033613445378152</v>
      </c>
      <c r="CR389">
        <f t="shared" si="477"/>
        <v>2.3952095808383236</v>
      </c>
      <c r="CS389">
        <f t="shared" si="478"/>
        <v>0</v>
      </c>
      <c r="CT389">
        <f t="shared" si="479"/>
        <v>0</v>
      </c>
      <c r="CU389">
        <f t="shared" si="480"/>
        <v>0</v>
      </c>
      <c r="CV389">
        <f t="shared" si="481"/>
        <v>0</v>
      </c>
      <c r="CW389">
        <f t="shared" si="482"/>
        <v>0</v>
      </c>
      <c r="CX389">
        <f t="shared" si="483"/>
        <v>0</v>
      </c>
      <c r="CY389">
        <f t="shared" si="484"/>
        <v>0</v>
      </c>
      <c r="CZ389">
        <f t="shared" si="485"/>
        <v>0</v>
      </c>
      <c r="DA389">
        <f t="shared" si="486"/>
        <v>0</v>
      </c>
      <c r="DB389">
        <f t="shared" si="487"/>
        <v>0</v>
      </c>
      <c r="DC389">
        <f t="shared" si="488"/>
        <v>0</v>
      </c>
      <c r="DE389" s="24">
        <f t="shared" si="491"/>
        <v>0</v>
      </c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</row>
    <row r="390" spans="1:123" ht="15.75" thickBot="1">
      <c r="A390" s="24" t="str">
        <f ca="1">UGF!A6</f>
        <v>UGF</v>
      </c>
      <c r="B390" s="24">
        <f ca="1">UGF!B6</f>
        <v>6</v>
      </c>
      <c r="C390" s="24" t="str">
        <f ca="1">UGF!C6</f>
        <v>ELIREZ BEZERRA DA SILVA</v>
      </c>
      <c r="D390" s="85" t="str">
        <f ca="1">UGF!D6</f>
        <v>P</v>
      </c>
      <c r="E390" s="24">
        <f ca="1">UGF!E6</f>
        <v>0</v>
      </c>
      <c r="F390" s="24">
        <f ca="1">UGF!F6</f>
        <v>0</v>
      </c>
      <c r="G390" s="24">
        <f ca="1">UGF!G6</f>
        <v>0</v>
      </c>
      <c r="H390" s="24">
        <f ca="1">UGF!H6</f>
        <v>0</v>
      </c>
      <c r="I390" s="24">
        <f ca="1">UGF!I6</f>
        <v>0</v>
      </c>
      <c r="J390" s="24">
        <f ca="1">UGF!J6</f>
        <v>0</v>
      </c>
      <c r="K390" s="24">
        <f ca="1">UGF!K6</f>
        <v>0</v>
      </c>
      <c r="L390" s="24">
        <f ca="1">UGF!L6</f>
        <v>0</v>
      </c>
      <c r="M390" s="24">
        <f ca="1">UGF!M6</f>
        <v>0</v>
      </c>
      <c r="N390" s="24">
        <f ca="1">UGF!N6</f>
        <v>0</v>
      </c>
      <c r="O390" s="24">
        <f ca="1">UGF!O6</f>
        <v>0</v>
      </c>
      <c r="P390" s="24">
        <f ca="1">UGF!P6</f>
        <v>0</v>
      </c>
      <c r="Q390" s="24">
        <f ca="1">UGF!Q6</f>
        <v>0</v>
      </c>
      <c r="R390" s="24">
        <f ca="1">UGF!R6</f>
        <v>0</v>
      </c>
      <c r="S390" s="24">
        <f ca="1">UGF!S6</f>
        <v>0</v>
      </c>
      <c r="T390" s="85" t="str">
        <f ca="1">UGF!T6</f>
        <v>P</v>
      </c>
      <c r="U390" s="24">
        <f ca="1">UGF!U6</f>
        <v>0</v>
      </c>
      <c r="V390" s="24">
        <f ca="1">UGF!V6</f>
        <v>0</v>
      </c>
      <c r="W390" s="24">
        <f ca="1">UGF!W6</f>
        <v>0</v>
      </c>
      <c r="X390" s="24">
        <f ca="1">UGF!X6</f>
        <v>0</v>
      </c>
      <c r="Y390" s="24">
        <f ca="1">UGF!Y6</f>
        <v>1</v>
      </c>
      <c r="Z390" s="24">
        <f ca="1">UGF!Z6</f>
        <v>0</v>
      </c>
      <c r="AA390" s="24">
        <f ca="1">UGF!AA6</f>
        <v>0</v>
      </c>
      <c r="AB390" s="24">
        <f ca="1">UGF!AB6</f>
        <v>0</v>
      </c>
      <c r="AC390" s="24">
        <f ca="1">UGF!AC6</f>
        <v>0</v>
      </c>
      <c r="AD390" s="24">
        <f ca="1">UGF!AD6</f>
        <v>0</v>
      </c>
      <c r="AE390" s="24">
        <f ca="1">UGF!AE6</f>
        <v>0</v>
      </c>
      <c r="AF390" s="24">
        <f ca="1">UGF!AF6</f>
        <v>0</v>
      </c>
      <c r="AG390" s="24">
        <f ca="1">UGF!AG6</f>
        <v>0</v>
      </c>
      <c r="AH390" s="24">
        <f ca="1">UGF!AH6</f>
        <v>0</v>
      </c>
      <c r="AI390" s="24">
        <f ca="1">UGF!AI6</f>
        <v>0</v>
      </c>
      <c r="AJ390" s="24"/>
      <c r="AK390" s="93"/>
      <c r="AL390" s="33"/>
      <c r="AM390" s="33"/>
      <c r="AN390" s="36"/>
      <c r="AO390" s="36"/>
      <c r="AP390" s="36"/>
      <c r="AQ390" s="36"/>
      <c r="AR390" s="37"/>
      <c r="AS390" s="33"/>
      <c r="AT390" s="33"/>
      <c r="AU390" s="33"/>
      <c r="AV390" s="33"/>
      <c r="AW390" s="33"/>
      <c r="AX390" s="33"/>
      <c r="AY390" s="33"/>
      <c r="AZ390" s="38">
        <f t="shared" si="440"/>
        <v>2</v>
      </c>
      <c r="BA390" s="39">
        <f t="shared" si="441"/>
        <v>0</v>
      </c>
      <c r="BB390" s="40">
        <f t="shared" si="442"/>
        <v>0</v>
      </c>
      <c r="BC390" s="31">
        <f t="shared" si="443"/>
        <v>0</v>
      </c>
      <c r="BD390" s="40">
        <f t="shared" si="444"/>
        <v>0</v>
      </c>
      <c r="BE390" s="31">
        <f t="shared" si="445"/>
        <v>0</v>
      </c>
      <c r="BF390" s="40">
        <f t="shared" si="446"/>
        <v>0</v>
      </c>
      <c r="BG390" s="31">
        <f t="shared" si="447"/>
        <v>0</v>
      </c>
      <c r="BH390" s="40">
        <f t="shared" si="448"/>
        <v>1</v>
      </c>
      <c r="BI390" s="40">
        <f t="shared" si="449"/>
        <v>0</v>
      </c>
      <c r="BJ390" s="40">
        <f t="shared" si="450"/>
        <v>0</v>
      </c>
      <c r="BK390" s="40">
        <f t="shared" si="451"/>
        <v>0</v>
      </c>
      <c r="BL390" s="40">
        <f t="shared" si="452"/>
        <v>0</v>
      </c>
      <c r="BM390" s="31">
        <f t="shared" si="453"/>
        <v>0</v>
      </c>
      <c r="BN390" s="40">
        <f t="shared" si="454"/>
        <v>0</v>
      </c>
      <c r="BO390" s="40">
        <f t="shared" si="455"/>
        <v>0</v>
      </c>
      <c r="BP390" s="40">
        <f t="shared" si="456"/>
        <v>0</v>
      </c>
      <c r="BQ390" s="40">
        <f t="shared" si="457"/>
        <v>0</v>
      </c>
      <c r="BR390" s="40">
        <f t="shared" si="458"/>
        <v>0</v>
      </c>
      <c r="BS390" s="31">
        <f t="shared" si="459"/>
        <v>0</v>
      </c>
      <c r="BT390" s="40">
        <f t="shared" si="460"/>
        <v>0</v>
      </c>
      <c r="BU390" s="41">
        <f t="shared" si="461"/>
        <v>0</v>
      </c>
      <c r="BV390" s="41">
        <f t="shared" si="462"/>
        <v>0</v>
      </c>
      <c r="BW390" s="42"/>
      <c r="BX390" s="39">
        <f t="shared" si="463"/>
        <v>20</v>
      </c>
      <c r="BY390" s="40">
        <f t="shared" si="464"/>
        <v>0</v>
      </c>
      <c r="BZ390" s="40">
        <f t="shared" si="465"/>
        <v>0</v>
      </c>
      <c r="CA390" s="40">
        <f t="shared" si="466"/>
        <v>0</v>
      </c>
      <c r="CB390" s="40">
        <f t="shared" si="467"/>
        <v>0</v>
      </c>
      <c r="CC390" s="32">
        <f t="shared" si="489"/>
        <v>20</v>
      </c>
      <c r="CD390" s="177">
        <f t="shared" si="262"/>
        <v>-126.66666666666666</v>
      </c>
      <c r="CE390" s="24" t="str">
        <f t="shared" si="468"/>
        <v>NAO</v>
      </c>
      <c r="CF390" s="177">
        <f t="shared" si="263"/>
        <v>-166.66666666666666</v>
      </c>
      <c r="CG390" s="24" t="str">
        <f t="shared" si="469"/>
        <v>NAO</v>
      </c>
      <c r="CH390" s="177">
        <f t="shared" si="264"/>
        <v>-220</v>
      </c>
      <c r="CI390" s="24" t="str">
        <f t="shared" si="470"/>
        <v>NAO</v>
      </c>
      <c r="CJ390" s="24">
        <f t="shared" si="490"/>
        <v>383</v>
      </c>
      <c r="CK390" s="175">
        <f t="shared" si="471"/>
        <v>1.0097695201070357E-2</v>
      </c>
      <c r="CM390">
        <f t="shared" si="472"/>
        <v>0</v>
      </c>
      <c r="CN390">
        <f t="shared" si="473"/>
        <v>0</v>
      </c>
      <c r="CO390">
        <f t="shared" si="474"/>
        <v>0</v>
      </c>
      <c r="CP390">
        <f t="shared" si="475"/>
        <v>0</v>
      </c>
      <c r="CQ390">
        <f t="shared" si="476"/>
        <v>0.84033613445378152</v>
      </c>
      <c r="CR390">
        <f t="shared" si="477"/>
        <v>0</v>
      </c>
      <c r="CS390">
        <f t="shared" si="478"/>
        <v>0</v>
      </c>
      <c r="CT390">
        <f t="shared" si="479"/>
        <v>0</v>
      </c>
      <c r="CU390">
        <f t="shared" si="480"/>
        <v>0</v>
      </c>
      <c r="CV390">
        <f t="shared" si="481"/>
        <v>0</v>
      </c>
      <c r="CW390">
        <f t="shared" si="482"/>
        <v>0</v>
      </c>
      <c r="CX390">
        <f t="shared" si="483"/>
        <v>0</v>
      </c>
      <c r="CY390">
        <f t="shared" si="484"/>
        <v>0</v>
      </c>
      <c r="CZ390">
        <f t="shared" si="485"/>
        <v>0</v>
      </c>
      <c r="DA390">
        <f t="shared" si="486"/>
        <v>0</v>
      </c>
      <c r="DB390">
        <f t="shared" si="487"/>
        <v>0</v>
      </c>
      <c r="DC390">
        <f t="shared" si="488"/>
        <v>0</v>
      </c>
      <c r="DE390" s="24">
        <f t="shared" si="491"/>
        <v>0</v>
      </c>
      <c r="DF390" s="24"/>
      <c r="DG390" s="24"/>
      <c r="DH390" s="24"/>
      <c r="DI390" s="24"/>
      <c r="DJ390" s="24"/>
      <c r="DK390" s="24"/>
      <c r="DL390" s="24"/>
      <c r="DM390" s="24"/>
      <c r="DN390" s="24"/>
      <c r="DO390" s="24"/>
      <c r="DP390" s="24"/>
      <c r="DQ390" s="24"/>
      <c r="DR390" s="24"/>
      <c r="DS390" s="24"/>
    </row>
    <row r="391" spans="1:123" ht="15.75" thickBot="1">
      <c r="A391" s="24" t="str">
        <f ca="1">UGF!A7</f>
        <v>UGF</v>
      </c>
      <c r="B391" s="24">
        <f ca="1">UGF!B7</f>
        <v>7</v>
      </c>
      <c r="C391" s="24" t="str">
        <f ca="1">UGF!C7</f>
        <v>FLAVIA PORTO MELO FERREIRA</v>
      </c>
      <c r="D391" s="85" t="str">
        <f ca="1">UGF!D7</f>
        <v>C</v>
      </c>
      <c r="E391" s="24">
        <f ca="1">UGF!E7</f>
        <v>0</v>
      </c>
      <c r="F391" s="24">
        <f ca="1">UGF!F7</f>
        <v>0</v>
      </c>
      <c r="G391" s="24">
        <f ca="1">UGF!G7</f>
        <v>0</v>
      </c>
      <c r="H391" s="24">
        <f ca="1">UGF!H7</f>
        <v>0</v>
      </c>
      <c r="I391" s="24">
        <f ca="1">UGF!I7</f>
        <v>0</v>
      </c>
      <c r="J391" s="24">
        <f ca="1">UGF!J7</f>
        <v>0</v>
      </c>
      <c r="K391" s="24">
        <f ca="1">UGF!K7</f>
        <v>0</v>
      </c>
      <c r="L391" s="24">
        <f ca="1">UGF!L7</f>
        <v>0</v>
      </c>
      <c r="M391" s="24">
        <f ca="1">UGF!M7</f>
        <v>0</v>
      </c>
      <c r="N391" s="24">
        <f ca="1">UGF!N7</f>
        <v>0</v>
      </c>
      <c r="O391" s="24">
        <f ca="1">UGF!O7</f>
        <v>0</v>
      </c>
      <c r="P391" s="24">
        <f ca="1">UGF!P7</f>
        <v>0</v>
      </c>
      <c r="Q391" s="24">
        <f ca="1">UGF!Q7</f>
        <v>0</v>
      </c>
      <c r="R391" s="24">
        <f ca="1">UGF!R7</f>
        <v>0</v>
      </c>
      <c r="S391" s="24">
        <f ca="1">UGF!S7</f>
        <v>0</v>
      </c>
      <c r="T391" s="85" t="str">
        <f ca="1">UGF!T7</f>
        <v>P</v>
      </c>
      <c r="U391" s="24">
        <f ca="1">UGF!U7</f>
        <v>0</v>
      </c>
      <c r="V391" s="24">
        <f ca="1">UGF!V7</f>
        <v>1</v>
      </c>
      <c r="W391" s="24">
        <f ca="1">UGF!W7</f>
        <v>4</v>
      </c>
      <c r="X391" s="24">
        <f ca="1">UGF!X7</f>
        <v>1</v>
      </c>
      <c r="Y391" s="24">
        <f ca="1">UGF!Y7</f>
        <v>0</v>
      </c>
      <c r="Z391" s="24">
        <f ca="1">UGF!Z7</f>
        <v>1</v>
      </c>
      <c r="AA391" s="24">
        <f ca="1">UGF!AA7</f>
        <v>0</v>
      </c>
      <c r="AB391" s="24">
        <f ca="1">UGF!AB7</f>
        <v>0</v>
      </c>
      <c r="AC391" s="24">
        <f ca="1">UGF!AC7</f>
        <v>0</v>
      </c>
      <c r="AD391" s="24">
        <f ca="1">UGF!AD7</f>
        <v>0</v>
      </c>
      <c r="AE391" s="24">
        <f ca="1">UGF!AE7</f>
        <v>0</v>
      </c>
      <c r="AF391" s="24">
        <f ca="1">UGF!AF7</f>
        <v>0</v>
      </c>
      <c r="AG391" s="24">
        <f ca="1">UGF!AG7</f>
        <v>0</v>
      </c>
      <c r="AH391" s="24">
        <f ca="1">UGF!AH7</f>
        <v>0</v>
      </c>
      <c r="AI391" s="24">
        <f ca="1">UGF!AI7</f>
        <v>0</v>
      </c>
      <c r="AJ391" s="24"/>
      <c r="AK391" s="93"/>
      <c r="AL391" s="33"/>
      <c r="AM391" s="33"/>
      <c r="AN391" s="36"/>
      <c r="AO391" s="36"/>
      <c r="AP391" s="36"/>
      <c r="AQ391" s="36"/>
      <c r="AR391" s="37"/>
      <c r="AS391" s="33"/>
      <c r="AT391" s="33"/>
      <c r="AU391" s="33"/>
      <c r="AV391" s="33"/>
      <c r="AW391" s="33"/>
      <c r="AX391" s="33"/>
      <c r="AY391" s="33"/>
      <c r="AZ391" s="38">
        <f t="shared" si="440"/>
        <v>1</v>
      </c>
      <c r="BA391" s="39">
        <f t="shared" si="441"/>
        <v>0</v>
      </c>
      <c r="BB391" s="40">
        <f t="shared" si="442"/>
        <v>1</v>
      </c>
      <c r="BC391" s="31">
        <f t="shared" si="443"/>
        <v>1</v>
      </c>
      <c r="BD391" s="40">
        <f t="shared" si="444"/>
        <v>4</v>
      </c>
      <c r="BE391" s="31">
        <f t="shared" si="445"/>
        <v>5</v>
      </c>
      <c r="BF391" s="40">
        <f t="shared" si="446"/>
        <v>1</v>
      </c>
      <c r="BG391" s="31">
        <f t="shared" si="447"/>
        <v>6</v>
      </c>
      <c r="BH391" s="40">
        <f t="shared" si="448"/>
        <v>0</v>
      </c>
      <c r="BI391" s="40">
        <f t="shared" si="449"/>
        <v>1</v>
      </c>
      <c r="BJ391" s="40">
        <f t="shared" si="450"/>
        <v>0</v>
      </c>
      <c r="BK391" s="40">
        <f t="shared" si="451"/>
        <v>0</v>
      </c>
      <c r="BL391" s="40">
        <f t="shared" si="452"/>
        <v>0</v>
      </c>
      <c r="BM391" s="31">
        <f t="shared" si="453"/>
        <v>0</v>
      </c>
      <c r="BN391" s="40">
        <f t="shared" si="454"/>
        <v>0</v>
      </c>
      <c r="BO391" s="40">
        <f t="shared" si="455"/>
        <v>0</v>
      </c>
      <c r="BP391" s="40">
        <f t="shared" si="456"/>
        <v>0</v>
      </c>
      <c r="BQ391" s="40">
        <f t="shared" si="457"/>
        <v>0</v>
      </c>
      <c r="BR391" s="40">
        <f t="shared" si="458"/>
        <v>0</v>
      </c>
      <c r="BS391" s="31">
        <f t="shared" si="459"/>
        <v>0</v>
      </c>
      <c r="BT391" s="40">
        <f t="shared" si="460"/>
        <v>0</v>
      </c>
      <c r="BU391" s="41">
        <f t="shared" si="461"/>
        <v>0</v>
      </c>
      <c r="BV391" s="41">
        <f t="shared" si="462"/>
        <v>0</v>
      </c>
      <c r="BW391" s="42"/>
      <c r="BX391" s="39">
        <f t="shared" si="463"/>
        <v>360</v>
      </c>
      <c r="BY391" s="40">
        <f t="shared" si="464"/>
        <v>10</v>
      </c>
      <c r="BZ391" s="40">
        <f t="shared" si="465"/>
        <v>0</v>
      </c>
      <c r="CA391" s="40">
        <f t="shared" si="466"/>
        <v>0</v>
      </c>
      <c r="CB391" s="40">
        <f t="shared" si="467"/>
        <v>0</v>
      </c>
      <c r="CC391" s="32">
        <f t="shared" si="489"/>
        <v>370</v>
      </c>
      <c r="CD391" s="177">
        <f t="shared" si="262"/>
        <v>296.66666666666669</v>
      </c>
      <c r="CE391" s="24">
        <f t="shared" si="468"/>
        <v>3</v>
      </c>
      <c r="CF391" s="177">
        <f t="shared" si="263"/>
        <v>276.66666666666669</v>
      </c>
      <c r="CG391" s="24">
        <f t="shared" si="469"/>
        <v>4</v>
      </c>
      <c r="CH391" s="177">
        <f t="shared" si="264"/>
        <v>250</v>
      </c>
      <c r="CI391" s="24">
        <f t="shared" si="470"/>
        <v>5</v>
      </c>
      <c r="CJ391" s="24">
        <f t="shared" si="490"/>
        <v>163</v>
      </c>
      <c r="CK391" s="175">
        <f t="shared" si="471"/>
        <v>0.18680736121980157</v>
      </c>
      <c r="CM391">
        <f t="shared" si="472"/>
        <v>0</v>
      </c>
      <c r="CN391">
        <f t="shared" si="473"/>
        <v>0.1557632398753894</v>
      </c>
      <c r="CO391">
        <f t="shared" si="474"/>
        <v>0.39920159680638723</v>
      </c>
      <c r="CP391">
        <f t="shared" si="475"/>
        <v>0.22779043280182235</v>
      </c>
      <c r="CQ391">
        <f t="shared" si="476"/>
        <v>0</v>
      </c>
      <c r="CR391">
        <f t="shared" si="477"/>
        <v>0.29940119760479045</v>
      </c>
      <c r="CS391">
        <f t="shared" si="478"/>
        <v>0</v>
      </c>
      <c r="CT391">
        <f t="shared" si="479"/>
        <v>0</v>
      </c>
      <c r="CU391">
        <f t="shared" si="480"/>
        <v>0</v>
      </c>
      <c r="CV391">
        <f t="shared" si="481"/>
        <v>0</v>
      </c>
      <c r="CW391">
        <f t="shared" si="482"/>
        <v>0</v>
      </c>
      <c r="CX391">
        <f t="shared" si="483"/>
        <v>0</v>
      </c>
      <c r="CY391">
        <f t="shared" si="484"/>
        <v>0</v>
      </c>
      <c r="CZ391">
        <f t="shared" si="485"/>
        <v>0</v>
      </c>
      <c r="DA391">
        <f t="shared" si="486"/>
        <v>0</v>
      </c>
      <c r="DB391">
        <f t="shared" si="487"/>
        <v>0</v>
      </c>
      <c r="DC391">
        <f t="shared" si="488"/>
        <v>0</v>
      </c>
      <c r="DE391" s="24">
        <f t="shared" si="491"/>
        <v>0</v>
      </c>
      <c r="DF391" s="24"/>
      <c r="DG391" s="24"/>
      <c r="DH391" s="24"/>
      <c r="DI391" s="24"/>
      <c r="DJ391" s="24"/>
      <c r="DK391" s="24"/>
      <c r="DL391" s="24"/>
      <c r="DM391" s="24"/>
      <c r="DN391" s="24"/>
      <c r="DO391" s="24"/>
      <c r="DP391" s="24"/>
      <c r="DQ391" s="24"/>
      <c r="DR391" s="24"/>
      <c r="DS391" s="24"/>
    </row>
    <row r="392" spans="1:123" ht="15.75" thickBot="1">
      <c r="A392" s="24" t="str">
        <f ca="1">UGF!A8</f>
        <v>UGF</v>
      </c>
      <c r="B392" s="24">
        <f ca="1">UGF!B8</f>
        <v>9</v>
      </c>
      <c r="C392" s="24" t="str">
        <f ca="1">UGF!C8</f>
        <v>LAMARTINE PEREIRA DACOSTA</v>
      </c>
      <c r="D392" s="85" t="str">
        <f ca="1">UGF!D8</f>
        <v>P</v>
      </c>
      <c r="E392" s="24">
        <f ca="1">UGF!E8</f>
        <v>0</v>
      </c>
      <c r="F392" s="24">
        <f ca="1">UGF!F8</f>
        <v>0</v>
      </c>
      <c r="G392" s="24">
        <f ca="1">UGF!G8</f>
        <v>0</v>
      </c>
      <c r="H392" s="24">
        <f ca="1">UGF!H8</f>
        <v>0</v>
      </c>
      <c r="I392" s="24">
        <f ca="1">UGF!I8</f>
        <v>0</v>
      </c>
      <c r="J392" s="24">
        <f ca="1">UGF!J8</f>
        <v>0</v>
      </c>
      <c r="K392" s="24">
        <f ca="1">UGF!K8</f>
        <v>0</v>
      </c>
      <c r="L392" s="24">
        <f ca="1">UGF!L8</f>
        <v>0</v>
      </c>
      <c r="M392" s="24">
        <f ca="1">UGF!M8</f>
        <v>0</v>
      </c>
      <c r="N392" s="24">
        <f ca="1">UGF!N8</f>
        <v>0</v>
      </c>
      <c r="O392" s="24">
        <f ca="1">UGF!O8</f>
        <v>0</v>
      </c>
      <c r="P392" s="24">
        <f ca="1">UGF!P8</f>
        <v>0</v>
      </c>
      <c r="Q392" s="24">
        <f ca="1">UGF!Q8</f>
        <v>0</v>
      </c>
      <c r="R392" s="24">
        <f ca="1">UGF!R8</f>
        <v>0</v>
      </c>
      <c r="S392" s="24">
        <f ca="1">UGF!S8</f>
        <v>0</v>
      </c>
      <c r="T392" s="85" t="str">
        <f ca="1">UGF!T8</f>
        <v>P</v>
      </c>
      <c r="U392" s="24">
        <f ca="1">UGF!U8</f>
        <v>0</v>
      </c>
      <c r="V392" s="24">
        <f ca="1">UGF!V8</f>
        <v>0</v>
      </c>
      <c r="W392" s="24">
        <f ca="1">UGF!W8</f>
        <v>0</v>
      </c>
      <c r="X392" s="24">
        <f ca="1">UGF!X8</f>
        <v>0</v>
      </c>
      <c r="Y392" s="24">
        <f ca="1">UGF!Y8</f>
        <v>0</v>
      </c>
      <c r="Z392" s="24">
        <f ca="1">UGF!Z8</f>
        <v>0</v>
      </c>
      <c r="AA392" s="24">
        <f ca="1">UGF!AA8</f>
        <v>0</v>
      </c>
      <c r="AB392" s="24">
        <f ca="1">UGF!AB8</f>
        <v>0</v>
      </c>
      <c r="AC392" s="24">
        <f ca="1">UGF!AC8</f>
        <v>0</v>
      </c>
      <c r="AD392" s="24">
        <f ca="1">UGF!AD8</f>
        <v>0</v>
      </c>
      <c r="AE392" s="24">
        <f ca="1">UGF!AE8</f>
        <v>0</v>
      </c>
      <c r="AF392" s="24">
        <f ca="1">UGF!AF8</f>
        <v>0</v>
      </c>
      <c r="AG392" s="24">
        <f ca="1">UGF!AG8</f>
        <v>0</v>
      </c>
      <c r="AH392" s="24">
        <f ca="1">UGF!AH8</f>
        <v>0</v>
      </c>
      <c r="AI392" s="24">
        <f ca="1">UGF!AI8</f>
        <v>0</v>
      </c>
      <c r="AJ392" s="24"/>
      <c r="AK392" s="93"/>
      <c r="AL392" s="33"/>
      <c r="AM392" s="33"/>
      <c r="AN392" s="36"/>
      <c r="AO392" s="36"/>
      <c r="AP392" s="36"/>
      <c r="AQ392" s="36"/>
      <c r="AR392" s="37"/>
      <c r="AS392" s="33"/>
      <c r="AT392" s="33"/>
      <c r="AU392" s="33"/>
      <c r="AV392" s="33"/>
      <c r="AW392" s="33"/>
      <c r="AX392" s="33"/>
      <c r="AY392" s="33"/>
      <c r="AZ392" s="38">
        <f t="shared" si="440"/>
        <v>2</v>
      </c>
      <c r="BA392" s="39">
        <f t="shared" si="441"/>
        <v>0</v>
      </c>
      <c r="BB392" s="40">
        <f t="shared" si="442"/>
        <v>0</v>
      </c>
      <c r="BC392" s="31">
        <f t="shared" si="443"/>
        <v>0</v>
      </c>
      <c r="BD392" s="40">
        <f t="shared" si="444"/>
        <v>0</v>
      </c>
      <c r="BE392" s="31">
        <f t="shared" si="445"/>
        <v>0</v>
      </c>
      <c r="BF392" s="40">
        <f t="shared" si="446"/>
        <v>0</v>
      </c>
      <c r="BG392" s="31">
        <f t="shared" si="447"/>
        <v>0</v>
      </c>
      <c r="BH392" s="40">
        <f t="shared" si="448"/>
        <v>0</v>
      </c>
      <c r="BI392" s="40">
        <f t="shared" si="449"/>
        <v>0</v>
      </c>
      <c r="BJ392" s="40">
        <f t="shared" si="450"/>
        <v>0</v>
      </c>
      <c r="BK392" s="40">
        <f t="shared" si="451"/>
        <v>0</v>
      </c>
      <c r="BL392" s="40">
        <f t="shared" si="452"/>
        <v>0</v>
      </c>
      <c r="BM392" s="31">
        <f t="shared" si="453"/>
        <v>0</v>
      </c>
      <c r="BN392" s="40">
        <f t="shared" si="454"/>
        <v>0</v>
      </c>
      <c r="BO392" s="40">
        <f t="shared" si="455"/>
        <v>0</v>
      </c>
      <c r="BP392" s="40">
        <f t="shared" si="456"/>
        <v>0</v>
      </c>
      <c r="BQ392" s="40">
        <f t="shared" si="457"/>
        <v>0</v>
      </c>
      <c r="BR392" s="40">
        <f t="shared" si="458"/>
        <v>0</v>
      </c>
      <c r="BS392" s="31">
        <f t="shared" si="459"/>
        <v>0</v>
      </c>
      <c r="BT392" s="40">
        <f t="shared" si="460"/>
        <v>0</v>
      </c>
      <c r="BU392" s="41">
        <f t="shared" si="461"/>
        <v>0</v>
      </c>
      <c r="BV392" s="41">
        <f t="shared" si="462"/>
        <v>0</v>
      </c>
      <c r="BW392" s="42"/>
      <c r="BX392" s="39">
        <f t="shared" si="463"/>
        <v>0</v>
      </c>
      <c r="BY392" s="40">
        <f t="shared" si="464"/>
        <v>0</v>
      </c>
      <c r="BZ392" s="40">
        <f t="shared" si="465"/>
        <v>0</v>
      </c>
      <c r="CA392" s="40">
        <f t="shared" si="466"/>
        <v>0</v>
      </c>
      <c r="CB392" s="40">
        <f t="shared" si="467"/>
        <v>0</v>
      </c>
      <c r="CC392" s="32">
        <f t="shared" si="489"/>
        <v>0</v>
      </c>
      <c r="CD392" s="177">
        <f t="shared" si="262"/>
        <v>-146.66666666666666</v>
      </c>
      <c r="CE392" s="24" t="str">
        <f t="shared" si="468"/>
        <v>NAO</v>
      </c>
      <c r="CF392" s="177">
        <f t="shared" si="263"/>
        <v>-186.66666666666666</v>
      </c>
      <c r="CG392" s="24" t="str">
        <f t="shared" si="469"/>
        <v>NAO</v>
      </c>
      <c r="CH392" s="177">
        <f t="shared" si="264"/>
        <v>-240</v>
      </c>
      <c r="CI392" s="24" t="str">
        <f t="shared" si="470"/>
        <v>NAO</v>
      </c>
      <c r="CJ392" s="24">
        <f t="shared" si="490"/>
        <v>388</v>
      </c>
      <c r="CK392" s="175">
        <f t="shared" si="471"/>
        <v>0</v>
      </c>
      <c r="CM392">
        <f t="shared" si="472"/>
        <v>0</v>
      </c>
      <c r="CN392">
        <f t="shared" si="473"/>
        <v>0</v>
      </c>
      <c r="CO392">
        <f t="shared" si="474"/>
        <v>0</v>
      </c>
      <c r="CP392">
        <f t="shared" si="475"/>
        <v>0</v>
      </c>
      <c r="CQ392">
        <f t="shared" si="476"/>
        <v>0</v>
      </c>
      <c r="CR392">
        <f t="shared" si="477"/>
        <v>0</v>
      </c>
      <c r="CS392">
        <f t="shared" si="478"/>
        <v>0</v>
      </c>
      <c r="CT392">
        <f t="shared" si="479"/>
        <v>0</v>
      </c>
      <c r="CU392">
        <f t="shared" si="480"/>
        <v>0</v>
      </c>
      <c r="CV392">
        <f t="shared" si="481"/>
        <v>0</v>
      </c>
      <c r="CW392">
        <f t="shared" si="482"/>
        <v>0</v>
      </c>
      <c r="CX392">
        <f t="shared" si="483"/>
        <v>0</v>
      </c>
      <c r="CY392">
        <f t="shared" si="484"/>
        <v>0</v>
      </c>
      <c r="CZ392">
        <f t="shared" si="485"/>
        <v>0</v>
      </c>
      <c r="DA392">
        <f t="shared" si="486"/>
        <v>0</v>
      </c>
      <c r="DB392">
        <f t="shared" si="487"/>
        <v>0</v>
      </c>
      <c r="DC392">
        <f t="shared" si="488"/>
        <v>0</v>
      </c>
      <c r="DE392" s="24">
        <f t="shared" si="491"/>
        <v>1</v>
      </c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</row>
    <row r="393" spans="1:123" ht="15.75" thickBot="1">
      <c r="A393" s="24" t="str">
        <f ca="1">UGF!A9</f>
        <v>UGF</v>
      </c>
      <c r="B393" s="24">
        <f ca="1">UGF!B9</f>
        <v>10</v>
      </c>
      <c r="C393" s="24" t="str">
        <f ca="1">UGF!C9</f>
        <v>MARCOS SANTOS FERREIRA</v>
      </c>
      <c r="D393" s="85" t="str">
        <f ca="1">UGF!D9</f>
        <v>P</v>
      </c>
      <c r="E393" s="24">
        <f ca="1">UGF!E9</f>
        <v>0</v>
      </c>
      <c r="F393" s="24">
        <f ca="1">UGF!F9</f>
        <v>0</v>
      </c>
      <c r="G393" s="24">
        <f ca="1">UGF!G9</f>
        <v>1</v>
      </c>
      <c r="H393" s="24">
        <f ca="1">UGF!H9</f>
        <v>0</v>
      </c>
      <c r="I393" s="24">
        <f ca="1">UGF!I9</f>
        <v>0</v>
      </c>
      <c r="J393" s="24">
        <f ca="1">UGF!J9</f>
        <v>0</v>
      </c>
      <c r="K393" s="24">
        <f ca="1">UGF!K9</f>
        <v>0</v>
      </c>
      <c r="L393" s="24">
        <f ca="1">UGF!L9</f>
        <v>0</v>
      </c>
      <c r="M393" s="24">
        <f ca="1">UGF!M9</f>
        <v>0</v>
      </c>
      <c r="N393" s="24">
        <f ca="1">UGF!N9</f>
        <v>0</v>
      </c>
      <c r="O393" s="24">
        <f ca="1">UGF!O9</f>
        <v>0</v>
      </c>
      <c r="P393" s="24">
        <f ca="1">UGF!P9</f>
        <v>0</v>
      </c>
      <c r="Q393" s="24">
        <f ca="1">UGF!Q9</f>
        <v>0</v>
      </c>
      <c r="R393" s="24">
        <f ca="1">UGF!R9</f>
        <v>0</v>
      </c>
      <c r="S393" s="24">
        <f ca="1">UGF!S9</f>
        <v>0</v>
      </c>
      <c r="T393" s="85" t="str">
        <f ca="1">UGF!T9</f>
        <v>P</v>
      </c>
      <c r="U393" s="24">
        <f ca="1">UGF!U9</f>
        <v>0</v>
      </c>
      <c r="V393" s="24">
        <f ca="1">UGF!V9</f>
        <v>0</v>
      </c>
      <c r="W393" s="24">
        <f ca="1">UGF!W9</f>
        <v>1</v>
      </c>
      <c r="X393" s="24">
        <f ca="1">UGF!X9</f>
        <v>0</v>
      </c>
      <c r="Y393" s="24">
        <f ca="1">UGF!Y9</f>
        <v>0</v>
      </c>
      <c r="Z393" s="24">
        <f ca="1">UGF!Z9</f>
        <v>0</v>
      </c>
      <c r="AA393" s="24">
        <f ca="1">UGF!AA9</f>
        <v>0</v>
      </c>
      <c r="AB393" s="24">
        <f ca="1">UGF!AB9</f>
        <v>0</v>
      </c>
      <c r="AC393" s="24">
        <f ca="1">UGF!AC9</f>
        <v>0</v>
      </c>
      <c r="AD393" s="24">
        <f ca="1">UGF!AD9</f>
        <v>0</v>
      </c>
      <c r="AE393" s="24">
        <f ca="1">UGF!AE9</f>
        <v>0</v>
      </c>
      <c r="AF393" s="24">
        <f ca="1">UGF!AF9</f>
        <v>0</v>
      </c>
      <c r="AG393" s="24">
        <f ca="1">UGF!AG9</f>
        <v>0</v>
      </c>
      <c r="AH393" s="24">
        <f ca="1">UGF!AH9</f>
        <v>0</v>
      </c>
      <c r="AI393" s="24">
        <f ca="1">UGF!AI9</f>
        <v>0</v>
      </c>
      <c r="AJ393" s="24"/>
      <c r="AK393" s="93"/>
      <c r="AL393" s="33"/>
      <c r="AM393" s="33"/>
      <c r="AN393" s="36"/>
      <c r="AO393" s="36"/>
      <c r="AP393" s="36"/>
      <c r="AQ393" s="36"/>
      <c r="AR393" s="37"/>
      <c r="AS393" s="33"/>
      <c r="AT393" s="33"/>
      <c r="AU393" s="33"/>
      <c r="AV393" s="33"/>
      <c r="AW393" s="33"/>
      <c r="AX393" s="33"/>
      <c r="AY393" s="33"/>
      <c r="AZ393" s="38">
        <f t="shared" si="440"/>
        <v>2</v>
      </c>
      <c r="BA393" s="39">
        <f t="shared" si="441"/>
        <v>0</v>
      </c>
      <c r="BB393" s="40">
        <f t="shared" si="442"/>
        <v>0</v>
      </c>
      <c r="BC393" s="31">
        <f t="shared" si="443"/>
        <v>0</v>
      </c>
      <c r="BD393" s="40">
        <f t="shared" si="444"/>
        <v>2</v>
      </c>
      <c r="BE393" s="31">
        <f t="shared" si="445"/>
        <v>2</v>
      </c>
      <c r="BF393" s="40">
        <f t="shared" si="446"/>
        <v>0</v>
      </c>
      <c r="BG393" s="31">
        <f t="shared" si="447"/>
        <v>2</v>
      </c>
      <c r="BH393" s="40">
        <f t="shared" si="448"/>
        <v>0</v>
      </c>
      <c r="BI393" s="40">
        <f t="shared" si="449"/>
        <v>0</v>
      </c>
      <c r="BJ393" s="40">
        <f t="shared" si="450"/>
        <v>0</v>
      </c>
      <c r="BK393" s="40">
        <f t="shared" si="451"/>
        <v>0</v>
      </c>
      <c r="BL393" s="40">
        <f t="shared" si="452"/>
        <v>0</v>
      </c>
      <c r="BM393" s="31">
        <f t="shared" si="453"/>
        <v>0</v>
      </c>
      <c r="BN393" s="40">
        <f t="shared" si="454"/>
        <v>0</v>
      </c>
      <c r="BO393" s="40">
        <f t="shared" si="455"/>
        <v>0</v>
      </c>
      <c r="BP393" s="40">
        <f t="shared" si="456"/>
        <v>0</v>
      </c>
      <c r="BQ393" s="40">
        <f t="shared" si="457"/>
        <v>0</v>
      </c>
      <c r="BR393" s="40">
        <f t="shared" si="458"/>
        <v>0</v>
      </c>
      <c r="BS393" s="31">
        <f t="shared" si="459"/>
        <v>0</v>
      </c>
      <c r="BT393" s="40">
        <f t="shared" si="460"/>
        <v>0</v>
      </c>
      <c r="BU393" s="41">
        <f t="shared" si="461"/>
        <v>0</v>
      </c>
      <c r="BV393" s="41">
        <f t="shared" si="462"/>
        <v>0</v>
      </c>
      <c r="BW393" s="42"/>
      <c r="BX393" s="39">
        <f t="shared" si="463"/>
        <v>120</v>
      </c>
      <c r="BY393" s="40">
        <f t="shared" si="464"/>
        <v>0</v>
      </c>
      <c r="BZ393" s="40">
        <f t="shared" si="465"/>
        <v>0</v>
      </c>
      <c r="CA393" s="40">
        <f t="shared" si="466"/>
        <v>0</v>
      </c>
      <c r="CB393" s="40">
        <f t="shared" si="467"/>
        <v>0</v>
      </c>
      <c r="CC393" s="32">
        <f t="shared" si="489"/>
        <v>120</v>
      </c>
      <c r="CD393" s="177">
        <f t="shared" si="262"/>
        <v>-26.666666666666657</v>
      </c>
      <c r="CE393" s="24" t="str">
        <f t="shared" si="468"/>
        <v>NAO</v>
      </c>
      <c r="CF393" s="177">
        <f t="shared" si="263"/>
        <v>-66.666666666666657</v>
      </c>
      <c r="CG393" s="24" t="str">
        <f t="shared" si="469"/>
        <v>NAO</v>
      </c>
      <c r="CH393" s="177">
        <f t="shared" si="264"/>
        <v>-120</v>
      </c>
      <c r="CI393" s="24" t="str">
        <f t="shared" si="470"/>
        <v>NAO</v>
      </c>
      <c r="CJ393" s="24">
        <f t="shared" si="490"/>
        <v>332</v>
      </c>
      <c r="CK393" s="175">
        <f t="shared" si="471"/>
        <v>6.0586171206422137E-2</v>
      </c>
      <c r="CM393">
        <f t="shared" si="472"/>
        <v>0</v>
      </c>
      <c r="CN393">
        <f t="shared" si="473"/>
        <v>0</v>
      </c>
      <c r="CO393">
        <f t="shared" si="474"/>
        <v>0.19960079840319361</v>
      </c>
      <c r="CP393">
        <f t="shared" si="475"/>
        <v>0</v>
      </c>
      <c r="CQ393">
        <f t="shared" si="476"/>
        <v>0</v>
      </c>
      <c r="CR393">
        <f t="shared" si="477"/>
        <v>0</v>
      </c>
      <c r="CS393">
        <f t="shared" si="478"/>
        <v>0</v>
      </c>
      <c r="CT393">
        <f t="shared" si="479"/>
        <v>0</v>
      </c>
      <c r="CU393">
        <f t="shared" si="480"/>
        <v>0</v>
      </c>
      <c r="CV393">
        <f t="shared" si="481"/>
        <v>0</v>
      </c>
      <c r="CW393">
        <f t="shared" si="482"/>
        <v>0</v>
      </c>
      <c r="CX393">
        <f t="shared" si="483"/>
        <v>0</v>
      </c>
      <c r="CY393">
        <f t="shared" si="484"/>
        <v>0</v>
      </c>
      <c r="CZ393">
        <f t="shared" si="485"/>
        <v>0</v>
      </c>
      <c r="DA393">
        <f t="shared" si="486"/>
        <v>0</v>
      </c>
      <c r="DB393">
        <f t="shared" si="487"/>
        <v>0</v>
      </c>
      <c r="DC393">
        <f t="shared" si="488"/>
        <v>0</v>
      </c>
      <c r="DE393" s="24">
        <f t="shared" si="491"/>
        <v>0</v>
      </c>
      <c r="DF393" s="24"/>
      <c r="DG393" s="24"/>
      <c r="DH393" s="24"/>
      <c r="DI393" s="24"/>
      <c r="DJ393" s="24"/>
      <c r="DK393" s="24"/>
      <c r="DL393" s="24"/>
      <c r="DM393" s="24"/>
      <c r="DN393" s="24"/>
      <c r="DO393" s="24"/>
      <c r="DP393" s="24"/>
      <c r="DQ393" s="24"/>
      <c r="DR393" s="24"/>
      <c r="DS393" s="24"/>
    </row>
    <row r="394" spans="1:123" ht="15.75" thickBot="1">
      <c r="A394" s="24" t="str">
        <f ca="1">UGF!A10</f>
        <v>UGF</v>
      </c>
      <c r="B394" s="24">
        <f ca="1">UGF!B10</f>
        <v>11</v>
      </c>
      <c r="C394" s="24" t="str">
        <f ca="1">UGF!C10</f>
        <v>MONIQUE RIBEIRO DE ASSIS</v>
      </c>
      <c r="D394" s="85" t="str">
        <f ca="1">UGF!D10</f>
        <v>P</v>
      </c>
      <c r="E394" s="24">
        <f ca="1">UGF!E10</f>
        <v>0</v>
      </c>
      <c r="F394" s="24">
        <f ca="1">UGF!F10</f>
        <v>1</v>
      </c>
      <c r="G394" s="24">
        <f ca="1">UGF!G10</f>
        <v>0</v>
      </c>
      <c r="H394" s="24">
        <f ca="1">UGF!H10</f>
        <v>0</v>
      </c>
      <c r="I394" s="24">
        <f ca="1">UGF!I10</f>
        <v>0</v>
      </c>
      <c r="J394" s="24">
        <f ca="1">UGF!J10</f>
        <v>0</v>
      </c>
      <c r="K394" s="24">
        <f ca="1">UGF!K10</f>
        <v>0</v>
      </c>
      <c r="L394" s="24">
        <f ca="1">UGF!L10</f>
        <v>0</v>
      </c>
      <c r="M394" s="24">
        <f ca="1">UGF!M10</f>
        <v>0</v>
      </c>
      <c r="N394" s="24">
        <f ca="1">UGF!N10</f>
        <v>0</v>
      </c>
      <c r="O394" s="24">
        <f ca="1">UGF!O10</f>
        <v>0</v>
      </c>
      <c r="P394" s="24">
        <f ca="1">UGF!P10</f>
        <v>0</v>
      </c>
      <c r="Q394" s="24">
        <f ca="1">UGF!Q10</f>
        <v>0</v>
      </c>
      <c r="R394" s="24">
        <f ca="1">UGF!R10</f>
        <v>0</v>
      </c>
      <c r="S394" s="24">
        <f ca="1">UGF!S10</f>
        <v>0</v>
      </c>
      <c r="T394" s="85" t="str">
        <f ca="1">UGF!T10</f>
        <v>P</v>
      </c>
      <c r="U394" s="24">
        <f ca="1">UGF!U10</f>
        <v>1</v>
      </c>
      <c r="V394" s="24">
        <f ca="1">UGF!V10</f>
        <v>0</v>
      </c>
      <c r="W394" s="24">
        <f ca="1">UGF!W10</f>
        <v>1</v>
      </c>
      <c r="X394" s="24">
        <f ca="1">UGF!X10</f>
        <v>1</v>
      </c>
      <c r="Y394" s="24">
        <f ca="1">UGF!Y10</f>
        <v>0</v>
      </c>
      <c r="Z394" s="24">
        <f ca="1">UGF!Z10</f>
        <v>0</v>
      </c>
      <c r="AA394" s="24">
        <f ca="1">UGF!AA10</f>
        <v>0</v>
      </c>
      <c r="AB394" s="24">
        <f ca="1">UGF!AB10</f>
        <v>0</v>
      </c>
      <c r="AC394" s="24">
        <f ca="1">UGF!AC10</f>
        <v>0</v>
      </c>
      <c r="AD394" s="24">
        <f ca="1">UGF!AD10</f>
        <v>0</v>
      </c>
      <c r="AE394" s="24">
        <f ca="1">UGF!AE10</f>
        <v>0</v>
      </c>
      <c r="AF394" s="24">
        <f ca="1">UGF!AF10</f>
        <v>0</v>
      </c>
      <c r="AG394" s="24">
        <f ca="1">UGF!AG10</f>
        <v>0</v>
      </c>
      <c r="AH394" s="24">
        <f ca="1">UGF!AH10</f>
        <v>0</v>
      </c>
      <c r="AI394" s="24">
        <f ca="1">UGF!AI10</f>
        <v>0</v>
      </c>
      <c r="AJ394" s="24"/>
      <c r="AK394" s="93"/>
      <c r="AL394" s="33"/>
      <c r="AM394" s="33"/>
      <c r="AN394" s="36"/>
      <c r="AO394" s="36"/>
      <c r="AP394" s="36"/>
      <c r="AQ394" s="36"/>
      <c r="AR394" s="37"/>
      <c r="AS394" s="33"/>
      <c r="AT394" s="33"/>
      <c r="AU394" s="33"/>
      <c r="AV394" s="33"/>
      <c r="AW394" s="33"/>
      <c r="AX394" s="33"/>
      <c r="AY394" s="33"/>
      <c r="AZ394" s="38">
        <f t="shared" si="440"/>
        <v>2</v>
      </c>
      <c r="BA394" s="39">
        <f t="shared" si="441"/>
        <v>1</v>
      </c>
      <c r="BB394" s="40">
        <f t="shared" si="442"/>
        <v>1</v>
      </c>
      <c r="BC394" s="31">
        <f t="shared" si="443"/>
        <v>2</v>
      </c>
      <c r="BD394" s="40">
        <f t="shared" si="444"/>
        <v>1</v>
      </c>
      <c r="BE394" s="31">
        <f t="shared" si="445"/>
        <v>3</v>
      </c>
      <c r="BF394" s="40">
        <f t="shared" si="446"/>
        <v>1</v>
      </c>
      <c r="BG394" s="31">
        <f t="shared" si="447"/>
        <v>4</v>
      </c>
      <c r="BH394" s="40">
        <f t="shared" si="448"/>
        <v>0</v>
      </c>
      <c r="BI394" s="40">
        <f t="shared" si="449"/>
        <v>0</v>
      </c>
      <c r="BJ394" s="40">
        <f t="shared" si="450"/>
        <v>0</v>
      </c>
      <c r="BK394" s="40">
        <f t="shared" si="451"/>
        <v>0</v>
      </c>
      <c r="BL394" s="40">
        <f t="shared" si="452"/>
        <v>0</v>
      </c>
      <c r="BM394" s="31">
        <f t="shared" si="453"/>
        <v>0</v>
      </c>
      <c r="BN394" s="40">
        <f t="shared" si="454"/>
        <v>0</v>
      </c>
      <c r="BO394" s="40">
        <f t="shared" si="455"/>
        <v>0</v>
      </c>
      <c r="BP394" s="40">
        <f t="shared" si="456"/>
        <v>0</v>
      </c>
      <c r="BQ394" s="40">
        <f t="shared" si="457"/>
        <v>0</v>
      </c>
      <c r="BR394" s="40">
        <f t="shared" si="458"/>
        <v>0</v>
      </c>
      <c r="BS394" s="31">
        <f t="shared" si="459"/>
        <v>0</v>
      </c>
      <c r="BT394" s="40">
        <f t="shared" si="460"/>
        <v>0</v>
      </c>
      <c r="BU394" s="41">
        <f t="shared" si="461"/>
        <v>0</v>
      </c>
      <c r="BV394" s="41">
        <f t="shared" si="462"/>
        <v>0</v>
      </c>
      <c r="BW394" s="42"/>
      <c r="BX394" s="39">
        <f t="shared" si="463"/>
        <v>280</v>
      </c>
      <c r="BY394" s="40">
        <f t="shared" si="464"/>
        <v>0</v>
      </c>
      <c r="BZ394" s="40">
        <f t="shared" si="465"/>
        <v>0</v>
      </c>
      <c r="CA394" s="40">
        <f t="shared" si="466"/>
        <v>0</v>
      </c>
      <c r="CB394" s="40">
        <f t="shared" si="467"/>
        <v>0</v>
      </c>
      <c r="CC394" s="32">
        <f t="shared" si="489"/>
        <v>280</v>
      </c>
      <c r="CD394" s="177">
        <f t="shared" si="262"/>
        <v>133.33333333333334</v>
      </c>
      <c r="CE394" s="24">
        <f t="shared" si="468"/>
        <v>3</v>
      </c>
      <c r="CF394" s="177">
        <f t="shared" si="263"/>
        <v>93.333333333333343</v>
      </c>
      <c r="CG394" s="24">
        <f t="shared" si="469"/>
        <v>4</v>
      </c>
      <c r="CH394" s="177">
        <f t="shared" si="264"/>
        <v>40</v>
      </c>
      <c r="CI394" s="24">
        <f t="shared" si="470"/>
        <v>5</v>
      </c>
      <c r="CJ394" s="24">
        <f t="shared" si="490"/>
        <v>230</v>
      </c>
      <c r="CK394" s="175">
        <f t="shared" si="471"/>
        <v>0.14136773281498499</v>
      </c>
      <c r="CM394">
        <f t="shared" si="472"/>
        <v>0.18484288354898337</v>
      </c>
      <c r="CN394">
        <f t="shared" si="473"/>
        <v>0.1557632398753894</v>
      </c>
      <c r="CO394">
        <f t="shared" si="474"/>
        <v>9.9800399201596807E-2</v>
      </c>
      <c r="CP394">
        <f t="shared" si="475"/>
        <v>0.22779043280182235</v>
      </c>
      <c r="CQ394">
        <f t="shared" si="476"/>
        <v>0</v>
      </c>
      <c r="CR394">
        <f t="shared" si="477"/>
        <v>0</v>
      </c>
      <c r="CS394">
        <f t="shared" si="478"/>
        <v>0</v>
      </c>
      <c r="CT394">
        <f t="shared" si="479"/>
        <v>0</v>
      </c>
      <c r="CU394">
        <f t="shared" si="480"/>
        <v>0</v>
      </c>
      <c r="CV394">
        <f t="shared" si="481"/>
        <v>0</v>
      </c>
      <c r="CW394">
        <f t="shared" si="482"/>
        <v>0</v>
      </c>
      <c r="CX394">
        <f t="shared" si="483"/>
        <v>0</v>
      </c>
      <c r="CY394">
        <f t="shared" si="484"/>
        <v>0</v>
      </c>
      <c r="CZ394">
        <f t="shared" si="485"/>
        <v>0</v>
      </c>
      <c r="DA394">
        <f t="shared" si="486"/>
        <v>0</v>
      </c>
      <c r="DB394">
        <f t="shared" si="487"/>
        <v>0</v>
      </c>
      <c r="DC394">
        <f t="shared" si="488"/>
        <v>0</v>
      </c>
      <c r="DE394" s="24">
        <f t="shared" si="491"/>
        <v>0</v>
      </c>
      <c r="DF394" s="24"/>
      <c r="DG394" s="24"/>
      <c r="DH394" s="24"/>
      <c r="DI394" s="24"/>
      <c r="DJ394" s="24"/>
      <c r="DK394" s="24"/>
      <c r="DL394" s="24"/>
      <c r="DM394" s="24"/>
      <c r="DN394" s="24"/>
      <c r="DO394" s="24"/>
      <c r="DP394" s="24"/>
      <c r="DQ394" s="24"/>
      <c r="DR394" s="24"/>
      <c r="DS394" s="24"/>
    </row>
    <row r="395" spans="1:123" ht="15.75" thickBot="1">
      <c r="A395" s="24" t="str">
        <f ca="1">UGF!A11</f>
        <v>UGF</v>
      </c>
      <c r="B395" s="24">
        <f ca="1">UGF!B11</f>
        <v>12</v>
      </c>
      <c r="C395" s="24" t="str">
        <f ca="1">UGF!C11</f>
        <v>NILDA FERREIRA DOS SANTOS</v>
      </c>
      <c r="D395" s="85" t="str">
        <f ca="1">UGF!D11</f>
        <v>P</v>
      </c>
      <c r="E395" s="24">
        <f ca="1">UGF!E11</f>
        <v>0</v>
      </c>
      <c r="F395" s="24">
        <f ca="1">UGF!F11</f>
        <v>0</v>
      </c>
      <c r="G395" s="24">
        <f ca="1">UGF!G11</f>
        <v>0</v>
      </c>
      <c r="H395" s="24">
        <f ca="1">UGF!H11</f>
        <v>0</v>
      </c>
      <c r="I395" s="24">
        <f ca="1">UGF!I11</f>
        <v>0</v>
      </c>
      <c r="J395" s="24">
        <f ca="1">UGF!J11</f>
        <v>0</v>
      </c>
      <c r="K395" s="24">
        <f ca="1">UGF!K11</f>
        <v>0</v>
      </c>
      <c r="L395" s="24">
        <f ca="1">UGF!L11</f>
        <v>0</v>
      </c>
      <c r="M395" s="24">
        <f ca="1">UGF!M11</f>
        <v>0</v>
      </c>
      <c r="N395" s="24">
        <f ca="1">UGF!N11</f>
        <v>0</v>
      </c>
      <c r="O395" s="24">
        <f ca="1">UGF!O11</f>
        <v>0</v>
      </c>
      <c r="P395" s="24">
        <f ca="1">UGF!P11</f>
        <v>0</v>
      </c>
      <c r="Q395" s="24">
        <f ca="1">UGF!Q11</f>
        <v>0</v>
      </c>
      <c r="R395" s="24">
        <f ca="1">UGF!R11</f>
        <v>0</v>
      </c>
      <c r="S395" s="24">
        <f ca="1">UGF!S11</f>
        <v>0</v>
      </c>
      <c r="T395" s="85" t="str">
        <f ca="1">UGF!T11</f>
        <v>C</v>
      </c>
      <c r="U395" s="24">
        <f ca="1">UGF!U11</f>
        <v>0</v>
      </c>
      <c r="V395" s="24">
        <f ca="1">UGF!V11</f>
        <v>0</v>
      </c>
      <c r="W395" s="24">
        <f ca="1">UGF!W11</f>
        <v>0</v>
      </c>
      <c r="X395" s="24">
        <f ca="1">UGF!X11</f>
        <v>0</v>
      </c>
      <c r="Y395" s="24">
        <f ca="1">UGF!Y11</f>
        <v>0</v>
      </c>
      <c r="Z395" s="24">
        <f ca="1">UGF!Z11</f>
        <v>0</v>
      </c>
      <c r="AA395" s="24">
        <f ca="1">UGF!AA11</f>
        <v>0</v>
      </c>
      <c r="AB395" s="24">
        <f ca="1">UGF!AB11</f>
        <v>0</v>
      </c>
      <c r="AC395" s="24">
        <f ca="1">UGF!AC11</f>
        <v>0</v>
      </c>
      <c r="AD395" s="24">
        <f ca="1">UGF!AD11</f>
        <v>0</v>
      </c>
      <c r="AE395" s="24">
        <f ca="1">UGF!AE11</f>
        <v>0</v>
      </c>
      <c r="AF395" s="24">
        <f ca="1">UGF!AF11</f>
        <v>0</v>
      </c>
      <c r="AG395" s="24">
        <f ca="1">UGF!AG11</f>
        <v>0</v>
      </c>
      <c r="AH395" s="24">
        <f ca="1">UGF!AH11</f>
        <v>0</v>
      </c>
      <c r="AI395" s="24">
        <f ca="1">UGF!AI11</f>
        <v>0</v>
      </c>
      <c r="AJ395" s="24"/>
      <c r="AK395" s="93"/>
      <c r="AL395" s="33"/>
      <c r="AM395" s="33"/>
      <c r="AN395" s="36"/>
      <c r="AO395" s="36"/>
      <c r="AP395" s="36"/>
      <c r="AQ395" s="36"/>
      <c r="AR395" s="37"/>
      <c r="AS395" s="33"/>
      <c r="AT395" s="33"/>
      <c r="AU395" s="33"/>
      <c r="AV395" s="33"/>
      <c r="AW395" s="33"/>
      <c r="AX395" s="33"/>
      <c r="AY395" s="33"/>
      <c r="AZ395" s="38">
        <f t="shared" si="440"/>
        <v>1</v>
      </c>
      <c r="BA395" s="39">
        <f t="shared" si="441"/>
        <v>0</v>
      </c>
      <c r="BB395" s="40">
        <f t="shared" si="442"/>
        <v>0</v>
      </c>
      <c r="BC395" s="31">
        <f t="shared" si="443"/>
        <v>0</v>
      </c>
      <c r="BD395" s="40">
        <f t="shared" si="444"/>
        <v>0</v>
      </c>
      <c r="BE395" s="31">
        <f t="shared" si="445"/>
        <v>0</v>
      </c>
      <c r="BF395" s="40">
        <f t="shared" si="446"/>
        <v>0</v>
      </c>
      <c r="BG395" s="31">
        <f t="shared" si="447"/>
        <v>0</v>
      </c>
      <c r="BH395" s="40">
        <f t="shared" si="448"/>
        <v>0</v>
      </c>
      <c r="BI395" s="40">
        <f t="shared" si="449"/>
        <v>0</v>
      </c>
      <c r="BJ395" s="40">
        <f t="shared" si="450"/>
        <v>0</v>
      </c>
      <c r="BK395" s="40">
        <f t="shared" si="451"/>
        <v>0</v>
      </c>
      <c r="BL395" s="40">
        <f t="shared" si="452"/>
        <v>0</v>
      </c>
      <c r="BM395" s="31">
        <f t="shared" si="453"/>
        <v>0</v>
      </c>
      <c r="BN395" s="40">
        <f t="shared" si="454"/>
        <v>0</v>
      </c>
      <c r="BO395" s="40">
        <f t="shared" si="455"/>
        <v>0</v>
      </c>
      <c r="BP395" s="40">
        <f t="shared" si="456"/>
        <v>0</v>
      </c>
      <c r="BQ395" s="40">
        <f t="shared" si="457"/>
        <v>0</v>
      </c>
      <c r="BR395" s="40">
        <f t="shared" si="458"/>
        <v>0</v>
      </c>
      <c r="BS395" s="31">
        <f t="shared" si="459"/>
        <v>0</v>
      </c>
      <c r="BT395" s="40">
        <f t="shared" si="460"/>
        <v>0</v>
      </c>
      <c r="BU395" s="41">
        <f t="shared" si="461"/>
        <v>0</v>
      </c>
      <c r="BV395" s="41">
        <f t="shared" si="462"/>
        <v>0</v>
      </c>
      <c r="BW395" s="42"/>
      <c r="BX395" s="39">
        <f t="shared" si="463"/>
        <v>0</v>
      </c>
      <c r="BY395" s="40">
        <f t="shared" si="464"/>
        <v>0</v>
      </c>
      <c r="BZ395" s="40">
        <f t="shared" si="465"/>
        <v>0</v>
      </c>
      <c r="CA395" s="40">
        <f t="shared" si="466"/>
        <v>0</v>
      </c>
      <c r="CB395" s="40">
        <f t="shared" si="467"/>
        <v>0</v>
      </c>
      <c r="CC395" s="32">
        <f t="shared" si="489"/>
        <v>0</v>
      </c>
      <c r="CD395" s="177">
        <f t="shared" si="262"/>
        <v>-73.333333333333329</v>
      </c>
      <c r="CE395" s="24" t="str">
        <f t="shared" si="468"/>
        <v>NAO</v>
      </c>
      <c r="CF395" s="177">
        <f t="shared" si="263"/>
        <v>-93.333333333333329</v>
      </c>
      <c r="CG395" s="24" t="str">
        <f t="shared" si="469"/>
        <v>NAO</v>
      </c>
      <c r="CH395" s="177">
        <f t="shared" si="264"/>
        <v>-120</v>
      </c>
      <c r="CI395" s="24" t="str">
        <f t="shared" si="470"/>
        <v>NAO</v>
      </c>
      <c r="CJ395" s="24">
        <f t="shared" si="490"/>
        <v>388</v>
      </c>
      <c r="CK395" s="175">
        <f t="shared" si="471"/>
        <v>0</v>
      </c>
      <c r="CM395">
        <f t="shared" si="472"/>
        <v>0</v>
      </c>
      <c r="CN395">
        <f t="shared" si="473"/>
        <v>0</v>
      </c>
      <c r="CO395">
        <f t="shared" si="474"/>
        <v>0</v>
      </c>
      <c r="CP395">
        <f t="shared" si="475"/>
        <v>0</v>
      </c>
      <c r="CQ395">
        <f t="shared" si="476"/>
        <v>0</v>
      </c>
      <c r="CR395">
        <f t="shared" si="477"/>
        <v>0</v>
      </c>
      <c r="CS395">
        <f t="shared" si="478"/>
        <v>0</v>
      </c>
      <c r="CT395">
        <f t="shared" si="479"/>
        <v>0</v>
      </c>
      <c r="CU395">
        <f t="shared" si="480"/>
        <v>0</v>
      </c>
      <c r="CV395">
        <f t="shared" si="481"/>
        <v>0</v>
      </c>
      <c r="CW395">
        <f t="shared" si="482"/>
        <v>0</v>
      </c>
      <c r="CX395">
        <f t="shared" si="483"/>
        <v>0</v>
      </c>
      <c r="CY395">
        <f t="shared" si="484"/>
        <v>0</v>
      </c>
      <c r="CZ395">
        <f t="shared" si="485"/>
        <v>0</v>
      </c>
      <c r="DA395">
        <f t="shared" si="486"/>
        <v>0</v>
      </c>
      <c r="DB395">
        <f t="shared" si="487"/>
        <v>0</v>
      </c>
      <c r="DC395">
        <f t="shared" si="488"/>
        <v>0</v>
      </c>
      <c r="DE395" s="24">
        <f t="shared" si="491"/>
        <v>1</v>
      </c>
      <c r="DF395" s="24"/>
      <c r="DG395" s="24"/>
      <c r="DH395" s="24"/>
      <c r="DI395" s="24"/>
      <c r="DJ395" s="24"/>
      <c r="DK395" s="24"/>
      <c r="DL395" s="24"/>
      <c r="DM395" s="24"/>
      <c r="DN395" s="24"/>
      <c r="DO395" s="24"/>
      <c r="DP395" s="24"/>
      <c r="DQ395" s="24"/>
      <c r="DR395" s="24"/>
      <c r="DS395" s="24"/>
    </row>
    <row r="396" spans="1:123" ht="15.75" thickBot="1">
      <c r="A396" s="24" t="str">
        <f ca="1">UGF!A12</f>
        <v>UGF</v>
      </c>
      <c r="B396" s="24">
        <f ca="1">UGF!B12</f>
        <v>13</v>
      </c>
      <c r="C396" s="24" t="str">
        <f ca="1">UGF!C12</f>
        <v>PAULO SERGIO CHAGAS GOMES</v>
      </c>
      <c r="D396" s="85" t="str">
        <f ca="1">UGF!D12</f>
        <v>P</v>
      </c>
      <c r="E396" s="24">
        <f ca="1">UGF!E12</f>
        <v>0</v>
      </c>
      <c r="F396" s="24">
        <f ca="1">UGF!F12</f>
        <v>2</v>
      </c>
      <c r="G396" s="24">
        <f ca="1">UGF!G12</f>
        <v>0</v>
      </c>
      <c r="H396" s="24">
        <f ca="1">UGF!H12</f>
        <v>0</v>
      </c>
      <c r="I396" s="24">
        <f ca="1">UGF!I12</f>
        <v>0</v>
      </c>
      <c r="J396" s="24">
        <f ca="1">UGF!J12</f>
        <v>0</v>
      </c>
      <c r="K396" s="24">
        <f ca="1">UGF!K12</f>
        <v>0</v>
      </c>
      <c r="L396" s="24">
        <f ca="1">UGF!L12</f>
        <v>0</v>
      </c>
      <c r="M396" s="24">
        <f ca="1">UGF!M12</f>
        <v>0</v>
      </c>
      <c r="N396" s="24">
        <f ca="1">UGF!N12</f>
        <v>0</v>
      </c>
      <c r="O396" s="24">
        <f ca="1">UGF!O12</f>
        <v>0</v>
      </c>
      <c r="P396" s="24">
        <f ca="1">UGF!P12</f>
        <v>0</v>
      </c>
      <c r="Q396" s="24">
        <f ca="1">UGF!Q12</f>
        <v>0</v>
      </c>
      <c r="R396" s="24">
        <f ca="1">UGF!R12</f>
        <v>0</v>
      </c>
      <c r="S396" s="24">
        <f ca="1">UGF!S12</f>
        <v>0</v>
      </c>
      <c r="T396" s="85" t="str">
        <f ca="1">UGF!T12</f>
        <v>P</v>
      </c>
      <c r="U396" s="24">
        <f ca="1">UGF!U12</f>
        <v>2</v>
      </c>
      <c r="V396" s="24">
        <f ca="1">UGF!V12</f>
        <v>0</v>
      </c>
      <c r="W396" s="24">
        <f ca="1">UGF!W12</f>
        <v>1</v>
      </c>
      <c r="X396" s="24">
        <f ca="1">UGF!X12</f>
        <v>0</v>
      </c>
      <c r="Y396" s="24">
        <f ca="1">UGF!Y12</f>
        <v>0</v>
      </c>
      <c r="Z396" s="24">
        <f ca="1">UGF!Z12</f>
        <v>0</v>
      </c>
      <c r="AA396" s="24">
        <f ca="1">UGF!AA12</f>
        <v>0</v>
      </c>
      <c r="AB396" s="24">
        <f ca="1">UGF!AB12</f>
        <v>0</v>
      </c>
      <c r="AC396" s="24">
        <f ca="1">UGF!AC12</f>
        <v>0</v>
      </c>
      <c r="AD396" s="24">
        <f ca="1">UGF!AD12</f>
        <v>0</v>
      </c>
      <c r="AE396" s="24">
        <f ca="1">UGF!AE12</f>
        <v>0</v>
      </c>
      <c r="AF396" s="24">
        <f ca="1">UGF!AF12</f>
        <v>0</v>
      </c>
      <c r="AG396" s="24">
        <f ca="1">UGF!AG12</f>
        <v>0</v>
      </c>
      <c r="AH396" s="24">
        <f ca="1">UGF!AH12</f>
        <v>0</v>
      </c>
      <c r="AI396" s="24">
        <f ca="1">UGF!AI12</f>
        <v>0</v>
      </c>
      <c r="AJ396" s="24"/>
      <c r="AK396" s="93"/>
      <c r="AL396" s="33"/>
      <c r="AM396" s="33"/>
      <c r="AN396" s="36"/>
      <c r="AO396" s="36"/>
      <c r="AP396" s="36"/>
      <c r="AQ396" s="36"/>
      <c r="AR396" s="37"/>
      <c r="AS396" s="33"/>
      <c r="AT396" s="33"/>
      <c r="AU396" s="33"/>
      <c r="AV396" s="33"/>
      <c r="AW396" s="33"/>
      <c r="AX396" s="33"/>
      <c r="AY396" s="33"/>
      <c r="AZ396" s="38">
        <f t="shared" si="440"/>
        <v>2</v>
      </c>
      <c r="BA396" s="39">
        <f t="shared" si="441"/>
        <v>2</v>
      </c>
      <c r="BB396" s="40">
        <f t="shared" si="442"/>
        <v>2</v>
      </c>
      <c r="BC396" s="31">
        <f t="shared" si="443"/>
        <v>4</v>
      </c>
      <c r="BD396" s="40">
        <f t="shared" si="444"/>
        <v>1</v>
      </c>
      <c r="BE396" s="31">
        <f t="shared" si="445"/>
        <v>5</v>
      </c>
      <c r="BF396" s="40">
        <f t="shared" si="446"/>
        <v>0</v>
      </c>
      <c r="BG396" s="31">
        <f t="shared" si="447"/>
        <v>5</v>
      </c>
      <c r="BH396" s="40">
        <f t="shared" si="448"/>
        <v>0</v>
      </c>
      <c r="BI396" s="40">
        <f t="shared" si="449"/>
        <v>0</v>
      </c>
      <c r="BJ396" s="40">
        <f t="shared" si="450"/>
        <v>0</v>
      </c>
      <c r="BK396" s="40">
        <f t="shared" si="451"/>
        <v>0</v>
      </c>
      <c r="BL396" s="40">
        <f t="shared" si="452"/>
        <v>0</v>
      </c>
      <c r="BM396" s="31">
        <f t="shared" si="453"/>
        <v>0</v>
      </c>
      <c r="BN396" s="40">
        <f t="shared" si="454"/>
        <v>0</v>
      </c>
      <c r="BO396" s="40">
        <f t="shared" si="455"/>
        <v>0</v>
      </c>
      <c r="BP396" s="40">
        <f t="shared" si="456"/>
        <v>0</v>
      </c>
      <c r="BQ396" s="40">
        <f t="shared" si="457"/>
        <v>0</v>
      </c>
      <c r="BR396" s="40">
        <f t="shared" si="458"/>
        <v>0</v>
      </c>
      <c r="BS396" s="31">
        <f t="shared" si="459"/>
        <v>0</v>
      </c>
      <c r="BT396" s="40">
        <f t="shared" si="460"/>
        <v>0</v>
      </c>
      <c r="BU396" s="41">
        <f t="shared" si="461"/>
        <v>0</v>
      </c>
      <c r="BV396" s="41">
        <f t="shared" si="462"/>
        <v>0</v>
      </c>
      <c r="BW396" s="42"/>
      <c r="BX396" s="39">
        <f t="shared" si="463"/>
        <v>420</v>
      </c>
      <c r="BY396" s="40">
        <f t="shared" si="464"/>
        <v>0</v>
      </c>
      <c r="BZ396" s="40">
        <f t="shared" si="465"/>
        <v>0</v>
      </c>
      <c r="CA396" s="40">
        <f t="shared" si="466"/>
        <v>0</v>
      </c>
      <c r="CB396" s="40">
        <f t="shared" si="467"/>
        <v>0</v>
      </c>
      <c r="CC396" s="32">
        <f t="shared" si="489"/>
        <v>420</v>
      </c>
      <c r="CD396" s="177">
        <f t="shared" si="262"/>
        <v>273.33333333333337</v>
      </c>
      <c r="CE396" s="24">
        <f t="shared" si="468"/>
        <v>3</v>
      </c>
      <c r="CF396" s="177">
        <f t="shared" si="263"/>
        <v>233.33333333333334</v>
      </c>
      <c r="CG396" s="24">
        <f t="shared" si="469"/>
        <v>4</v>
      </c>
      <c r="CH396" s="177">
        <f t="shared" si="264"/>
        <v>180</v>
      </c>
      <c r="CI396" s="24">
        <f t="shared" si="470"/>
        <v>5</v>
      </c>
      <c r="CJ396" s="24">
        <f t="shared" si="490"/>
        <v>143</v>
      </c>
      <c r="CK396" s="175">
        <f t="shared" si="471"/>
        <v>0.21205159922247749</v>
      </c>
      <c r="CM396">
        <f t="shared" si="472"/>
        <v>0.36968576709796674</v>
      </c>
      <c r="CN396">
        <f t="shared" si="473"/>
        <v>0.3115264797507788</v>
      </c>
      <c r="CO396">
        <f t="shared" si="474"/>
        <v>9.9800399201596807E-2</v>
      </c>
      <c r="CP396">
        <f t="shared" si="475"/>
        <v>0</v>
      </c>
      <c r="CQ396">
        <f t="shared" si="476"/>
        <v>0</v>
      </c>
      <c r="CR396">
        <f t="shared" si="477"/>
        <v>0</v>
      </c>
      <c r="CS396">
        <f t="shared" si="478"/>
        <v>0</v>
      </c>
      <c r="CT396">
        <f t="shared" si="479"/>
        <v>0</v>
      </c>
      <c r="CU396">
        <f t="shared" si="480"/>
        <v>0</v>
      </c>
      <c r="CV396">
        <f t="shared" si="481"/>
        <v>0</v>
      </c>
      <c r="CW396">
        <f t="shared" si="482"/>
        <v>0</v>
      </c>
      <c r="CX396">
        <f t="shared" si="483"/>
        <v>0</v>
      </c>
      <c r="CY396">
        <f t="shared" si="484"/>
        <v>0</v>
      </c>
      <c r="CZ396">
        <f t="shared" si="485"/>
        <v>0</v>
      </c>
      <c r="DA396">
        <f t="shared" si="486"/>
        <v>0</v>
      </c>
      <c r="DB396">
        <f t="shared" si="487"/>
        <v>0</v>
      </c>
      <c r="DC396">
        <f t="shared" si="488"/>
        <v>0</v>
      </c>
      <c r="DE396" s="24">
        <f t="shared" si="491"/>
        <v>0</v>
      </c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</row>
    <row r="397" spans="1:123" ht="15.75" thickBot="1">
      <c r="A397" s="24" t="str">
        <f ca="1">UGF!A13</f>
        <v>UGF</v>
      </c>
      <c r="B397" s="24">
        <f ca="1">UGF!B13</f>
        <v>14</v>
      </c>
      <c r="C397" s="24" t="str">
        <f ca="1">UGF!C13</f>
        <v>SEBASTIAO JOSUE VOTRE</v>
      </c>
      <c r="D397" s="85" t="str">
        <f ca="1">UGF!D13</f>
        <v>P</v>
      </c>
      <c r="E397" s="24">
        <f ca="1">UGF!E13</f>
        <v>0</v>
      </c>
      <c r="F397" s="24">
        <f ca="1">UGF!F13</f>
        <v>0</v>
      </c>
      <c r="G397" s="24">
        <f ca="1">UGF!G13</f>
        <v>1</v>
      </c>
      <c r="H397" s="24">
        <f ca="1">UGF!H13</f>
        <v>1</v>
      </c>
      <c r="I397" s="24">
        <f ca="1">UGF!I13</f>
        <v>0</v>
      </c>
      <c r="J397" s="24">
        <f ca="1">UGF!J13</f>
        <v>0</v>
      </c>
      <c r="K397" s="24">
        <f ca="1">UGF!K13</f>
        <v>0</v>
      </c>
      <c r="L397" s="24">
        <f ca="1">UGF!L13</f>
        <v>0</v>
      </c>
      <c r="M397" s="24">
        <f ca="1">UGF!M13</f>
        <v>0</v>
      </c>
      <c r="N397" s="24">
        <f ca="1">UGF!N13</f>
        <v>0</v>
      </c>
      <c r="O397" s="24">
        <f ca="1">UGF!O13</f>
        <v>0</v>
      </c>
      <c r="P397" s="24">
        <f ca="1">UGF!P13</f>
        <v>0</v>
      </c>
      <c r="Q397" s="24">
        <f ca="1">UGF!Q13</f>
        <v>0</v>
      </c>
      <c r="R397" s="24">
        <f ca="1">UGF!R13</f>
        <v>0</v>
      </c>
      <c r="S397" s="24">
        <f ca="1">UGF!S13</f>
        <v>0</v>
      </c>
      <c r="T397" s="85" t="str">
        <f ca="1">UGF!T13</f>
        <v>P</v>
      </c>
      <c r="U397" s="24">
        <f ca="1">UGF!U13</f>
        <v>0</v>
      </c>
      <c r="V397" s="24">
        <f ca="1">UGF!V13</f>
        <v>1</v>
      </c>
      <c r="W397" s="24">
        <f ca="1">UGF!W13</f>
        <v>0</v>
      </c>
      <c r="X397" s="24">
        <f ca="1">UGF!X13</f>
        <v>1</v>
      </c>
      <c r="Y397" s="24">
        <f ca="1">UGF!Y13</f>
        <v>0</v>
      </c>
      <c r="Z397" s="24">
        <f ca="1">UGF!Z13</f>
        <v>0</v>
      </c>
      <c r="AA397" s="24">
        <f ca="1">UGF!AA13</f>
        <v>0</v>
      </c>
      <c r="AB397" s="24">
        <f ca="1">UGF!AB13</f>
        <v>0</v>
      </c>
      <c r="AC397" s="24">
        <f ca="1">UGF!AC13</f>
        <v>0</v>
      </c>
      <c r="AD397" s="24">
        <f ca="1">UGF!AD13</f>
        <v>0</v>
      </c>
      <c r="AE397" s="24">
        <f ca="1">UGF!AE13</f>
        <v>2</v>
      </c>
      <c r="AF397" s="24">
        <f ca="1">UGF!AF13</f>
        <v>0</v>
      </c>
      <c r="AG397" s="24">
        <f ca="1">UGF!AG13</f>
        <v>0</v>
      </c>
      <c r="AH397" s="24">
        <f ca="1">UGF!AH13</f>
        <v>0</v>
      </c>
      <c r="AI397" s="24">
        <f ca="1">UGF!AI13</f>
        <v>0</v>
      </c>
      <c r="AJ397" s="24"/>
      <c r="AK397" s="93"/>
      <c r="AL397" s="33"/>
      <c r="AM397" s="33"/>
      <c r="AN397" s="36"/>
      <c r="AO397" s="36"/>
      <c r="AP397" s="36"/>
      <c r="AQ397" s="36"/>
      <c r="AR397" s="37"/>
      <c r="AS397" s="33"/>
      <c r="AT397" s="33"/>
      <c r="AU397" s="33"/>
      <c r="AV397" s="33"/>
      <c r="AW397" s="33"/>
      <c r="AX397" s="33"/>
      <c r="AY397" s="33"/>
      <c r="AZ397" s="38">
        <f t="shared" si="440"/>
        <v>2</v>
      </c>
      <c r="BA397" s="39">
        <f t="shared" si="441"/>
        <v>0</v>
      </c>
      <c r="BB397" s="40">
        <f t="shared" si="442"/>
        <v>1</v>
      </c>
      <c r="BC397" s="31">
        <f t="shared" si="443"/>
        <v>1</v>
      </c>
      <c r="BD397" s="40">
        <f t="shared" si="444"/>
        <v>1</v>
      </c>
      <c r="BE397" s="31">
        <f t="shared" si="445"/>
        <v>2</v>
      </c>
      <c r="BF397" s="40">
        <f t="shared" si="446"/>
        <v>2</v>
      </c>
      <c r="BG397" s="31">
        <f t="shared" si="447"/>
        <v>4</v>
      </c>
      <c r="BH397" s="40">
        <f t="shared" si="448"/>
        <v>0</v>
      </c>
      <c r="BI397" s="40">
        <f t="shared" si="449"/>
        <v>0</v>
      </c>
      <c r="BJ397" s="40">
        <f t="shared" si="450"/>
        <v>0</v>
      </c>
      <c r="BK397" s="40">
        <f t="shared" si="451"/>
        <v>0</v>
      </c>
      <c r="BL397" s="40">
        <f t="shared" si="452"/>
        <v>0</v>
      </c>
      <c r="BM397" s="31">
        <f t="shared" si="453"/>
        <v>0</v>
      </c>
      <c r="BN397" s="40">
        <f t="shared" si="454"/>
        <v>0</v>
      </c>
      <c r="BO397" s="40">
        <f t="shared" si="455"/>
        <v>2</v>
      </c>
      <c r="BP397" s="40">
        <f t="shared" si="456"/>
        <v>2</v>
      </c>
      <c r="BQ397" s="40">
        <f t="shared" si="457"/>
        <v>0</v>
      </c>
      <c r="BR397" s="40">
        <f t="shared" si="458"/>
        <v>0</v>
      </c>
      <c r="BS397" s="31">
        <f t="shared" si="459"/>
        <v>0</v>
      </c>
      <c r="BT397" s="40">
        <f t="shared" si="460"/>
        <v>0</v>
      </c>
      <c r="BU397" s="41">
        <f t="shared" si="461"/>
        <v>0</v>
      </c>
      <c r="BV397" s="41">
        <f t="shared" si="462"/>
        <v>0</v>
      </c>
      <c r="BW397" s="42"/>
      <c r="BX397" s="39">
        <f t="shared" si="463"/>
        <v>220</v>
      </c>
      <c r="BY397" s="40">
        <f t="shared" si="464"/>
        <v>0</v>
      </c>
      <c r="BZ397" s="40">
        <f t="shared" si="465"/>
        <v>0</v>
      </c>
      <c r="CA397" s="40">
        <f t="shared" si="466"/>
        <v>40</v>
      </c>
      <c r="CB397" s="40">
        <f t="shared" si="467"/>
        <v>0</v>
      </c>
      <c r="CC397" s="32">
        <f t="shared" si="489"/>
        <v>260</v>
      </c>
      <c r="CD397" s="177">
        <f t="shared" si="262"/>
        <v>113.33333333333334</v>
      </c>
      <c r="CE397" s="24">
        <f t="shared" si="468"/>
        <v>3</v>
      </c>
      <c r="CF397" s="177">
        <f t="shared" si="263"/>
        <v>73.333333333333343</v>
      </c>
      <c r="CG397" s="24">
        <f t="shared" si="469"/>
        <v>4</v>
      </c>
      <c r="CH397" s="177">
        <f t="shared" si="264"/>
        <v>20</v>
      </c>
      <c r="CI397" s="24">
        <f t="shared" si="470"/>
        <v>5</v>
      </c>
      <c r="CJ397" s="24">
        <f t="shared" si="490"/>
        <v>244</v>
      </c>
      <c r="CK397" s="175">
        <f t="shared" si="471"/>
        <v>0.13127003761391462</v>
      </c>
      <c r="CM397">
        <f t="shared" si="472"/>
        <v>0</v>
      </c>
      <c r="CN397">
        <f t="shared" si="473"/>
        <v>0.1557632398753894</v>
      </c>
      <c r="CO397">
        <f t="shared" si="474"/>
        <v>9.9800399201596807E-2</v>
      </c>
      <c r="CP397">
        <f t="shared" si="475"/>
        <v>0.45558086560364469</v>
      </c>
      <c r="CQ397">
        <f t="shared" si="476"/>
        <v>0</v>
      </c>
      <c r="CR397">
        <f t="shared" si="477"/>
        <v>0</v>
      </c>
      <c r="CS397">
        <f t="shared" si="478"/>
        <v>0</v>
      </c>
      <c r="CT397">
        <f t="shared" si="479"/>
        <v>0</v>
      </c>
      <c r="CU397">
        <f t="shared" si="480"/>
        <v>0</v>
      </c>
      <c r="CV397">
        <f t="shared" si="481"/>
        <v>0</v>
      </c>
      <c r="CW397">
        <f t="shared" si="482"/>
        <v>6.8965517241379315</v>
      </c>
      <c r="CX397">
        <f t="shared" si="483"/>
        <v>7.1428571428571423</v>
      </c>
      <c r="CY397">
        <f t="shared" si="484"/>
        <v>0</v>
      </c>
      <c r="CZ397">
        <f t="shared" si="485"/>
        <v>0</v>
      </c>
      <c r="DA397">
        <f t="shared" si="486"/>
        <v>0</v>
      </c>
      <c r="DB397">
        <f t="shared" si="487"/>
        <v>0</v>
      </c>
      <c r="DC397">
        <f t="shared" si="488"/>
        <v>0</v>
      </c>
      <c r="DE397" s="24">
        <f t="shared" si="491"/>
        <v>0</v>
      </c>
      <c r="DF397" s="24"/>
      <c r="DG397" s="24"/>
      <c r="DH397" s="24"/>
      <c r="DI397" s="24"/>
      <c r="DJ397" s="24"/>
      <c r="DK397" s="24"/>
      <c r="DL397" s="24"/>
      <c r="DM397" s="24"/>
      <c r="DN397" s="24"/>
      <c r="DO397" s="24"/>
      <c r="DP397" s="24"/>
      <c r="DQ397" s="24"/>
      <c r="DR397" s="24"/>
      <c r="DS397" s="24"/>
    </row>
    <row r="398" spans="1:123" ht="15.75" thickBot="1">
      <c r="A398" s="24" t="str">
        <f ca="1">UGF!A14</f>
        <v>UGF</v>
      </c>
      <c r="B398" s="24">
        <f ca="1">UGF!B14</f>
        <v>15</v>
      </c>
      <c r="C398" s="24" t="str">
        <f ca="1">UGF!C14</f>
        <v>TONY MEIRELES DOS SANTOS</v>
      </c>
      <c r="D398" s="85" t="str">
        <f ca="1">UGF!D14</f>
        <v>P</v>
      </c>
      <c r="E398" s="24">
        <f ca="1">UGF!E14</f>
        <v>0</v>
      </c>
      <c r="F398" s="24">
        <f ca="1">UGF!F14</f>
        <v>0</v>
      </c>
      <c r="G398" s="24">
        <f ca="1">UGF!G14</f>
        <v>0</v>
      </c>
      <c r="H398" s="24">
        <f ca="1">UGF!H14</f>
        <v>0</v>
      </c>
      <c r="I398" s="24">
        <f ca="1">UGF!I14</f>
        <v>1</v>
      </c>
      <c r="J398" s="24">
        <f ca="1">UGF!J14</f>
        <v>0</v>
      </c>
      <c r="K398" s="24">
        <f ca="1">UGF!K14</f>
        <v>0</v>
      </c>
      <c r="L398" s="24">
        <f ca="1">UGF!L14</f>
        <v>0</v>
      </c>
      <c r="M398" s="24">
        <f ca="1">UGF!M14</f>
        <v>0</v>
      </c>
      <c r="N398" s="24">
        <f ca="1">UGF!N14</f>
        <v>0</v>
      </c>
      <c r="O398" s="24">
        <f ca="1">UGF!O14</f>
        <v>0</v>
      </c>
      <c r="P398" s="24">
        <f ca="1">UGF!P14</f>
        <v>0</v>
      </c>
      <c r="Q398" s="24">
        <f ca="1">UGF!Q14</f>
        <v>0</v>
      </c>
      <c r="R398" s="24">
        <f ca="1">UGF!R14</f>
        <v>0</v>
      </c>
      <c r="S398" s="24">
        <f ca="1">UGF!S14</f>
        <v>0</v>
      </c>
      <c r="T398" s="85" t="str">
        <f ca="1">UGF!T14</f>
        <v>P</v>
      </c>
      <c r="U398" s="24">
        <f ca="1">UGF!U14</f>
        <v>3</v>
      </c>
      <c r="V398" s="24">
        <f ca="1">UGF!V14</f>
        <v>0</v>
      </c>
      <c r="W398" s="24">
        <f ca="1">UGF!W14</f>
        <v>0</v>
      </c>
      <c r="X398" s="24">
        <f ca="1">UGF!X14</f>
        <v>1</v>
      </c>
      <c r="Y398" s="24">
        <f ca="1">UGF!Y14</f>
        <v>0</v>
      </c>
      <c r="Z398" s="24">
        <f ca="1">UGF!Z14</f>
        <v>0</v>
      </c>
      <c r="AA398" s="24">
        <f ca="1">UGF!AA14</f>
        <v>0</v>
      </c>
      <c r="AB398" s="24">
        <f ca="1">UGF!AB14</f>
        <v>0</v>
      </c>
      <c r="AC398" s="24">
        <f ca="1">UGF!AC14</f>
        <v>0</v>
      </c>
      <c r="AD398" s="24">
        <f ca="1">UGF!AD14</f>
        <v>0</v>
      </c>
      <c r="AE398" s="24">
        <f ca="1">UGF!AE14</f>
        <v>0</v>
      </c>
      <c r="AF398" s="24">
        <f ca="1">UGF!AF14</f>
        <v>0</v>
      </c>
      <c r="AG398" s="24">
        <f ca="1">UGF!AG14</f>
        <v>0</v>
      </c>
      <c r="AH398" s="24">
        <f ca="1">UGF!AH14</f>
        <v>0</v>
      </c>
      <c r="AI398" s="24">
        <f ca="1">UGF!AI14</f>
        <v>0</v>
      </c>
      <c r="AJ398" s="24"/>
      <c r="AK398" s="93"/>
      <c r="AL398" s="33"/>
      <c r="AM398" s="33"/>
      <c r="AN398" s="36"/>
      <c r="AO398" s="36"/>
      <c r="AP398" s="36"/>
      <c r="AQ398" s="36"/>
      <c r="AR398" s="37"/>
      <c r="AS398" s="33"/>
      <c r="AT398" s="33"/>
      <c r="AU398" s="33"/>
      <c r="AV398" s="33"/>
      <c r="AW398" s="33"/>
      <c r="AX398" s="33"/>
      <c r="AY398" s="33"/>
      <c r="AZ398" s="38">
        <f t="shared" si="440"/>
        <v>2</v>
      </c>
      <c r="BA398" s="39">
        <f t="shared" si="441"/>
        <v>3</v>
      </c>
      <c r="BB398" s="40">
        <f t="shared" si="442"/>
        <v>0</v>
      </c>
      <c r="BC398" s="31">
        <f t="shared" si="443"/>
        <v>3</v>
      </c>
      <c r="BD398" s="40">
        <f t="shared" si="444"/>
        <v>0</v>
      </c>
      <c r="BE398" s="31">
        <f t="shared" si="445"/>
        <v>3</v>
      </c>
      <c r="BF398" s="40">
        <f t="shared" si="446"/>
        <v>1</v>
      </c>
      <c r="BG398" s="31">
        <f t="shared" si="447"/>
        <v>4</v>
      </c>
      <c r="BH398" s="40">
        <f t="shared" si="448"/>
        <v>1</v>
      </c>
      <c r="BI398" s="40">
        <f t="shared" si="449"/>
        <v>0</v>
      </c>
      <c r="BJ398" s="40">
        <f t="shared" si="450"/>
        <v>0</v>
      </c>
      <c r="BK398" s="40">
        <f t="shared" si="451"/>
        <v>0</v>
      </c>
      <c r="BL398" s="40">
        <f t="shared" si="452"/>
        <v>0</v>
      </c>
      <c r="BM398" s="31">
        <f t="shared" si="453"/>
        <v>0</v>
      </c>
      <c r="BN398" s="40">
        <f t="shared" si="454"/>
        <v>0</v>
      </c>
      <c r="BO398" s="40">
        <f t="shared" si="455"/>
        <v>0</v>
      </c>
      <c r="BP398" s="40">
        <f t="shared" si="456"/>
        <v>0</v>
      </c>
      <c r="BQ398" s="40">
        <f t="shared" si="457"/>
        <v>0</v>
      </c>
      <c r="BR398" s="40">
        <f t="shared" si="458"/>
        <v>0</v>
      </c>
      <c r="BS398" s="31">
        <f t="shared" si="459"/>
        <v>0</v>
      </c>
      <c r="BT398" s="40">
        <f t="shared" si="460"/>
        <v>0</v>
      </c>
      <c r="BU398" s="41">
        <f t="shared" si="461"/>
        <v>0</v>
      </c>
      <c r="BV398" s="41">
        <f t="shared" si="462"/>
        <v>0</v>
      </c>
      <c r="BW398" s="42"/>
      <c r="BX398" s="39">
        <f t="shared" si="463"/>
        <v>360</v>
      </c>
      <c r="BY398" s="40">
        <f t="shared" si="464"/>
        <v>0</v>
      </c>
      <c r="BZ398" s="40">
        <f t="shared" si="465"/>
        <v>0</v>
      </c>
      <c r="CA398" s="40">
        <f t="shared" si="466"/>
        <v>0</v>
      </c>
      <c r="CB398" s="40">
        <f t="shared" si="467"/>
        <v>0</v>
      </c>
      <c r="CC398" s="32">
        <f t="shared" si="489"/>
        <v>360</v>
      </c>
      <c r="CD398" s="177">
        <f t="shared" si="262"/>
        <v>213.33333333333334</v>
      </c>
      <c r="CE398" s="24">
        <f t="shared" si="468"/>
        <v>3</v>
      </c>
      <c r="CF398" s="177">
        <f t="shared" si="263"/>
        <v>173.33333333333334</v>
      </c>
      <c r="CG398" s="24">
        <f t="shared" si="469"/>
        <v>4</v>
      </c>
      <c r="CH398" s="177">
        <f t="shared" si="264"/>
        <v>120</v>
      </c>
      <c r="CI398" s="24">
        <f t="shared" si="470"/>
        <v>5</v>
      </c>
      <c r="CJ398" s="24">
        <f t="shared" si="490"/>
        <v>168</v>
      </c>
      <c r="CK398" s="175">
        <f t="shared" si="471"/>
        <v>0.1817585136192664</v>
      </c>
      <c r="CM398">
        <f t="shared" si="472"/>
        <v>0.55452865064695012</v>
      </c>
      <c r="CN398">
        <f t="shared" si="473"/>
        <v>0</v>
      </c>
      <c r="CO398">
        <f t="shared" si="474"/>
        <v>0</v>
      </c>
      <c r="CP398">
        <f t="shared" si="475"/>
        <v>0.22779043280182235</v>
      </c>
      <c r="CQ398">
        <f t="shared" si="476"/>
        <v>0.84033613445378152</v>
      </c>
      <c r="CR398">
        <f t="shared" si="477"/>
        <v>0</v>
      </c>
      <c r="CS398">
        <f t="shared" si="478"/>
        <v>0</v>
      </c>
      <c r="CT398">
        <f t="shared" si="479"/>
        <v>0</v>
      </c>
      <c r="CU398">
        <f t="shared" si="480"/>
        <v>0</v>
      </c>
      <c r="CV398">
        <f t="shared" si="481"/>
        <v>0</v>
      </c>
      <c r="CW398">
        <f t="shared" si="482"/>
        <v>0</v>
      </c>
      <c r="CX398">
        <f t="shared" si="483"/>
        <v>0</v>
      </c>
      <c r="CY398">
        <f t="shared" si="484"/>
        <v>0</v>
      </c>
      <c r="CZ398">
        <f t="shared" si="485"/>
        <v>0</v>
      </c>
      <c r="DA398">
        <f t="shared" si="486"/>
        <v>0</v>
      </c>
      <c r="DB398">
        <f t="shared" si="487"/>
        <v>0</v>
      </c>
      <c r="DC398">
        <f t="shared" si="488"/>
        <v>0</v>
      </c>
      <c r="DE398" s="24">
        <f t="shared" si="491"/>
        <v>0</v>
      </c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</row>
    <row r="399" spans="1:123" ht="15.75" thickBot="1">
      <c r="A399" s="24" t="str">
        <f ca="1">UGF!A15</f>
        <v>UFRJ</v>
      </c>
      <c r="B399" s="24">
        <f ca="1">UGF!B15</f>
        <v>16</v>
      </c>
      <c r="C399" s="24" t="str">
        <f ca="1">UGF!C15</f>
        <v>ANTONIO JORGE SOARES</v>
      </c>
      <c r="D399" s="85" t="str">
        <f ca="1">UGF!D15</f>
        <v>C</v>
      </c>
      <c r="E399" s="24">
        <f ca="1">UGF!E15</f>
        <v>0</v>
      </c>
      <c r="F399" s="24">
        <f ca="1">UGF!F15</f>
        <v>0</v>
      </c>
      <c r="G399" s="24">
        <f ca="1">UGF!G15</f>
        <v>0</v>
      </c>
      <c r="H399" s="24">
        <f ca="1">UGF!H15</f>
        <v>0</v>
      </c>
      <c r="I399" s="24">
        <f ca="1">UGF!I15</f>
        <v>0</v>
      </c>
      <c r="J399" s="24">
        <f ca="1">UGF!J15</f>
        <v>0</v>
      </c>
      <c r="K399" s="24">
        <f ca="1">UGF!K15</f>
        <v>0</v>
      </c>
      <c r="L399" s="24">
        <f ca="1">UGF!L15</f>
        <v>0</v>
      </c>
      <c r="M399" s="24">
        <f ca="1">UGF!M15</f>
        <v>0</v>
      </c>
      <c r="N399" s="24">
        <f ca="1">UGF!N15</f>
        <v>0</v>
      </c>
      <c r="O399" s="24">
        <f ca="1">UGF!O15</f>
        <v>0</v>
      </c>
      <c r="P399" s="24">
        <f ca="1">UGF!P15</f>
        <v>0</v>
      </c>
      <c r="Q399" s="24">
        <f ca="1">UGF!Q15</f>
        <v>0</v>
      </c>
      <c r="R399" s="24">
        <f ca="1">UGF!R15</f>
        <v>0</v>
      </c>
      <c r="S399" s="24">
        <f ca="1">UGF!S15</f>
        <v>0</v>
      </c>
      <c r="T399" s="85" t="str">
        <f ca="1">UGF!T15</f>
        <v>C</v>
      </c>
      <c r="U399" s="24">
        <f ca="1">UGF!U15</f>
        <v>0</v>
      </c>
      <c r="V399" s="24">
        <f ca="1">UGF!V15</f>
        <v>0</v>
      </c>
      <c r="W399" s="24">
        <f ca="1">UGF!W15</f>
        <v>0</v>
      </c>
      <c r="X399" s="24">
        <f ca="1">UGF!X15</f>
        <v>0</v>
      </c>
      <c r="Y399" s="24">
        <f ca="1">UGF!Y15</f>
        <v>0</v>
      </c>
      <c r="Z399" s="24">
        <f ca="1">UGF!Z15</f>
        <v>0</v>
      </c>
      <c r="AA399" s="24">
        <f ca="1">UGF!AA15</f>
        <v>0</v>
      </c>
      <c r="AB399" s="24">
        <f ca="1">UGF!AB15</f>
        <v>0</v>
      </c>
      <c r="AC399" s="24">
        <f ca="1">UGF!AC15</f>
        <v>0</v>
      </c>
      <c r="AD399" s="24">
        <f ca="1">UGF!AD15</f>
        <v>0</v>
      </c>
      <c r="AE399" s="24">
        <f ca="1">UGF!AE15</f>
        <v>0</v>
      </c>
      <c r="AF399" s="24">
        <f ca="1">UGF!AF15</f>
        <v>0</v>
      </c>
      <c r="AG399" s="24">
        <f ca="1">UGF!AG15</f>
        <v>0</v>
      </c>
      <c r="AH399" s="24">
        <f ca="1">UGF!AH15</f>
        <v>0</v>
      </c>
      <c r="AI399" s="24">
        <f ca="1">UGF!AI15</f>
        <v>0</v>
      </c>
      <c r="AJ399" s="24"/>
      <c r="AK399" s="93"/>
      <c r="AL399" s="33"/>
      <c r="AM399" s="33"/>
      <c r="AN399" s="36"/>
      <c r="AO399" s="36"/>
      <c r="AP399" s="36"/>
      <c r="AQ399" s="36"/>
      <c r="AR399" s="37"/>
      <c r="AS399" s="33"/>
      <c r="AT399" s="33"/>
      <c r="AU399" s="33"/>
      <c r="AV399" s="33"/>
      <c r="AW399" s="33"/>
      <c r="AX399" s="33"/>
      <c r="AY399" s="33"/>
      <c r="AZ399" s="38">
        <f t="shared" si="440"/>
        <v>0</v>
      </c>
      <c r="BA399" s="39">
        <f t="shared" si="441"/>
        <v>0</v>
      </c>
      <c r="BB399" s="40">
        <f t="shared" si="442"/>
        <v>0</v>
      </c>
      <c r="BC399" s="31">
        <f t="shared" si="443"/>
        <v>0</v>
      </c>
      <c r="BD399" s="40">
        <f t="shared" si="444"/>
        <v>0</v>
      </c>
      <c r="BE399" s="31">
        <f t="shared" si="445"/>
        <v>0</v>
      </c>
      <c r="BF399" s="40">
        <f t="shared" si="446"/>
        <v>0</v>
      </c>
      <c r="BG399" s="31">
        <f t="shared" si="447"/>
        <v>0</v>
      </c>
      <c r="BH399" s="40">
        <f t="shared" si="448"/>
        <v>0</v>
      </c>
      <c r="BI399" s="40">
        <f t="shared" si="449"/>
        <v>0</v>
      </c>
      <c r="BJ399" s="40">
        <f t="shared" si="450"/>
        <v>0</v>
      </c>
      <c r="BK399" s="40">
        <f t="shared" si="451"/>
        <v>0</v>
      </c>
      <c r="BL399" s="40">
        <f t="shared" si="452"/>
        <v>0</v>
      </c>
      <c r="BM399" s="31">
        <f t="shared" si="453"/>
        <v>0</v>
      </c>
      <c r="BN399" s="40">
        <f t="shared" si="454"/>
        <v>0</v>
      </c>
      <c r="BO399" s="40">
        <f t="shared" si="455"/>
        <v>0</v>
      </c>
      <c r="BP399" s="40">
        <f t="shared" si="456"/>
        <v>0</v>
      </c>
      <c r="BQ399" s="40">
        <f t="shared" si="457"/>
        <v>0</v>
      </c>
      <c r="BR399" s="40">
        <f t="shared" si="458"/>
        <v>0</v>
      </c>
      <c r="BS399" s="31">
        <f t="shared" si="459"/>
        <v>0</v>
      </c>
      <c r="BT399" s="40">
        <f t="shared" si="460"/>
        <v>0</v>
      </c>
      <c r="BU399" s="41">
        <f t="shared" si="461"/>
        <v>0</v>
      </c>
      <c r="BV399" s="41">
        <f t="shared" si="462"/>
        <v>0</v>
      </c>
      <c r="BW399" s="42"/>
      <c r="BX399" s="39">
        <f t="shared" si="463"/>
        <v>0</v>
      </c>
      <c r="BY399" s="40">
        <f t="shared" si="464"/>
        <v>0</v>
      </c>
      <c r="BZ399" s="40">
        <f t="shared" si="465"/>
        <v>0</v>
      </c>
      <c r="CA399" s="40">
        <f t="shared" si="466"/>
        <v>0</v>
      </c>
      <c r="CB399" s="40">
        <f t="shared" si="467"/>
        <v>0</v>
      </c>
      <c r="CC399" s="32" t="str">
        <f t="shared" si="489"/>
        <v/>
      </c>
      <c r="CD399" s="177" t="e">
        <f t="shared" si="262"/>
        <v>#VALUE!</v>
      </c>
      <c r="CE399" s="24" t="str">
        <f t="shared" si="468"/>
        <v xml:space="preserve"> </v>
      </c>
      <c r="CF399" s="177" t="e">
        <f t="shared" si="263"/>
        <v>#VALUE!</v>
      </c>
      <c r="CG399" s="24" t="str">
        <f t="shared" si="469"/>
        <v xml:space="preserve"> </v>
      </c>
      <c r="CH399" s="177" t="e">
        <f t="shared" si="264"/>
        <v>#VALUE!</v>
      </c>
      <c r="CI399" s="24" t="str">
        <f t="shared" si="470"/>
        <v xml:space="preserve"> </v>
      </c>
      <c r="CJ399" s="24" t="e">
        <f t="shared" si="490"/>
        <v>#VALUE!</v>
      </c>
      <c r="CK399" s="175" t="e">
        <f t="shared" si="471"/>
        <v>#VALUE!</v>
      </c>
      <c r="CM399">
        <f t="shared" si="472"/>
        <v>0</v>
      </c>
      <c r="CN399">
        <f t="shared" si="473"/>
        <v>0</v>
      </c>
      <c r="CO399">
        <f t="shared" si="474"/>
        <v>0</v>
      </c>
      <c r="CP399">
        <f t="shared" si="475"/>
        <v>0</v>
      </c>
      <c r="CQ399">
        <f t="shared" si="476"/>
        <v>0</v>
      </c>
      <c r="CR399">
        <f t="shared" si="477"/>
        <v>0</v>
      </c>
      <c r="CS399">
        <f t="shared" si="478"/>
        <v>0</v>
      </c>
      <c r="CT399">
        <f t="shared" si="479"/>
        <v>0</v>
      </c>
      <c r="CU399">
        <f t="shared" si="480"/>
        <v>0</v>
      </c>
      <c r="CV399">
        <f t="shared" si="481"/>
        <v>0</v>
      </c>
      <c r="CW399">
        <f t="shared" si="482"/>
        <v>0</v>
      </c>
      <c r="CX399">
        <f t="shared" si="483"/>
        <v>0</v>
      </c>
      <c r="CY399">
        <f t="shared" si="484"/>
        <v>0</v>
      </c>
      <c r="CZ399">
        <f t="shared" si="485"/>
        <v>0</v>
      </c>
      <c r="DA399">
        <f t="shared" si="486"/>
        <v>0</v>
      </c>
      <c r="DB399">
        <f t="shared" si="487"/>
        <v>0</v>
      </c>
      <c r="DC399">
        <f t="shared" si="488"/>
        <v>0</v>
      </c>
      <c r="DE399" s="24">
        <f t="shared" si="491"/>
        <v>0</v>
      </c>
      <c r="DF399" s="24"/>
      <c r="DG399" s="24"/>
      <c r="DH399" s="24"/>
      <c r="DI399" s="24"/>
      <c r="DJ399" s="24"/>
      <c r="DK399" s="24"/>
      <c r="DL399" s="24"/>
      <c r="DM399" s="24"/>
      <c r="DN399" s="24"/>
      <c r="DO399" s="24"/>
      <c r="DP399" s="24"/>
      <c r="DQ399" s="24"/>
      <c r="DR399" s="24"/>
      <c r="DS399" s="24"/>
    </row>
    <row r="400" spans="1:123" ht="15.75" thickBot="1">
      <c r="A400" s="24" t="str">
        <f ca="1">UGF!A16</f>
        <v>UFJF</v>
      </c>
      <c r="B400" s="24">
        <f ca="1">UGF!B16</f>
        <v>17</v>
      </c>
      <c r="C400" s="24" t="str">
        <f ca="1">UGF!C16</f>
        <v>LUDMILA MOURÃO</v>
      </c>
      <c r="D400" s="85" t="str">
        <f ca="1">UGF!D16</f>
        <v>C</v>
      </c>
      <c r="E400" s="24">
        <f ca="1">UGF!E16</f>
        <v>0</v>
      </c>
      <c r="F400" s="24">
        <f ca="1">UGF!F16</f>
        <v>0</v>
      </c>
      <c r="G400" s="24">
        <f ca="1">UGF!G16</f>
        <v>0</v>
      </c>
      <c r="H400" s="24">
        <f ca="1">UGF!H16</f>
        <v>0</v>
      </c>
      <c r="I400" s="24">
        <f ca="1">UGF!I16</f>
        <v>0</v>
      </c>
      <c r="J400" s="24">
        <f ca="1">UGF!J16</f>
        <v>0</v>
      </c>
      <c r="K400" s="24">
        <f ca="1">UGF!K16</f>
        <v>0</v>
      </c>
      <c r="L400" s="24">
        <f ca="1">UGF!L16</f>
        <v>0</v>
      </c>
      <c r="M400" s="24">
        <f ca="1">UGF!M16</f>
        <v>0</v>
      </c>
      <c r="N400" s="24">
        <f ca="1">UGF!N16</f>
        <v>0</v>
      </c>
      <c r="O400" s="24">
        <f ca="1">UGF!O16</f>
        <v>0</v>
      </c>
      <c r="P400" s="24">
        <f ca="1">UGF!P16</f>
        <v>0</v>
      </c>
      <c r="Q400" s="24">
        <f ca="1">UGF!Q16</f>
        <v>0</v>
      </c>
      <c r="R400" s="24">
        <f ca="1">UGF!R16</f>
        <v>0</v>
      </c>
      <c r="S400" s="24">
        <f ca="1">UGF!S16</f>
        <v>0</v>
      </c>
      <c r="T400" s="85" t="str">
        <f ca="1">UGF!T16</f>
        <v>C</v>
      </c>
      <c r="U400" s="24">
        <f ca="1">UGF!U16</f>
        <v>0</v>
      </c>
      <c r="V400" s="24">
        <f ca="1">UGF!V16</f>
        <v>0</v>
      </c>
      <c r="W400" s="24">
        <f ca="1">UGF!W16</f>
        <v>0</v>
      </c>
      <c r="X400" s="24">
        <f ca="1">UGF!X16</f>
        <v>0</v>
      </c>
      <c r="Y400" s="24">
        <f ca="1">UGF!Y16</f>
        <v>0</v>
      </c>
      <c r="Z400" s="24">
        <f ca="1">UGF!Z16</f>
        <v>0</v>
      </c>
      <c r="AA400" s="24">
        <f ca="1">UGF!AA16</f>
        <v>0</v>
      </c>
      <c r="AB400" s="24">
        <f ca="1">UGF!AB16</f>
        <v>0</v>
      </c>
      <c r="AC400" s="24">
        <f ca="1">UGF!AC16</f>
        <v>0</v>
      </c>
      <c r="AD400" s="24">
        <f ca="1">UGF!AD16</f>
        <v>0</v>
      </c>
      <c r="AE400" s="24">
        <f ca="1">UGF!AE16</f>
        <v>0</v>
      </c>
      <c r="AF400" s="24">
        <f ca="1">UGF!AF16</f>
        <v>0</v>
      </c>
      <c r="AG400" s="24">
        <f ca="1">UGF!AG16</f>
        <v>0</v>
      </c>
      <c r="AH400" s="24">
        <f ca="1">UGF!AH16</f>
        <v>0</v>
      </c>
      <c r="AI400" s="24">
        <f ca="1">UGF!AI16</f>
        <v>0</v>
      </c>
      <c r="AJ400" s="24"/>
      <c r="AK400" s="93"/>
      <c r="AL400" s="33"/>
      <c r="AM400" s="33"/>
      <c r="AN400" s="36"/>
      <c r="AO400" s="36"/>
      <c r="AP400" s="36"/>
      <c r="AQ400" s="36"/>
      <c r="AR400" s="37"/>
      <c r="AS400" s="33"/>
      <c r="AT400" s="33"/>
      <c r="AU400" s="33"/>
      <c r="AV400" s="33"/>
      <c r="AW400" s="33"/>
      <c r="AX400" s="33"/>
      <c r="AY400" s="33"/>
      <c r="AZ400" s="38">
        <f t="shared" si="440"/>
        <v>0</v>
      </c>
      <c r="BA400" s="39">
        <f t="shared" si="441"/>
        <v>0</v>
      </c>
      <c r="BB400" s="40">
        <f t="shared" si="442"/>
        <v>0</v>
      </c>
      <c r="BC400" s="31">
        <f t="shared" si="443"/>
        <v>0</v>
      </c>
      <c r="BD400" s="40">
        <f t="shared" si="444"/>
        <v>0</v>
      </c>
      <c r="BE400" s="31">
        <f t="shared" si="445"/>
        <v>0</v>
      </c>
      <c r="BF400" s="40">
        <f t="shared" si="446"/>
        <v>0</v>
      </c>
      <c r="BG400" s="31">
        <f t="shared" si="447"/>
        <v>0</v>
      </c>
      <c r="BH400" s="40">
        <f t="shared" si="448"/>
        <v>0</v>
      </c>
      <c r="BI400" s="40">
        <f t="shared" si="449"/>
        <v>0</v>
      </c>
      <c r="BJ400" s="40">
        <f t="shared" si="450"/>
        <v>0</v>
      </c>
      <c r="BK400" s="40">
        <f t="shared" si="451"/>
        <v>0</v>
      </c>
      <c r="BL400" s="40">
        <f t="shared" si="452"/>
        <v>0</v>
      </c>
      <c r="BM400" s="31">
        <f t="shared" si="453"/>
        <v>0</v>
      </c>
      <c r="BN400" s="40">
        <f t="shared" si="454"/>
        <v>0</v>
      </c>
      <c r="BO400" s="40">
        <f t="shared" si="455"/>
        <v>0</v>
      </c>
      <c r="BP400" s="40">
        <f t="shared" si="456"/>
        <v>0</v>
      </c>
      <c r="BQ400" s="40">
        <f t="shared" si="457"/>
        <v>0</v>
      </c>
      <c r="BR400" s="40">
        <f t="shared" si="458"/>
        <v>0</v>
      </c>
      <c r="BS400" s="31">
        <f t="shared" si="459"/>
        <v>0</v>
      </c>
      <c r="BT400" s="40">
        <f t="shared" si="460"/>
        <v>0</v>
      </c>
      <c r="BU400" s="41">
        <f t="shared" si="461"/>
        <v>0</v>
      </c>
      <c r="BV400" s="41">
        <f t="shared" si="462"/>
        <v>0</v>
      </c>
      <c r="BW400" s="42"/>
      <c r="BX400" s="39">
        <f t="shared" si="463"/>
        <v>0</v>
      </c>
      <c r="BY400" s="40">
        <f t="shared" si="464"/>
        <v>0</v>
      </c>
      <c r="BZ400" s="40">
        <f t="shared" si="465"/>
        <v>0</v>
      </c>
      <c r="CA400" s="40">
        <f t="shared" si="466"/>
        <v>0</v>
      </c>
      <c r="CB400" s="40">
        <f t="shared" si="467"/>
        <v>0</v>
      </c>
      <c r="CC400" s="32" t="str">
        <f t="shared" si="489"/>
        <v/>
      </c>
      <c r="CD400" s="177" t="e">
        <f t="shared" si="262"/>
        <v>#VALUE!</v>
      </c>
      <c r="CE400" s="24" t="str">
        <f t="shared" si="468"/>
        <v xml:space="preserve"> </v>
      </c>
      <c r="CF400" s="177" t="e">
        <f t="shared" si="263"/>
        <v>#VALUE!</v>
      </c>
      <c r="CG400" s="24" t="str">
        <f t="shared" si="469"/>
        <v xml:space="preserve"> </v>
      </c>
      <c r="CH400" s="177" t="e">
        <f t="shared" si="264"/>
        <v>#VALUE!</v>
      </c>
      <c r="CI400" s="24" t="str">
        <f t="shared" si="470"/>
        <v xml:space="preserve"> </v>
      </c>
      <c r="CJ400" s="24" t="e">
        <f t="shared" si="490"/>
        <v>#VALUE!</v>
      </c>
      <c r="CK400" s="175" t="e">
        <f t="shared" si="471"/>
        <v>#VALUE!</v>
      </c>
      <c r="CM400">
        <f t="shared" si="472"/>
        <v>0</v>
      </c>
      <c r="CN400">
        <f t="shared" si="473"/>
        <v>0</v>
      </c>
      <c r="CO400">
        <f t="shared" si="474"/>
        <v>0</v>
      </c>
      <c r="CP400">
        <f t="shared" si="475"/>
        <v>0</v>
      </c>
      <c r="CQ400">
        <f t="shared" si="476"/>
        <v>0</v>
      </c>
      <c r="CR400">
        <f t="shared" si="477"/>
        <v>0</v>
      </c>
      <c r="CS400">
        <f t="shared" si="478"/>
        <v>0</v>
      </c>
      <c r="CT400">
        <f t="shared" si="479"/>
        <v>0</v>
      </c>
      <c r="CU400">
        <f t="shared" si="480"/>
        <v>0</v>
      </c>
      <c r="CV400">
        <f t="shared" si="481"/>
        <v>0</v>
      </c>
      <c r="CW400">
        <f t="shared" si="482"/>
        <v>0</v>
      </c>
      <c r="CX400">
        <f t="shared" si="483"/>
        <v>0</v>
      </c>
      <c r="CY400">
        <f t="shared" si="484"/>
        <v>0</v>
      </c>
      <c r="CZ400">
        <f t="shared" si="485"/>
        <v>0</v>
      </c>
      <c r="DA400">
        <f t="shared" si="486"/>
        <v>0</v>
      </c>
      <c r="DB400">
        <f t="shared" si="487"/>
        <v>0</v>
      </c>
      <c r="DC400">
        <f t="shared" si="488"/>
        <v>0</v>
      </c>
      <c r="DE400" s="24">
        <f t="shared" si="491"/>
        <v>0</v>
      </c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</row>
    <row r="401" spans="1:123" ht="15.75" thickBot="1">
      <c r="A401" s="172" t="str">
        <f ca="1">UNIVERSO!A3</f>
        <v>UNIVERSO</v>
      </c>
      <c r="B401" s="172">
        <f ca="1">UNIVERSO!B3</f>
        <v>1</v>
      </c>
      <c r="C401" s="172" t="str">
        <f ca="1">UNIVERSO!C3</f>
        <v>Paulo de Tarso Veras Farinatti</v>
      </c>
      <c r="D401" s="85" t="str">
        <f ca="1">UNIVERSO!D3</f>
        <v>P</v>
      </c>
      <c r="E401" s="172">
        <f ca="1">UNIVERSO!E3</f>
        <v>6</v>
      </c>
      <c r="F401" s="172">
        <f ca="1">UNIVERSO!F3</f>
        <v>3</v>
      </c>
      <c r="G401" s="172">
        <f ca="1">UNIVERSO!G3</f>
        <v>1</v>
      </c>
      <c r="H401" s="172">
        <f ca="1">UNIVERSO!H3</f>
        <v>0</v>
      </c>
      <c r="I401" s="172">
        <f ca="1">UNIVERSO!I3</f>
        <v>1</v>
      </c>
      <c r="J401" s="172">
        <f ca="1">UNIVERSO!J3</f>
        <v>0</v>
      </c>
      <c r="K401" s="172">
        <f ca="1">UNIVERSO!K3</f>
        <v>0</v>
      </c>
      <c r="L401" s="172">
        <f ca="1">UNIVERSO!L3</f>
        <v>0</v>
      </c>
      <c r="M401" s="172">
        <f ca="1">UNIVERSO!M3</f>
        <v>0</v>
      </c>
      <c r="N401" s="172">
        <f ca="1">UNIVERSO!N3</f>
        <v>0</v>
      </c>
      <c r="O401" s="172">
        <f ca="1">UNIVERSO!O3</f>
        <v>0</v>
      </c>
      <c r="P401" s="172">
        <f ca="1">UNIVERSO!P3</f>
        <v>0</v>
      </c>
      <c r="Q401" s="172">
        <f ca="1">UNIVERSO!Q3</f>
        <v>0</v>
      </c>
      <c r="R401" s="172">
        <f ca="1">UNIVERSO!R3</f>
        <v>1.1000000000000001</v>
      </c>
      <c r="S401" s="172">
        <f ca="1">UNIVERSO!S3</f>
        <v>0</v>
      </c>
      <c r="T401" s="85" t="str">
        <f ca="1">UNIVERSO!T3</f>
        <v>P</v>
      </c>
      <c r="U401" s="172">
        <f ca="1">UNIVERSO!U3</f>
        <v>3</v>
      </c>
      <c r="V401" s="172">
        <f ca="1">UNIVERSO!V3</f>
        <v>2</v>
      </c>
      <c r="W401" s="172">
        <f ca="1">UNIVERSO!W3</f>
        <v>4</v>
      </c>
      <c r="X401" s="172">
        <f ca="1">UNIVERSO!X3</f>
        <v>0</v>
      </c>
      <c r="Y401" s="172">
        <f ca="1">UNIVERSO!Y3</f>
        <v>0</v>
      </c>
      <c r="Z401" s="172">
        <f ca="1">UNIVERSO!Z3</f>
        <v>2</v>
      </c>
      <c r="AA401" s="172">
        <f ca="1">UNIVERSO!AA3</f>
        <v>0</v>
      </c>
      <c r="AB401" s="172">
        <f ca="1">UNIVERSO!AB3</f>
        <v>0</v>
      </c>
      <c r="AC401" s="172">
        <f ca="1">UNIVERSO!AC3</f>
        <v>0</v>
      </c>
      <c r="AD401" s="172">
        <f ca="1">UNIVERSO!AD3</f>
        <v>0</v>
      </c>
      <c r="AE401" s="172">
        <f ca="1">UNIVERSO!AE3</f>
        <v>0</v>
      </c>
      <c r="AF401" s="172">
        <f ca="1">UNIVERSO!AF3</f>
        <v>0</v>
      </c>
      <c r="AG401" s="172">
        <f ca="1">UNIVERSO!AG3</f>
        <v>0</v>
      </c>
      <c r="AH401" s="172">
        <f ca="1">UNIVERSO!AH3</f>
        <v>0</v>
      </c>
      <c r="AI401" s="172">
        <f ca="1">UNIVERSO!AI3</f>
        <v>0</v>
      </c>
      <c r="AJ401" s="24"/>
      <c r="AK401" s="93"/>
      <c r="AL401" s="33"/>
      <c r="AM401" s="33"/>
      <c r="AN401" s="36"/>
      <c r="AO401" s="36"/>
      <c r="AP401" s="36"/>
      <c r="AQ401" s="36"/>
      <c r="AR401" s="37"/>
      <c r="AS401" s="33"/>
      <c r="AT401" s="33"/>
      <c r="AU401" s="33"/>
      <c r="AV401" s="33"/>
      <c r="AW401" s="33"/>
      <c r="AX401" s="33"/>
      <c r="AY401" s="33"/>
      <c r="AZ401" s="38">
        <f t="shared" ref="AZ401:AZ411" si="492">COUNTIF(D401:AY401,"P")</f>
        <v>2</v>
      </c>
      <c r="BA401" s="39">
        <f t="shared" ref="BA401:BA411" si="493">SUM(E401,U401,AK401)</f>
        <v>9</v>
      </c>
      <c r="BB401" s="40">
        <f t="shared" ref="BB401:BB411" si="494">SUM(F401,V401,AL401)</f>
        <v>5</v>
      </c>
      <c r="BC401" s="31">
        <f t="shared" ref="BC401:BC411" si="495">SUM(BA401:BB401)</f>
        <v>14</v>
      </c>
      <c r="BD401" s="40">
        <f t="shared" ref="BD401:BD411" si="496">SUM(G401,W401,AM401)</f>
        <v>5</v>
      </c>
      <c r="BE401" s="31">
        <f t="shared" ref="BE401:BE411" si="497">SUM(BC401:BD401)</f>
        <v>19</v>
      </c>
      <c r="BF401" s="40">
        <f t="shared" ref="BF401:BF411" si="498">SUM(H401,X401,AN401)</f>
        <v>0</v>
      </c>
      <c r="BG401" s="31">
        <f t="shared" ref="BG401:BG411" si="499">BA401+BB401+BD401+BF401</f>
        <v>19</v>
      </c>
      <c r="BH401" s="40">
        <f t="shared" ref="BH401:BH411" si="500">SUM(I401,Y401,AO401)</f>
        <v>1</v>
      </c>
      <c r="BI401" s="40">
        <f t="shared" ref="BI401:BI411" si="501">SUM(J401,Z401,AP401)</f>
        <v>2</v>
      </c>
      <c r="BJ401" s="40">
        <f t="shared" ref="BJ401:BJ411" si="502">SUM(K401,AA401,AQ401)</f>
        <v>0</v>
      </c>
      <c r="BK401" s="40">
        <f t="shared" ref="BK401:BK411" si="503">SUM(AR401,AB401,L401)</f>
        <v>0</v>
      </c>
      <c r="BL401" s="40">
        <f t="shared" ref="BL401:BL411" si="504">SUM(AS401,AC401,M401)</f>
        <v>0</v>
      </c>
      <c r="BM401" s="31">
        <f t="shared" ref="BM401:BM411" si="505">SUM(BK401:BL401)</f>
        <v>0</v>
      </c>
      <c r="BN401" s="40">
        <f t="shared" ref="BN401:BN411" si="506">SUM(AT401,AD401,N401)</f>
        <v>0</v>
      </c>
      <c r="BO401" s="40">
        <f t="shared" ref="BO401:BO411" si="507">SUM(AU401,AE401,O401)</f>
        <v>0</v>
      </c>
      <c r="BP401" s="40">
        <f t="shared" ref="BP401:BP411" si="508">IF(BO401&gt;=3,3,BO401)</f>
        <v>0</v>
      </c>
      <c r="BQ401" s="40">
        <f t="shared" ref="BQ401:BQ411" si="509">SUM(AV401,AF401,P401)</f>
        <v>0</v>
      </c>
      <c r="BR401" s="40">
        <f t="shared" ref="BR401:BR411" si="510">SUM(AW401,AG401,Q401)</f>
        <v>0</v>
      </c>
      <c r="BS401" s="31">
        <f t="shared" ref="BS401:BS411" si="511">SUM(BQ401:BR401)</f>
        <v>0</v>
      </c>
      <c r="BT401" s="40">
        <f t="shared" ref="BT401:BT411" si="512">SUM(AX401,AH401,R401)</f>
        <v>1.1000000000000001</v>
      </c>
      <c r="BU401" s="41">
        <f t="shared" ref="BU401:BU411" si="513">SUM(AY401,AI401,S401)</f>
        <v>0</v>
      </c>
      <c r="BV401" s="41">
        <f t="shared" ref="BV401:BV411" si="514">IF(BU401&gt;=3,3,BU401)</f>
        <v>0</v>
      </c>
      <c r="BW401" s="42"/>
      <c r="BX401" s="39">
        <f t="shared" ref="BX401:BX411" si="515">(BA401*100)+(BB401*80)+(BD401*60)+(BF401*40)+(BH401*20)</f>
        <v>1620</v>
      </c>
      <c r="BY401" s="40">
        <f t="shared" ref="BY401:BY411" si="516">IF(BI401&gt;3,30,BI401*10)</f>
        <v>20</v>
      </c>
      <c r="BZ401" s="40">
        <f t="shared" ref="BZ401:BZ411" si="517">IF(BJ401&gt;3,15,BJ401*5)</f>
        <v>0</v>
      </c>
      <c r="CA401" s="40">
        <f t="shared" ref="CA401:CA411" si="518">(BK401*200)+(BL401*100)+(BN401*50)+(BP401*20)</f>
        <v>0</v>
      </c>
      <c r="CB401" s="40">
        <f t="shared" ref="CB401:CB411" si="519">(BQ401*100)+(BR401*50)+(BT401*25)+(BV401*10)</f>
        <v>27.500000000000004</v>
      </c>
      <c r="CC401" s="32">
        <f t="shared" si="489"/>
        <v>1667.5</v>
      </c>
      <c r="CD401" s="177">
        <f t="shared" si="262"/>
        <v>1520.8333333333333</v>
      </c>
      <c r="CE401" s="24">
        <f t="shared" ref="CE401:CE411" si="520">IF(AZ401=0," ",IF(CD401&gt;=0,3,"NAO"))</f>
        <v>3</v>
      </c>
      <c r="CF401" s="177">
        <f t="shared" si="263"/>
        <v>1480.8333333333333</v>
      </c>
      <c r="CG401" s="24">
        <f t="shared" ref="CG401:CG411" si="521">IF(AZ401=0," ",IF(CF401&gt;=0,4,"NAO"))</f>
        <v>4</v>
      </c>
      <c r="CH401" s="177">
        <f t="shared" si="264"/>
        <v>1427.5</v>
      </c>
      <c r="CI401" s="24">
        <f t="shared" ref="CI401:CI411" si="522">IF(AZ401=0," ",IF(CH401&gt;=0,5,"NAO"))</f>
        <v>5</v>
      </c>
      <c r="CJ401" s="24">
        <f t="shared" si="490"/>
        <v>15</v>
      </c>
      <c r="CK401" s="175">
        <f t="shared" ref="CK401:CK411" si="523">(CC401/(SUM($CC$3:$CC$453))*100)</f>
        <v>0.84189533738924083</v>
      </c>
      <c r="CM401">
        <f t="shared" ref="CM401:CM411" si="524">BA401/(SUM(BA$3:BA$453)/100)</f>
        <v>1.6635859519408502</v>
      </c>
      <c r="CN401">
        <f t="shared" ref="CN401:CN411" si="525">BB401/(SUM(BB$3:BB$453)/100)</f>
        <v>0.77881619937694702</v>
      </c>
      <c r="CO401">
        <f t="shared" ref="CO401:CO411" si="526">BD401/(SUM(BD$3:BD$453)/100)</f>
        <v>0.49900199600798406</v>
      </c>
      <c r="CP401">
        <f t="shared" ref="CP401:CP411" si="527">BF401/(SUM(BF$3:BF$453)/100)</f>
        <v>0</v>
      </c>
      <c r="CQ401">
        <f t="shared" ref="CQ401:CQ411" si="528">BH401/(SUM(BH$3:BH$453)/100)</f>
        <v>0.84033613445378152</v>
      </c>
      <c r="CR401">
        <f t="shared" ref="CR401:CR411" si="529">BI401/(SUM(BI$3:BI$453)/100)</f>
        <v>0.5988023952095809</v>
      </c>
      <c r="CS401">
        <f t="shared" ref="CS401:CS411" si="530">BJ401/(SUM(BJ$3:BJ$453)/100)</f>
        <v>0</v>
      </c>
      <c r="CT401">
        <f t="shared" ref="CT401:CT411" si="531">BK401/(SUM(BK$3:BK$453)/100)</f>
        <v>0</v>
      </c>
      <c r="CU401">
        <f t="shared" ref="CU401:CU411" si="532">BL401/(SUM(BL$3:BL$453)/100)</f>
        <v>0</v>
      </c>
      <c r="CV401">
        <f t="shared" ref="CV401:CV411" si="533">BN401/(SUM(BN$3:BN$453)/100)</f>
        <v>0</v>
      </c>
      <c r="CW401">
        <f t="shared" ref="CW401:CW411" si="534">BO401/(SUM(BO$3:BO$453)/100)</f>
        <v>0</v>
      </c>
      <c r="CX401">
        <f t="shared" ref="CX401:CX411" si="535">BP401/(SUM(BP$3:BP$453)/100)</f>
        <v>0</v>
      </c>
      <c r="CY401">
        <f t="shared" ref="CY401:CY411" si="536">BQ401/(SUM(BQ$3:BQ$453)/100)</f>
        <v>0</v>
      </c>
      <c r="CZ401">
        <f t="shared" ref="CZ401:CZ411" si="537">BR401/(SUM(BR$3:BR$453)/100)</f>
        <v>0</v>
      </c>
      <c r="DA401">
        <f t="shared" ref="DA401:DA411" si="538">BT401/(SUM(BT$3:BT$453)/100)</f>
        <v>1.4745308310991958</v>
      </c>
      <c r="DB401">
        <f t="shared" ref="DB401:DB411" si="539">BU401/(SUM(BU$3:BU$453)/100)</f>
        <v>0</v>
      </c>
      <c r="DC401">
        <f t="shared" ref="DC401:DC411" si="540">BV401/(SUM(BV$3:BV$453)/100)</f>
        <v>0</v>
      </c>
      <c r="DE401" s="24">
        <f t="shared" si="491"/>
        <v>0</v>
      </c>
      <c r="DF401" s="24"/>
      <c r="DG401" s="24"/>
      <c r="DH401" s="24"/>
      <c r="DI401" s="24"/>
      <c r="DJ401" s="24"/>
      <c r="DK401" s="24"/>
      <c r="DL401" s="24"/>
      <c r="DM401" s="24"/>
      <c r="DN401" s="24"/>
      <c r="DO401" s="24"/>
      <c r="DP401" s="24"/>
      <c r="DQ401" s="24"/>
      <c r="DR401" s="24"/>
      <c r="DS401" s="24"/>
    </row>
    <row r="402" spans="1:123" ht="15.75" thickBot="1">
      <c r="A402" s="172" t="str">
        <f ca="1">UNIVERSO!A4</f>
        <v>UNIVERSO</v>
      </c>
      <c r="B402" s="172">
        <f ca="1">UNIVERSO!B4</f>
        <v>2</v>
      </c>
      <c r="C402" s="172" t="str">
        <f ca="1">UNIVERSO!C4</f>
        <v>Walace David Monteiro</v>
      </c>
      <c r="D402" s="85" t="str">
        <f ca="1">UNIVERSO!D4</f>
        <v>P</v>
      </c>
      <c r="E402" s="172">
        <f ca="1">UNIVERSO!E4</f>
        <v>3</v>
      </c>
      <c r="F402" s="172">
        <f ca="1">UNIVERSO!F4</f>
        <v>0</v>
      </c>
      <c r="G402" s="172">
        <f ca="1">UNIVERSO!G4</f>
        <v>1</v>
      </c>
      <c r="H402" s="172">
        <f ca="1">UNIVERSO!H4</f>
        <v>0</v>
      </c>
      <c r="I402" s="172">
        <f ca="1">UNIVERSO!I4</f>
        <v>0</v>
      </c>
      <c r="J402" s="172">
        <f ca="1">UNIVERSO!J4</f>
        <v>0</v>
      </c>
      <c r="K402" s="172">
        <f ca="1">UNIVERSO!K4</f>
        <v>0</v>
      </c>
      <c r="L402" s="172">
        <f ca="1">UNIVERSO!L4</f>
        <v>0</v>
      </c>
      <c r="M402" s="172">
        <f ca="1">UNIVERSO!M4</f>
        <v>0</v>
      </c>
      <c r="N402" s="172">
        <f ca="1">UNIVERSO!N4</f>
        <v>0</v>
      </c>
      <c r="O402" s="172">
        <f ca="1">UNIVERSO!O4</f>
        <v>0</v>
      </c>
      <c r="P402" s="172">
        <f ca="1">UNIVERSO!P4</f>
        <v>0</v>
      </c>
      <c r="Q402" s="172">
        <f ca="1">UNIVERSO!Q4</f>
        <v>0</v>
      </c>
      <c r="R402" s="172">
        <f ca="1">UNIVERSO!R4</f>
        <v>1</v>
      </c>
      <c r="S402" s="172">
        <f ca="1">UNIVERSO!S4</f>
        <v>0</v>
      </c>
      <c r="T402" s="85" t="str">
        <f ca="1">UNIVERSO!T4</f>
        <v>P</v>
      </c>
      <c r="U402" s="172">
        <f ca="1">UNIVERSO!U4</f>
        <v>1</v>
      </c>
      <c r="V402" s="172">
        <f ca="1">UNIVERSO!V4</f>
        <v>1</v>
      </c>
      <c r="W402" s="172">
        <f ca="1">UNIVERSO!W4</f>
        <v>1</v>
      </c>
      <c r="X402" s="172">
        <f ca="1">UNIVERSO!X4</f>
        <v>0</v>
      </c>
      <c r="Y402" s="172">
        <f ca="1">UNIVERSO!Y4</f>
        <v>0</v>
      </c>
      <c r="Z402" s="172">
        <f ca="1">UNIVERSO!Z4</f>
        <v>0</v>
      </c>
      <c r="AA402" s="172">
        <f ca="1">UNIVERSO!AA4</f>
        <v>0</v>
      </c>
      <c r="AB402" s="172">
        <f ca="1">UNIVERSO!AB4</f>
        <v>0</v>
      </c>
      <c r="AC402" s="172">
        <f ca="1">UNIVERSO!AC4</f>
        <v>0</v>
      </c>
      <c r="AD402" s="172">
        <f ca="1">UNIVERSO!AD4</f>
        <v>0</v>
      </c>
      <c r="AE402" s="172">
        <f ca="1">UNIVERSO!AE4</f>
        <v>0</v>
      </c>
      <c r="AF402" s="172">
        <f ca="1">UNIVERSO!AF4</f>
        <v>1</v>
      </c>
      <c r="AG402" s="172">
        <f ca="1">UNIVERSO!AG4</f>
        <v>0</v>
      </c>
      <c r="AH402" s="172">
        <f ca="1">UNIVERSO!AH4</f>
        <v>0</v>
      </c>
      <c r="AI402" s="172">
        <f ca="1">UNIVERSO!AI4</f>
        <v>0</v>
      </c>
      <c r="AJ402" s="24"/>
      <c r="AK402" s="93"/>
      <c r="AL402" s="33"/>
      <c r="AM402" s="33"/>
      <c r="AN402" s="36"/>
      <c r="AO402" s="36"/>
      <c r="AP402" s="36"/>
      <c r="AQ402" s="36"/>
      <c r="AR402" s="37"/>
      <c r="AS402" s="33"/>
      <c r="AT402" s="33"/>
      <c r="AU402" s="33"/>
      <c r="AV402" s="33"/>
      <c r="AW402" s="33"/>
      <c r="AX402" s="33"/>
      <c r="AY402" s="33"/>
      <c r="AZ402" s="38">
        <f t="shared" si="492"/>
        <v>2</v>
      </c>
      <c r="BA402" s="39">
        <f t="shared" si="493"/>
        <v>4</v>
      </c>
      <c r="BB402" s="40">
        <f t="shared" si="494"/>
        <v>1</v>
      </c>
      <c r="BC402" s="31">
        <f t="shared" si="495"/>
        <v>5</v>
      </c>
      <c r="BD402" s="40">
        <f t="shared" si="496"/>
        <v>2</v>
      </c>
      <c r="BE402" s="31">
        <f t="shared" si="497"/>
        <v>7</v>
      </c>
      <c r="BF402" s="40">
        <f t="shared" si="498"/>
        <v>0</v>
      </c>
      <c r="BG402" s="31">
        <f t="shared" si="499"/>
        <v>7</v>
      </c>
      <c r="BH402" s="40">
        <f t="shared" si="500"/>
        <v>0</v>
      </c>
      <c r="BI402" s="40">
        <f t="shared" si="501"/>
        <v>0</v>
      </c>
      <c r="BJ402" s="40">
        <f t="shared" si="502"/>
        <v>0</v>
      </c>
      <c r="BK402" s="40">
        <f t="shared" si="503"/>
        <v>0</v>
      </c>
      <c r="BL402" s="40">
        <f t="shared" si="504"/>
        <v>0</v>
      </c>
      <c r="BM402" s="31">
        <f t="shared" si="505"/>
        <v>0</v>
      </c>
      <c r="BN402" s="40">
        <f t="shared" si="506"/>
        <v>0</v>
      </c>
      <c r="BO402" s="40">
        <f t="shared" si="507"/>
        <v>0</v>
      </c>
      <c r="BP402" s="40">
        <f t="shared" si="508"/>
        <v>0</v>
      </c>
      <c r="BQ402" s="40">
        <f t="shared" si="509"/>
        <v>1</v>
      </c>
      <c r="BR402" s="40">
        <f t="shared" si="510"/>
        <v>0</v>
      </c>
      <c r="BS402" s="31">
        <f t="shared" si="511"/>
        <v>1</v>
      </c>
      <c r="BT402" s="40">
        <f t="shared" si="512"/>
        <v>1</v>
      </c>
      <c r="BU402" s="41">
        <f t="shared" si="513"/>
        <v>0</v>
      </c>
      <c r="BV402" s="41">
        <f t="shared" si="514"/>
        <v>0</v>
      </c>
      <c r="BW402" s="42"/>
      <c r="BX402" s="39">
        <f t="shared" si="515"/>
        <v>600</v>
      </c>
      <c r="BY402" s="40">
        <f t="shared" si="516"/>
        <v>0</v>
      </c>
      <c r="BZ402" s="40">
        <f t="shared" si="517"/>
        <v>0</v>
      </c>
      <c r="CA402" s="40">
        <f t="shared" si="518"/>
        <v>0</v>
      </c>
      <c r="CB402" s="40">
        <f t="shared" si="519"/>
        <v>125</v>
      </c>
      <c r="CC402" s="32">
        <f t="shared" si="489"/>
        <v>725</v>
      </c>
      <c r="CD402" s="177">
        <f t="shared" si="262"/>
        <v>578.33333333333337</v>
      </c>
      <c r="CE402" s="24">
        <f t="shared" si="520"/>
        <v>3</v>
      </c>
      <c r="CF402" s="177">
        <f t="shared" si="263"/>
        <v>538.33333333333337</v>
      </c>
      <c r="CG402" s="24">
        <f t="shared" si="521"/>
        <v>4</v>
      </c>
      <c r="CH402" s="177">
        <f t="shared" si="264"/>
        <v>485</v>
      </c>
      <c r="CI402" s="24">
        <f t="shared" si="522"/>
        <v>5</v>
      </c>
      <c r="CJ402" s="24">
        <f t="shared" si="490"/>
        <v>88</v>
      </c>
      <c r="CK402" s="175">
        <f t="shared" si="523"/>
        <v>0.36604145103880037</v>
      </c>
      <c r="CM402">
        <f t="shared" si="524"/>
        <v>0.73937153419593349</v>
      </c>
      <c r="CN402">
        <f t="shared" si="525"/>
        <v>0.1557632398753894</v>
      </c>
      <c r="CO402">
        <f t="shared" si="526"/>
        <v>0.19960079840319361</v>
      </c>
      <c r="CP402">
        <f t="shared" si="527"/>
        <v>0</v>
      </c>
      <c r="CQ402">
        <f t="shared" si="528"/>
        <v>0</v>
      </c>
      <c r="CR402">
        <f t="shared" si="529"/>
        <v>0</v>
      </c>
      <c r="CS402">
        <f t="shared" si="530"/>
        <v>0</v>
      </c>
      <c r="CT402">
        <f t="shared" si="531"/>
        <v>0</v>
      </c>
      <c r="CU402">
        <f t="shared" si="532"/>
        <v>0</v>
      </c>
      <c r="CV402">
        <f t="shared" si="533"/>
        <v>0</v>
      </c>
      <c r="CW402">
        <f t="shared" si="534"/>
        <v>0</v>
      </c>
      <c r="CX402">
        <f t="shared" si="535"/>
        <v>0</v>
      </c>
      <c r="CY402">
        <f t="shared" si="536"/>
        <v>11.111111111111111</v>
      </c>
      <c r="CZ402">
        <f t="shared" si="537"/>
        <v>0</v>
      </c>
      <c r="DA402">
        <f t="shared" si="538"/>
        <v>1.3404825737265416</v>
      </c>
      <c r="DB402">
        <f t="shared" si="539"/>
        <v>0</v>
      </c>
      <c r="DC402">
        <f t="shared" si="540"/>
        <v>0</v>
      </c>
      <c r="DE402" s="24">
        <f t="shared" si="491"/>
        <v>0</v>
      </c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</row>
    <row r="403" spans="1:123" ht="15.75" thickBot="1">
      <c r="A403" s="172" t="str">
        <f ca="1">UNIVERSO!A5</f>
        <v>UNIVERSO</v>
      </c>
      <c r="B403" s="172">
        <f ca="1">UNIVERSO!B5</f>
        <v>3</v>
      </c>
      <c r="C403" s="172" t="str">
        <f ca="1">UNIVERSO!C5</f>
        <v>Pedro Paulo Soares da Silva *</v>
      </c>
      <c r="D403" s="85" t="str">
        <f ca="1">UNIVERSO!D5</f>
        <v>P</v>
      </c>
      <c r="E403" s="172">
        <f ca="1">UNIVERSO!E5</f>
        <v>0</v>
      </c>
      <c r="F403" s="172">
        <f ca="1">UNIVERSO!F5</f>
        <v>0</v>
      </c>
      <c r="G403" s="172">
        <f ca="1">UNIVERSO!G5</f>
        <v>2</v>
      </c>
      <c r="H403" s="172">
        <f ca="1">UNIVERSO!H5</f>
        <v>0</v>
      </c>
      <c r="I403" s="172">
        <f ca="1">UNIVERSO!I5</f>
        <v>0</v>
      </c>
      <c r="J403" s="172">
        <f ca="1">UNIVERSO!J5</f>
        <v>1</v>
      </c>
      <c r="K403" s="172">
        <f ca="1">UNIVERSO!K5</f>
        <v>0</v>
      </c>
      <c r="L403" s="172">
        <f ca="1">UNIVERSO!L5</f>
        <v>0</v>
      </c>
      <c r="M403" s="172">
        <f ca="1">UNIVERSO!M5</f>
        <v>0</v>
      </c>
      <c r="N403" s="172">
        <f ca="1">UNIVERSO!N5</f>
        <v>0</v>
      </c>
      <c r="O403" s="172">
        <f ca="1">UNIVERSO!O5</f>
        <v>0</v>
      </c>
      <c r="P403" s="172">
        <f ca="1">UNIVERSO!P5</f>
        <v>0</v>
      </c>
      <c r="Q403" s="172">
        <f ca="1">UNIVERSO!Q5</f>
        <v>0</v>
      </c>
      <c r="R403" s="172">
        <f ca="1">UNIVERSO!R5</f>
        <v>1</v>
      </c>
      <c r="S403" s="172">
        <f ca="1">UNIVERSO!S5</f>
        <v>0</v>
      </c>
      <c r="T403" s="85" t="str">
        <f ca="1">UNIVERSO!T5</f>
        <v>P</v>
      </c>
      <c r="U403" s="172">
        <f ca="1">UNIVERSO!U5</f>
        <v>1</v>
      </c>
      <c r="V403" s="172">
        <f ca="1">UNIVERSO!V5</f>
        <v>1</v>
      </c>
      <c r="W403" s="172">
        <f ca="1">UNIVERSO!W5</f>
        <v>1</v>
      </c>
      <c r="X403" s="172">
        <f ca="1">UNIVERSO!X5</f>
        <v>0</v>
      </c>
      <c r="Y403" s="172">
        <f ca="1">UNIVERSO!Y5</f>
        <v>1</v>
      </c>
      <c r="Z403" s="172">
        <f ca="1">UNIVERSO!Z5</f>
        <v>0</v>
      </c>
      <c r="AA403" s="172">
        <f ca="1">UNIVERSO!AA5</f>
        <v>0</v>
      </c>
      <c r="AB403" s="172">
        <f ca="1">UNIVERSO!AB5</f>
        <v>0</v>
      </c>
      <c r="AC403" s="172">
        <f ca="1">UNIVERSO!AC5</f>
        <v>0</v>
      </c>
      <c r="AD403" s="172">
        <f ca="1">UNIVERSO!AD5</f>
        <v>0</v>
      </c>
      <c r="AE403" s="172">
        <f ca="1">UNIVERSO!AE5</f>
        <v>0</v>
      </c>
      <c r="AF403" s="172">
        <f ca="1">UNIVERSO!AF5</f>
        <v>0</v>
      </c>
      <c r="AG403" s="172">
        <f ca="1">UNIVERSO!AG5</f>
        <v>0</v>
      </c>
      <c r="AH403" s="172">
        <f ca="1">UNIVERSO!AH5</f>
        <v>0</v>
      </c>
      <c r="AI403" s="172">
        <f ca="1">UNIVERSO!AI5</f>
        <v>0</v>
      </c>
      <c r="AJ403" s="24"/>
      <c r="AK403" s="93"/>
      <c r="AL403" s="33"/>
      <c r="AM403" s="33"/>
      <c r="AN403" s="36"/>
      <c r="AO403" s="36"/>
      <c r="AP403" s="36"/>
      <c r="AQ403" s="36"/>
      <c r="AR403" s="37"/>
      <c r="AS403" s="33"/>
      <c r="AT403" s="33"/>
      <c r="AU403" s="33"/>
      <c r="AV403" s="33"/>
      <c r="AW403" s="33"/>
      <c r="AX403" s="33"/>
      <c r="AY403" s="33"/>
      <c r="AZ403" s="38">
        <f t="shared" si="492"/>
        <v>2</v>
      </c>
      <c r="BA403" s="39">
        <f t="shared" si="493"/>
        <v>1</v>
      </c>
      <c r="BB403" s="40">
        <f t="shared" si="494"/>
        <v>1</v>
      </c>
      <c r="BC403" s="31">
        <f t="shared" si="495"/>
        <v>2</v>
      </c>
      <c r="BD403" s="40">
        <f t="shared" si="496"/>
        <v>3</v>
      </c>
      <c r="BE403" s="31">
        <f t="shared" si="497"/>
        <v>5</v>
      </c>
      <c r="BF403" s="40">
        <f t="shared" si="498"/>
        <v>0</v>
      </c>
      <c r="BG403" s="31">
        <f t="shared" si="499"/>
        <v>5</v>
      </c>
      <c r="BH403" s="40">
        <f t="shared" si="500"/>
        <v>1</v>
      </c>
      <c r="BI403" s="40">
        <f t="shared" si="501"/>
        <v>1</v>
      </c>
      <c r="BJ403" s="40">
        <f t="shared" si="502"/>
        <v>0</v>
      </c>
      <c r="BK403" s="40">
        <f t="shared" si="503"/>
        <v>0</v>
      </c>
      <c r="BL403" s="40">
        <f t="shared" si="504"/>
        <v>0</v>
      </c>
      <c r="BM403" s="31">
        <f t="shared" si="505"/>
        <v>0</v>
      </c>
      <c r="BN403" s="40">
        <f t="shared" si="506"/>
        <v>0</v>
      </c>
      <c r="BO403" s="40">
        <f t="shared" si="507"/>
        <v>0</v>
      </c>
      <c r="BP403" s="40">
        <f t="shared" si="508"/>
        <v>0</v>
      </c>
      <c r="BQ403" s="40">
        <f t="shared" si="509"/>
        <v>0</v>
      </c>
      <c r="BR403" s="40">
        <f t="shared" si="510"/>
        <v>0</v>
      </c>
      <c r="BS403" s="31">
        <f t="shared" si="511"/>
        <v>0</v>
      </c>
      <c r="BT403" s="40">
        <f t="shared" si="512"/>
        <v>1</v>
      </c>
      <c r="BU403" s="41">
        <f t="shared" si="513"/>
        <v>0</v>
      </c>
      <c r="BV403" s="41">
        <f t="shared" si="514"/>
        <v>0</v>
      </c>
      <c r="BW403" s="42"/>
      <c r="BX403" s="39">
        <f t="shared" si="515"/>
        <v>380</v>
      </c>
      <c r="BY403" s="40">
        <f t="shared" si="516"/>
        <v>10</v>
      </c>
      <c r="BZ403" s="40">
        <f t="shared" si="517"/>
        <v>0</v>
      </c>
      <c r="CA403" s="40">
        <f t="shared" si="518"/>
        <v>0</v>
      </c>
      <c r="CB403" s="40">
        <f t="shared" si="519"/>
        <v>25</v>
      </c>
      <c r="CC403" s="32">
        <f t="shared" si="489"/>
        <v>415</v>
      </c>
      <c r="CD403" s="177">
        <f t="shared" si="262"/>
        <v>268.33333333333337</v>
      </c>
      <c r="CE403" s="24">
        <f t="shared" si="520"/>
        <v>3</v>
      </c>
      <c r="CF403" s="177">
        <f t="shared" si="263"/>
        <v>228.33333333333334</v>
      </c>
      <c r="CG403" s="24">
        <f t="shared" si="521"/>
        <v>4</v>
      </c>
      <c r="CH403" s="177">
        <f t="shared" si="264"/>
        <v>175</v>
      </c>
      <c r="CI403" s="24">
        <f t="shared" si="522"/>
        <v>5</v>
      </c>
      <c r="CJ403" s="24">
        <f t="shared" si="490"/>
        <v>149</v>
      </c>
      <c r="CK403" s="175">
        <f t="shared" si="523"/>
        <v>0.20952717542220989</v>
      </c>
      <c r="CM403">
        <f t="shared" si="524"/>
        <v>0.18484288354898337</v>
      </c>
      <c r="CN403">
        <f t="shared" si="525"/>
        <v>0.1557632398753894</v>
      </c>
      <c r="CO403">
        <f t="shared" si="526"/>
        <v>0.29940119760479045</v>
      </c>
      <c r="CP403">
        <f t="shared" si="527"/>
        <v>0</v>
      </c>
      <c r="CQ403">
        <f t="shared" si="528"/>
        <v>0.84033613445378152</v>
      </c>
      <c r="CR403">
        <f t="shared" si="529"/>
        <v>0.29940119760479045</v>
      </c>
      <c r="CS403">
        <f t="shared" si="530"/>
        <v>0</v>
      </c>
      <c r="CT403">
        <f t="shared" si="531"/>
        <v>0</v>
      </c>
      <c r="CU403">
        <f t="shared" si="532"/>
        <v>0</v>
      </c>
      <c r="CV403">
        <f t="shared" si="533"/>
        <v>0</v>
      </c>
      <c r="CW403">
        <f t="shared" si="534"/>
        <v>0</v>
      </c>
      <c r="CX403">
        <f t="shared" si="535"/>
        <v>0</v>
      </c>
      <c r="CY403">
        <f t="shared" si="536"/>
        <v>0</v>
      </c>
      <c r="CZ403">
        <f t="shared" si="537"/>
        <v>0</v>
      </c>
      <c r="DA403">
        <f t="shared" si="538"/>
        <v>1.3404825737265416</v>
      </c>
      <c r="DB403">
        <f t="shared" si="539"/>
        <v>0</v>
      </c>
      <c r="DC403">
        <f t="shared" si="540"/>
        <v>0</v>
      </c>
      <c r="DE403" s="24">
        <f t="shared" si="491"/>
        <v>0</v>
      </c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</row>
    <row r="404" spans="1:123" ht="15.75" thickBot="1">
      <c r="A404" s="172" t="str">
        <f ca="1">UNIVERSO!A6</f>
        <v>UNIVERSO</v>
      </c>
      <c r="B404" s="172">
        <f ca="1">UNIVERSO!B6</f>
        <v>4</v>
      </c>
      <c r="C404" s="172" t="str">
        <f ca="1">UNIVERSO!C6</f>
        <v>Carlos Gomes de Oliveira</v>
      </c>
      <c r="D404" s="85" t="str">
        <f ca="1">UNIVERSO!D6</f>
        <v>P</v>
      </c>
      <c r="E404" s="172">
        <f ca="1">UNIVERSO!E6</f>
        <v>1</v>
      </c>
      <c r="F404" s="172">
        <f ca="1">UNIVERSO!F6</f>
        <v>0</v>
      </c>
      <c r="G404" s="172">
        <f ca="1">UNIVERSO!G6</f>
        <v>0</v>
      </c>
      <c r="H404" s="172">
        <f ca="1">UNIVERSO!H6</f>
        <v>0</v>
      </c>
      <c r="I404" s="172">
        <f ca="1">UNIVERSO!I6</f>
        <v>0</v>
      </c>
      <c r="J404" s="172">
        <f ca="1">UNIVERSO!J6</f>
        <v>0</v>
      </c>
      <c r="K404" s="172">
        <f ca="1">UNIVERSO!K6</f>
        <v>0</v>
      </c>
      <c r="L404" s="172">
        <f ca="1">UNIVERSO!L6</f>
        <v>0</v>
      </c>
      <c r="M404" s="172">
        <f ca="1">UNIVERSO!M6</f>
        <v>0</v>
      </c>
      <c r="N404" s="172">
        <f ca="1">UNIVERSO!N6</f>
        <v>0</v>
      </c>
      <c r="O404" s="172">
        <f ca="1">UNIVERSO!O6</f>
        <v>0</v>
      </c>
      <c r="P404" s="172">
        <f ca="1">UNIVERSO!P6</f>
        <v>0</v>
      </c>
      <c r="Q404" s="172">
        <f ca="1">UNIVERSO!Q6</f>
        <v>0</v>
      </c>
      <c r="R404" s="172">
        <f ca="1">UNIVERSO!R6</f>
        <v>0</v>
      </c>
      <c r="S404" s="172">
        <f ca="1">UNIVERSO!S6</f>
        <v>0</v>
      </c>
      <c r="T404" s="85" t="str">
        <f ca="1">UNIVERSO!T6</f>
        <v>P</v>
      </c>
      <c r="U404" s="172">
        <f ca="1">UNIVERSO!U6</f>
        <v>0</v>
      </c>
      <c r="V404" s="172">
        <f ca="1">UNIVERSO!V6</f>
        <v>0</v>
      </c>
      <c r="W404" s="172">
        <f ca="1">UNIVERSO!W6</f>
        <v>0</v>
      </c>
      <c r="X404" s="172">
        <f ca="1">UNIVERSO!X6</f>
        <v>0</v>
      </c>
      <c r="Y404" s="172">
        <f ca="1">UNIVERSO!Y6</f>
        <v>0</v>
      </c>
      <c r="Z404" s="172">
        <f ca="1">UNIVERSO!Z6</f>
        <v>0</v>
      </c>
      <c r="AA404" s="172">
        <f ca="1">UNIVERSO!AA6</f>
        <v>0</v>
      </c>
      <c r="AB404" s="172">
        <f ca="1">UNIVERSO!AB6</f>
        <v>0</v>
      </c>
      <c r="AC404" s="172">
        <f ca="1">UNIVERSO!AC6</f>
        <v>0</v>
      </c>
      <c r="AD404" s="172">
        <f ca="1">UNIVERSO!AD6</f>
        <v>0</v>
      </c>
      <c r="AE404" s="172">
        <f ca="1">UNIVERSO!AE6</f>
        <v>0</v>
      </c>
      <c r="AF404" s="172">
        <f ca="1">UNIVERSO!AF6</f>
        <v>0</v>
      </c>
      <c r="AG404" s="172">
        <f ca="1">UNIVERSO!AG6</f>
        <v>0</v>
      </c>
      <c r="AH404" s="172">
        <f ca="1">UNIVERSO!AH6</f>
        <v>0</v>
      </c>
      <c r="AI404" s="172">
        <f ca="1">UNIVERSO!AI6</f>
        <v>0</v>
      </c>
      <c r="AJ404" s="24"/>
      <c r="AK404" s="93"/>
      <c r="AL404" s="33"/>
      <c r="AM404" s="33"/>
      <c r="AN404" s="36"/>
      <c r="AO404" s="36"/>
      <c r="AP404" s="36"/>
      <c r="AQ404" s="36"/>
      <c r="AR404" s="37"/>
      <c r="AS404" s="33"/>
      <c r="AT404" s="33"/>
      <c r="AU404" s="33"/>
      <c r="AV404" s="33"/>
      <c r="AW404" s="33"/>
      <c r="AX404" s="33"/>
      <c r="AY404" s="33"/>
      <c r="AZ404" s="38">
        <f t="shared" si="492"/>
        <v>2</v>
      </c>
      <c r="BA404" s="39">
        <f t="shared" si="493"/>
        <v>1</v>
      </c>
      <c r="BB404" s="40">
        <f t="shared" si="494"/>
        <v>0</v>
      </c>
      <c r="BC404" s="31">
        <f t="shared" si="495"/>
        <v>1</v>
      </c>
      <c r="BD404" s="40">
        <f t="shared" si="496"/>
        <v>0</v>
      </c>
      <c r="BE404" s="31">
        <f t="shared" si="497"/>
        <v>1</v>
      </c>
      <c r="BF404" s="40">
        <f t="shared" si="498"/>
        <v>0</v>
      </c>
      <c r="BG404" s="31">
        <f t="shared" si="499"/>
        <v>1</v>
      </c>
      <c r="BH404" s="40">
        <f t="shared" si="500"/>
        <v>0</v>
      </c>
      <c r="BI404" s="40">
        <f t="shared" si="501"/>
        <v>0</v>
      </c>
      <c r="BJ404" s="40">
        <f t="shared" si="502"/>
        <v>0</v>
      </c>
      <c r="BK404" s="40">
        <f t="shared" si="503"/>
        <v>0</v>
      </c>
      <c r="BL404" s="40">
        <f t="shared" si="504"/>
        <v>0</v>
      </c>
      <c r="BM404" s="31">
        <f t="shared" si="505"/>
        <v>0</v>
      </c>
      <c r="BN404" s="40">
        <f t="shared" si="506"/>
        <v>0</v>
      </c>
      <c r="BO404" s="40">
        <f t="shared" si="507"/>
        <v>0</v>
      </c>
      <c r="BP404" s="40">
        <f t="shared" si="508"/>
        <v>0</v>
      </c>
      <c r="BQ404" s="40">
        <f t="shared" si="509"/>
        <v>0</v>
      </c>
      <c r="BR404" s="40">
        <f t="shared" si="510"/>
        <v>0</v>
      </c>
      <c r="BS404" s="31">
        <f t="shared" si="511"/>
        <v>0</v>
      </c>
      <c r="BT404" s="40">
        <f t="shared" si="512"/>
        <v>0</v>
      </c>
      <c r="BU404" s="41">
        <f t="shared" si="513"/>
        <v>0</v>
      </c>
      <c r="BV404" s="41">
        <f t="shared" si="514"/>
        <v>0</v>
      </c>
      <c r="BW404" s="42"/>
      <c r="BX404" s="39">
        <f t="shared" si="515"/>
        <v>100</v>
      </c>
      <c r="BY404" s="40">
        <f t="shared" si="516"/>
        <v>0</v>
      </c>
      <c r="BZ404" s="40">
        <f t="shared" si="517"/>
        <v>0</v>
      </c>
      <c r="CA404" s="40">
        <f t="shared" si="518"/>
        <v>0</v>
      </c>
      <c r="CB404" s="40">
        <f t="shared" si="519"/>
        <v>0</v>
      </c>
      <c r="CC404" s="32">
        <f t="shared" si="489"/>
        <v>100</v>
      </c>
      <c r="CD404" s="177">
        <f t="shared" si="262"/>
        <v>-46.666666666666657</v>
      </c>
      <c r="CE404" s="24" t="str">
        <f t="shared" si="520"/>
        <v>NAO</v>
      </c>
      <c r="CF404" s="177">
        <f t="shared" si="263"/>
        <v>-86.666666666666657</v>
      </c>
      <c r="CG404" s="24" t="str">
        <f t="shared" si="521"/>
        <v>NAO</v>
      </c>
      <c r="CH404" s="177">
        <f t="shared" si="264"/>
        <v>-140</v>
      </c>
      <c r="CI404" s="24" t="str">
        <f t="shared" si="522"/>
        <v>NAO</v>
      </c>
      <c r="CJ404" s="24">
        <f t="shared" si="490"/>
        <v>347</v>
      </c>
      <c r="CK404" s="175">
        <f t="shared" si="523"/>
        <v>5.0488476005351779E-2</v>
      </c>
      <c r="CM404">
        <f t="shared" si="524"/>
        <v>0.18484288354898337</v>
      </c>
      <c r="CN404">
        <f t="shared" si="525"/>
        <v>0</v>
      </c>
      <c r="CO404">
        <f t="shared" si="526"/>
        <v>0</v>
      </c>
      <c r="CP404">
        <f t="shared" si="527"/>
        <v>0</v>
      </c>
      <c r="CQ404">
        <f t="shared" si="528"/>
        <v>0</v>
      </c>
      <c r="CR404">
        <f t="shared" si="529"/>
        <v>0</v>
      </c>
      <c r="CS404">
        <f t="shared" si="530"/>
        <v>0</v>
      </c>
      <c r="CT404">
        <f t="shared" si="531"/>
        <v>0</v>
      </c>
      <c r="CU404">
        <f t="shared" si="532"/>
        <v>0</v>
      </c>
      <c r="CV404">
        <f t="shared" si="533"/>
        <v>0</v>
      </c>
      <c r="CW404">
        <f t="shared" si="534"/>
        <v>0</v>
      </c>
      <c r="CX404">
        <f t="shared" si="535"/>
        <v>0</v>
      </c>
      <c r="CY404">
        <f t="shared" si="536"/>
        <v>0</v>
      </c>
      <c r="CZ404">
        <f t="shared" si="537"/>
        <v>0</v>
      </c>
      <c r="DA404">
        <f t="shared" si="538"/>
        <v>0</v>
      </c>
      <c r="DB404">
        <f t="shared" si="539"/>
        <v>0</v>
      </c>
      <c r="DC404">
        <f t="shared" si="540"/>
        <v>0</v>
      </c>
      <c r="DE404" s="24">
        <f t="shared" si="491"/>
        <v>0</v>
      </c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</row>
    <row r="405" spans="1:123" ht="15.75" thickBot="1">
      <c r="A405" s="172" t="str">
        <f ca="1">UNIVERSO!A7</f>
        <v>UNIVERSO</v>
      </c>
      <c r="B405" s="172">
        <f ca="1">UNIVERSO!B7</f>
        <v>5</v>
      </c>
      <c r="C405" s="172" t="str">
        <f ca="1">UNIVERSO!C7</f>
        <v>Carlos Alberto Figueiredo da Silva</v>
      </c>
      <c r="D405" s="85" t="str">
        <f ca="1">UNIVERSO!D7</f>
        <v>P</v>
      </c>
      <c r="E405" s="172">
        <f ca="1">UNIVERSO!E7</f>
        <v>0</v>
      </c>
      <c r="F405" s="172">
        <f ca="1">UNIVERSO!F7</f>
        <v>2</v>
      </c>
      <c r="G405" s="172">
        <f ca="1">UNIVERSO!G7</f>
        <v>0</v>
      </c>
      <c r="H405" s="172">
        <f ca="1">UNIVERSO!H7</f>
        <v>0</v>
      </c>
      <c r="I405" s="172">
        <f ca="1">UNIVERSO!I7</f>
        <v>0</v>
      </c>
      <c r="J405" s="172">
        <f ca="1">UNIVERSO!J7</f>
        <v>0</v>
      </c>
      <c r="K405" s="172">
        <f ca="1">UNIVERSO!K7</f>
        <v>1</v>
      </c>
      <c r="L405" s="172">
        <f ca="1">UNIVERSO!L7</f>
        <v>0</v>
      </c>
      <c r="M405" s="172">
        <f ca="1">UNIVERSO!M7</f>
        <v>0</v>
      </c>
      <c r="N405" s="172">
        <f ca="1">UNIVERSO!N7</f>
        <v>0</v>
      </c>
      <c r="O405" s="172">
        <f ca="1">UNIVERSO!O7</f>
        <v>0</v>
      </c>
      <c r="P405" s="172">
        <f ca="1">UNIVERSO!P7</f>
        <v>0</v>
      </c>
      <c r="Q405" s="172">
        <f ca="1">UNIVERSO!Q7</f>
        <v>0</v>
      </c>
      <c r="R405" s="172">
        <f ca="1">UNIVERSO!R7</f>
        <v>0</v>
      </c>
      <c r="S405" s="172">
        <f ca="1">UNIVERSO!S7</f>
        <v>0</v>
      </c>
      <c r="T405" s="85" t="str">
        <f ca="1">UNIVERSO!T7</f>
        <v>P</v>
      </c>
      <c r="U405" s="172">
        <f ca="1">UNIVERSO!U7</f>
        <v>0</v>
      </c>
      <c r="V405" s="172">
        <f ca="1">UNIVERSO!V7</f>
        <v>0</v>
      </c>
      <c r="W405" s="172">
        <f ca="1">UNIVERSO!W7</f>
        <v>2</v>
      </c>
      <c r="X405" s="172">
        <f ca="1">UNIVERSO!X7</f>
        <v>1</v>
      </c>
      <c r="Y405" s="172">
        <f ca="1">UNIVERSO!Y7</f>
        <v>0</v>
      </c>
      <c r="Z405" s="172">
        <f ca="1">UNIVERSO!Z7</f>
        <v>0</v>
      </c>
      <c r="AA405" s="172">
        <f ca="1">UNIVERSO!AA7</f>
        <v>0</v>
      </c>
      <c r="AB405" s="172">
        <f ca="1">UNIVERSO!AB7</f>
        <v>0</v>
      </c>
      <c r="AC405" s="172">
        <f ca="1">UNIVERSO!AC7</f>
        <v>0</v>
      </c>
      <c r="AD405" s="172">
        <f ca="1">UNIVERSO!AD7</f>
        <v>1</v>
      </c>
      <c r="AE405" s="172">
        <f ca="1">UNIVERSO!AE7</f>
        <v>0</v>
      </c>
      <c r="AF405" s="172">
        <f ca="1">UNIVERSO!AF7</f>
        <v>2</v>
      </c>
      <c r="AG405" s="172">
        <f ca="1">UNIVERSO!AG7</f>
        <v>0</v>
      </c>
      <c r="AH405" s="172">
        <f ca="1">UNIVERSO!AH7</f>
        <v>0</v>
      </c>
      <c r="AI405" s="172">
        <f ca="1">UNIVERSO!AI7</f>
        <v>0</v>
      </c>
      <c r="AJ405" s="24"/>
      <c r="AK405" s="93"/>
      <c r="AL405" s="33"/>
      <c r="AM405" s="33"/>
      <c r="AN405" s="36"/>
      <c r="AO405" s="36"/>
      <c r="AP405" s="36"/>
      <c r="AQ405" s="36"/>
      <c r="AR405" s="37"/>
      <c r="AS405" s="33"/>
      <c r="AT405" s="33"/>
      <c r="AU405" s="33"/>
      <c r="AV405" s="33"/>
      <c r="AW405" s="33"/>
      <c r="AX405" s="33"/>
      <c r="AY405" s="33"/>
      <c r="AZ405" s="38">
        <f t="shared" si="492"/>
        <v>2</v>
      </c>
      <c r="BA405" s="39">
        <f t="shared" si="493"/>
        <v>0</v>
      </c>
      <c r="BB405" s="40">
        <f t="shared" si="494"/>
        <v>2</v>
      </c>
      <c r="BC405" s="31">
        <f t="shared" si="495"/>
        <v>2</v>
      </c>
      <c r="BD405" s="40">
        <f t="shared" si="496"/>
        <v>2</v>
      </c>
      <c r="BE405" s="31">
        <f t="shared" si="497"/>
        <v>4</v>
      </c>
      <c r="BF405" s="40">
        <f t="shared" si="498"/>
        <v>1</v>
      </c>
      <c r="BG405" s="31">
        <f t="shared" si="499"/>
        <v>5</v>
      </c>
      <c r="BH405" s="40">
        <f t="shared" si="500"/>
        <v>0</v>
      </c>
      <c r="BI405" s="40">
        <f t="shared" si="501"/>
        <v>0</v>
      </c>
      <c r="BJ405" s="40">
        <f t="shared" si="502"/>
        <v>1</v>
      </c>
      <c r="BK405" s="40">
        <f t="shared" si="503"/>
        <v>0</v>
      </c>
      <c r="BL405" s="40">
        <f t="shared" si="504"/>
        <v>0</v>
      </c>
      <c r="BM405" s="31">
        <f t="shared" si="505"/>
        <v>0</v>
      </c>
      <c r="BN405" s="40">
        <f t="shared" si="506"/>
        <v>1</v>
      </c>
      <c r="BO405" s="40">
        <f t="shared" si="507"/>
        <v>0</v>
      </c>
      <c r="BP405" s="40">
        <f t="shared" si="508"/>
        <v>0</v>
      </c>
      <c r="BQ405" s="40">
        <f t="shared" si="509"/>
        <v>2</v>
      </c>
      <c r="BR405" s="40">
        <f t="shared" si="510"/>
        <v>0</v>
      </c>
      <c r="BS405" s="31">
        <f t="shared" si="511"/>
        <v>2</v>
      </c>
      <c r="BT405" s="40">
        <f t="shared" si="512"/>
        <v>0</v>
      </c>
      <c r="BU405" s="41">
        <f t="shared" si="513"/>
        <v>0</v>
      </c>
      <c r="BV405" s="41">
        <f t="shared" si="514"/>
        <v>0</v>
      </c>
      <c r="BW405" s="42"/>
      <c r="BX405" s="39">
        <f t="shared" si="515"/>
        <v>320</v>
      </c>
      <c r="BY405" s="40">
        <f t="shared" si="516"/>
        <v>0</v>
      </c>
      <c r="BZ405" s="40">
        <f t="shared" si="517"/>
        <v>5</v>
      </c>
      <c r="CA405" s="40">
        <f t="shared" si="518"/>
        <v>50</v>
      </c>
      <c r="CB405" s="40">
        <f t="shared" si="519"/>
        <v>200</v>
      </c>
      <c r="CC405" s="32">
        <f t="shared" si="489"/>
        <v>575</v>
      </c>
      <c r="CD405" s="177">
        <f t="shared" si="262"/>
        <v>428.33333333333337</v>
      </c>
      <c r="CE405" s="24">
        <f t="shared" si="520"/>
        <v>3</v>
      </c>
      <c r="CF405" s="177">
        <f t="shared" si="263"/>
        <v>388.33333333333337</v>
      </c>
      <c r="CG405" s="24">
        <f t="shared" si="521"/>
        <v>4</v>
      </c>
      <c r="CH405" s="177">
        <f t="shared" si="264"/>
        <v>335</v>
      </c>
      <c r="CI405" s="24">
        <f t="shared" si="522"/>
        <v>5</v>
      </c>
      <c r="CJ405" s="24">
        <f t="shared" si="490"/>
        <v>107</v>
      </c>
      <c r="CK405" s="175">
        <f t="shared" si="523"/>
        <v>0.2903087370307727</v>
      </c>
      <c r="CM405">
        <f t="shared" si="524"/>
        <v>0</v>
      </c>
      <c r="CN405">
        <f t="shared" si="525"/>
        <v>0.3115264797507788</v>
      </c>
      <c r="CO405">
        <f t="shared" si="526"/>
        <v>0.19960079840319361</v>
      </c>
      <c r="CP405">
        <f t="shared" si="527"/>
        <v>0.22779043280182235</v>
      </c>
      <c r="CQ405">
        <f t="shared" si="528"/>
        <v>0</v>
      </c>
      <c r="CR405">
        <f t="shared" si="529"/>
        <v>0</v>
      </c>
      <c r="CS405">
        <f t="shared" si="530"/>
        <v>1.0204081632653061</v>
      </c>
      <c r="CT405">
        <f t="shared" si="531"/>
        <v>0</v>
      </c>
      <c r="CU405">
        <f t="shared" si="532"/>
        <v>0</v>
      </c>
      <c r="CV405">
        <f t="shared" si="533"/>
        <v>3.125</v>
      </c>
      <c r="CW405">
        <f t="shared" si="534"/>
        <v>0</v>
      </c>
      <c r="CX405">
        <f t="shared" si="535"/>
        <v>0</v>
      </c>
      <c r="CY405">
        <f t="shared" si="536"/>
        <v>22.222222222222221</v>
      </c>
      <c r="CZ405">
        <f t="shared" si="537"/>
        <v>0</v>
      </c>
      <c r="DA405">
        <f t="shared" si="538"/>
        <v>0</v>
      </c>
      <c r="DB405">
        <f t="shared" si="539"/>
        <v>0</v>
      </c>
      <c r="DC405">
        <f t="shared" si="540"/>
        <v>0</v>
      </c>
      <c r="DE405" s="24">
        <f t="shared" si="491"/>
        <v>0</v>
      </c>
      <c r="DF405" s="24"/>
      <c r="DG405" s="24"/>
      <c r="DH405" s="24"/>
      <c r="DI405" s="24"/>
      <c r="DJ405" s="24"/>
      <c r="DK405" s="24"/>
      <c r="DL405" s="24"/>
      <c r="DM405" s="24"/>
      <c r="DN405" s="24"/>
      <c r="DO405" s="24"/>
      <c r="DP405" s="24"/>
      <c r="DQ405" s="24"/>
      <c r="DR405" s="24"/>
      <c r="DS405" s="24"/>
    </row>
    <row r="406" spans="1:123" ht="15.75" thickBot="1">
      <c r="A406" s="172" t="str">
        <f ca="1">UNIVERSO!A8</f>
        <v>UNIVERSO</v>
      </c>
      <c r="B406" s="172">
        <f ca="1">UNIVERSO!B8</f>
        <v>6</v>
      </c>
      <c r="C406" s="172" t="str">
        <f ca="1">UNIVERSO!C8</f>
        <v>Fabiano Pries Devide*</v>
      </c>
      <c r="D406" s="85" t="str">
        <f ca="1">UNIVERSO!D8</f>
        <v>P</v>
      </c>
      <c r="E406" s="172">
        <f ca="1">UNIVERSO!E8</f>
        <v>0</v>
      </c>
      <c r="F406" s="172">
        <f ca="1">UNIVERSO!F8</f>
        <v>0</v>
      </c>
      <c r="G406" s="172">
        <f ca="1">UNIVERSO!G8</f>
        <v>0</v>
      </c>
      <c r="H406" s="172">
        <f ca="1">UNIVERSO!H8</f>
        <v>0</v>
      </c>
      <c r="I406" s="172">
        <f ca="1">UNIVERSO!I8</f>
        <v>0</v>
      </c>
      <c r="J406" s="172">
        <f ca="1">UNIVERSO!J8</f>
        <v>0</v>
      </c>
      <c r="K406" s="172">
        <f ca="1">UNIVERSO!K8</f>
        <v>0</v>
      </c>
      <c r="L406" s="172">
        <f ca="1">UNIVERSO!L8</f>
        <v>0</v>
      </c>
      <c r="M406" s="172">
        <f ca="1">UNIVERSO!M8</f>
        <v>0</v>
      </c>
      <c r="N406" s="172">
        <f ca="1">UNIVERSO!N8</f>
        <v>0</v>
      </c>
      <c r="O406" s="172">
        <f ca="1">UNIVERSO!O8</f>
        <v>0</v>
      </c>
      <c r="P406" s="172">
        <f ca="1">UNIVERSO!P8</f>
        <v>0</v>
      </c>
      <c r="Q406" s="172">
        <f ca="1">UNIVERSO!Q8</f>
        <v>0</v>
      </c>
      <c r="R406" s="172">
        <f ca="1">UNIVERSO!R8</f>
        <v>0</v>
      </c>
      <c r="S406" s="172">
        <f ca="1">UNIVERSO!S8</f>
        <v>1</v>
      </c>
      <c r="T406" s="85" t="str">
        <f ca="1">UNIVERSO!T8</f>
        <v>P</v>
      </c>
      <c r="U406" s="172">
        <f ca="1">UNIVERSO!U8</f>
        <v>0</v>
      </c>
      <c r="V406" s="172">
        <f ca="1">UNIVERSO!V8</f>
        <v>1</v>
      </c>
      <c r="W406" s="172">
        <f ca="1">UNIVERSO!W8</f>
        <v>0</v>
      </c>
      <c r="X406" s="172">
        <f ca="1">UNIVERSO!X8</f>
        <v>0</v>
      </c>
      <c r="Y406" s="172">
        <f ca="1">UNIVERSO!Y8</f>
        <v>0</v>
      </c>
      <c r="Z406" s="172">
        <f ca="1">UNIVERSO!Z8</f>
        <v>0</v>
      </c>
      <c r="AA406" s="172">
        <f ca="1">UNIVERSO!AA8</f>
        <v>0</v>
      </c>
      <c r="AB406" s="172">
        <f ca="1">UNIVERSO!AB8</f>
        <v>0</v>
      </c>
      <c r="AC406" s="172">
        <f ca="1">UNIVERSO!AC8</f>
        <v>0</v>
      </c>
      <c r="AD406" s="172">
        <f ca="1">UNIVERSO!AD8</f>
        <v>0</v>
      </c>
      <c r="AE406" s="172">
        <f ca="1">UNIVERSO!AE8</f>
        <v>0</v>
      </c>
      <c r="AF406" s="172">
        <f ca="1">UNIVERSO!AF8</f>
        <v>1</v>
      </c>
      <c r="AG406" s="172">
        <f ca="1">UNIVERSO!AG8</f>
        <v>0</v>
      </c>
      <c r="AH406" s="172">
        <f ca="1">UNIVERSO!AH8</f>
        <v>0</v>
      </c>
      <c r="AI406" s="172">
        <f ca="1">UNIVERSO!AI8</f>
        <v>0</v>
      </c>
      <c r="AJ406" s="24"/>
      <c r="AK406" s="93"/>
      <c r="AL406" s="33"/>
      <c r="AM406" s="33"/>
      <c r="AN406" s="36"/>
      <c r="AO406" s="36"/>
      <c r="AP406" s="36"/>
      <c r="AQ406" s="36"/>
      <c r="AR406" s="37"/>
      <c r="AS406" s="33"/>
      <c r="AT406" s="33"/>
      <c r="AU406" s="33"/>
      <c r="AV406" s="33"/>
      <c r="AW406" s="33"/>
      <c r="AX406" s="33"/>
      <c r="AY406" s="33"/>
      <c r="AZ406" s="38">
        <f t="shared" si="492"/>
        <v>2</v>
      </c>
      <c r="BA406" s="39">
        <f t="shared" si="493"/>
        <v>0</v>
      </c>
      <c r="BB406" s="40">
        <f t="shared" si="494"/>
        <v>1</v>
      </c>
      <c r="BC406" s="31">
        <f t="shared" si="495"/>
        <v>1</v>
      </c>
      <c r="BD406" s="40">
        <f t="shared" si="496"/>
        <v>0</v>
      </c>
      <c r="BE406" s="31">
        <f t="shared" si="497"/>
        <v>1</v>
      </c>
      <c r="BF406" s="40">
        <f t="shared" si="498"/>
        <v>0</v>
      </c>
      <c r="BG406" s="31">
        <f t="shared" si="499"/>
        <v>1</v>
      </c>
      <c r="BH406" s="40">
        <f t="shared" si="500"/>
        <v>0</v>
      </c>
      <c r="BI406" s="40">
        <f t="shared" si="501"/>
        <v>0</v>
      </c>
      <c r="BJ406" s="40">
        <f t="shared" si="502"/>
        <v>0</v>
      </c>
      <c r="BK406" s="40">
        <f t="shared" si="503"/>
        <v>0</v>
      </c>
      <c r="BL406" s="40">
        <f t="shared" si="504"/>
        <v>0</v>
      </c>
      <c r="BM406" s="31">
        <f t="shared" si="505"/>
        <v>0</v>
      </c>
      <c r="BN406" s="40">
        <f t="shared" si="506"/>
        <v>0</v>
      </c>
      <c r="BO406" s="40">
        <f t="shared" si="507"/>
        <v>0</v>
      </c>
      <c r="BP406" s="40">
        <f t="shared" si="508"/>
        <v>0</v>
      </c>
      <c r="BQ406" s="40">
        <f t="shared" si="509"/>
        <v>1</v>
      </c>
      <c r="BR406" s="40">
        <f t="shared" si="510"/>
        <v>0</v>
      </c>
      <c r="BS406" s="31">
        <f t="shared" si="511"/>
        <v>1</v>
      </c>
      <c r="BT406" s="40">
        <f t="shared" si="512"/>
        <v>0</v>
      </c>
      <c r="BU406" s="41">
        <f t="shared" si="513"/>
        <v>1</v>
      </c>
      <c r="BV406" s="41">
        <f t="shared" si="514"/>
        <v>1</v>
      </c>
      <c r="BW406" s="42"/>
      <c r="BX406" s="39">
        <f t="shared" si="515"/>
        <v>80</v>
      </c>
      <c r="BY406" s="40">
        <f t="shared" si="516"/>
        <v>0</v>
      </c>
      <c r="BZ406" s="40">
        <f t="shared" si="517"/>
        <v>0</v>
      </c>
      <c r="CA406" s="40">
        <f t="shared" si="518"/>
        <v>0</v>
      </c>
      <c r="CB406" s="40">
        <f t="shared" si="519"/>
        <v>110</v>
      </c>
      <c r="CC406" s="32">
        <f t="shared" si="489"/>
        <v>190</v>
      </c>
      <c r="CD406" s="177">
        <f t="shared" si="262"/>
        <v>43.333333333333343</v>
      </c>
      <c r="CE406" s="24">
        <f t="shared" si="520"/>
        <v>3</v>
      </c>
      <c r="CF406" s="177">
        <f t="shared" si="263"/>
        <v>3.3333333333333428</v>
      </c>
      <c r="CG406" s="24">
        <f t="shared" si="521"/>
        <v>4</v>
      </c>
      <c r="CH406" s="177">
        <f t="shared" si="264"/>
        <v>-50</v>
      </c>
      <c r="CI406" s="24" t="str">
        <f t="shared" si="522"/>
        <v>NAO</v>
      </c>
      <c r="CJ406" s="24">
        <f t="shared" si="490"/>
        <v>287</v>
      </c>
      <c r="CK406" s="175">
        <f t="shared" si="523"/>
        <v>9.5928104410168372E-2</v>
      </c>
      <c r="CM406">
        <f t="shared" si="524"/>
        <v>0</v>
      </c>
      <c r="CN406">
        <f t="shared" si="525"/>
        <v>0.1557632398753894</v>
      </c>
      <c r="CO406">
        <f t="shared" si="526"/>
        <v>0</v>
      </c>
      <c r="CP406">
        <f t="shared" si="527"/>
        <v>0</v>
      </c>
      <c r="CQ406">
        <f t="shared" si="528"/>
        <v>0</v>
      </c>
      <c r="CR406">
        <f t="shared" si="529"/>
        <v>0</v>
      </c>
      <c r="CS406">
        <f t="shared" si="530"/>
        <v>0</v>
      </c>
      <c r="CT406">
        <f t="shared" si="531"/>
        <v>0</v>
      </c>
      <c r="CU406">
        <f t="shared" si="532"/>
        <v>0</v>
      </c>
      <c r="CV406">
        <f t="shared" si="533"/>
        <v>0</v>
      </c>
      <c r="CW406">
        <f t="shared" si="534"/>
        <v>0</v>
      </c>
      <c r="CX406">
        <f t="shared" si="535"/>
        <v>0</v>
      </c>
      <c r="CY406">
        <f t="shared" si="536"/>
        <v>11.111111111111111</v>
      </c>
      <c r="CZ406">
        <f t="shared" si="537"/>
        <v>0</v>
      </c>
      <c r="DA406">
        <f t="shared" si="538"/>
        <v>0</v>
      </c>
      <c r="DB406">
        <f t="shared" si="539"/>
        <v>1.5503875968992247</v>
      </c>
      <c r="DC406">
        <f t="shared" si="540"/>
        <v>1.5748031496062989</v>
      </c>
      <c r="DE406" s="24">
        <f t="shared" si="491"/>
        <v>0</v>
      </c>
      <c r="DF406" s="24"/>
      <c r="DG406" s="24"/>
      <c r="DH406" s="24"/>
      <c r="DI406" s="24"/>
      <c r="DJ406" s="24"/>
      <c r="DK406" s="24"/>
      <c r="DL406" s="24"/>
      <c r="DM406" s="24"/>
      <c r="DN406" s="24"/>
      <c r="DO406" s="24"/>
      <c r="DP406" s="24"/>
      <c r="DQ406" s="24"/>
      <c r="DR406" s="24"/>
      <c r="DS406" s="24"/>
    </row>
    <row r="407" spans="1:123" ht="15.75" thickBot="1">
      <c r="A407" s="172" t="str">
        <f ca="1">UNIVERSO!A9</f>
        <v>UNIVERSO</v>
      </c>
      <c r="B407" s="172">
        <f ca="1">UNIVERSO!B9</f>
        <v>7</v>
      </c>
      <c r="C407" s="172" t="str">
        <f ca="1">UNIVERSO!C9</f>
        <v>Mauricio Murad</v>
      </c>
      <c r="D407" s="85" t="str">
        <f ca="1">UNIVERSO!D9</f>
        <v>P</v>
      </c>
      <c r="E407" s="172">
        <f ca="1">UNIVERSO!E9</f>
        <v>0</v>
      </c>
      <c r="F407" s="172">
        <f ca="1">UNIVERSO!F9</f>
        <v>1</v>
      </c>
      <c r="G407" s="172">
        <f ca="1">UNIVERSO!G9</f>
        <v>0</v>
      </c>
      <c r="H407" s="172">
        <f ca="1">UNIVERSO!H9</f>
        <v>0</v>
      </c>
      <c r="I407" s="172">
        <f ca="1">UNIVERSO!I9</f>
        <v>0</v>
      </c>
      <c r="J407" s="172">
        <f ca="1">UNIVERSO!J9</f>
        <v>0</v>
      </c>
      <c r="K407" s="172">
        <f ca="1">UNIVERSO!K9</f>
        <v>0</v>
      </c>
      <c r="L407" s="172">
        <f ca="1">UNIVERSO!L9</f>
        <v>0</v>
      </c>
      <c r="M407" s="172">
        <f ca="1">UNIVERSO!M9</f>
        <v>0</v>
      </c>
      <c r="N407" s="172">
        <f ca="1">UNIVERSO!N9</f>
        <v>0</v>
      </c>
      <c r="O407" s="172">
        <f ca="1">UNIVERSO!O9</f>
        <v>0</v>
      </c>
      <c r="P407" s="172">
        <f ca="1">UNIVERSO!P9</f>
        <v>0</v>
      </c>
      <c r="Q407" s="172">
        <f ca="1">UNIVERSO!Q9</f>
        <v>0</v>
      </c>
      <c r="R407" s="172">
        <f ca="1">UNIVERSO!R9</f>
        <v>0</v>
      </c>
      <c r="S407" s="172">
        <f ca="1">UNIVERSO!S9</f>
        <v>0</v>
      </c>
      <c r="T407" s="85" t="str">
        <f ca="1">UNIVERSO!T9</f>
        <v>P</v>
      </c>
      <c r="U407" s="172">
        <f ca="1">UNIVERSO!U9</f>
        <v>0</v>
      </c>
      <c r="V407" s="172">
        <f ca="1">UNIVERSO!V9</f>
        <v>0</v>
      </c>
      <c r="W407" s="172">
        <f ca="1">UNIVERSO!W9</f>
        <v>1</v>
      </c>
      <c r="X407" s="172">
        <f ca="1">UNIVERSO!X9</f>
        <v>0</v>
      </c>
      <c r="Y407" s="172">
        <f ca="1">UNIVERSO!Y9</f>
        <v>0</v>
      </c>
      <c r="Z407" s="172">
        <f ca="1">UNIVERSO!Z9</f>
        <v>0</v>
      </c>
      <c r="AA407" s="172">
        <f ca="1">UNIVERSO!AA9</f>
        <v>0</v>
      </c>
      <c r="AB407" s="172">
        <f ca="1">UNIVERSO!AB9</f>
        <v>0</v>
      </c>
      <c r="AC407" s="172">
        <f ca="1">UNIVERSO!AC9</f>
        <v>0</v>
      </c>
      <c r="AD407" s="172">
        <f ca="1">UNIVERSO!AD9</f>
        <v>0</v>
      </c>
      <c r="AE407" s="172">
        <f ca="1">UNIVERSO!AE9</f>
        <v>0</v>
      </c>
      <c r="AF407" s="172">
        <f ca="1">UNIVERSO!AF9</f>
        <v>0</v>
      </c>
      <c r="AG407" s="172">
        <f ca="1">UNIVERSO!AG9</f>
        <v>0</v>
      </c>
      <c r="AH407" s="172">
        <f ca="1">UNIVERSO!AH9</f>
        <v>0</v>
      </c>
      <c r="AI407" s="172">
        <f ca="1">UNIVERSO!AI9</f>
        <v>0</v>
      </c>
      <c r="AJ407" s="24"/>
      <c r="AK407" s="93"/>
      <c r="AL407" s="33"/>
      <c r="AM407" s="33"/>
      <c r="AN407" s="36"/>
      <c r="AO407" s="36"/>
      <c r="AP407" s="36"/>
      <c r="AQ407" s="36"/>
      <c r="AR407" s="37"/>
      <c r="AS407" s="33"/>
      <c r="AT407" s="33"/>
      <c r="AU407" s="33"/>
      <c r="AV407" s="33"/>
      <c r="AW407" s="33"/>
      <c r="AX407" s="33"/>
      <c r="AY407" s="33"/>
      <c r="AZ407" s="38">
        <f t="shared" si="492"/>
        <v>2</v>
      </c>
      <c r="BA407" s="39">
        <f t="shared" si="493"/>
        <v>0</v>
      </c>
      <c r="BB407" s="40">
        <f t="shared" si="494"/>
        <v>1</v>
      </c>
      <c r="BC407" s="31">
        <f t="shared" si="495"/>
        <v>1</v>
      </c>
      <c r="BD407" s="40">
        <f t="shared" si="496"/>
        <v>1</v>
      </c>
      <c r="BE407" s="31">
        <f t="shared" si="497"/>
        <v>2</v>
      </c>
      <c r="BF407" s="40">
        <f t="shared" si="498"/>
        <v>0</v>
      </c>
      <c r="BG407" s="31">
        <f t="shared" si="499"/>
        <v>2</v>
      </c>
      <c r="BH407" s="40">
        <f t="shared" si="500"/>
        <v>0</v>
      </c>
      <c r="BI407" s="40">
        <f t="shared" si="501"/>
        <v>0</v>
      </c>
      <c r="BJ407" s="40">
        <f t="shared" si="502"/>
        <v>0</v>
      </c>
      <c r="BK407" s="40">
        <f t="shared" si="503"/>
        <v>0</v>
      </c>
      <c r="BL407" s="40">
        <f t="shared" si="504"/>
        <v>0</v>
      </c>
      <c r="BM407" s="31">
        <f t="shared" si="505"/>
        <v>0</v>
      </c>
      <c r="BN407" s="40">
        <f t="shared" si="506"/>
        <v>0</v>
      </c>
      <c r="BO407" s="40">
        <f t="shared" si="507"/>
        <v>0</v>
      </c>
      <c r="BP407" s="40">
        <f t="shared" si="508"/>
        <v>0</v>
      </c>
      <c r="BQ407" s="40">
        <f t="shared" si="509"/>
        <v>0</v>
      </c>
      <c r="BR407" s="40">
        <f t="shared" si="510"/>
        <v>0</v>
      </c>
      <c r="BS407" s="31">
        <f t="shared" si="511"/>
        <v>0</v>
      </c>
      <c r="BT407" s="40">
        <f t="shared" si="512"/>
        <v>0</v>
      </c>
      <c r="BU407" s="41">
        <f t="shared" si="513"/>
        <v>0</v>
      </c>
      <c r="BV407" s="41">
        <f t="shared" si="514"/>
        <v>0</v>
      </c>
      <c r="BW407" s="42"/>
      <c r="BX407" s="39">
        <f t="shared" si="515"/>
        <v>140</v>
      </c>
      <c r="BY407" s="40">
        <f t="shared" si="516"/>
        <v>0</v>
      </c>
      <c r="BZ407" s="40">
        <f t="shared" si="517"/>
        <v>0</v>
      </c>
      <c r="CA407" s="40">
        <f t="shared" si="518"/>
        <v>0</v>
      </c>
      <c r="CB407" s="40">
        <f t="shared" si="519"/>
        <v>0</v>
      </c>
      <c r="CC407" s="32">
        <f t="shared" si="489"/>
        <v>140</v>
      </c>
      <c r="CD407" s="177">
        <f t="shared" si="262"/>
        <v>-6.6666666666666572</v>
      </c>
      <c r="CE407" s="24" t="str">
        <f t="shared" si="520"/>
        <v>NAO</v>
      </c>
      <c r="CF407" s="177">
        <f t="shared" si="263"/>
        <v>-46.666666666666657</v>
      </c>
      <c r="CG407" s="24" t="str">
        <f t="shared" si="521"/>
        <v>NAO</v>
      </c>
      <c r="CH407" s="177">
        <f t="shared" si="264"/>
        <v>-100</v>
      </c>
      <c r="CI407" s="24" t="str">
        <f t="shared" si="522"/>
        <v>NAO</v>
      </c>
      <c r="CJ407" s="24">
        <f t="shared" si="490"/>
        <v>318</v>
      </c>
      <c r="CK407" s="175">
        <f t="shared" si="523"/>
        <v>7.0683866407492496E-2</v>
      </c>
      <c r="CM407">
        <f t="shared" si="524"/>
        <v>0</v>
      </c>
      <c r="CN407">
        <f t="shared" si="525"/>
        <v>0.1557632398753894</v>
      </c>
      <c r="CO407">
        <f t="shared" si="526"/>
        <v>9.9800399201596807E-2</v>
      </c>
      <c r="CP407">
        <f t="shared" si="527"/>
        <v>0</v>
      </c>
      <c r="CQ407">
        <f t="shared" si="528"/>
        <v>0</v>
      </c>
      <c r="CR407">
        <f t="shared" si="529"/>
        <v>0</v>
      </c>
      <c r="CS407">
        <f t="shared" si="530"/>
        <v>0</v>
      </c>
      <c r="CT407">
        <f t="shared" si="531"/>
        <v>0</v>
      </c>
      <c r="CU407">
        <f t="shared" si="532"/>
        <v>0</v>
      </c>
      <c r="CV407">
        <f t="shared" si="533"/>
        <v>0</v>
      </c>
      <c r="CW407">
        <f t="shared" si="534"/>
        <v>0</v>
      </c>
      <c r="CX407">
        <f t="shared" si="535"/>
        <v>0</v>
      </c>
      <c r="CY407">
        <f t="shared" si="536"/>
        <v>0</v>
      </c>
      <c r="CZ407">
        <f t="shared" si="537"/>
        <v>0</v>
      </c>
      <c r="DA407">
        <f t="shared" si="538"/>
        <v>0</v>
      </c>
      <c r="DB407">
        <f t="shared" si="539"/>
        <v>0</v>
      </c>
      <c r="DC407">
        <f t="shared" si="540"/>
        <v>0</v>
      </c>
      <c r="DE407" s="24">
        <f t="shared" si="491"/>
        <v>0</v>
      </c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</row>
    <row r="408" spans="1:123" ht="15.75" thickBot="1">
      <c r="A408" s="172" t="str">
        <f ca="1">UNIVERSO!A10</f>
        <v>UNIVERSO</v>
      </c>
      <c r="B408" s="172">
        <f ca="1">UNIVERSO!B10</f>
        <v>8</v>
      </c>
      <c r="C408" s="172" t="str">
        <f ca="1">UNIVERSO!C10</f>
        <v>Roberto Ferreira dos santos</v>
      </c>
      <c r="D408" s="85" t="str">
        <f ca="1">UNIVERSO!D10</f>
        <v>P</v>
      </c>
      <c r="E408" s="172">
        <f ca="1">UNIVERSO!E10</f>
        <v>0</v>
      </c>
      <c r="F408" s="172">
        <f ca="1">UNIVERSO!F10</f>
        <v>0</v>
      </c>
      <c r="G408" s="172">
        <f ca="1">UNIVERSO!G10</f>
        <v>0</v>
      </c>
      <c r="H408" s="172">
        <f ca="1">UNIVERSO!H10</f>
        <v>0</v>
      </c>
      <c r="I408" s="172">
        <f ca="1">UNIVERSO!I10</f>
        <v>0</v>
      </c>
      <c r="J408" s="172">
        <f ca="1">UNIVERSO!J10</f>
        <v>0</v>
      </c>
      <c r="K408" s="172">
        <f ca="1">UNIVERSO!K10</f>
        <v>0</v>
      </c>
      <c r="L408" s="172">
        <f ca="1">UNIVERSO!L10</f>
        <v>0</v>
      </c>
      <c r="M408" s="172">
        <f ca="1">UNIVERSO!M10</f>
        <v>0</v>
      </c>
      <c r="N408" s="172">
        <f ca="1">UNIVERSO!N10</f>
        <v>0</v>
      </c>
      <c r="O408" s="172">
        <f ca="1">UNIVERSO!O10</f>
        <v>0</v>
      </c>
      <c r="P408" s="172">
        <f ca="1">UNIVERSO!P10</f>
        <v>0</v>
      </c>
      <c r="Q408" s="172">
        <f ca="1">UNIVERSO!Q10</f>
        <v>0</v>
      </c>
      <c r="R408" s="172">
        <f ca="1">UNIVERSO!R10</f>
        <v>0</v>
      </c>
      <c r="S408" s="172">
        <f ca="1">UNIVERSO!S10</f>
        <v>0</v>
      </c>
      <c r="T408" s="85" t="str">
        <f ca="1">UNIVERSO!T10</f>
        <v>P</v>
      </c>
      <c r="U408" s="172">
        <f ca="1">UNIVERSO!U10</f>
        <v>0</v>
      </c>
      <c r="V408" s="172">
        <f ca="1">UNIVERSO!V10</f>
        <v>1</v>
      </c>
      <c r="W408" s="172">
        <f ca="1">UNIVERSO!W10</f>
        <v>1</v>
      </c>
      <c r="X408" s="172">
        <f ca="1">UNIVERSO!X10</f>
        <v>0</v>
      </c>
      <c r="Y408" s="172">
        <f ca="1">UNIVERSO!Y10</f>
        <v>0</v>
      </c>
      <c r="Z408" s="172">
        <f ca="1">UNIVERSO!Z10</f>
        <v>0</v>
      </c>
      <c r="AA408" s="172">
        <f ca="1">UNIVERSO!AA10</f>
        <v>0</v>
      </c>
      <c r="AB408" s="172">
        <f ca="1">UNIVERSO!AB10</f>
        <v>0</v>
      </c>
      <c r="AC408" s="172">
        <f ca="1">UNIVERSO!AC10</f>
        <v>0</v>
      </c>
      <c r="AD408" s="172">
        <f ca="1">UNIVERSO!AD10</f>
        <v>0</v>
      </c>
      <c r="AE408" s="172">
        <f ca="1">UNIVERSO!AE10</f>
        <v>0</v>
      </c>
      <c r="AF408" s="172">
        <f ca="1">UNIVERSO!AF10</f>
        <v>0</v>
      </c>
      <c r="AG408" s="172">
        <f ca="1">UNIVERSO!AG10</f>
        <v>0</v>
      </c>
      <c r="AH408" s="172">
        <f ca="1">UNIVERSO!AH10</f>
        <v>0</v>
      </c>
      <c r="AI408" s="172">
        <f ca="1">UNIVERSO!AI10</f>
        <v>0</v>
      </c>
      <c r="AJ408" s="24"/>
      <c r="AK408" s="93"/>
      <c r="AL408" s="33"/>
      <c r="AM408" s="33"/>
      <c r="AN408" s="36"/>
      <c r="AO408" s="36"/>
      <c r="AP408" s="36"/>
      <c r="AQ408" s="36"/>
      <c r="AR408" s="37"/>
      <c r="AS408" s="33"/>
      <c r="AT408" s="33"/>
      <c r="AU408" s="33"/>
      <c r="AV408" s="33"/>
      <c r="AW408" s="33"/>
      <c r="AX408" s="33"/>
      <c r="AY408" s="33"/>
      <c r="AZ408" s="38">
        <f t="shared" si="492"/>
        <v>2</v>
      </c>
      <c r="BA408" s="39">
        <f t="shared" si="493"/>
        <v>0</v>
      </c>
      <c r="BB408" s="40">
        <f t="shared" si="494"/>
        <v>1</v>
      </c>
      <c r="BC408" s="31">
        <f t="shared" si="495"/>
        <v>1</v>
      </c>
      <c r="BD408" s="40">
        <f t="shared" si="496"/>
        <v>1</v>
      </c>
      <c r="BE408" s="31">
        <f t="shared" si="497"/>
        <v>2</v>
      </c>
      <c r="BF408" s="40">
        <f t="shared" si="498"/>
        <v>0</v>
      </c>
      <c r="BG408" s="31">
        <f t="shared" si="499"/>
        <v>2</v>
      </c>
      <c r="BH408" s="40">
        <f t="shared" si="500"/>
        <v>0</v>
      </c>
      <c r="BI408" s="40">
        <f t="shared" si="501"/>
        <v>0</v>
      </c>
      <c r="BJ408" s="40">
        <f t="shared" si="502"/>
        <v>0</v>
      </c>
      <c r="BK408" s="40">
        <f t="shared" si="503"/>
        <v>0</v>
      </c>
      <c r="BL408" s="40">
        <f t="shared" si="504"/>
        <v>0</v>
      </c>
      <c r="BM408" s="31">
        <f t="shared" si="505"/>
        <v>0</v>
      </c>
      <c r="BN408" s="40">
        <f t="shared" si="506"/>
        <v>0</v>
      </c>
      <c r="BO408" s="40">
        <f t="shared" si="507"/>
        <v>0</v>
      </c>
      <c r="BP408" s="40">
        <f t="shared" si="508"/>
        <v>0</v>
      </c>
      <c r="BQ408" s="40">
        <f t="shared" si="509"/>
        <v>0</v>
      </c>
      <c r="BR408" s="40">
        <f t="shared" si="510"/>
        <v>0</v>
      </c>
      <c r="BS408" s="31">
        <f t="shared" si="511"/>
        <v>0</v>
      </c>
      <c r="BT408" s="40">
        <f t="shared" si="512"/>
        <v>0</v>
      </c>
      <c r="BU408" s="41">
        <f t="shared" si="513"/>
        <v>0</v>
      </c>
      <c r="BV408" s="41">
        <f t="shared" si="514"/>
        <v>0</v>
      </c>
      <c r="BW408" s="42"/>
      <c r="BX408" s="39">
        <f t="shared" si="515"/>
        <v>140</v>
      </c>
      <c r="BY408" s="40">
        <f t="shared" si="516"/>
        <v>0</v>
      </c>
      <c r="BZ408" s="40">
        <f t="shared" si="517"/>
        <v>0</v>
      </c>
      <c r="CA408" s="40">
        <f t="shared" si="518"/>
        <v>0</v>
      </c>
      <c r="CB408" s="40">
        <f t="shared" si="519"/>
        <v>0</v>
      </c>
      <c r="CC408" s="32">
        <f t="shared" si="489"/>
        <v>140</v>
      </c>
      <c r="CD408" s="177">
        <f t="shared" si="262"/>
        <v>-6.6666666666666572</v>
      </c>
      <c r="CE408" s="24" t="str">
        <f t="shared" si="520"/>
        <v>NAO</v>
      </c>
      <c r="CF408" s="177">
        <f t="shared" si="263"/>
        <v>-46.666666666666657</v>
      </c>
      <c r="CG408" s="24" t="str">
        <f t="shared" si="521"/>
        <v>NAO</v>
      </c>
      <c r="CH408" s="177">
        <f t="shared" si="264"/>
        <v>-100</v>
      </c>
      <c r="CI408" s="24" t="str">
        <f t="shared" si="522"/>
        <v>NAO</v>
      </c>
      <c r="CJ408" s="24">
        <f t="shared" si="490"/>
        <v>318</v>
      </c>
      <c r="CK408" s="175">
        <f t="shared" si="523"/>
        <v>7.0683866407492496E-2</v>
      </c>
      <c r="CM408">
        <f t="shared" si="524"/>
        <v>0</v>
      </c>
      <c r="CN408">
        <f t="shared" si="525"/>
        <v>0.1557632398753894</v>
      </c>
      <c r="CO408">
        <f t="shared" si="526"/>
        <v>9.9800399201596807E-2</v>
      </c>
      <c r="CP408">
        <f t="shared" si="527"/>
        <v>0</v>
      </c>
      <c r="CQ408">
        <f t="shared" si="528"/>
        <v>0</v>
      </c>
      <c r="CR408">
        <f t="shared" si="529"/>
        <v>0</v>
      </c>
      <c r="CS408">
        <f t="shared" si="530"/>
        <v>0</v>
      </c>
      <c r="CT408">
        <f t="shared" si="531"/>
        <v>0</v>
      </c>
      <c r="CU408">
        <f t="shared" si="532"/>
        <v>0</v>
      </c>
      <c r="CV408">
        <f t="shared" si="533"/>
        <v>0</v>
      </c>
      <c r="CW408">
        <f t="shared" si="534"/>
        <v>0</v>
      </c>
      <c r="CX408">
        <f t="shared" si="535"/>
        <v>0</v>
      </c>
      <c r="CY408">
        <f t="shared" si="536"/>
        <v>0</v>
      </c>
      <c r="CZ408">
        <f t="shared" si="537"/>
        <v>0</v>
      </c>
      <c r="DA408">
        <f t="shared" si="538"/>
        <v>0</v>
      </c>
      <c r="DB408">
        <f t="shared" si="539"/>
        <v>0</v>
      </c>
      <c r="DC408">
        <f t="shared" si="540"/>
        <v>0</v>
      </c>
      <c r="DE408" s="24">
        <f t="shared" si="491"/>
        <v>0</v>
      </c>
      <c r="DF408" s="24"/>
      <c r="DG408" s="24"/>
      <c r="DH408" s="24"/>
      <c r="DI408" s="24"/>
      <c r="DJ408" s="24"/>
      <c r="DK408" s="24"/>
      <c r="DL408" s="24"/>
      <c r="DM408" s="24"/>
      <c r="DN408" s="24"/>
      <c r="DO408" s="24"/>
      <c r="DP408" s="24"/>
      <c r="DQ408" s="24"/>
      <c r="DR408" s="24"/>
      <c r="DS408" s="24"/>
    </row>
    <row r="409" spans="1:123" ht="15.75" thickBot="1">
      <c r="A409" s="172" t="str">
        <f ca="1">UNIVERSO!A11</f>
        <v>UNIVERSO</v>
      </c>
      <c r="B409" s="172">
        <f ca="1">UNIVERSO!B11</f>
        <v>9</v>
      </c>
      <c r="C409" s="172" t="str">
        <f ca="1">UNIVERSO!C11</f>
        <v>Alfredo Gomes Faria Junior</v>
      </c>
      <c r="D409" s="85" t="str">
        <f ca="1">UNIVERSO!D11</f>
        <v>P</v>
      </c>
      <c r="E409" s="172">
        <f ca="1">UNIVERSO!E11</f>
        <v>0</v>
      </c>
      <c r="F409" s="172">
        <f ca="1">UNIVERSO!F11</f>
        <v>0</v>
      </c>
      <c r="G409" s="172">
        <f ca="1">UNIVERSO!G11</f>
        <v>0</v>
      </c>
      <c r="H409" s="172">
        <f ca="1">UNIVERSO!H11</f>
        <v>0</v>
      </c>
      <c r="I409" s="172">
        <f ca="1">UNIVERSO!I11</f>
        <v>0</v>
      </c>
      <c r="J409" s="172">
        <f ca="1">UNIVERSO!J11</f>
        <v>1</v>
      </c>
      <c r="K409" s="172">
        <f ca="1">UNIVERSO!K11</f>
        <v>0</v>
      </c>
      <c r="L409" s="172">
        <f ca="1">UNIVERSO!L11</f>
        <v>0</v>
      </c>
      <c r="M409" s="172">
        <f ca="1">UNIVERSO!M11</f>
        <v>0</v>
      </c>
      <c r="N409" s="172">
        <f ca="1">UNIVERSO!N11</f>
        <v>0</v>
      </c>
      <c r="O409" s="172">
        <f ca="1">UNIVERSO!O11</f>
        <v>1</v>
      </c>
      <c r="P409" s="172">
        <f ca="1">UNIVERSO!P11</f>
        <v>0</v>
      </c>
      <c r="Q409" s="172">
        <f ca="1">UNIVERSO!Q11</f>
        <v>0</v>
      </c>
      <c r="R409" s="172">
        <f ca="1">UNIVERSO!R11</f>
        <v>0</v>
      </c>
      <c r="S409" s="172">
        <f ca="1">UNIVERSO!S11</f>
        <v>0</v>
      </c>
      <c r="T409" s="85" t="str">
        <f ca="1">UNIVERSO!T11</f>
        <v>P</v>
      </c>
      <c r="U409" s="172">
        <f ca="1">UNIVERSO!U11</f>
        <v>0</v>
      </c>
      <c r="V409" s="172">
        <f ca="1">UNIVERSO!V11</f>
        <v>0</v>
      </c>
      <c r="W409" s="172">
        <f ca="1">UNIVERSO!W11</f>
        <v>0</v>
      </c>
      <c r="X409" s="172">
        <f ca="1">UNIVERSO!X11</f>
        <v>0</v>
      </c>
      <c r="Y409" s="172">
        <f ca="1">UNIVERSO!Y11</f>
        <v>0</v>
      </c>
      <c r="Z409" s="172">
        <f ca="1">UNIVERSO!Z11</f>
        <v>0</v>
      </c>
      <c r="AA409" s="172">
        <f ca="1">UNIVERSO!AA11</f>
        <v>1</v>
      </c>
      <c r="AB409" s="172">
        <f ca="1">UNIVERSO!AB11</f>
        <v>0</v>
      </c>
      <c r="AC409" s="172">
        <f ca="1">UNIVERSO!AC11</f>
        <v>0</v>
      </c>
      <c r="AD409" s="172">
        <f ca="1">UNIVERSO!AD11</f>
        <v>1</v>
      </c>
      <c r="AE409" s="172">
        <f ca="1">UNIVERSO!AE11</f>
        <v>0</v>
      </c>
      <c r="AF409" s="172">
        <f ca="1">UNIVERSO!AF11</f>
        <v>0</v>
      </c>
      <c r="AG409" s="172">
        <f ca="1">UNIVERSO!AG11</f>
        <v>0</v>
      </c>
      <c r="AH409" s="172">
        <f ca="1">UNIVERSO!AH11</f>
        <v>2</v>
      </c>
      <c r="AI409" s="172">
        <f ca="1">UNIVERSO!AI11</f>
        <v>0</v>
      </c>
      <c r="AJ409" s="24"/>
      <c r="AK409" s="93"/>
      <c r="AL409" s="33"/>
      <c r="AM409" s="33"/>
      <c r="AN409" s="36"/>
      <c r="AO409" s="36"/>
      <c r="AP409" s="36"/>
      <c r="AQ409" s="36"/>
      <c r="AR409" s="37"/>
      <c r="AS409" s="33"/>
      <c r="AT409" s="33"/>
      <c r="AU409" s="33"/>
      <c r="AV409" s="33"/>
      <c r="AW409" s="33"/>
      <c r="AX409" s="33"/>
      <c r="AY409" s="33"/>
      <c r="AZ409" s="38">
        <f t="shared" si="492"/>
        <v>2</v>
      </c>
      <c r="BA409" s="39">
        <f t="shared" si="493"/>
        <v>0</v>
      </c>
      <c r="BB409" s="40">
        <f t="shared" si="494"/>
        <v>0</v>
      </c>
      <c r="BC409" s="31">
        <f t="shared" si="495"/>
        <v>0</v>
      </c>
      <c r="BD409" s="40">
        <f t="shared" si="496"/>
        <v>0</v>
      </c>
      <c r="BE409" s="31">
        <f t="shared" si="497"/>
        <v>0</v>
      </c>
      <c r="BF409" s="40">
        <f t="shared" si="498"/>
        <v>0</v>
      </c>
      <c r="BG409" s="31">
        <f t="shared" si="499"/>
        <v>0</v>
      </c>
      <c r="BH409" s="40">
        <f t="shared" si="500"/>
        <v>0</v>
      </c>
      <c r="BI409" s="40">
        <f t="shared" si="501"/>
        <v>1</v>
      </c>
      <c r="BJ409" s="40">
        <f t="shared" si="502"/>
        <v>1</v>
      </c>
      <c r="BK409" s="40">
        <f t="shared" si="503"/>
        <v>0</v>
      </c>
      <c r="BL409" s="40">
        <f t="shared" si="504"/>
        <v>0</v>
      </c>
      <c r="BM409" s="31">
        <f t="shared" si="505"/>
        <v>0</v>
      </c>
      <c r="BN409" s="40">
        <f t="shared" si="506"/>
        <v>1</v>
      </c>
      <c r="BO409" s="40">
        <f t="shared" si="507"/>
        <v>1</v>
      </c>
      <c r="BP409" s="40">
        <f t="shared" si="508"/>
        <v>1</v>
      </c>
      <c r="BQ409" s="40">
        <f t="shared" si="509"/>
        <v>0</v>
      </c>
      <c r="BR409" s="40">
        <f t="shared" si="510"/>
        <v>0</v>
      </c>
      <c r="BS409" s="31">
        <f t="shared" si="511"/>
        <v>0</v>
      </c>
      <c r="BT409" s="40">
        <f t="shared" si="512"/>
        <v>2</v>
      </c>
      <c r="BU409" s="41">
        <f t="shared" si="513"/>
        <v>0</v>
      </c>
      <c r="BV409" s="41">
        <f t="shared" si="514"/>
        <v>0</v>
      </c>
      <c r="BW409" s="42"/>
      <c r="BX409" s="39">
        <f t="shared" si="515"/>
        <v>0</v>
      </c>
      <c r="BY409" s="40">
        <f t="shared" si="516"/>
        <v>10</v>
      </c>
      <c r="BZ409" s="40">
        <f t="shared" si="517"/>
        <v>5</v>
      </c>
      <c r="CA409" s="40">
        <f t="shared" si="518"/>
        <v>70</v>
      </c>
      <c r="CB409" s="40">
        <f t="shared" si="519"/>
        <v>50</v>
      </c>
      <c r="CC409" s="32">
        <f t="shared" si="489"/>
        <v>135</v>
      </c>
      <c r="CD409" s="177">
        <f t="shared" si="262"/>
        <v>-11.666666666666657</v>
      </c>
      <c r="CE409" s="24" t="str">
        <f t="shared" si="520"/>
        <v>NAO</v>
      </c>
      <c r="CF409" s="177">
        <f t="shared" si="263"/>
        <v>-51.666666666666657</v>
      </c>
      <c r="CG409" s="24" t="str">
        <f t="shared" si="521"/>
        <v>NAO</v>
      </c>
      <c r="CH409" s="177">
        <f t="shared" si="264"/>
        <v>-105</v>
      </c>
      <c r="CI409" s="24" t="str">
        <f t="shared" si="522"/>
        <v>NAO</v>
      </c>
      <c r="CJ409" s="24">
        <f t="shared" si="490"/>
        <v>324</v>
      </c>
      <c r="CK409" s="175">
        <f t="shared" si="523"/>
        <v>6.8159442607224896E-2</v>
      </c>
      <c r="CM409">
        <f t="shared" si="524"/>
        <v>0</v>
      </c>
      <c r="CN409">
        <f t="shared" si="525"/>
        <v>0</v>
      </c>
      <c r="CO409">
        <f t="shared" si="526"/>
        <v>0</v>
      </c>
      <c r="CP409">
        <f t="shared" si="527"/>
        <v>0</v>
      </c>
      <c r="CQ409">
        <f t="shared" si="528"/>
        <v>0</v>
      </c>
      <c r="CR409">
        <f t="shared" si="529"/>
        <v>0.29940119760479045</v>
      </c>
      <c r="CS409">
        <f t="shared" si="530"/>
        <v>1.0204081632653061</v>
      </c>
      <c r="CT409">
        <f t="shared" si="531"/>
        <v>0</v>
      </c>
      <c r="CU409">
        <f t="shared" si="532"/>
        <v>0</v>
      </c>
      <c r="CV409">
        <f t="shared" si="533"/>
        <v>3.125</v>
      </c>
      <c r="CW409">
        <f t="shared" si="534"/>
        <v>3.4482758620689657</v>
      </c>
      <c r="CX409">
        <f t="shared" si="535"/>
        <v>3.5714285714285712</v>
      </c>
      <c r="CY409">
        <f t="shared" si="536"/>
        <v>0</v>
      </c>
      <c r="CZ409">
        <f t="shared" si="537"/>
        <v>0</v>
      </c>
      <c r="DA409">
        <f t="shared" si="538"/>
        <v>2.6809651474530831</v>
      </c>
      <c r="DB409">
        <f t="shared" si="539"/>
        <v>0</v>
      </c>
      <c r="DC409">
        <f t="shared" si="540"/>
        <v>0</v>
      </c>
      <c r="DE409" s="24">
        <f t="shared" si="491"/>
        <v>0</v>
      </c>
      <c r="DF409" s="24"/>
      <c r="DG409" s="24"/>
      <c r="DH409" s="24"/>
      <c r="DI409" s="24"/>
      <c r="DJ409" s="24"/>
      <c r="DK409" s="24"/>
      <c r="DL409" s="24"/>
      <c r="DM409" s="24"/>
      <c r="DN409" s="24"/>
      <c r="DO409" s="24"/>
      <c r="DP409" s="24"/>
      <c r="DQ409" s="24"/>
      <c r="DR409" s="24"/>
      <c r="DS409" s="24"/>
    </row>
    <row r="410" spans="1:123" ht="15.75" thickBot="1">
      <c r="A410" s="172" t="str">
        <f ca="1">UNIVERSO!A12</f>
        <v>UNIVERSO</v>
      </c>
      <c r="B410" s="172">
        <f ca="1">UNIVERSO!B12</f>
        <v>10</v>
      </c>
      <c r="C410" s="172" t="str">
        <f ca="1">UNIVERSO!C12</f>
        <v>Jose Mauricio Capinussu</v>
      </c>
      <c r="D410" s="85" t="str">
        <f ca="1">UNIVERSO!D12</f>
        <v>P</v>
      </c>
      <c r="E410" s="172">
        <f ca="1">UNIVERSO!E12</f>
        <v>0</v>
      </c>
      <c r="F410" s="172">
        <f ca="1">UNIVERSO!F12</f>
        <v>1</v>
      </c>
      <c r="G410" s="172">
        <f ca="1">UNIVERSO!G12</f>
        <v>0</v>
      </c>
      <c r="H410" s="172">
        <f ca="1">UNIVERSO!H12</f>
        <v>0</v>
      </c>
      <c r="I410" s="172">
        <f ca="1">UNIVERSO!I12</f>
        <v>0</v>
      </c>
      <c r="J410" s="172">
        <f ca="1">UNIVERSO!J12</f>
        <v>1</v>
      </c>
      <c r="K410" s="172">
        <f ca="1">UNIVERSO!K12</f>
        <v>0</v>
      </c>
      <c r="L410" s="172">
        <f ca="1">UNIVERSO!L12</f>
        <v>0</v>
      </c>
      <c r="M410" s="172">
        <f ca="1">UNIVERSO!M12</f>
        <v>0</v>
      </c>
      <c r="N410" s="172">
        <f ca="1">UNIVERSO!N12</f>
        <v>0</v>
      </c>
      <c r="O410" s="172">
        <f ca="1">UNIVERSO!O12</f>
        <v>0</v>
      </c>
      <c r="P410" s="172">
        <f ca="1">UNIVERSO!P12</f>
        <v>0</v>
      </c>
      <c r="Q410" s="172">
        <f ca="1">UNIVERSO!Q12</f>
        <v>0</v>
      </c>
      <c r="R410" s="172">
        <f ca="1">UNIVERSO!R12</f>
        <v>0</v>
      </c>
      <c r="S410" s="172">
        <f ca="1">UNIVERSO!S12</f>
        <v>0</v>
      </c>
      <c r="T410" s="85" t="str">
        <f ca="1">UNIVERSO!T12</f>
        <v>P</v>
      </c>
      <c r="U410" s="172">
        <f ca="1">UNIVERSO!U12</f>
        <v>0</v>
      </c>
      <c r="V410" s="172">
        <f ca="1">UNIVERSO!V12</f>
        <v>0</v>
      </c>
      <c r="W410" s="172">
        <f ca="1">UNIVERSO!W12</f>
        <v>0</v>
      </c>
      <c r="X410" s="172">
        <f ca="1">UNIVERSO!X12</f>
        <v>0</v>
      </c>
      <c r="Y410" s="172">
        <f ca="1">UNIVERSO!Y12</f>
        <v>0</v>
      </c>
      <c r="Z410" s="172">
        <f ca="1">UNIVERSO!Z12</f>
        <v>0</v>
      </c>
      <c r="AA410" s="172">
        <f ca="1">UNIVERSO!AA12</f>
        <v>0</v>
      </c>
      <c r="AB410" s="172">
        <f ca="1">UNIVERSO!AB12</f>
        <v>0</v>
      </c>
      <c r="AC410" s="172">
        <f ca="1">UNIVERSO!AC12</f>
        <v>0</v>
      </c>
      <c r="AD410" s="172">
        <f ca="1">UNIVERSO!AD12</f>
        <v>0</v>
      </c>
      <c r="AE410" s="172">
        <f ca="1">UNIVERSO!AE12</f>
        <v>0</v>
      </c>
      <c r="AF410" s="172">
        <f ca="1">UNIVERSO!AF12</f>
        <v>0</v>
      </c>
      <c r="AG410" s="172">
        <f ca="1">UNIVERSO!AG12</f>
        <v>0</v>
      </c>
      <c r="AH410" s="172">
        <f ca="1">UNIVERSO!AH12</f>
        <v>0</v>
      </c>
      <c r="AI410" s="172">
        <f ca="1">UNIVERSO!AI12</f>
        <v>0</v>
      </c>
      <c r="AJ410" s="24"/>
      <c r="AK410" s="93"/>
      <c r="AL410" s="33"/>
      <c r="AM410" s="33"/>
      <c r="AN410" s="36"/>
      <c r="AO410" s="36"/>
      <c r="AP410" s="36"/>
      <c r="AQ410" s="36"/>
      <c r="AR410" s="37"/>
      <c r="AS410" s="33"/>
      <c r="AT410" s="33"/>
      <c r="AU410" s="33"/>
      <c r="AV410" s="33"/>
      <c r="AW410" s="33"/>
      <c r="AX410" s="33"/>
      <c r="AY410" s="33"/>
      <c r="AZ410" s="38">
        <f t="shared" si="492"/>
        <v>2</v>
      </c>
      <c r="BA410" s="39">
        <f t="shared" si="493"/>
        <v>0</v>
      </c>
      <c r="BB410" s="40">
        <f t="shared" si="494"/>
        <v>1</v>
      </c>
      <c r="BC410" s="31">
        <f t="shared" si="495"/>
        <v>1</v>
      </c>
      <c r="BD410" s="40">
        <f t="shared" si="496"/>
        <v>0</v>
      </c>
      <c r="BE410" s="31">
        <f t="shared" si="497"/>
        <v>1</v>
      </c>
      <c r="BF410" s="40">
        <f t="shared" si="498"/>
        <v>0</v>
      </c>
      <c r="BG410" s="31">
        <f t="shared" si="499"/>
        <v>1</v>
      </c>
      <c r="BH410" s="40">
        <f t="shared" si="500"/>
        <v>0</v>
      </c>
      <c r="BI410" s="40">
        <f t="shared" si="501"/>
        <v>1</v>
      </c>
      <c r="BJ410" s="40">
        <f t="shared" si="502"/>
        <v>0</v>
      </c>
      <c r="BK410" s="40">
        <f t="shared" si="503"/>
        <v>0</v>
      </c>
      <c r="BL410" s="40">
        <f t="shared" si="504"/>
        <v>0</v>
      </c>
      <c r="BM410" s="31">
        <f t="shared" si="505"/>
        <v>0</v>
      </c>
      <c r="BN410" s="40">
        <f t="shared" si="506"/>
        <v>0</v>
      </c>
      <c r="BO410" s="40">
        <f t="shared" si="507"/>
        <v>0</v>
      </c>
      <c r="BP410" s="40">
        <f t="shared" si="508"/>
        <v>0</v>
      </c>
      <c r="BQ410" s="40">
        <f t="shared" si="509"/>
        <v>0</v>
      </c>
      <c r="BR410" s="40">
        <f t="shared" si="510"/>
        <v>0</v>
      </c>
      <c r="BS410" s="31">
        <f t="shared" si="511"/>
        <v>0</v>
      </c>
      <c r="BT410" s="40">
        <f t="shared" si="512"/>
        <v>0</v>
      </c>
      <c r="BU410" s="41">
        <f t="shared" si="513"/>
        <v>0</v>
      </c>
      <c r="BV410" s="41">
        <f t="shared" si="514"/>
        <v>0</v>
      </c>
      <c r="BW410" s="42"/>
      <c r="BX410" s="39">
        <f t="shared" si="515"/>
        <v>80</v>
      </c>
      <c r="BY410" s="40">
        <f t="shared" si="516"/>
        <v>10</v>
      </c>
      <c r="BZ410" s="40">
        <f t="shared" si="517"/>
        <v>0</v>
      </c>
      <c r="CA410" s="40">
        <f t="shared" si="518"/>
        <v>0</v>
      </c>
      <c r="CB410" s="40">
        <f t="shared" si="519"/>
        <v>0</v>
      </c>
      <c r="CC410" s="32">
        <f t="shared" si="489"/>
        <v>90</v>
      </c>
      <c r="CD410" s="177">
        <f t="shared" si="262"/>
        <v>-56.666666666666657</v>
      </c>
      <c r="CE410" s="24" t="str">
        <f t="shared" si="520"/>
        <v>NAO</v>
      </c>
      <c r="CF410" s="177">
        <f t="shared" si="263"/>
        <v>-96.666666666666657</v>
      </c>
      <c r="CG410" s="24" t="str">
        <f t="shared" si="521"/>
        <v>NAO</v>
      </c>
      <c r="CH410" s="177">
        <f t="shared" si="264"/>
        <v>-150</v>
      </c>
      <c r="CI410" s="24" t="str">
        <f t="shared" si="522"/>
        <v>NAO</v>
      </c>
      <c r="CJ410" s="24">
        <f t="shared" si="490"/>
        <v>355</v>
      </c>
      <c r="CK410" s="175">
        <f t="shared" si="523"/>
        <v>4.54396284048166E-2</v>
      </c>
      <c r="CM410">
        <f t="shared" si="524"/>
        <v>0</v>
      </c>
      <c r="CN410">
        <f t="shared" si="525"/>
        <v>0.1557632398753894</v>
      </c>
      <c r="CO410">
        <f t="shared" si="526"/>
        <v>0</v>
      </c>
      <c r="CP410">
        <f t="shared" si="527"/>
        <v>0</v>
      </c>
      <c r="CQ410">
        <f t="shared" si="528"/>
        <v>0</v>
      </c>
      <c r="CR410">
        <f t="shared" si="529"/>
        <v>0.29940119760479045</v>
      </c>
      <c r="CS410">
        <f t="shared" si="530"/>
        <v>0</v>
      </c>
      <c r="CT410">
        <f t="shared" si="531"/>
        <v>0</v>
      </c>
      <c r="CU410">
        <f t="shared" si="532"/>
        <v>0</v>
      </c>
      <c r="CV410">
        <f t="shared" si="533"/>
        <v>0</v>
      </c>
      <c r="CW410">
        <f t="shared" si="534"/>
        <v>0</v>
      </c>
      <c r="CX410">
        <f t="shared" si="535"/>
        <v>0</v>
      </c>
      <c r="CY410">
        <f t="shared" si="536"/>
        <v>0</v>
      </c>
      <c r="CZ410">
        <f t="shared" si="537"/>
        <v>0</v>
      </c>
      <c r="DA410">
        <f t="shared" si="538"/>
        <v>0</v>
      </c>
      <c r="DB410">
        <f t="shared" si="539"/>
        <v>0</v>
      </c>
      <c r="DC410">
        <f t="shared" si="540"/>
        <v>0</v>
      </c>
      <c r="DE410" s="24">
        <f t="shared" si="491"/>
        <v>0</v>
      </c>
      <c r="DF410" s="24"/>
      <c r="DG410" s="24"/>
      <c r="DH410" s="24"/>
      <c r="DI410" s="24"/>
      <c r="DJ410" s="24"/>
      <c r="DK410" s="24"/>
      <c r="DL410" s="24"/>
      <c r="DM410" s="24"/>
      <c r="DN410" s="24"/>
      <c r="DO410" s="24"/>
      <c r="DP410" s="24"/>
      <c r="DQ410" s="24"/>
      <c r="DR410" s="24"/>
      <c r="DS410" s="24"/>
    </row>
    <row r="411" spans="1:123" ht="15.75" thickBot="1">
      <c r="A411" s="172" t="str">
        <f ca="1">UNIVERSO!A13</f>
        <v>UNIVERSO</v>
      </c>
      <c r="B411" s="172">
        <f ca="1">UNIVERSO!B13</f>
        <v>11</v>
      </c>
      <c r="C411" s="172" t="str">
        <f ca="1">UNIVERSO!C13</f>
        <v>Renata Osborne</v>
      </c>
      <c r="D411" s="85" t="str">
        <f ca="1">UNIVERSO!D13</f>
        <v>P</v>
      </c>
      <c r="E411" s="172">
        <f ca="1">UNIVERSO!E13</f>
        <v>0</v>
      </c>
      <c r="F411" s="172">
        <f ca="1">UNIVERSO!F13</f>
        <v>1</v>
      </c>
      <c r="G411" s="172">
        <f ca="1">UNIVERSO!G13</f>
        <v>0</v>
      </c>
      <c r="H411" s="172">
        <f ca="1">UNIVERSO!H13</f>
        <v>0</v>
      </c>
      <c r="I411" s="172">
        <f ca="1">UNIVERSO!I13</f>
        <v>0</v>
      </c>
      <c r="J411" s="172">
        <f ca="1">UNIVERSO!J13</f>
        <v>0</v>
      </c>
      <c r="K411" s="172">
        <f ca="1">UNIVERSO!K13</f>
        <v>0</v>
      </c>
      <c r="L411" s="172">
        <f ca="1">UNIVERSO!L13</f>
        <v>0</v>
      </c>
      <c r="M411" s="172">
        <f ca="1">UNIVERSO!M13</f>
        <v>0</v>
      </c>
      <c r="N411" s="172">
        <f ca="1">UNIVERSO!N13</f>
        <v>0</v>
      </c>
      <c r="O411" s="172">
        <f ca="1">UNIVERSO!O13</f>
        <v>0</v>
      </c>
      <c r="P411" s="172">
        <f ca="1">UNIVERSO!P13</f>
        <v>0</v>
      </c>
      <c r="Q411" s="172">
        <f ca="1">UNIVERSO!Q13</f>
        <v>0</v>
      </c>
      <c r="R411" s="172">
        <f ca="1">UNIVERSO!R13</f>
        <v>0</v>
      </c>
      <c r="S411" s="172">
        <f ca="1">UNIVERSO!S13</f>
        <v>0</v>
      </c>
      <c r="T411" s="85" t="str">
        <f ca="1">UNIVERSO!T13</f>
        <v>P</v>
      </c>
      <c r="U411" s="172">
        <f ca="1">UNIVERSO!U13</f>
        <v>0</v>
      </c>
      <c r="V411" s="172">
        <f ca="1">UNIVERSO!V13</f>
        <v>1</v>
      </c>
      <c r="W411" s="172">
        <f ca="1">UNIVERSO!W13</f>
        <v>1</v>
      </c>
      <c r="X411" s="172">
        <f ca="1">UNIVERSO!X13</f>
        <v>1</v>
      </c>
      <c r="Y411" s="172">
        <f ca="1">UNIVERSO!Y13</f>
        <v>0</v>
      </c>
      <c r="Z411" s="172">
        <f ca="1">UNIVERSO!Z13</f>
        <v>0</v>
      </c>
      <c r="AA411" s="172">
        <f ca="1">UNIVERSO!AA13</f>
        <v>0</v>
      </c>
      <c r="AB411" s="172">
        <f ca="1">UNIVERSO!AB13</f>
        <v>0</v>
      </c>
      <c r="AC411" s="172">
        <f ca="1">UNIVERSO!AC13</f>
        <v>0</v>
      </c>
      <c r="AD411" s="172">
        <f ca="1">UNIVERSO!AD13</f>
        <v>0</v>
      </c>
      <c r="AE411" s="172">
        <f ca="1">UNIVERSO!AE13</f>
        <v>0</v>
      </c>
      <c r="AF411" s="172">
        <f ca="1">UNIVERSO!AF13</f>
        <v>1</v>
      </c>
      <c r="AG411" s="172">
        <f ca="1">UNIVERSO!AG13</f>
        <v>0</v>
      </c>
      <c r="AH411" s="172">
        <f ca="1">UNIVERSO!AH13</f>
        <v>0</v>
      </c>
      <c r="AI411" s="172">
        <f ca="1">UNIVERSO!AI13</f>
        <v>0</v>
      </c>
      <c r="AJ411" s="24"/>
      <c r="AK411" s="93"/>
      <c r="AL411" s="33"/>
      <c r="AM411" s="33"/>
      <c r="AN411" s="36"/>
      <c r="AO411" s="36"/>
      <c r="AP411" s="36"/>
      <c r="AQ411" s="36"/>
      <c r="AR411" s="37"/>
      <c r="AS411" s="33"/>
      <c r="AT411" s="33"/>
      <c r="AU411" s="33"/>
      <c r="AV411" s="33"/>
      <c r="AW411" s="33"/>
      <c r="AX411" s="33"/>
      <c r="AY411" s="33"/>
      <c r="AZ411" s="38">
        <f t="shared" si="492"/>
        <v>2</v>
      </c>
      <c r="BA411" s="39">
        <f t="shared" si="493"/>
        <v>0</v>
      </c>
      <c r="BB411" s="40">
        <f t="shared" si="494"/>
        <v>2</v>
      </c>
      <c r="BC411" s="31">
        <f t="shared" si="495"/>
        <v>2</v>
      </c>
      <c r="BD411" s="40">
        <f t="shared" si="496"/>
        <v>1</v>
      </c>
      <c r="BE411" s="31">
        <f t="shared" si="497"/>
        <v>3</v>
      </c>
      <c r="BF411" s="40">
        <f t="shared" si="498"/>
        <v>1</v>
      </c>
      <c r="BG411" s="31">
        <f t="shared" si="499"/>
        <v>4</v>
      </c>
      <c r="BH411" s="40">
        <f t="shared" si="500"/>
        <v>0</v>
      </c>
      <c r="BI411" s="40">
        <f t="shared" si="501"/>
        <v>0</v>
      </c>
      <c r="BJ411" s="40">
        <f t="shared" si="502"/>
        <v>0</v>
      </c>
      <c r="BK411" s="40">
        <f t="shared" si="503"/>
        <v>0</v>
      </c>
      <c r="BL411" s="40">
        <f t="shared" si="504"/>
        <v>0</v>
      </c>
      <c r="BM411" s="31">
        <f t="shared" si="505"/>
        <v>0</v>
      </c>
      <c r="BN411" s="40">
        <f t="shared" si="506"/>
        <v>0</v>
      </c>
      <c r="BO411" s="40">
        <f t="shared" si="507"/>
        <v>0</v>
      </c>
      <c r="BP411" s="40">
        <f t="shared" si="508"/>
        <v>0</v>
      </c>
      <c r="BQ411" s="40">
        <f t="shared" si="509"/>
        <v>1</v>
      </c>
      <c r="BR411" s="40">
        <f t="shared" si="510"/>
        <v>0</v>
      </c>
      <c r="BS411" s="31">
        <f t="shared" si="511"/>
        <v>1</v>
      </c>
      <c r="BT411" s="40">
        <f t="shared" si="512"/>
        <v>0</v>
      </c>
      <c r="BU411" s="41">
        <f t="shared" si="513"/>
        <v>0</v>
      </c>
      <c r="BV411" s="41">
        <f t="shared" si="514"/>
        <v>0</v>
      </c>
      <c r="BW411" s="42"/>
      <c r="BX411" s="39">
        <f t="shared" si="515"/>
        <v>260</v>
      </c>
      <c r="BY411" s="40">
        <f t="shared" si="516"/>
        <v>0</v>
      </c>
      <c r="BZ411" s="40">
        <f t="shared" si="517"/>
        <v>0</v>
      </c>
      <c r="CA411" s="40">
        <f t="shared" si="518"/>
        <v>0</v>
      </c>
      <c r="CB411" s="40">
        <f t="shared" si="519"/>
        <v>100</v>
      </c>
      <c r="CC411" s="32">
        <f t="shared" si="489"/>
        <v>360</v>
      </c>
      <c r="CD411" s="177">
        <f t="shared" si="262"/>
        <v>213.33333333333334</v>
      </c>
      <c r="CE411" s="24">
        <f t="shared" si="520"/>
        <v>3</v>
      </c>
      <c r="CF411" s="177">
        <f t="shared" si="263"/>
        <v>173.33333333333334</v>
      </c>
      <c r="CG411" s="24">
        <f t="shared" si="521"/>
        <v>4</v>
      </c>
      <c r="CH411" s="177">
        <f t="shared" si="264"/>
        <v>120</v>
      </c>
      <c r="CI411" s="24">
        <f t="shared" si="522"/>
        <v>5</v>
      </c>
      <c r="CJ411" s="24">
        <f t="shared" si="490"/>
        <v>168</v>
      </c>
      <c r="CK411" s="175">
        <f t="shared" si="523"/>
        <v>0.1817585136192664</v>
      </c>
      <c r="CM411">
        <f t="shared" si="524"/>
        <v>0</v>
      </c>
      <c r="CN411">
        <f t="shared" si="525"/>
        <v>0.3115264797507788</v>
      </c>
      <c r="CO411">
        <f t="shared" si="526"/>
        <v>9.9800399201596807E-2</v>
      </c>
      <c r="CP411">
        <f t="shared" si="527"/>
        <v>0.22779043280182235</v>
      </c>
      <c r="CQ411">
        <f t="shared" si="528"/>
        <v>0</v>
      </c>
      <c r="CR411">
        <f t="shared" si="529"/>
        <v>0</v>
      </c>
      <c r="CS411">
        <f t="shared" si="530"/>
        <v>0</v>
      </c>
      <c r="CT411">
        <f t="shared" si="531"/>
        <v>0</v>
      </c>
      <c r="CU411">
        <f t="shared" si="532"/>
        <v>0</v>
      </c>
      <c r="CV411">
        <f t="shared" si="533"/>
        <v>0</v>
      </c>
      <c r="CW411">
        <f t="shared" si="534"/>
        <v>0</v>
      </c>
      <c r="CX411">
        <f t="shared" si="535"/>
        <v>0</v>
      </c>
      <c r="CY411">
        <f t="shared" si="536"/>
        <v>11.111111111111111</v>
      </c>
      <c r="CZ411">
        <f t="shared" si="537"/>
        <v>0</v>
      </c>
      <c r="DA411">
        <f t="shared" si="538"/>
        <v>0</v>
      </c>
      <c r="DB411">
        <f t="shared" si="539"/>
        <v>0</v>
      </c>
      <c r="DC411">
        <f t="shared" si="540"/>
        <v>0</v>
      </c>
      <c r="DE411" s="24">
        <f t="shared" si="491"/>
        <v>0</v>
      </c>
      <c r="DF411" s="24"/>
      <c r="DG411" s="24"/>
      <c r="DH411" s="24"/>
      <c r="DI411" s="24"/>
      <c r="DJ411" s="24"/>
      <c r="DK411" s="24"/>
      <c r="DL411" s="24"/>
      <c r="DM411" s="24"/>
      <c r="DN411" s="24"/>
      <c r="DO411" s="24"/>
      <c r="DP411" s="24"/>
      <c r="DQ411" s="24"/>
      <c r="DR411" s="24"/>
      <c r="DS411" s="24"/>
    </row>
    <row r="412" spans="1:123" ht="15.75" thickBot="1">
      <c r="A412" s="24" t="str">
        <f ca="1">'UEL-UEM'!A3</f>
        <v>UEL</v>
      </c>
      <c r="B412" s="24">
        <f ca="1">'UEL-UEM'!B3</f>
        <v>1</v>
      </c>
      <c r="C412" s="24" t="str">
        <f ca="1">'UEL-UEM'!C3</f>
        <v>MARCOS DOEDERLEIN POLITO</v>
      </c>
      <c r="D412" s="85" t="str">
        <f ca="1">'UEL-UEM'!D3</f>
        <v>P</v>
      </c>
      <c r="E412" s="24">
        <f ca="1">'UEL-UEM'!E3</f>
        <v>1</v>
      </c>
      <c r="F412" s="24">
        <f ca="1">'UEL-UEM'!F3</f>
        <v>2</v>
      </c>
      <c r="G412" s="24">
        <f ca="1">'UEL-UEM'!G3</f>
        <v>1</v>
      </c>
      <c r="H412" s="24">
        <f ca="1">'UEL-UEM'!H3</f>
        <v>1</v>
      </c>
      <c r="I412" s="24">
        <f ca="1">'UEL-UEM'!I3</f>
        <v>0</v>
      </c>
      <c r="J412" s="24">
        <f ca="1">'UEL-UEM'!J3</f>
        <v>0</v>
      </c>
      <c r="K412" s="24">
        <f ca="1">'UEL-UEM'!K3</f>
        <v>0</v>
      </c>
      <c r="L412" s="24">
        <f ca="1">'UEL-UEM'!L3</f>
        <v>0</v>
      </c>
      <c r="M412" s="24">
        <f ca="1">'UEL-UEM'!M3</f>
        <v>1</v>
      </c>
      <c r="N412" s="24">
        <f ca="1">'UEL-UEM'!N3</f>
        <v>0</v>
      </c>
      <c r="O412" s="24">
        <f ca="1">'UEL-UEM'!O3</f>
        <v>0</v>
      </c>
      <c r="P412" s="24">
        <f ca="1">'UEL-UEM'!P3</f>
        <v>0</v>
      </c>
      <c r="Q412" s="24">
        <f ca="1">'UEL-UEM'!Q3</f>
        <v>0</v>
      </c>
      <c r="R412" s="24">
        <f ca="1">'UEL-UEM'!R3</f>
        <v>0</v>
      </c>
      <c r="S412" s="24">
        <f ca="1">'UEL-UEM'!S3</f>
        <v>0</v>
      </c>
      <c r="T412" s="85" t="str">
        <f ca="1">'UEL-UEM'!T3</f>
        <v>P</v>
      </c>
      <c r="U412" s="24">
        <f ca="1">'UEL-UEM'!U3</f>
        <v>1</v>
      </c>
      <c r="V412" s="24">
        <f ca="1">'UEL-UEM'!V3</f>
        <v>0</v>
      </c>
      <c r="W412" s="24">
        <f ca="1">'UEL-UEM'!W3</f>
        <v>5</v>
      </c>
      <c r="X412" s="24">
        <f ca="1">'UEL-UEM'!X3</f>
        <v>1</v>
      </c>
      <c r="Y412" s="24">
        <f ca="1">'UEL-UEM'!Y3</f>
        <v>0</v>
      </c>
      <c r="Z412" s="24">
        <f ca="1">'UEL-UEM'!Z3</f>
        <v>2</v>
      </c>
      <c r="AA412" s="24">
        <f ca="1">'UEL-UEM'!AA3</f>
        <v>0</v>
      </c>
      <c r="AB412" s="24">
        <f ca="1">'UEL-UEM'!AB3</f>
        <v>0</v>
      </c>
      <c r="AC412" s="24">
        <f ca="1">'UEL-UEM'!AC3</f>
        <v>0</v>
      </c>
      <c r="AD412" s="24">
        <f ca="1">'UEL-UEM'!AD3</f>
        <v>0</v>
      </c>
      <c r="AE412" s="24">
        <f ca="1">'UEL-UEM'!AE3</f>
        <v>0</v>
      </c>
      <c r="AF412" s="24">
        <f ca="1">'UEL-UEM'!AF3</f>
        <v>0</v>
      </c>
      <c r="AG412" s="24">
        <f ca="1">'UEL-UEM'!AG3</f>
        <v>0</v>
      </c>
      <c r="AH412" s="24">
        <f ca="1">'UEL-UEM'!AH3</f>
        <v>0</v>
      </c>
      <c r="AI412" s="24">
        <f ca="1">'UEL-UEM'!AI3</f>
        <v>0</v>
      </c>
      <c r="AJ412" s="24"/>
      <c r="AK412" s="93"/>
      <c r="AL412" s="33"/>
      <c r="AM412" s="33"/>
      <c r="AN412" s="36"/>
      <c r="AO412" s="36"/>
      <c r="AP412" s="36"/>
      <c r="AQ412" s="36"/>
      <c r="AR412" s="37"/>
      <c r="AS412" s="33"/>
      <c r="AT412" s="33"/>
      <c r="AU412" s="33"/>
      <c r="AV412" s="33"/>
      <c r="AW412" s="33"/>
      <c r="AX412" s="33"/>
      <c r="AY412" s="33"/>
      <c r="AZ412" s="38">
        <f t="shared" ref="AZ412:AZ439" si="541">COUNTIF(D412:AY412,"P")</f>
        <v>2</v>
      </c>
      <c r="BA412" s="39">
        <f t="shared" ref="BA412:BA439" si="542">SUM(E412,U412,AK412)</f>
        <v>2</v>
      </c>
      <c r="BB412" s="40">
        <f t="shared" ref="BB412:BB439" si="543">SUM(F412,V412,AL412)</f>
        <v>2</v>
      </c>
      <c r="BC412" s="31">
        <f t="shared" ref="BC412:BC439" si="544">SUM(BA412:BB412)</f>
        <v>4</v>
      </c>
      <c r="BD412" s="40">
        <f t="shared" ref="BD412:BD439" si="545">SUM(G412,W412,AM412)</f>
        <v>6</v>
      </c>
      <c r="BE412" s="31">
        <f t="shared" ref="BE412:BE439" si="546">SUM(BC412:BD412)</f>
        <v>10</v>
      </c>
      <c r="BF412" s="40">
        <f t="shared" ref="BF412:BF439" si="547">SUM(H412,X412,AN412)</f>
        <v>2</v>
      </c>
      <c r="BG412" s="31">
        <f t="shared" ref="BG412:BG439" si="548">BA412+BB412+BD412+BF412</f>
        <v>12</v>
      </c>
      <c r="BH412" s="40">
        <f t="shared" ref="BH412:BH439" si="549">SUM(I412,Y412,AO412)</f>
        <v>0</v>
      </c>
      <c r="BI412" s="40">
        <f t="shared" ref="BI412:BI439" si="550">SUM(J412,Z412,AP412)</f>
        <v>2</v>
      </c>
      <c r="BJ412" s="40">
        <f t="shared" ref="BJ412:BJ439" si="551">SUM(K412,AA412,AQ412)</f>
        <v>0</v>
      </c>
      <c r="BK412" s="40">
        <f t="shared" ref="BK412:BK439" si="552">SUM(AR412,AB412,L412)</f>
        <v>0</v>
      </c>
      <c r="BL412" s="40">
        <f t="shared" ref="BL412:BL439" si="553">SUM(AS412,AC412,M412)</f>
        <v>1</v>
      </c>
      <c r="BM412" s="31">
        <f t="shared" ref="BM412:BM439" si="554">SUM(BK412:BL412)</f>
        <v>1</v>
      </c>
      <c r="BN412" s="40">
        <f t="shared" ref="BN412:BN439" si="555">SUM(AT412,AD412,N412)</f>
        <v>0</v>
      </c>
      <c r="BO412" s="40">
        <f t="shared" ref="BO412:BO439" si="556">SUM(AU412,AE412,O412)</f>
        <v>0</v>
      </c>
      <c r="BP412" s="40">
        <f t="shared" ref="BP412:BP439" si="557">IF(BO412&gt;=3,3,BO412)</f>
        <v>0</v>
      </c>
      <c r="BQ412" s="40">
        <f t="shared" ref="BQ412:BQ439" si="558">SUM(AV412,AF412,P412)</f>
        <v>0</v>
      </c>
      <c r="BR412" s="40">
        <f t="shared" ref="BR412:BR439" si="559">SUM(AW412,AG412,Q412)</f>
        <v>0</v>
      </c>
      <c r="BS412" s="31">
        <f t="shared" ref="BS412:BS439" si="560">SUM(BQ412:BR412)</f>
        <v>0</v>
      </c>
      <c r="BT412" s="40">
        <f t="shared" ref="BT412:BT439" si="561">SUM(AX412,AH412,R412)</f>
        <v>0</v>
      </c>
      <c r="BU412" s="41">
        <f t="shared" ref="BU412:BU439" si="562">SUM(AY412,AI412,S412)</f>
        <v>0</v>
      </c>
      <c r="BV412" s="41">
        <f t="shared" ref="BV412:BV439" si="563">IF(BU412&gt;=3,3,BU412)</f>
        <v>0</v>
      </c>
      <c r="BW412" s="42"/>
      <c r="BX412" s="39">
        <f t="shared" ref="BX412:BX439" si="564">(BA412*100)+(BB412*80)+(BD412*60)+(BF412*40)+(BH412*20)</f>
        <v>800</v>
      </c>
      <c r="BY412" s="40">
        <f t="shared" ref="BY412:BY439" si="565">IF(BI412&gt;3,30,BI412*10)</f>
        <v>20</v>
      </c>
      <c r="BZ412" s="40">
        <f t="shared" ref="BZ412:BZ439" si="566">IF(BJ412&gt;3,15,BJ412*5)</f>
        <v>0</v>
      </c>
      <c r="CA412" s="40">
        <f t="shared" ref="CA412:CA439" si="567">(BK412*200)+(BL412*100)+(BN412*50)+(BP412*20)</f>
        <v>100</v>
      </c>
      <c r="CB412" s="40">
        <f t="shared" ref="CB412:CB439" si="568">(BQ412*100)+(BR412*50)+(BT412*25)+(BV412*10)</f>
        <v>0</v>
      </c>
      <c r="CC412" s="32">
        <f t="shared" si="489"/>
        <v>920</v>
      </c>
      <c r="CD412" s="177">
        <f t="shared" si="262"/>
        <v>773.33333333333337</v>
      </c>
      <c r="CE412" s="24">
        <f t="shared" ref="CE412:CE439" si="569">IF(AZ412=0," ",IF(CD412&gt;=0,3,"NAO"))</f>
        <v>3</v>
      </c>
      <c r="CF412" s="177">
        <f t="shared" si="263"/>
        <v>733.33333333333337</v>
      </c>
      <c r="CG412" s="24">
        <f t="shared" ref="CG412:CG439" si="570">IF(AZ412=0," ",IF(CF412&gt;=0,4,"NAO"))</f>
        <v>4</v>
      </c>
      <c r="CH412" s="177">
        <f t="shared" si="264"/>
        <v>680</v>
      </c>
      <c r="CI412" s="24">
        <f t="shared" ref="CI412:CI439" si="571">IF(AZ412=0," ",IF(CH412&gt;=0,5,"NAO"))</f>
        <v>5</v>
      </c>
      <c r="CJ412" s="24">
        <f t="shared" si="490"/>
        <v>63</v>
      </c>
      <c r="CK412" s="175">
        <f t="shared" ref="CK412:CK439" si="572">(CC412/(SUM($CC$3:$CC$453))*100)</f>
        <v>0.4644939792492363</v>
      </c>
      <c r="CM412">
        <f t="shared" ref="CM412:CM439" si="573">BA412/(SUM(BA$3:BA$453)/100)</f>
        <v>0.36968576709796674</v>
      </c>
      <c r="CN412">
        <f t="shared" ref="CN412:CN439" si="574">BB412/(SUM(BB$3:BB$453)/100)</f>
        <v>0.3115264797507788</v>
      </c>
      <c r="CO412">
        <f t="shared" ref="CO412:CO439" si="575">BD412/(SUM(BD$3:BD$453)/100)</f>
        <v>0.5988023952095809</v>
      </c>
      <c r="CP412">
        <f t="shared" ref="CP412:CP439" si="576">BF412/(SUM(BF$3:BF$453)/100)</f>
        <v>0.45558086560364469</v>
      </c>
      <c r="CQ412">
        <f t="shared" ref="CQ412:CQ439" si="577">BH412/(SUM(BH$3:BH$453)/100)</f>
        <v>0</v>
      </c>
      <c r="CR412">
        <f t="shared" ref="CR412:CR439" si="578">BI412/(SUM(BI$3:BI$453)/100)</f>
        <v>0.5988023952095809</v>
      </c>
      <c r="CS412">
        <f t="shared" ref="CS412:CS439" si="579">BJ412/(SUM(BJ$3:BJ$453)/100)</f>
        <v>0</v>
      </c>
      <c r="CT412">
        <f t="shared" ref="CT412:CT439" si="580">BK412/(SUM(BK$3:BK$453)/100)</f>
        <v>0</v>
      </c>
      <c r="CU412">
        <f t="shared" ref="CU412:CU439" si="581">BL412/(SUM(BL$3:BL$453)/100)</f>
        <v>7.6923076923076916</v>
      </c>
      <c r="CV412">
        <f t="shared" ref="CV412:CV439" si="582">BN412/(SUM(BN$3:BN$453)/100)</f>
        <v>0</v>
      </c>
      <c r="CW412">
        <f t="shared" ref="CW412:CW439" si="583">BO412/(SUM(BO$3:BO$453)/100)</f>
        <v>0</v>
      </c>
      <c r="CX412">
        <f t="shared" ref="CX412:CX439" si="584">BP412/(SUM(BP$3:BP$453)/100)</f>
        <v>0</v>
      </c>
      <c r="CY412">
        <f t="shared" ref="CY412:CY439" si="585">BQ412/(SUM(BQ$3:BQ$453)/100)</f>
        <v>0</v>
      </c>
      <c r="CZ412">
        <f t="shared" ref="CZ412:CZ439" si="586">BR412/(SUM(BR$3:BR$453)/100)</f>
        <v>0</v>
      </c>
      <c r="DA412">
        <f t="shared" ref="DA412:DA439" si="587">BT412/(SUM(BT$3:BT$453)/100)</f>
        <v>0</v>
      </c>
      <c r="DB412">
        <f t="shared" ref="DB412:DB439" si="588">BU412/(SUM(BU$3:BU$453)/100)</f>
        <v>0</v>
      </c>
      <c r="DC412">
        <f t="shared" ref="DC412:DC439" si="589">BV412/(SUM(BV$3:BV$453)/100)</f>
        <v>0</v>
      </c>
      <c r="DE412" s="24">
        <f t="shared" si="491"/>
        <v>0</v>
      </c>
      <c r="DF412" s="24"/>
      <c r="DG412" s="24"/>
      <c r="DH412" s="24"/>
      <c r="DI412" s="24"/>
      <c r="DJ412" s="24"/>
      <c r="DK412" s="24"/>
      <c r="DL412" s="24"/>
      <c r="DM412" s="24"/>
      <c r="DN412" s="24"/>
      <c r="DO412" s="24"/>
      <c r="DP412" s="24"/>
      <c r="DQ412" s="24"/>
      <c r="DR412" s="24"/>
      <c r="DS412" s="24"/>
    </row>
    <row r="413" spans="1:123" ht="15.75" thickBot="1">
      <c r="A413" s="24" t="str">
        <f ca="1">'UEL-UEM'!A4</f>
        <v>UEL</v>
      </c>
      <c r="B413" s="24">
        <f ca="1">'UEL-UEM'!B4</f>
        <v>2</v>
      </c>
      <c r="C413" s="24" t="str">
        <f ca="1">'UEL-UEM'!C4</f>
        <v>JEANE BARCELOS SORIANO</v>
      </c>
      <c r="D413" s="85" t="str">
        <f ca="1">'UEL-UEM'!D4</f>
        <v>P</v>
      </c>
      <c r="E413" s="24">
        <f ca="1">'UEL-UEM'!E4</f>
        <v>0</v>
      </c>
      <c r="F413" s="24">
        <f ca="1">'UEL-UEM'!F4</f>
        <v>0</v>
      </c>
      <c r="G413" s="24">
        <f ca="1">'UEL-UEM'!G4</f>
        <v>0</v>
      </c>
      <c r="H413" s="24">
        <f ca="1">'UEL-UEM'!H4</f>
        <v>2</v>
      </c>
      <c r="I413" s="24">
        <f ca="1">'UEL-UEM'!I4</f>
        <v>0</v>
      </c>
      <c r="J413" s="24">
        <f ca="1">'UEL-UEM'!J4</f>
        <v>1</v>
      </c>
      <c r="K413" s="24">
        <f ca="1">'UEL-UEM'!K4</f>
        <v>0</v>
      </c>
      <c r="L413" s="24">
        <f ca="1">'UEL-UEM'!L4</f>
        <v>0</v>
      </c>
      <c r="M413" s="24">
        <f ca="1">'UEL-UEM'!M4</f>
        <v>0</v>
      </c>
      <c r="N413" s="24">
        <f ca="1">'UEL-UEM'!N4</f>
        <v>0</v>
      </c>
      <c r="O413" s="24">
        <f ca="1">'UEL-UEM'!O4</f>
        <v>0</v>
      </c>
      <c r="P413" s="24">
        <f ca="1">'UEL-UEM'!P4</f>
        <v>0</v>
      </c>
      <c r="Q413" s="24">
        <f ca="1">'UEL-UEM'!Q4</f>
        <v>0</v>
      </c>
      <c r="R413" s="24">
        <f ca="1">'UEL-UEM'!R4</f>
        <v>0</v>
      </c>
      <c r="S413" s="24">
        <f ca="1">'UEL-UEM'!S4</f>
        <v>0</v>
      </c>
      <c r="T413" s="85" t="str">
        <f ca="1">'UEL-UEM'!T4</f>
        <v>P</v>
      </c>
      <c r="U413" s="24">
        <f ca="1">'UEL-UEM'!U4</f>
        <v>0</v>
      </c>
      <c r="V413" s="24">
        <f ca="1">'UEL-UEM'!V4</f>
        <v>1</v>
      </c>
      <c r="W413" s="24">
        <f ca="1">'UEL-UEM'!W4</f>
        <v>0</v>
      </c>
      <c r="X413" s="24">
        <f ca="1">'UEL-UEM'!X4</f>
        <v>0</v>
      </c>
      <c r="Y413" s="24">
        <f ca="1">'UEL-UEM'!Y4</f>
        <v>0</v>
      </c>
      <c r="Z413" s="24">
        <f ca="1">'UEL-UEM'!Z4</f>
        <v>0</v>
      </c>
      <c r="AA413" s="24">
        <f ca="1">'UEL-UEM'!AA4</f>
        <v>0</v>
      </c>
      <c r="AB413" s="24">
        <f ca="1">'UEL-UEM'!AB4</f>
        <v>0</v>
      </c>
      <c r="AC413" s="24">
        <f ca="1">'UEL-UEM'!AC4</f>
        <v>0</v>
      </c>
      <c r="AD413" s="24">
        <f ca="1">'UEL-UEM'!AD4</f>
        <v>0</v>
      </c>
      <c r="AE413" s="24">
        <f ca="1">'UEL-UEM'!AE4</f>
        <v>0</v>
      </c>
      <c r="AF413" s="24">
        <f ca="1">'UEL-UEM'!AF4</f>
        <v>0</v>
      </c>
      <c r="AG413" s="24">
        <f ca="1">'UEL-UEM'!AG4</f>
        <v>0</v>
      </c>
      <c r="AH413" s="24">
        <f ca="1">'UEL-UEM'!AH4</f>
        <v>0</v>
      </c>
      <c r="AI413" s="24">
        <f ca="1">'UEL-UEM'!AI4</f>
        <v>0</v>
      </c>
      <c r="AJ413" s="24"/>
      <c r="AK413" s="93"/>
      <c r="AL413" s="33"/>
      <c r="AM413" s="33"/>
      <c r="AN413" s="36"/>
      <c r="AO413" s="36"/>
      <c r="AP413" s="36"/>
      <c r="AQ413" s="36"/>
      <c r="AR413" s="37"/>
      <c r="AS413" s="33"/>
      <c r="AT413" s="33"/>
      <c r="AU413" s="33"/>
      <c r="AV413" s="33"/>
      <c r="AW413" s="33"/>
      <c r="AX413" s="33"/>
      <c r="AY413" s="33"/>
      <c r="AZ413" s="38">
        <f t="shared" si="541"/>
        <v>2</v>
      </c>
      <c r="BA413" s="39">
        <f t="shared" si="542"/>
        <v>0</v>
      </c>
      <c r="BB413" s="40">
        <f t="shared" si="543"/>
        <v>1</v>
      </c>
      <c r="BC413" s="31">
        <f t="shared" si="544"/>
        <v>1</v>
      </c>
      <c r="BD413" s="40">
        <f t="shared" si="545"/>
        <v>0</v>
      </c>
      <c r="BE413" s="31">
        <f t="shared" si="546"/>
        <v>1</v>
      </c>
      <c r="BF413" s="40">
        <f t="shared" si="547"/>
        <v>2</v>
      </c>
      <c r="BG413" s="31">
        <f t="shared" si="548"/>
        <v>3</v>
      </c>
      <c r="BH413" s="40">
        <f t="shared" si="549"/>
        <v>0</v>
      </c>
      <c r="BI413" s="40">
        <f t="shared" si="550"/>
        <v>1</v>
      </c>
      <c r="BJ413" s="40">
        <f t="shared" si="551"/>
        <v>0</v>
      </c>
      <c r="BK413" s="40">
        <f t="shared" si="552"/>
        <v>0</v>
      </c>
      <c r="BL413" s="40">
        <f t="shared" si="553"/>
        <v>0</v>
      </c>
      <c r="BM413" s="31">
        <f t="shared" si="554"/>
        <v>0</v>
      </c>
      <c r="BN413" s="40">
        <f t="shared" si="555"/>
        <v>0</v>
      </c>
      <c r="BO413" s="40">
        <f t="shared" si="556"/>
        <v>0</v>
      </c>
      <c r="BP413" s="40">
        <f t="shared" si="557"/>
        <v>0</v>
      </c>
      <c r="BQ413" s="40">
        <f t="shared" si="558"/>
        <v>0</v>
      </c>
      <c r="BR413" s="40">
        <f t="shared" si="559"/>
        <v>0</v>
      </c>
      <c r="BS413" s="31">
        <f t="shared" si="560"/>
        <v>0</v>
      </c>
      <c r="BT413" s="40">
        <f t="shared" si="561"/>
        <v>0</v>
      </c>
      <c r="BU413" s="41">
        <f t="shared" si="562"/>
        <v>0</v>
      </c>
      <c r="BV413" s="41">
        <f t="shared" si="563"/>
        <v>0</v>
      </c>
      <c r="BW413" s="42"/>
      <c r="BX413" s="39">
        <f t="shared" si="564"/>
        <v>160</v>
      </c>
      <c r="BY413" s="40">
        <f t="shared" si="565"/>
        <v>10</v>
      </c>
      <c r="BZ413" s="40">
        <f t="shared" si="566"/>
        <v>0</v>
      </c>
      <c r="CA413" s="40">
        <f t="shared" si="567"/>
        <v>0</v>
      </c>
      <c r="CB413" s="40">
        <f t="shared" si="568"/>
        <v>0</v>
      </c>
      <c r="CC413" s="32">
        <f t="shared" si="489"/>
        <v>170</v>
      </c>
      <c r="CD413" s="177">
        <f t="shared" si="262"/>
        <v>23.333333333333343</v>
      </c>
      <c r="CE413" s="24">
        <f t="shared" si="569"/>
        <v>3</v>
      </c>
      <c r="CF413" s="177">
        <f t="shared" si="263"/>
        <v>-16.666666666666657</v>
      </c>
      <c r="CG413" s="24" t="str">
        <f t="shared" si="570"/>
        <v>NAO</v>
      </c>
      <c r="CH413" s="177">
        <f t="shared" si="264"/>
        <v>-70</v>
      </c>
      <c r="CI413" s="24" t="str">
        <f t="shared" si="571"/>
        <v>NAO</v>
      </c>
      <c r="CJ413" s="24">
        <f t="shared" si="490"/>
        <v>297</v>
      </c>
      <c r="CK413" s="175">
        <f t="shared" si="572"/>
        <v>8.5830409209098013E-2</v>
      </c>
      <c r="CM413">
        <f t="shared" si="573"/>
        <v>0</v>
      </c>
      <c r="CN413">
        <f t="shared" si="574"/>
        <v>0.1557632398753894</v>
      </c>
      <c r="CO413">
        <f t="shared" si="575"/>
        <v>0</v>
      </c>
      <c r="CP413">
        <f t="shared" si="576"/>
        <v>0.45558086560364469</v>
      </c>
      <c r="CQ413">
        <f t="shared" si="577"/>
        <v>0</v>
      </c>
      <c r="CR413">
        <f t="shared" si="578"/>
        <v>0.29940119760479045</v>
      </c>
      <c r="CS413">
        <f t="shared" si="579"/>
        <v>0</v>
      </c>
      <c r="CT413">
        <f t="shared" si="580"/>
        <v>0</v>
      </c>
      <c r="CU413">
        <f t="shared" si="581"/>
        <v>0</v>
      </c>
      <c r="CV413">
        <f t="shared" si="582"/>
        <v>0</v>
      </c>
      <c r="CW413">
        <f t="shared" si="583"/>
        <v>0</v>
      </c>
      <c r="CX413">
        <f t="shared" si="584"/>
        <v>0</v>
      </c>
      <c r="CY413">
        <f t="shared" si="585"/>
        <v>0</v>
      </c>
      <c r="CZ413">
        <f t="shared" si="586"/>
        <v>0</v>
      </c>
      <c r="DA413">
        <f t="shared" si="587"/>
        <v>0</v>
      </c>
      <c r="DB413">
        <f t="shared" si="588"/>
        <v>0</v>
      </c>
      <c r="DC413">
        <f t="shared" si="589"/>
        <v>0</v>
      </c>
      <c r="DE413" s="24">
        <f t="shared" si="491"/>
        <v>0</v>
      </c>
      <c r="DF413" s="24"/>
      <c r="DG413" s="24"/>
      <c r="DH413" s="24"/>
      <c r="DI413" s="24"/>
      <c r="DJ413" s="24"/>
      <c r="DK413" s="24"/>
      <c r="DL413" s="24"/>
      <c r="DM413" s="24"/>
      <c r="DN413" s="24"/>
      <c r="DO413" s="24"/>
      <c r="DP413" s="24"/>
      <c r="DQ413" s="24"/>
      <c r="DR413" s="24"/>
      <c r="DS413" s="24"/>
    </row>
    <row r="414" spans="1:123" ht="15.75" thickBot="1">
      <c r="A414" s="24" t="str">
        <f ca="1">'UEL-UEM'!A5</f>
        <v>UEL</v>
      </c>
      <c r="B414" s="24">
        <f ca="1">'UEL-UEM'!B5</f>
        <v>3</v>
      </c>
      <c r="C414" s="24" t="str">
        <f ca="1">'UEL-UEM'!C5</f>
        <v>FABIO YUZO NAKAMURA</v>
      </c>
      <c r="D414" s="85" t="str">
        <f ca="1">'UEL-UEM'!D5</f>
        <v>P</v>
      </c>
      <c r="E414" s="24">
        <f ca="1">'UEL-UEM'!E5</f>
        <v>6</v>
      </c>
      <c r="F414" s="24">
        <f ca="1">'UEL-UEM'!F5</f>
        <v>6</v>
      </c>
      <c r="G414" s="24">
        <f ca="1">'UEL-UEM'!G5</f>
        <v>5</v>
      </c>
      <c r="H414" s="24">
        <f ca="1">'UEL-UEM'!H5</f>
        <v>2</v>
      </c>
      <c r="I414" s="24">
        <f ca="1">'UEL-UEM'!I5</f>
        <v>0</v>
      </c>
      <c r="J414" s="24">
        <f ca="1">'UEL-UEM'!J5</f>
        <v>0</v>
      </c>
      <c r="K414" s="24">
        <f ca="1">'UEL-UEM'!K5</f>
        <v>0</v>
      </c>
      <c r="L414" s="24">
        <f ca="1">'UEL-UEM'!L5</f>
        <v>0</v>
      </c>
      <c r="M414" s="24">
        <f ca="1">'UEL-UEM'!M5</f>
        <v>0</v>
      </c>
      <c r="N414" s="24">
        <f ca="1">'UEL-UEM'!N5</f>
        <v>0</v>
      </c>
      <c r="O414" s="24">
        <f ca="1">'UEL-UEM'!O5</f>
        <v>0</v>
      </c>
      <c r="P414" s="24">
        <f ca="1">'UEL-UEM'!P5</f>
        <v>0</v>
      </c>
      <c r="Q414" s="24">
        <f ca="1">'UEL-UEM'!Q5</f>
        <v>0</v>
      </c>
      <c r="R414" s="24">
        <f ca="1">'UEL-UEM'!R5</f>
        <v>0</v>
      </c>
      <c r="S414" s="24">
        <f ca="1">'UEL-UEM'!S5</f>
        <v>0</v>
      </c>
      <c r="T414" s="85" t="str">
        <f ca="1">'UEL-UEM'!T5</f>
        <v>P</v>
      </c>
      <c r="U414" s="24">
        <f ca="1">'UEL-UEM'!U5</f>
        <v>3</v>
      </c>
      <c r="V414" s="24">
        <f ca="1">'UEL-UEM'!V5</f>
        <v>2</v>
      </c>
      <c r="W414" s="24">
        <f ca="1">'UEL-UEM'!W5</f>
        <v>2</v>
      </c>
      <c r="X414" s="24">
        <f ca="1">'UEL-UEM'!X5</f>
        <v>0</v>
      </c>
      <c r="Y414" s="24">
        <f ca="1">'UEL-UEM'!Y5</f>
        <v>0</v>
      </c>
      <c r="Z414" s="24">
        <f ca="1">'UEL-UEM'!Z5</f>
        <v>0</v>
      </c>
      <c r="AA414" s="24">
        <f ca="1">'UEL-UEM'!AA5</f>
        <v>0</v>
      </c>
      <c r="AB414" s="24">
        <f ca="1">'UEL-UEM'!AB5</f>
        <v>0</v>
      </c>
      <c r="AC414" s="24">
        <f ca="1">'UEL-UEM'!AC5</f>
        <v>0</v>
      </c>
      <c r="AD414" s="24">
        <f ca="1">'UEL-UEM'!AD5</f>
        <v>0</v>
      </c>
      <c r="AE414" s="24">
        <f ca="1">'UEL-UEM'!AE5</f>
        <v>0</v>
      </c>
      <c r="AF414" s="24">
        <f ca="1">'UEL-UEM'!AF5</f>
        <v>0</v>
      </c>
      <c r="AG414" s="24">
        <f ca="1">'UEL-UEM'!AG5</f>
        <v>0</v>
      </c>
      <c r="AH414" s="24">
        <f ca="1">'UEL-UEM'!AH5</f>
        <v>0</v>
      </c>
      <c r="AI414" s="24">
        <f ca="1">'UEL-UEM'!AI5</f>
        <v>0</v>
      </c>
      <c r="AJ414" s="24"/>
      <c r="AK414" s="93"/>
      <c r="AL414" s="33"/>
      <c r="AM414" s="33"/>
      <c r="AN414" s="36"/>
      <c r="AO414" s="36"/>
      <c r="AP414" s="36"/>
      <c r="AQ414" s="36"/>
      <c r="AR414" s="37"/>
      <c r="AS414" s="33"/>
      <c r="AT414" s="33"/>
      <c r="AU414" s="33"/>
      <c r="AV414" s="33"/>
      <c r="AW414" s="33"/>
      <c r="AX414" s="33"/>
      <c r="AY414" s="33"/>
      <c r="AZ414" s="38">
        <f t="shared" si="541"/>
        <v>2</v>
      </c>
      <c r="BA414" s="39">
        <f t="shared" si="542"/>
        <v>9</v>
      </c>
      <c r="BB414" s="40">
        <f t="shared" si="543"/>
        <v>8</v>
      </c>
      <c r="BC414" s="31">
        <f t="shared" si="544"/>
        <v>17</v>
      </c>
      <c r="BD414" s="40">
        <f t="shared" si="545"/>
        <v>7</v>
      </c>
      <c r="BE414" s="31">
        <f t="shared" si="546"/>
        <v>24</v>
      </c>
      <c r="BF414" s="40">
        <f t="shared" si="547"/>
        <v>2</v>
      </c>
      <c r="BG414" s="31">
        <f t="shared" si="548"/>
        <v>26</v>
      </c>
      <c r="BH414" s="40">
        <f t="shared" si="549"/>
        <v>0</v>
      </c>
      <c r="BI414" s="40">
        <f t="shared" si="550"/>
        <v>0</v>
      </c>
      <c r="BJ414" s="40">
        <f t="shared" si="551"/>
        <v>0</v>
      </c>
      <c r="BK414" s="40">
        <f t="shared" si="552"/>
        <v>0</v>
      </c>
      <c r="BL414" s="40">
        <f t="shared" si="553"/>
        <v>0</v>
      </c>
      <c r="BM414" s="31">
        <f t="shared" si="554"/>
        <v>0</v>
      </c>
      <c r="BN414" s="40">
        <f t="shared" si="555"/>
        <v>0</v>
      </c>
      <c r="BO414" s="40">
        <f t="shared" si="556"/>
        <v>0</v>
      </c>
      <c r="BP414" s="40">
        <f t="shared" si="557"/>
        <v>0</v>
      </c>
      <c r="BQ414" s="40">
        <f t="shared" si="558"/>
        <v>0</v>
      </c>
      <c r="BR414" s="40">
        <f t="shared" si="559"/>
        <v>0</v>
      </c>
      <c r="BS414" s="31">
        <f t="shared" si="560"/>
        <v>0</v>
      </c>
      <c r="BT414" s="40">
        <f t="shared" si="561"/>
        <v>0</v>
      </c>
      <c r="BU414" s="41">
        <f t="shared" si="562"/>
        <v>0</v>
      </c>
      <c r="BV414" s="41">
        <f t="shared" si="563"/>
        <v>0</v>
      </c>
      <c r="BW414" s="42"/>
      <c r="BX414" s="39">
        <f t="shared" si="564"/>
        <v>2040</v>
      </c>
      <c r="BY414" s="40">
        <f t="shared" si="565"/>
        <v>0</v>
      </c>
      <c r="BZ414" s="40">
        <f t="shared" si="566"/>
        <v>0</v>
      </c>
      <c r="CA414" s="40">
        <f t="shared" si="567"/>
        <v>0</v>
      </c>
      <c r="CB414" s="40">
        <f t="shared" si="568"/>
        <v>0</v>
      </c>
      <c r="CC414" s="32">
        <f t="shared" si="489"/>
        <v>2040</v>
      </c>
      <c r="CD414" s="177">
        <f t="shared" si="262"/>
        <v>1893.3333333333333</v>
      </c>
      <c r="CE414" s="24">
        <f t="shared" si="569"/>
        <v>3</v>
      </c>
      <c r="CF414" s="177">
        <f t="shared" si="263"/>
        <v>1853.3333333333333</v>
      </c>
      <c r="CG414" s="24">
        <f t="shared" si="570"/>
        <v>4</v>
      </c>
      <c r="CH414" s="177">
        <f t="shared" si="264"/>
        <v>1800</v>
      </c>
      <c r="CI414" s="24">
        <f t="shared" si="571"/>
        <v>5</v>
      </c>
      <c r="CJ414" s="24">
        <f t="shared" si="490"/>
        <v>10</v>
      </c>
      <c r="CK414" s="175">
        <f t="shared" si="572"/>
        <v>1.0299649105091762</v>
      </c>
      <c r="CM414">
        <f t="shared" si="573"/>
        <v>1.6635859519408502</v>
      </c>
      <c r="CN414">
        <f t="shared" si="574"/>
        <v>1.2461059190031152</v>
      </c>
      <c r="CO414">
        <f t="shared" si="575"/>
        <v>0.69860279441117767</v>
      </c>
      <c r="CP414">
        <f t="shared" si="576"/>
        <v>0.45558086560364469</v>
      </c>
      <c r="CQ414">
        <f t="shared" si="577"/>
        <v>0</v>
      </c>
      <c r="CR414">
        <f t="shared" si="578"/>
        <v>0</v>
      </c>
      <c r="CS414">
        <f t="shared" si="579"/>
        <v>0</v>
      </c>
      <c r="CT414">
        <f t="shared" si="580"/>
        <v>0</v>
      </c>
      <c r="CU414">
        <f t="shared" si="581"/>
        <v>0</v>
      </c>
      <c r="CV414">
        <f t="shared" si="582"/>
        <v>0</v>
      </c>
      <c r="CW414">
        <f t="shared" si="583"/>
        <v>0</v>
      </c>
      <c r="CX414">
        <f t="shared" si="584"/>
        <v>0</v>
      </c>
      <c r="CY414">
        <f t="shared" si="585"/>
        <v>0</v>
      </c>
      <c r="CZ414">
        <f t="shared" si="586"/>
        <v>0</v>
      </c>
      <c r="DA414">
        <f t="shared" si="587"/>
        <v>0</v>
      </c>
      <c r="DB414">
        <f t="shared" si="588"/>
        <v>0</v>
      </c>
      <c r="DC414">
        <f t="shared" si="589"/>
        <v>0</v>
      </c>
      <c r="DE414" s="24">
        <f t="shared" si="491"/>
        <v>0</v>
      </c>
      <c r="DF414" s="24"/>
      <c r="DG414" s="24"/>
      <c r="DH414" s="24"/>
      <c r="DI414" s="24"/>
      <c r="DJ414" s="24"/>
      <c r="DK414" s="24"/>
      <c r="DL414" s="24"/>
      <c r="DM414" s="24"/>
      <c r="DN414" s="24"/>
      <c r="DO414" s="24"/>
      <c r="DP414" s="24"/>
      <c r="DQ414" s="24"/>
      <c r="DR414" s="24"/>
      <c r="DS414" s="24"/>
    </row>
    <row r="415" spans="1:123" ht="15.75" thickBot="1">
      <c r="A415" s="24" t="str">
        <f ca="1">'UEL-UEM'!A6</f>
        <v>UEL</v>
      </c>
      <c r="B415" s="24">
        <f ca="1">'UEL-UEM'!B6</f>
        <v>4</v>
      </c>
      <c r="C415" s="24" t="str">
        <f ca="1">'UEL-UEM'!C6</f>
        <v>EDILSON SERPELONI CYRINO</v>
      </c>
      <c r="D415" s="85" t="str">
        <f ca="1">'UEL-UEM'!D6</f>
        <v>P</v>
      </c>
      <c r="E415" s="24">
        <f ca="1">'UEL-UEM'!E6</f>
        <v>0</v>
      </c>
      <c r="F415" s="24">
        <f ca="1">'UEL-UEM'!F6</f>
        <v>5</v>
      </c>
      <c r="G415" s="24">
        <f ca="1">'UEL-UEM'!G6</f>
        <v>3</v>
      </c>
      <c r="H415" s="24">
        <f ca="1">'UEL-UEM'!H6</f>
        <v>0</v>
      </c>
      <c r="I415" s="24">
        <f ca="1">'UEL-UEM'!I6</f>
        <v>0</v>
      </c>
      <c r="J415" s="24">
        <f ca="1">'UEL-UEM'!J6</f>
        <v>1</v>
      </c>
      <c r="K415" s="24">
        <f ca="1">'UEL-UEM'!K6</f>
        <v>1</v>
      </c>
      <c r="L415" s="24">
        <f ca="1">'UEL-UEM'!L6</f>
        <v>0</v>
      </c>
      <c r="M415" s="24">
        <f ca="1">'UEL-UEM'!M6</f>
        <v>0</v>
      </c>
      <c r="N415" s="24">
        <f ca="1">'UEL-UEM'!N6</f>
        <v>0</v>
      </c>
      <c r="O415" s="24">
        <f ca="1">'UEL-UEM'!O6</f>
        <v>0</v>
      </c>
      <c r="P415" s="24">
        <f ca="1">'UEL-UEM'!P6</f>
        <v>0</v>
      </c>
      <c r="Q415" s="24">
        <f ca="1">'UEL-UEM'!Q6</f>
        <v>0</v>
      </c>
      <c r="R415" s="24">
        <f ca="1">'UEL-UEM'!R6</f>
        <v>0</v>
      </c>
      <c r="S415" s="24">
        <f ca="1">'UEL-UEM'!S6</f>
        <v>0</v>
      </c>
      <c r="T415" s="85" t="str">
        <f ca="1">'UEL-UEM'!T6</f>
        <v>P</v>
      </c>
      <c r="U415" s="24">
        <f ca="1">'UEL-UEM'!U6</f>
        <v>2</v>
      </c>
      <c r="V415" s="24">
        <f ca="1">'UEL-UEM'!V6</f>
        <v>2</v>
      </c>
      <c r="W415" s="24">
        <f ca="1">'UEL-UEM'!W6</f>
        <v>1</v>
      </c>
      <c r="X415" s="24">
        <f ca="1">'UEL-UEM'!X6</f>
        <v>0</v>
      </c>
      <c r="Y415" s="24">
        <f ca="1">'UEL-UEM'!Y6</f>
        <v>0</v>
      </c>
      <c r="Z415" s="24">
        <f ca="1">'UEL-UEM'!Z6</f>
        <v>0</v>
      </c>
      <c r="AA415" s="24">
        <f ca="1">'UEL-UEM'!AA6</f>
        <v>0</v>
      </c>
      <c r="AB415" s="24">
        <f ca="1">'UEL-UEM'!AB6</f>
        <v>0</v>
      </c>
      <c r="AC415" s="24">
        <f ca="1">'UEL-UEM'!AC6</f>
        <v>0</v>
      </c>
      <c r="AD415" s="24">
        <f ca="1">'UEL-UEM'!AD6</f>
        <v>0</v>
      </c>
      <c r="AE415" s="24">
        <f ca="1">'UEL-UEM'!AE6</f>
        <v>0</v>
      </c>
      <c r="AF415" s="24">
        <f ca="1">'UEL-UEM'!AF6</f>
        <v>0</v>
      </c>
      <c r="AG415" s="24">
        <f ca="1">'UEL-UEM'!AG6</f>
        <v>0</v>
      </c>
      <c r="AH415" s="24">
        <f ca="1">'UEL-UEM'!AH6</f>
        <v>0</v>
      </c>
      <c r="AI415" s="24">
        <f ca="1">'UEL-UEM'!AI6</f>
        <v>0</v>
      </c>
      <c r="AJ415" s="24"/>
      <c r="AK415" s="93"/>
      <c r="AL415" s="33"/>
      <c r="AM415" s="33"/>
      <c r="AN415" s="36"/>
      <c r="AO415" s="36"/>
      <c r="AP415" s="36"/>
      <c r="AQ415" s="36"/>
      <c r="AR415" s="37"/>
      <c r="AS415" s="33"/>
      <c r="AT415" s="33"/>
      <c r="AU415" s="33"/>
      <c r="AV415" s="33"/>
      <c r="AW415" s="33"/>
      <c r="AX415" s="33"/>
      <c r="AY415" s="33"/>
      <c r="AZ415" s="38">
        <f t="shared" si="541"/>
        <v>2</v>
      </c>
      <c r="BA415" s="39">
        <f t="shared" si="542"/>
        <v>2</v>
      </c>
      <c r="BB415" s="40">
        <f t="shared" si="543"/>
        <v>7</v>
      </c>
      <c r="BC415" s="31">
        <f t="shared" si="544"/>
        <v>9</v>
      </c>
      <c r="BD415" s="40">
        <f t="shared" si="545"/>
        <v>4</v>
      </c>
      <c r="BE415" s="31">
        <f t="shared" si="546"/>
        <v>13</v>
      </c>
      <c r="BF415" s="40">
        <f t="shared" si="547"/>
        <v>0</v>
      </c>
      <c r="BG415" s="31">
        <f t="shared" si="548"/>
        <v>13</v>
      </c>
      <c r="BH415" s="40">
        <f t="shared" si="549"/>
        <v>0</v>
      </c>
      <c r="BI415" s="40">
        <f t="shared" si="550"/>
        <v>1</v>
      </c>
      <c r="BJ415" s="40">
        <f t="shared" si="551"/>
        <v>1</v>
      </c>
      <c r="BK415" s="40">
        <f t="shared" si="552"/>
        <v>0</v>
      </c>
      <c r="BL415" s="40">
        <f t="shared" si="553"/>
        <v>0</v>
      </c>
      <c r="BM415" s="31">
        <f t="shared" si="554"/>
        <v>0</v>
      </c>
      <c r="BN415" s="40">
        <f t="shared" si="555"/>
        <v>0</v>
      </c>
      <c r="BO415" s="40">
        <f t="shared" si="556"/>
        <v>0</v>
      </c>
      <c r="BP415" s="40">
        <f t="shared" si="557"/>
        <v>0</v>
      </c>
      <c r="BQ415" s="40">
        <f t="shared" si="558"/>
        <v>0</v>
      </c>
      <c r="BR415" s="40">
        <f t="shared" si="559"/>
        <v>0</v>
      </c>
      <c r="BS415" s="31">
        <f t="shared" si="560"/>
        <v>0</v>
      </c>
      <c r="BT415" s="40">
        <f t="shared" si="561"/>
        <v>0</v>
      </c>
      <c r="BU415" s="41">
        <f t="shared" si="562"/>
        <v>0</v>
      </c>
      <c r="BV415" s="41">
        <f t="shared" si="563"/>
        <v>0</v>
      </c>
      <c r="BW415" s="42"/>
      <c r="BX415" s="39">
        <f t="shared" si="564"/>
        <v>1000</v>
      </c>
      <c r="BY415" s="40">
        <f t="shared" si="565"/>
        <v>10</v>
      </c>
      <c r="BZ415" s="40">
        <f t="shared" si="566"/>
        <v>5</v>
      </c>
      <c r="CA415" s="40">
        <f t="shared" si="567"/>
        <v>0</v>
      </c>
      <c r="CB415" s="40">
        <f t="shared" si="568"/>
        <v>0</v>
      </c>
      <c r="CC415" s="32">
        <f t="shared" si="489"/>
        <v>1015</v>
      </c>
      <c r="CD415" s="177">
        <f t="shared" si="262"/>
        <v>868.33333333333337</v>
      </c>
      <c r="CE415" s="24">
        <f t="shared" si="569"/>
        <v>3</v>
      </c>
      <c r="CF415" s="177">
        <f t="shared" si="263"/>
        <v>828.33333333333337</v>
      </c>
      <c r="CG415" s="24">
        <f t="shared" si="570"/>
        <v>4</v>
      </c>
      <c r="CH415" s="177">
        <f t="shared" si="264"/>
        <v>775</v>
      </c>
      <c r="CI415" s="24">
        <f t="shared" si="571"/>
        <v>5</v>
      </c>
      <c r="CJ415" s="24">
        <f t="shared" si="490"/>
        <v>51</v>
      </c>
      <c r="CK415" s="175">
        <f t="shared" si="572"/>
        <v>0.51245803145432056</v>
      </c>
      <c r="CM415">
        <f t="shared" si="573"/>
        <v>0.36968576709796674</v>
      </c>
      <c r="CN415">
        <f t="shared" si="574"/>
        <v>1.090342679127726</v>
      </c>
      <c r="CO415">
        <f t="shared" si="575"/>
        <v>0.39920159680638723</v>
      </c>
      <c r="CP415">
        <f t="shared" si="576"/>
        <v>0</v>
      </c>
      <c r="CQ415">
        <f t="shared" si="577"/>
        <v>0</v>
      </c>
      <c r="CR415">
        <f t="shared" si="578"/>
        <v>0.29940119760479045</v>
      </c>
      <c r="CS415">
        <f t="shared" si="579"/>
        <v>1.0204081632653061</v>
      </c>
      <c r="CT415">
        <f t="shared" si="580"/>
        <v>0</v>
      </c>
      <c r="CU415">
        <f t="shared" si="581"/>
        <v>0</v>
      </c>
      <c r="CV415">
        <f t="shared" si="582"/>
        <v>0</v>
      </c>
      <c r="CW415">
        <f t="shared" si="583"/>
        <v>0</v>
      </c>
      <c r="CX415">
        <f t="shared" si="584"/>
        <v>0</v>
      </c>
      <c r="CY415">
        <f t="shared" si="585"/>
        <v>0</v>
      </c>
      <c r="CZ415">
        <f t="shared" si="586"/>
        <v>0</v>
      </c>
      <c r="DA415">
        <f t="shared" si="587"/>
        <v>0</v>
      </c>
      <c r="DB415">
        <f t="shared" si="588"/>
        <v>0</v>
      </c>
      <c r="DC415">
        <f t="shared" si="589"/>
        <v>0</v>
      </c>
      <c r="DE415" s="24">
        <f t="shared" si="491"/>
        <v>0</v>
      </c>
      <c r="DF415" s="24"/>
      <c r="DG415" s="24"/>
      <c r="DH415" s="24"/>
      <c r="DI415" s="24"/>
      <c r="DJ415" s="24"/>
      <c r="DK415" s="24"/>
      <c r="DL415" s="24"/>
      <c r="DM415" s="24"/>
      <c r="DN415" s="24"/>
      <c r="DO415" s="24"/>
      <c r="DP415" s="24"/>
      <c r="DQ415" s="24"/>
      <c r="DR415" s="24"/>
      <c r="DS415" s="24"/>
    </row>
    <row r="416" spans="1:123" ht="15.75" thickBot="1">
      <c r="A416" s="24" t="str">
        <f ca="1">'UEL-UEM'!A7</f>
        <v>UEL</v>
      </c>
      <c r="B416" s="24">
        <f ca="1">'UEL-UEM'!B7</f>
        <v>5</v>
      </c>
      <c r="C416" s="24" t="str">
        <f ca="1">'UEL-UEM'!C7</f>
        <v>JEFFERSON ROSA CARDOSO</v>
      </c>
      <c r="D416" s="85" t="str">
        <f ca="1">'UEL-UEM'!D7</f>
        <v>P</v>
      </c>
      <c r="E416" s="24">
        <f ca="1">'UEL-UEM'!E7</f>
        <v>1</v>
      </c>
      <c r="F416" s="24">
        <f ca="1">'UEL-UEM'!F7</f>
        <v>3</v>
      </c>
      <c r="G416" s="24">
        <f ca="1">'UEL-UEM'!G7</f>
        <v>1</v>
      </c>
      <c r="H416" s="24">
        <f ca="1">'UEL-UEM'!H7</f>
        <v>1</v>
      </c>
      <c r="I416" s="24">
        <f ca="1">'UEL-UEM'!I7</f>
        <v>1</v>
      </c>
      <c r="J416" s="24">
        <f ca="1">'UEL-UEM'!J7</f>
        <v>0</v>
      </c>
      <c r="K416" s="24">
        <f ca="1">'UEL-UEM'!K7</f>
        <v>0</v>
      </c>
      <c r="L416" s="24">
        <f ca="1">'UEL-UEM'!L7</f>
        <v>0</v>
      </c>
      <c r="M416" s="24">
        <f ca="1">'UEL-UEM'!M7</f>
        <v>0</v>
      </c>
      <c r="N416" s="24">
        <f ca="1">'UEL-UEM'!N7</f>
        <v>0</v>
      </c>
      <c r="O416" s="24">
        <f ca="1">'UEL-UEM'!O7</f>
        <v>0</v>
      </c>
      <c r="P416" s="24">
        <f ca="1">'UEL-UEM'!P7</f>
        <v>0</v>
      </c>
      <c r="Q416" s="24">
        <f ca="1">'UEL-UEM'!Q7</f>
        <v>0</v>
      </c>
      <c r="R416" s="24">
        <f ca="1">'UEL-UEM'!R7</f>
        <v>0</v>
      </c>
      <c r="S416" s="24">
        <f ca="1">'UEL-UEM'!S7</f>
        <v>0</v>
      </c>
      <c r="T416" s="85" t="str">
        <f ca="1">'UEL-UEM'!T7</f>
        <v>P</v>
      </c>
      <c r="U416" s="24">
        <f ca="1">'UEL-UEM'!U7</f>
        <v>4</v>
      </c>
      <c r="V416" s="24">
        <f ca="1">'UEL-UEM'!V7</f>
        <v>2</v>
      </c>
      <c r="W416" s="24">
        <f ca="1">'UEL-UEM'!W7</f>
        <v>4</v>
      </c>
      <c r="X416" s="24">
        <f ca="1">'UEL-UEM'!X7</f>
        <v>0</v>
      </c>
      <c r="Y416" s="24">
        <f ca="1">'UEL-UEM'!Y7</f>
        <v>0</v>
      </c>
      <c r="Z416" s="24">
        <f ca="1">'UEL-UEM'!Z7</f>
        <v>0</v>
      </c>
      <c r="AA416" s="24">
        <f ca="1">'UEL-UEM'!AA7</f>
        <v>0</v>
      </c>
      <c r="AB416" s="24">
        <f ca="1">'UEL-UEM'!AB7</f>
        <v>0</v>
      </c>
      <c r="AC416" s="24">
        <f ca="1">'UEL-UEM'!AC7</f>
        <v>0</v>
      </c>
      <c r="AD416" s="24">
        <f ca="1">'UEL-UEM'!AD7</f>
        <v>0</v>
      </c>
      <c r="AE416" s="24">
        <f ca="1">'UEL-UEM'!AE7</f>
        <v>0</v>
      </c>
      <c r="AF416" s="24">
        <f ca="1">'UEL-UEM'!AF7</f>
        <v>0</v>
      </c>
      <c r="AG416" s="24">
        <f ca="1">'UEL-UEM'!AG7</f>
        <v>0</v>
      </c>
      <c r="AH416" s="24">
        <f ca="1">'UEL-UEM'!AH7</f>
        <v>0</v>
      </c>
      <c r="AI416" s="24">
        <f ca="1">'UEL-UEM'!AI7</f>
        <v>0</v>
      </c>
      <c r="AJ416" s="24"/>
      <c r="AK416" s="93"/>
      <c r="AL416" s="33"/>
      <c r="AM416" s="33"/>
      <c r="AN416" s="36"/>
      <c r="AO416" s="36"/>
      <c r="AP416" s="36"/>
      <c r="AQ416" s="36"/>
      <c r="AR416" s="37"/>
      <c r="AS416" s="33"/>
      <c r="AT416" s="33"/>
      <c r="AU416" s="33"/>
      <c r="AV416" s="33"/>
      <c r="AW416" s="33"/>
      <c r="AX416" s="33"/>
      <c r="AY416" s="33"/>
      <c r="AZ416" s="38">
        <f t="shared" si="541"/>
        <v>2</v>
      </c>
      <c r="BA416" s="39">
        <f t="shared" si="542"/>
        <v>5</v>
      </c>
      <c r="BB416" s="40">
        <f t="shared" si="543"/>
        <v>5</v>
      </c>
      <c r="BC416" s="31">
        <f t="shared" si="544"/>
        <v>10</v>
      </c>
      <c r="BD416" s="40">
        <f t="shared" si="545"/>
        <v>5</v>
      </c>
      <c r="BE416" s="31">
        <f t="shared" si="546"/>
        <v>15</v>
      </c>
      <c r="BF416" s="40">
        <f t="shared" si="547"/>
        <v>1</v>
      </c>
      <c r="BG416" s="31">
        <f t="shared" si="548"/>
        <v>16</v>
      </c>
      <c r="BH416" s="40">
        <f t="shared" si="549"/>
        <v>1</v>
      </c>
      <c r="BI416" s="40">
        <f t="shared" si="550"/>
        <v>0</v>
      </c>
      <c r="BJ416" s="40">
        <f t="shared" si="551"/>
        <v>0</v>
      </c>
      <c r="BK416" s="40">
        <f t="shared" si="552"/>
        <v>0</v>
      </c>
      <c r="BL416" s="40">
        <f t="shared" si="553"/>
        <v>0</v>
      </c>
      <c r="BM416" s="31">
        <f t="shared" si="554"/>
        <v>0</v>
      </c>
      <c r="BN416" s="40">
        <f t="shared" si="555"/>
        <v>0</v>
      </c>
      <c r="BO416" s="40">
        <f t="shared" si="556"/>
        <v>0</v>
      </c>
      <c r="BP416" s="40">
        <f t="shared" si="557"/>
        <v>0</v>
      </c>
      <c r="BQ416" s="40">
        <f t="shared" si="558"/>
        <v>0</v>
      </c>
      <c r="BR416" s="40">
        <f t="shared" si="559"/>
        <v>0</v>
      </c>
      <c r="BS416" s="31">
        <f t="shared" si="560"/>
        <v>0</v>
      </c>
      <c r="BT416" s="40">
        <f t="shared" si="561"/>
        <v>0</v>
      </c>
      <c r="BU416" s="41">
        <f t="shared" si="562"/>
        <v>0</v>
      </c>
      <c r="BV416" s="41">
        <f t="shared" si="563"/>
        <v>0</v>
      </c>
      <c r="BW416" s="42"/>
      <c r="BX416" s="39">
        <f t="shared" si="564"/>
        <v>1260</v>
      </c>
      <c r="BY416" s="40">
        <f t="shared" si="565"/>
        <v>0</v>
      </c>
      <c r="BZ416" s="40">
        <f t="shared" si="566"/>
        <v>0</v>
      </c>
      <c r="CA416" s="40">
        <f t="shared" si="567"/>
        <v>0</v>
      </c>
      <c r="CB416" s="40">
        <f t="shared" si="568"/>
        <v>0</v>
      </c>
      <c r="CC416" s="32">
        <f t="shared" si="489"/>
        <v>1260</v>
      </c>
      <c r="CD416" s="177">
        <f t="shared" si="262"/>
        <v>1113.3333333333333</v>
      </c>
      <c r="CE416" s="24">
        <f t="shared" si="569"/>
        <v>3</v>
      </c>
      <c r="CF416" s="177">
        <f t="shared" si="263"/>
        <v>1073.3333333333333</v>
      </c>
      <c r="CG416" s="24">
        <f t="shared" si="570"/>
        <v>4</v>
      </c>
      <c r="CH416" s="177">
        <f t="shared" si="264"/>
        <v>1020</v>
      </c>
      <c r="CI416" s="24">
        <f t="shared" si="571"/>
        <v>5</v>
      </c>
      <c r="CJ416" s="24">
        <f t="shared" si="490"/>
        <v>30</v>
      </c>
      <c r="CK416" s="175">
        <f t="shared" si="572"/>
        <v>0.63615479766743244</v>
      </c>
      <c r="CM416">
        <f t="shared" si="573"/>
        <v>0.92421441774491675</v>
      </c>
      <c r="CN416">
        <f t="shared" si="574"/>
        <v>0.77881619937694702</v>
      </c>
      <c r="CO416">
        <f t="shared" si="575"/>
        <v>0.49900199600798406</v>
      </c>
      <c r="CP416">
        <f t="shared" si="576"/>
        <v>0.22779043280182235</v>
      </c>
      <c r="CQ416">
        <f t="shared" si="577"/>
        <v>0.84033613445378152</v>
      </c>
      <c r="CR416">
        <f t="shared" si="578"/>
        <v>0</v>
      </c>
      <c r="CS416">
        <f t="shared" si="579"/>
        <v>0</v>
      </c>
      <c r="CT416">
        <f t="shared" si="580"/>
        <v>0</v>
      </c>
      <c r="CU416">
        <f t="shared" si="581"/>
        <v>0</v>
      </c>
      <c r="CV416">
        <f t="shared" si="582"/>
        <v>0</v>
      </c>
      <c r="CW416">
        <f t="shared" si="583"/>
        <v>0</v>
      </c>
      <c r="CX416">
        <f t="shared" si="584"/>
        <v>0</v>
      </c>
      <c r="CY416">
        <f t="shared" si="585"/>
        <v>0</v>
      </c>
      <c r="CZ416">
        <f t="shared" si="586"/>
        <v>0</v>
      </c>
      <c r="DA416">
        <f t="shared" si="587"/>
        <v>0</v>
      </c>
      <c r="DB416">
        <f t="shared" si="588"/>
        <v>0</v>
      </c>
      <c r="DC416">
        <f t="shared" si="589"/>
        <v>0</v>
      </c>
      <c r="DE416" s="24">
        <f t="shared" si="491"/>
        <v>0</v>
      </c>
      <c r="DF416" s="24"/>
      <c r="DG416" s="24"/>
      <c r="DH416" s="24"/>
      <c r="DI416" s="24"/>
      <c r="DJ416" s="24"/>
      <c r="DK416" s="24"/>
      <c r="DL416" s="24"/>
      <c r="DM416" s="24"/>
      <c r="DN416" s="24"/>
      <c r="DO416" s="24"/>
      <c r="DP416" s="24"/>
      <c r="DQ416" s="24"/>
      <c r="DR416" s="24"/>
      <c r="DS416" s="24"/>
    </row>
    <row r="417" spans="1:123" ht="15.75" thickBot="1">
      <c r="A417" s="24" t="str">
        <f ca="1">'UEL-UEM'!A8</f>
        <v>UEL</v>
      </c>
      <c r="B417" s="24">
        <f ca="1">'UEL-UEM'!B8</f>
        <v>6</v>
      </c>
      <c r="C417" s="24" t="str">
        <f ca="1">'UEL-UEM'!C8</f>
        <v>ENIO RICARDO VAZ RONQUE</v>
      </c>
      <c r="D417" s="85" t="str">
        <f ca="1">'UEL-UEM'!D8</f>
        <v>P</v>
      </c>
      <c r="E417" s="24">
        <f ca="1">'UEL-UEM'!E8</f>
        <v>0</v>
      </c>
      <c r="F417" s="24">
        <f ca="1">'UEL-UEM'!F8</f>
        <v>2</v>
      </c>
      <c r="G417" s="24">
        <f ca="1">'UEL-UEM'!G8</f>
        <v>1</v>
      </c>
      <c r="H417" s="24">
        <f ca="1">'UEL-UEM'!H8</f>
        <v>0</v>
      </c>
      <c r="I417" s="24">
        <f ca="1">'UEL-UEM'!I8</f>
        <v>0</v>
      </c>
      <c r="J417" s="24">
        <f ca="1">'UEL-UEM'!J8</f>
        <v>0</v>
      </c>
      <c r="K417" s="24">
        <f ca="1">'UEL-UEM'!K8</f>
        <v>0</v>
      </c>
      <c r="L417" s="24">
        <f ca="1">'UEL-UEM'!L8</f>
        <v>0</v>
      </c>
      <c r="M417" s="24">
        <f ca="1">'UEL-UEM'!M8</f>
        <v>0</v>
      </c>
      <c r="N417" s="24">
        <f ca="1">'UEL-UEM'!N8</f>
        <v>0</v>
      </c>
      <c r="O417" s="24">
        <f ca="1">'UEL-UEM'!O8</f>
        <v>0</v>
      </c>
      <c r="P417" s="24">
        <f ca="1">'UEL-UEM'!P8</f>
        <v>0</v>
      </c>
      <c r="Q417" s="24">
        <f ca="1">'UEL-UEM'!Q8</f>
        <v>0</v>
      </c>
      <c r="R417" s="24">
        <f ca="1">'UEL-UEM'!R8</f>
        <v>0</v>
      </c>
      <c r="S417" s="24">
        <f ca="1">'UEL-UEM'!S8</f>
        <v>0</v>
      </c>
      <c r="T417" s="85" t="str">
        <f ca="1">'UEL-UEM'!T8</f>
        <v>P</v>
      </c>
      <c r="U417" s="24">
        <f ca="1">'UEL-UEM'!U8</f>
        <v>0</v>
      </c>
      <c r="V417" s="24">
        <f ca="1">'UEL-UEM'!V8</f>
        <v>0</v>
      </c>
      <c r="W417" s="24">
        <f ca="1">'UEL-UEM'!W8</f>
        <v>3</v>
      </c>
      <c r="X417" s="24">
        <f ca="1">'UEL-UEM'!X8</f>
        <v>1</v>
      </c>
      <c r="Y417" s="24">
        <f ca="1">'UEL-UEM'!Y8</f>
        <v>0</v>
      </c>
      <c r="Z417" s="24">
        <f ca="1">'UEL-UEM'!Z8</f>
        <v>0</v>
      </c>
      <c r="AA417" s="24">
        <f ca="1">'UEL-UEM'!AA8</f>
        <v>0</v>
      </c>
      <c r="AB417" s="24">
        <f ca="1">'UEL-UEM'!AB8</f>
        <v>0</v>
      </c>
      <c r="AC417" s="24">
        <f ca="1">'UEL-UEM'!AC8</f>
        <v>0</v>
      </c>
      <c r="AD417" s="24">
        <f ca="1">'UEL-UEM'!AD8</f>
        <v>0</v>
      </c>
      <c r="AE417" s="24">
        <f ca="1">'UEL-UEM'!AE8</f>
        <v>0</v>
      </c>
      <c r="AF417" s="24">
        <f ca="1">'UEL-UEM'!AF8</f>
        <v>0</v>
      </c>
      <c r="AG417" s="24">
        <f ca="1">'UEL-UEM'!AG8</f>
        <v>0</v>
      </c>
      <c r="AH417" s="24">
        <f ca="1">'UEL-UEM'!AH8</f>
        <v>0</v>
      </c>
      <c r="AI417" s="24">
        <f ca="1">'UEL-UEM'!AI8</f>
        <v>0</v>
      </c>
      <c r="AJ417" s="24"/>
      <c r="AK417" s="93"/>
      <c r="AL417" s="33"/>
      <c r="AM417" s="33"/>
      <c r="AN417" s="36"/>
      <c r="AO417" s="36"/>
      <c r="AP417" s="36"/>
      <c r="AQ417" s="36"/>
      <c r="AR417" s="37"/>
      <c r="AS417" s="33"/>
      <c r="AT417" s="33"/>
      <c r="AU417" s="33"/>
      <c r="AV417" s="33"/>
      <c r="AW417" s="33"/>
      <c r="AX417" s="33"/>
      <c r="AY417" s="33"/>
      <c r="AZ417" s="38">
        <f t="shared" si="541"/>
        <v>2</v>
      </c>
      <c r="BA417" s="39">
        <f t="shared" si="542"/>
        <v>0</v>
      </c>
      <c r="BB417" s="40">
        <f t="shared" si="543"/>
        <v>2</v>
      </c>
      <c r="BC417" s="31">
        <f t="shared" si="544"/>
        <v>2</v>
      </c>
      <c r="BD417" s="40">
        <f t="shared" si="545"/>
        <v>4</v>
      </c>
      <c r="BE417" s="31">
        <f t="shared" si="546"/>
        <v>6</v>
      </c>
      <c r="BF417" s="40">
        <f t="shared" si="547"/>
        <v>1</v>
      </c>
      <c r="BG417" s="31">
        <f t="shared" si="548"/>
        <v>7</v>
      </c>
      <c r="BH417" s="40">
        <f t="shared" si="549"/>
        <v>0</v>
      </c>
      <c r="BI417" s="40">
        <f t="shared" si="550"/>
        <v>0</v>
      </c>
      <c r="BJ417" s="40">
        <f t="shared" si="551"/>
        <v>0</v>
      </c>
      <c r="BK417" s="40">
        <f t="shared" si="552"/>
        <v>0</v>
      </c>
      <c r="BL417" s="40">
        <f t="shared" si="553"/>
        <v>0</v>
      </c>
      <c r="BM417" s="31">
        <f t="shared" si="554"/>
        <v>0</v>
      </c>
      <c r="BN417" s="40">
        <f t="shared" si="555"/>
        <v>0</v>
      </c>
      <c r="BO417" s="40">
        <f t="shared" si="556"/>
        <v>0</v>
      </c>
      <c r="BP417" s="40">
        <f t="shared" si="557"/>
        <v>0</v>
      </c>
      <c r="BQ417" s="40">
        <f t="shared" si="558"/>
        <v>0</v>
      </c>
      <c r="BR417" s="40">
        <f t="shared" si="559"/>
        <v>0</v>
      </c>
      <c r="BS417" s="31">
        <f t="shared" si="560"/>
        <v>0</v>
      </c>
      <c r="BT417" s="40">
        <f t="shared" si="561"/>
        <v>0</v>
      </c>
      <c r="BU417" s="41">
        <f t="shared" si="562"/>
        <v>0</v>
      </c>
      <c r="BV417" s="41">
        <f t="shared" si="563"/>
        <v>0</v>
      </c>
      <c r="BW417" s="42"/>
      <c r="BX417" s="39">
        <f t="shared" si="564"/>
        <v>440</v>
      </c>
      <c r="BY417" s="40">
        <f t="shared" si="565"/>
        <v>0</v>
      </c>
      <c r="BZ417" s="40">
        <f t="shared" si="566"/>
        <v>0</v>
      </c>
      <c r="CA417" s="40">
        <f t="shared" si="567"/>
        <v>0</v>
      </c>
      <c r="CB417" s="40">
        <f t="shared" si="568"/>
        <v>0</v>
      </c>
      <c r="CC417" s="32">
        <f t="shared" si="489"/>
        <v>440</v>
      </c>
      <c r="CD417" s="177">
        <f t="shared" si="262"/>
        <v>293.33333333333337</v>
      </c>
      <c r="CE417" s="24">
        <f t="shared" si="569"/>
        <v>3</v>
      </c>
      <c r="CF417" s="177">
        <f t="shared" si="263"/>
        <v>253.33333333333334</v>
      </c>
      <c r="CG417" s="24">
        <f t="shared" si="570"/>
        <v>4</v>
      </c>
      <c r="CH417" s="177">
        <f t="shared" si="264"/>
        <v>200</v>
      </c>
      <c r="CI417" s="24">
        <f t="shared" si="571"/>
        <v>5</v>
      </c>
      <c r="CJ417" s="24">
        <f t="shared" si="490"/>
        <v>138</v>
      </c>
      <c r="CK417" s="175">
        <f t="shared" si="572"/>
        <v>0.22214929442354783</v>
      </c>
      <c r="CM417">
        <f t="shared" si="573"/>
        <v>0</v>
      </c>
      <c r="CN417">
        <f t="shared" si="574"/>
        <v>0.3115264797507788</v>
      </c>
      <c r="CO417">
        <f t="shared" si="575"/>
        <v>0.39920159680638723</v>
      </c>
      <c r="CP417">
        <f t="shared" si="576"/>
        <v>0.22779043280182235</v>
      </c>
      <c r="CQ417">
        <f t="shared" si="577"/>
        <v>0</v>
      </c>
      <c r="CR417">
        <f t="shared" si="578"/>
        <v>0</v>
      </c>
      <c r="CS417">
        <f t="shared" si="579"/>
        <v>0</v>
      </c>
      <c r="CT417">
        <f t="shared" si="580"/>
        <v>0</v>
      </c>
      <c r="CU417">
        <f t="shared" si="581"/>
        <v>0</v>
      </c>
      <c r="CV417">
        <f t="shared" si="582"/>
        <v>0</v>
      </c>
      <c r="CW417">
        <f t="shared" si="583"/>
        <v>0</v>
      </c>
      <c r="CX417">
        <f t="shared" si="584"/>
        <v>0</v>
      </c>
      <c r="CY417">
        <f t="shared" si="585"/>
        <v>0</v>
      </c>
      <c r="CZ417">
        <f t="shared" si="586"/>
        <v>0</v>
      </c>
      <c r="DA417">
        <f t="shared" si="587"/>
        <v>0</v>
      </c>
      <c r="DB417">
        <f t="shared" si="588"/>
        <v>0</v>
      </c>
      <c r="DC417">
        <f t="shared" si="589"/>
        <v>0</v>
      </c>
      <c r="DE417" s="24">
        <f t="shared" si="491"/>
        <v>0</v>
      </c>
      <c r="DF417" s="24"/>
      <c r="DG417" s="24"/>
      <c r="DH417" s="24"/>
      <c r="DI417" s="24"/>
      <c r="DJ417" s="24"/>
      <c r="DK417" s="24"/>
      <c r="DL417" s="24"/>
      <c r="DM417" s="24"/>
      <c r="DN417" s="24"/>
      <c r="DO417" s="24"/>
      <c r="DP417" s="24"/>
      <c r="DQ417" s="24"/>
      <c r="DR417" s="24"/>
      <c r="DS417" s="24"/>
    </row>
    <row r="418" spans="1:123" ht="15.75" thickBot="1">
      <c r="A418" s="24" t="str">
        <f ca="1">'UEL-UEM'!A9</f>
        <v>UEL</v>
      </c>
      <c r="B418" s="24">
        <f ca="1">'UEL-UEM'!B9</f>
        <v>7</v>
      </c>
      <c r="C418" s="24" t="str">
        <f ca="1">'UEL-UEM'!C9</f>
        <v>LEANDRO RICARDO ALTIMARI</v>
      </c>
      <c r="D418" s="85" t="str">
        <f ca="1">'UEL-UEM'!D9</f>
        <v>P</v>
      </c>
      <c r="E418" s="24">
        <f ca="1">'UEL-UEM'!E9</f>
        <v>1</v>
      </c>
      <c r="F418" s="24">
        <f ca="1">'UEL-UEM'!F9</f>
        <v>5</v>
      </c>
      <c r="G418" s="24">
        <f ca="1">'UEL-UEM'!G9</f>
        <v>8</v>
      </c>
      <c r="H418" s="24">
        <f ca="1">'UEL-UEM'!H9</f>
        <v>0</v>
      </c>
      <c r="I418" s="24">
        <f ca="1">'UEL-UEM'!I9</f>
        <v>0</v>
      </c>
      <c r="J418" s="24">
        <f ca="1">'UEL-UEM'!J9</f>
        <v>1</v>
      </c>
      <c r="K418" s="24">
        <f ca="1">'UEL-UEM'!K9</f>
        <v>0</v>
      </c>
      <c r="L418" s="24">
        <f ca="1">'UEL-UEM'!L9</f>
        <v>0</v>
      </c>
      <c r="M418" s="24">
        <f ca="1">'UEL-UEM'!M9</f>
        <v>0</v>
      </c>
      <c r="N418" s="24">
        <f ca="1">'UEL-UEM'!N9</f>
        <v>0</v>
      </c>
      <c r="O418" s="24">
        <f ca="1">'UEL-UEM'!O9</f>
        <v>0</v>
      </c>
      <c r="P418" s="24">
        <f ca="1">'UEL-UEM'!P9</f>
        <v>0</v>
      </c>
      <c r="Q418" s="24">
        <f ca="1">'UEL-UEM'!Q9</f>
        <v>0</v>
      </c>
      <c r="R418" s="24">
        <f ca="1">'UEL-UEM'!R9</f>
        <v>0</v>
      </c>
      <c r="S418" s="24">
        <f ca="1">'UEL-UEM'!S9</f>
        <v>0</v>
      </c>
      <c r="T418" s="85" t="str">
        <f ca="1">'UEL-UEM'!T9</f>
        <v>P</v>
      </c>
      <c r="U418" s="24">
        <f ca="1">'UEL-UEM'!U9</f>
        <v>1</v>
      </c>
      <c r="V418" s="24">
        <f ca="1">'UEL-UEM'!V9</f>
        <v>1</v>
      </c>
      <c r="W418" s="24">
        <f ca="1">'UEL-UEM'!W9</f>
        <v>2</v>
      </c>
      <c r="X418" s="24">
        <f ca="1">'UEL-UEM'!X9</f>
        <v>1</v>
      </c>
      <c r="Y418" s="24">
        <f ca="1">'UEL-UEM'!Y9</f>
        <v>0</v>
      </c>
      <c r="Z418" s="24">
        <f ca="1">'UEL-UEM'!Z9</f>
        <v>1</v>
      </c>
      <c r="AA418" s="24">
        <f ca="1">'UEL-UEM'!AA9</f>
        <v>0</v>
      </c>
      <c r="AB418" s="24">
        <f ca="1">'UEL-UEM'!AB9</f>
        <v>0</v>
      </c>
      <c r="AC418" s="24">
        <f ca="1">'UEL-UEM'!AC9</f>
        <v>0</v>
      </c>
      <c r="AD418" s="24">
        <f ca="1">'UEL-UEM'!AD9</f>
        <v>0</v>
      </c>
      <c r="AE418" s="24">
        <f ca="1">'UEL-UEM'!AE9</f>
        <v>0</v>
      </c>
      <c r="AF418" s="24">
        <f ca="1">'UEL-UEM'!AF9</f>
        <v>0</v>
      </c>
      <c r="AG418" s="24">
        <f ca="1">'UEL-UEM'!AG9</f>
        <v>0</v>
      </c>
      <c r="AH418" s="24">
        <f ca="1">'UEL-UEM'!AH9</f>
        <v>0</v>
      </c>
      <c r="AI418" s="24">
        <f ca="1">'UEL-UEM'!AI9</f>
        <v>0</v>
      </c>
      <c r="AJ418" s="24"/>
      <c r="AK418" s="93"/>
      <c r="AL418" s="33"/>
      <c r="AM418" s="33"/>
      <c r="AN418" s="36"/>
      <c r="AO418" s="36"/>
      <c r="AP418" s="36"/>
      <c r="AQ418" s="36"/>
      <c r="AR418" s="37"/>
      <c r="AS418" s="33"/>
      <c r="AT418" s="33"/>
      <c r="AU418" s="33"/>
      <c r="AV418" s="33"/>
      <c r="AW418" s="33"/>
      <c r="AX418" s="33"/>
      <c r="AY418" s="33"/>
      <c r="AZ418" s="38">
        <f t="shared" si="541"/>
        <v>2</v>
      </c>
      <c r="BA418" s="39">
        <f t="shared" si="542"/>
        <v>2</v>
      </c>
      <c r="BB418" s="40">
        <f t="shared" si="543"/>
        <v>6</v>
      </c>
      <c r="BC418" s="31">
        <f t="shared" si="544"/>
        <v>8</v>
      </c>
      <c r="BD418" s="40">
        <f t="shared" si="545"/>
        <v>10</v>
      </c>
      <c r="BE418" s="31">
        <f t="shared" si="546"/>
        <v>18</v>
      </c>
      <c r="BF418" s="40">
        <f t="shared" si="547"/>
        <v>1</v>
      </c>
      <c r="BG418" s="31">
        <f t="shared" si="548"/>
        <v>19</v>
      </c>
      <c r="BH418" s="40">
        <f t="shared" si="549"/>
        <v>0</v>
      </c>
      <c r="BI418" s="40">
        <f t="shared" si="550"/>
        <v>2</v>
      </c>
      <c r="BJ418" s="40">
        <f t="shared" si="551"/>
        <v>0</v>
      </c>
      <c r="BK418" s="40">
        <f t="shared" si="552"/>
        <v>0</v>
      </c>
      <c r="BL418" s="40">
        <f t="shared" si="553"/>
        <v>0</v>
      </c>
      <c r="BM418" s="31">
        <f t="shared" si="554"/>
        <v>0</v>
      </c>
      <c r="BN418" s="40">
        <f t="shared" si="555"/>
        <v>0</v>
      </c>
      <c r="BO418" s="40">
        <f t="shared" si="556"/>
        <v>0</v>
      </c>
      <c r="BP418" s="40">
        <f t="shared" si="557"/>
        <v>0</v>
      </c>
      <c r="BQ418" s="40">
        <f t="shared" si="558"/>
        <v>0</v>
      </c>
      <c r="BR418" s="40">
        <f t="shared" si="559"/>
        <v>0</v>
      </c>
      <c r="BS418" s="31">
        <f t="shared" si="560"/>
        <v>0</v>
      </c>
      <c r="BT418" s="40">
        <f t="shared" si="561"/>
        <v>0</v>
      </c>
      <c r="BU418" s="41">
        <f t="shared" si="562"/>
        <v>0</v>
      </c>
      <c r="BV418" s="41">
        <f t="shared" si="563"/>
        <v>0</v>
      </c>
      <c r="BW418" s="42"/>
      <c r="BX418" s="39">
        <f t="shared" si="564"/>
        <v>1320</v>
      </c>
      <c r="BY418" s="40">
        <f t="shared" si="565"/>
        <v>20</v>
      </c>
      <c r="BZ418" s="40">
        <f t="shared" si="566"/>
        <v>0</v>
      </c>
      <c r="CA418" s="40">
        <f t="shared" si="567"/>
        <v>0</v>
      </c>
      <c r="CB418" s="40">
        <f t="shared" si="568"/>
        <v>0</v>
      </c>
      <c r="CC418" s="32">
        <f t="shared" si="489"/>
        <v>1340</v>
      </c>
      <c r="CD418" s="177">
        <f t="shared" si="262"/>
        <v>1193.3333333333333</v>
      </c>
      <c r="CE418" s="24">
        <f t="shared" si="569"/>
        <v>3</v>
      </c>
      <c r="CF418" s="177">
        <f t="shared" si="263"/>
        <v>1153.3333333333333</v>
      </c>
      <c r="CG418" s="24">
        <f t="shared" si="570"/>
        <v>4</v>
      </c>
      <c r="CH418" s="177">
        <f t="shared" si="264"/>
        <v>1100</v>
      </c>
      <c r="CI418" s="24">
        <f t="shared" si="571"/>
        <v>5</v>
      </c>
      <c r="CJ418" s="24">
        <f t="shared" si="490"/>
        <v>24</v>
      </c>
      <c r="CK418" s="175">
        <f t="shared" si="572"/>
        <v>0.67654557847171382</v>
      </c>
      <c r="CM418">
        <f t="shared" si="573"/>
        <v>0.36968576709796674</v>
      </c>
      <c r="CN418">
        <f t="shared" si="574"/>
        <v>0.93457943925233644</v>
      </c>
      <c r="CO418">
        <f t="shared" si="575"/>
        <v>0.99800399201596812</v>
      </c>
      <c r="CP418">
        <f t="shared" si="576"/>
        <v>0.22779043280182235</v>
      </c>
      <c r="CQ418">
        <f t="shared" si="577"/>
        <v>0</v>
      </c>
      <c r="CR418">
        <f t="shared" si="578"/>
        <v>0.5988023952095809</v>
      </c>
      <c r="CS418">
        <f t="shared" si="579"/>
        <v>0</v>
      </c>
      <c r="CT418">
        <f t="shared" si="580"/>
        <v>0</v>
      </c>
      <c r="CU418">
        <f t="shared" si="581"/>
        <v>0</v>
      </c>
      <c r="CV418">
        <f t="shared" si="582"/>
        <v>0</v>
      </c>
      <c r="CW418">
        <f t="shared" si="583"/>
        <v>0</v>
      </c>
      <c r="CX418">
        <f t="shared" si="584"/>
        <v>0</v>
      </c>
      <c r="CY418">
        <f t="shared" si="585"/>
        <v>0</v>
      </c>
      <c r="CZ418">
        <f t="shared" si="586"/>
        <v>0</v>
      </c>
      <c r="DA418">
        <f t="shared" si="587"/>
        <v>0</v>
      </c>
      <c r="DB418">
        <f t="shared" si="588"/>
        <v>0</v>
      </c>
      <c r="DC418">
        <f t="shared" si="589"/>
        <v>0</v>
      </c>
      <c r="DE418" s="24">
        <f t="shared" si="491"/>
        <v>0</v>
      </c>
      <c r="DF418" s="24"/>
      <c r="DG418" s="24"/>
      <c r="DH418" s="24"/>
      <c r="DI418" s="24"/>
      <c r="DJ418" s="24"/>
      <c r="DK418" s="24"/>
      <c r="DL418" s="24"/>
      <c r="DM418" s="24"/>
      <c r="DN418" s="24"/>
      <c r="DO418" s="24"/>
      <c r="DP418" s="24"/>
      <c r="DQ418" s="24"/>
      <c r="DR418" s="24"/>
      <c r="DS418" s="24"/>
    </row>
    <row r="419" spans="1:123" ht="15.75" thickBot="1">
      <c r="A419" s="24" t="str">
        <f ca="1">'UEL-UEM'!A10</f>
        <v>UEL</v>
      </c>
      <c r="B419" s="24">
        <f ca="1">'UEL-UEM'!B10</f>
        <v>8</v>
      </c>
      <c r="C419" s="24" t="str">
        <f ca="1">'UEL-UEM'!C10</f>
        <v>ARLI RAMOS DE OLIVEIRA</v>
      </c>
      <c r="D419" s="85" t="str">
        <f ca="1">'UEL-UEM'!D10</f>
        <v>P</v>
      </c>
      <c r="E419" s="24">
        <f ca="1">'UEL-UEM'!E10</f>
        <v>0</v>
      </c>
      <c r="F419" s="24">
        <f ca="1">'UEL-UEM'!F10</f>
        <v>3</v>
      </c>
      <c r="G419" s="24">
        <f ca="1">'UEL-UEM'!G10</f>
        <v>2</v>
      </c>
      <c r="H419" s="24">
        <f ca="1">'UEL-UEM'!H10</f>
        <v>2</v>
      </c>
      <c r="I419" s="24">
        <f ca="1">'UEL-UEM'!I10</f>
        <v>0</v>
      </c>
      <c r="J419" s="24">
        <f ca="1">'UEL-UEM'!J10</f>
        <v>1</v>
      </c>
      <c r="K419" s="24">
        <f ca="1">'UEL-UEM'!K10</f>
        <v>0</v>
      </c>
      <c r="L419" s="24">
        <f ca="1">'UEL-UEM'!L10</f>
        <v>0</v>
      </c>
      <c r="M419" s="24">
        <f ca="1">'UEL-UEM'!M10</f>
        <v>0</v>
      </c>
      <c r="N419" s="24">
        <f ca="1">'UEL-UEM'!N10</f>
        <v>0</v>
      </c>
      <c r="O419" s="24">
        <f ca="1">'UEL-UEM'!O10</f>
        <v>0</v>
      </c>
      <c r="P419" s="24">
        <f ca="1">'UEL-UEM'!P10</f>
        <v>0</v>
      </c>
      <c r="Q419" s="24">
        <f ca="1">'UEL-UEM'!Q10</f>
        <v>0</v>
      </c>
      <c r="R419" s="24">
        <f ca="1">'UEL-UEM'!R10</f>
        <v>0</v>
      </c>
      <c r="S419" s="24">
        <f ca="1">'UEL-UEM'!S10</f>
        <v>0</v>
      </c>
      <c r="T419" s="85" t="str">
        <f ca="1">'UEL-UEM'!T10</f>
        <v>P</v>
      </c>
      <c r="U419" s="24">
        <f ca="1">'UEL-UEM'!U10</f>
        <v>0</v>
      </c>
      <c r="V419" s="24">
        <f ca="1">'UEL-UEM'!V10</f>
        <v>1</v>
      </c>
      <c r="W419" s="24">
        <f ca="1">'UEL-UEM'!W10</f>
        <v>4</v>
      </c>
      <c r="X419" s="24">
        <f ca="1">'UEL-UEM'!X10</f>
        <v>0</v>
      </c>
      <c r="Y419" s="24">
        <f ca="1">'UEL-UEM'!Y10</f>
        <v>0</v>
      </c>
      <c r="Z419" s="24">
        <f ca="1">'UEL-UEM'!Z10</f>
        <v>0</v>
      </c>
      <c r="AA419" s="24">
        <f ca="1">'UEL-UEM'!AA10</f>
        <v>0</v>
      </c>
      <c r="AB419" s="24">
        <f ca="1">'UEL-UEM'!AB10</f>
        <v>0</v>
      </c>
      <c r="AC419" s="24">
        <f ca="1">'UEL-UEM'!AC10</f>
        <v>0</v>
      </c>
      <c r="AD419" s="24">
        <f ca="1">'UEL-UEM'!AD10</f>
        <v>0</v>
      </c>
      <c r="AE419" s="24">
        <f ca="1">'UEL-UEM'!AE10</f>
        <v>0</v>
      </c>
      <c r="AF419" s="24">
        <f ca="1">'UEL-UEM'!AF10</f>
        <v>0</v>
      </c>
      <c r="AG419" s="24">
        <f ca="1">'UEL-UEM'!AG10</f>
        <v>0</v>
      </c>
      <c r="AH419" s="24">
        <f ca="1">'UEL-UEM'!AH10</f>
        <v>0</v>
      </c>
      <c r="AI419" s="24">
        <f ca="1">'UEL-UEM'!AI10</f>
        <v>0</v>
      </c>
      <c r="AJ419" s="24"/>
      <c r="AK419" s="93"/>
      <c r="AL419" s="33"/>
      <c r="AM419" s="33"/>
      <c r="AN419" s="36"/>
      <c r="AO419" s="36"/>
      <c r="AP419" s="36"/>
      <c r="AQ419" s="36"/>
      <c r="AR419" s="37"/>
      <c r="AS419" s="33"/>
      <c r="AT419" s="33"/>
      <c r="AU419" s="33"/>
      <c r="AV419" s="33"/>
      <c r="AW419" s="33"/>
      <c r="AX419" s="33"/>
      <c r="AY419" s="33"/>
      <c r="AZ419" s="38">
        <f t="shared" si="541"/>
        <v>2</v>
      </c>
      <c r="BA419" s="39">
        <f t="shared" si="542"/>
        <v>0</v>
      </c>
      <c r="BB419" s="40">
        <f t="shared" si="543"/>
        <v>4</v>
      </c>
      <c r="BC419" s="31">
        <f t="shared" si="544"/>
        <v>4</v>
      </c>
      <c r="BD419" s="40">
        <f t="shared" si="545"/>
        <v>6</v>
      </c>
      <c r="BE419" s="31">
        <f t="shared" si="546"/>
        <v>10</v>
      </c>
      <c r="BF419" s="40">
        <f t="shared" si="547"/>
        <v>2</v>
      </c>
      <c r="BG419" s="31">
        <f t="shared" si="548"/>
        <v>12</v>
      </c>
      <c r="BH419" s="40">
        <f t="shared" si="549"/>
        <v>0</v>
      </c>
      <c r="BI419" s="40">
        <f t="shared" si="550"/>
        <v>1</v>
      </c>
      <c r="BJ419" s="40">
        <f t="shared" si="551"/>
        <v>0</v>
      </c>
      <c r="BK419" s="40">
        <f t="shared" si="552"/>
        <v>0</v>
      </c>
      <c r="BL419" s="40">
        <f t="shared" si="553"/>
        <v>0</v>
      </c>
      <c r="BM419" s="31">
        <f t="shared" si="554"/>
        <v>0</v>
      </c>
      <c r="BN419" s="40">
        <f t="shared" si="555"/>
        <v>0</v>
      </c>
      <c r="BO419" s="40">
        <f t="shared" si="556"/>
        <v>0</v>
      </c>
      <c r="BP419" s="40">
        <f t="shared" si="557"/>
        <v>0</v>
      </c>
      <c r="BQ419" s="40">
        <f t="shared" si="558"/>
        <v>0</v>
      </c>
      <c r="BR419" s="40">
        <f t="shared" si="559"/>
        <v>0</v>
      </c>
      <c r="BS419" s="31">
        <f t="shared" si="560"/>
        <v>0</v>
      </c>
      <c r="BT419" s="40">
        <f t="shared" si="561"/>
        <v>0</v>
      </c>
      <c r="BU419" s="41">
        <f t="shared" si="562"/>
        <v>0</v>
      </c>
      <c r="BV419" s="41">
        <f t="shared" si="563"/>
        <v>0</v>
      </c>
      <c r="BW419" s="42"/>
      <c r="BX419" s="39">
        <f t="shared" si="564"/>
        <v>760</v>
      </c>
      <c r="BY419" s="40">
        <f t="shared" si="565"/>
        <v>10</v>
      </c>
      <c r="BZ419" s="40">
        <f t="shared" si="566"/>
        <v>0</v>
      </c>
      <c r="CA419" s="40">
        <f t="shared" si="567"/>
        <v>0</v>
      </c>
      <c r="CB419" s="40">
        <f t="shared" si="568"/>
        <v>0</v>
      </c>
      <c r="CC419" s="32">
        <f t="shared" si="489"/>
        <v>770</v>
      </c>
      <c r="CD419" s="177">
        <f t="shared" si="262"/>
        <v>623.33333333333337</v>
      </c>
      <c r="CE419" s="24">
        <f t="shared" si="569"/>
        <v>3</v>
      </c>
      <c r="CF419" s="177">
        <f t="shared" si="263"/>
        <v>583.33333333333337</v>
      </c>
      <c r="CG419" s="24">
        <f t="shared" si="570"/>
        <v>4</v>
      </c>
      <c r="CH419" s="177">
        <f t="shared" si="264"/>
        <v>530</v>
      </c>
      <c r="CI419" s="24">
        <f t="shared" si="571"/>
        <v>5</v>
      </c>
      <c r="CJ419" s="24">
        <f t="shared" si="490"/>
        <v>80</v>
      </c>
      <c r="CK419" s="175">
        <f t="shared" si="572"/>
        <v>0.38876126524120869</v>
      </c>
      <c r="CM419">
        <f t="shared" si="573"/>
        <v>0</v>
      </c>
      <c r="CN419">
        <f t="shared" si="574"/>
        <v>0.62305295950155759</v>
      </c>
      <c r="CO419">
        <f t="shared" si="575"/>
        <v>0.5988023952095809</v>
      </c>
      <c r="CP419">
        <f t="shared" si="576"/>
        <v>0.45558086560364469</v>
      </c>
      <c r="CQ419">
        <f t="shared" si="577"/>
        <v>0</v>
      </c>
      <c r="CR419">
        <f t="shared" si="578"/>
        <v>0.29940119760479045</v>
      </c>
      <c r="CS419">
        <f t="shared" si="579"/>
        <v>0</v>
      </c>
      <c r="CT419">
        <f t="shared" si="580"/>
        <v>0</v>
      </c>
      <c r="CU419">
        <f t="shared" si="581"/>
        <v>0</v>
      </c>
      <c r="CV419">
        <f t="shared" si="582"/>
        <v>0</v>
      </c>
      <c r="CW419">
        <f t="shared" si="583"/>
        <v>0</v>
      </c>
      <c r="CX419">
        <f t="shared" si="584"/>
        <v>0</v>
      </c>
      <c r="CY419">
        <f t="shared" si="585"/>
        <v>0</v>
      </c>
      <c r="CZ419">
        <f t="shared" si="586"/>
        <v>0</v>
      </c>
      <c r="DA419">
        <f t="shared" si="587"/>
        <v>0</v>
      </c>
      <c r="DB419">
        <f t="shared" si="588"/>
        <v>0</v>
      </c>
      <c r="DC419">
        <f t="shared" si="589"/>
        <v>0</v>
      </c>
      <c r="DE419" s="24">
        <f t="shared" si="491"/>
        <v>0</v>
      </c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</row>
    <row r="420" spans="1:123" ht="15.75" thickBot="1">
      <c r="A420" s="24" t="str">
        <f ca="1">'UEL-UEM'!A11</f>
        <v>UEL</v>
      </c>
      <c r="B420" s="24">
        <f ca="1">'UEL-UEM'!B11</f>
        <v>9</v>
      </c>
      <c r="C420" s="24" t="str">
        <f ca="1">'UEL-UEM'!C11</f>
        <v>INARA MARQUES</v>
      </c>
      <c r="D420" s="85" t="str">
        <f ca="1">'UEL-UEM'!D11</f>
        <v>P</v>
      </c>
      <c r="E420" s="24">
        <f ca="1">'UEL-UEM'!E11</f>
        <v>0</v>
      </c>
      <c r="F420" s="24">
        <f ca="1">'UEL-UEM'!F11</f>
        <v>0</v>
      </c>
      <c r="G420" s="24">
        <f ca="1">'UEL-UEM'!G11</f>
        <v>2</v>
      </c>
      <c r="H420" s="24">
        <f ca="1">'UEL-UEM'!H11</f>
        <v>0</v>
      </c>
      <c r="I420" s="24">
        <f ca="1">'UEL-UEM'!I11</f>
        <v>0</v>
      </c>
      <c r="J420" s="24">
        <f ca="1">'UEL-UEM'!J11</f>
        <v>1</v>
      </c>
      <c r="K420" s="24">
        <f ca="1">'UEL-UEM'!K11</f>
        <v>0</v>
      </c>
      <c r="L420" s="24">
        <f ca="1">'UEL-UEM'!L11</f>
        <v>0</v>
      </c>
      <c r="M420" s="24">
        <f ca="1">'UEL-UEM'!M11</f>
        <v>0</v>
      </c>
      <c r="N420" s="24">
        <f ca="1">'UEL-UEM'!N11</f>
        <v>0</v>
      </c>
      <c r="O420" s="24">
        <f ca="1">'UEL-UEM'!O11</f>
        <v>0</v>
      </c>
      <c r="P420" s="24">
        <f ca="1">'UEL-UEM'!P11</f>
        <v>0</v>
      </c>
      <c r="Q420" s="24">
        <f ca="1">'UEL-UEM'!Q11</f>
        <v>0</v>
      </c>
      <c r="R420" s="24">
        <f ca="1">'UEL-UEM'!R11</f>
        <v>0</v>
      </c>
      <c r="S420" s="24">
        <f ca="1">'UEL-UEM'!S11</f>
        <v>0</v>
      </c>
      <c r="T420" s="85" t="str">
        <f ca="1">'UEL-UEM'!T11</f>
        <v>P</v>
      </c>
      <c r="U420" s="24">
        <f ca="1">'UEL-UEM'!U11</f>
        <v>0</v>
      </c>
      <c r="V420" s="24">
        <f ca="1">'UEL-UEM'!V11</f>
        <v>0</v>
      </c>
      <c r="W420" s="24">
        <f ca="1">'UEL-UEM'!W11</f>
        <v>1</v>
      </c>
      <c r="X420" s="24">
        <f ca="1">'UEL-UEM'!X11</f>
        <v>0</v>
      </c>
      <c r="Y420" s="24">
        <f ca="1">'UEL-UEM'!Y11</f>
        <v>0</v>
      </c>
      <c r="Z420" s="24">
        <f ca="1">'UEL-UEM'!Z11</f>
        <v>2</v>
      </c>
      <c r="AA420" s="24">
        <f ca="1">'UEL-UEM'!AA11</f>
        <v>0</v>
      </c>
      <c r="AB420" s="24">
        <f ca="1">'UEL-UEM'!AB11</f>
        <v>0</v>
      </c>
      <c r="AC420" s="24">
        <f ca="1">'UEL-UEM'!AC11</f>
        <v>0</v>
      </c>
      <c r="AD420" s="24">
        <f ca="1">'UEL-UEM'!AD11</f>
        <v>0</v>
      </c>
      <c r="AE420" s="24">
        <f ca="1">'UEL-UEM'!AE11</f>
        <v>0</v>
      </c>
      <c r="AF420" s="24">
        <f ca="1">'UEL-UEM'!AF11</f>
        <v>0</v>
      </c>
      <c r="AG420" s="24">
        <f ca="1">'UEL-UEM'!AG11</f>
        <v>0</v>
      </c>
      <c r="AH420" s="24">
        <f ca="1">'UEL-UEM'!AH11</f>
        <v>0</v>
      </c>
      <c r="AI420" s="24">
        <f ca="1">'UEL-UEM'!AI11</f>
        <v>0</v>
      </c>
      <c r="AJ420" s="24"/>
      <c r="AK420" s="93"/>
      <c r="AL420" s="33"/>
      <c r="AM420" s="33"/>
      <c r="AN420" s="36"/>
      <c r="AO420" s="36"/>
      <c r="AP420" s="36"/>
      <c r="AQ420" s="36"/>
      <c r="AR420" s="37"/>
      <c r="AS420" s="33"/>
      <c r="AT420" s="33"/>
      <c r="AU420" s="33"/>
      <c r="AV420" s="33"/>
      <c r="AW420" s="33"/>
      <c r="AX420" s="33"/>
      <c r="AY420" s="33"/>
      <c r="AZ420" s="38">
        <f t="shared" si="541"/>
        <v>2</v>
      </c>
      <c r="BA420" s="39">
        <f t="shared" si="542"/>
        <v>0</v>
      </c>
      <c r="BB420" s="40">
        <f t="shared" si="543"/>
        <v>0</v>
      </c>
      <c r="BC420" s="31">
        <f t="shared" si="544"/>
        <v>0</v>
      </c>
      <c r="BD420" s="40">
        <f t="shared" si="545"/>
        <v>3</v>
      </c>
      <c r="BE420" s="31">
        <f t="shared" si="546"/>
        <v>3</v>
      </c>
      <c r="BF420" s="40">
        <f t="shared" si="547"/>
        <v>0</v>
      </c>
      <c r="BG420" s="31">
        <f t="shared" si="548"/>
        <v>3</v>
      </c>
      <c r="BH420" s="40">
        <f t="shared" si="549"/>
        <v>0</v>
      </c>
      <c r="BI420" s="40">
        <f t="shared" si="550"/>
        <v>3</v>
      </c>
      <c r="BJ420" s="40">
        <f t="shared" si="551"/>
        <v>0</v>
      </c>
      <c r="BK420" s="40">
        <f t="shared" si="552"/>
        <v>0</v>
      </c>
      <c r="BL420" s="40">
        <f t="shared" si="553"/>
        <v>0</v>
      </c>
      <c r="BM420" s="31">
        <f t="shared" si="554"/>
        <v>0</v>
      </c>
      <c r="BN420" s="40">
        <f t="shared" si="555"/>
        <v>0</v>
      </c>
      <c r="BO420" s="40">
        <f t="shared" si="556"/>
        <v>0</v>
      </c>
      <c r="BP420" s="40">
        <f t="shared" si="557"/>
        <v>0</v>
      </c>
      <c r="BQ420" s="40">
        <f t="shared" si="558"/>
        <v>0</v>
      </c>
      <c r="BR420" s="40">
        <f t="shared" si="559"/>
        <v>0</v>
      </c>
      <c r="BS420" s="31">
        <f t="shared" si="560"/>
        <v>0</v>
      </c>
      <c r="BT420" s="40">
        <f t="shared" si="561"/>
        <v>0</v>
      </c>
      <c r="BU420" s="41">
        <f t="shared" si="562"/>
        <v>0</v>
      </c>
      <c r="BV420" s="41">
        <f t="shared" si="563"/>
        <v>0</v>
      </c>
      <c r="BW420" s="42"/>
      <c r="BX420" s="39">
        <f t="shared" si="564"/>
        <v>180</v>
      </c>
      <c r="BY420" s="40">
        <f t="shared" si="565"/>
        <v>30</v>
      </c>
      <c r="BZ420" s="40">
        <f t="shared" si="566"/>
        <v>0</v>
      </c>
      <c r="CA420" s="40">
        <f t="shared" si="567"/>
        <v>0</v>
      </c>
      <c r="CB420" s="40">
        <f t="shared" si="568"/>
        <v>0</v>
      </c>
      <c r="CC420" s="32">
        <f t="shared" si="489"/>
        <v>210</v>
      </c>
      <c r="CD420" s="177">
        <f t="shared" si="262"/>
        <v>63.333333333333343</v>
      </c>
      <c r="CE420" s="24">
        <f t="shared" si="569"/>
        <v>3</v>
      </c>
      <c r="CF420" s="177">
        <f t="shared" si="263"/>
        <v>23.333333333333343</v>
      </c>
      <c r="CG420" s="24">
        <f t="shared" si="570"/>
        <v>4</v>
      </c>
      <c r="CH420" s="177">
        <f t="shared" si="264"/>
        <v>-30</v>
      </c>
      <c r="CI420" s="24" t="str">
        <f t="shared" si="571"/>
        <v>NAO</v>
      </c>
      <c r="CJ420" s="24">
        <f t="shared" si="490"/>
        <v>277</v>
      </c>
      <c r="CK420" s="175">
        <f t="shared" si="572"/>
        <v>0.10602579961123874</v>
      </c>
      <c r="CM420">
        <f t="shared" si="573"/>
        <v>0</v>
      </c>
      <c r="CN420">
        <f t="shared" si="574"/>
        <v>0</v>
      </c>
      <c r="CO420">
        <f t="shared" si="575"/>
        <v>0.29940119760479045</v>
      </c>
      <c r="CP420">
        <f t="shared" si="576"/>
        <v>0</v>
      </c>
      <c r="CQ420">
        <f t="shared" si="577"/>
        <v>0</v>
      </c>
      <c r="CR420">
        <f t="shared" si="578"/>
        <v>0.89820359281437134</v>
      </c>
      <c r="CS420">
        <f t="shared" si="579"/>
        <v>0</v>
      </c>
      <c r="CT420">
        <f t="shared" si="580"/>
        <v>0</v>
      </c>
      <c r="CU420">
        <f t="shared" si="581"/>
        <v>0</v>
      </c>
      <c r="CV420">
        <f t="shared" si="582"/>
        <v>0</v>
      </c>
      <c r="CW420">
        <f t="shared" si="583"/>
        <v>0</v>
      </c>
      <c r="CX420">
        <f t="shared" si="584"/>
        <v>0</v>
      </c>
      <c r="CY420">
        <f t="shared" si="585"/>
        <v>0</v>
      </c>
      <c r="CZ420">
        <f t="shared" si="586"/>
        <v>0</v>
      </c>
      <c r="DA420">
        <f t="shared" si="587"/>
        <v>0</v>
      </c>
      <c r="DB420">
        <f t="shared" si="588"/>
        <v>0</v>
      </c>
      <c r="DC420">
        <f t="shared" si="589"/>
        <v>0</v>
      </c>
      <c r="DE420" s="24">
        <f t="shared" si="491"/>
        <v>0</v>
      </c>
      <c r="DF420" s="24"/>
      <c r="DG420" s="24"/>
      <c r="DH420" s="24"/>
      <c r="DI420" s="24"/>
      <c r="DJ420" s="24"/>
      <c r="DK420" s="24"/>
      <c r="DL420" s="24"/>
      <c r="DM420" s="24"/>
      <c r="DN420" s="24"/>
      <c r="DO420" s="24"/>
      <c r="DP420" s="24"/>
      <c r="DQ420" s="24"/>
      <c r="DR420" s="24"/>
      <c r="DS420" s="24"/>
    </row>
    <row r="421" spans="1:123" ht="15.75" thickBot="1">
      <c r="A421" s="24" t="str">
        <f ca="1">'UEL-UEM'!A12</f>
        <v>UEL</v>
      </c>
      <c r="B421" s="24">
        <f ca="1">'UEL-UEM'!B12</f>
        <v>10</v>
      </c>
      <c r="C421" s="24" t="str">
        <f ca="1">'UEL-UEM'!C12</f>
        <v>VICTOR HUGO ALVES OKAZAKI</v>
      </c>
      <c r="D421" s="85" t="str">
        <f ca="1">'UEL-UEM'!D12</f>
        <v>P</v>
      </c>
      <c r="E421" s="24">
        <f ca="1">'UEL-UEM'!E12</f>
        <v>0</v>
      </c>
      <c r="F421" s="24">
        <f ca="1">'UEL-UEM'!F12</f>
        <v>0</v>
      </c>
      <c r="G421" s="24">
        <f ca="1">'UEL-UEM'!G12</f>
        <v>0</v>
      </c>
      <c r="H421" s="24">
        <f ca="1">'UEL-UEM'!H12</f>
        <v>0</v>
      </c>
      <c r="I421" s="24">
        <f ca="1">'UEL-UEM'!I12</f>
        <v>0</v>
      </c>
      <c r="J421" s="24">
        <f ca="1">'UEL-UEM'!J12</f>
        <v>0</v>
      </c>
      <c r="K421" s="24">
        <f ca="1">'UEL-UEM'!K12</f>
        <v>0</v>
      </c>
      <c r="L421" s="24">
        <f ca="1">'UEL-UEM'!L12</f>
        <v>0</v>
      </c>
      <c r="M421" s="24">
        <f ca="1">'UEL-UEM'!M12</f>
        <v>0</v>
      </c>
      <c r="N421" s="24">
        <f ca="1">'UEL-UEM'!N12</f>
        <v>0</v>
      </c>
      <c r="O421" s="24">
        <f ca="1">'UEL-UEM'!O12</f>
        <v>0</v>
      </c>
      <c r="P421" s="24">
        <f ca="1">'UEL-UEM'!P12</f>
        <v>0</v>
      </c>
      <c r="Q421" s="24">
        <f ca="1">'UEL-UEM'!Q12</f>
        <v>0</v>
      </c>
      <c r="R421" s="24">
        <f ca="1">'UEL-UEM'!R12</f>
        <v>0</v>
      </c>
      <c r="S421" s="24">
        <f ca="1">'UEL-UEM'!S12</f>
        <v>0</v>
      </c>
      <c r="T421" s="85" t="str">
        <f ca="1">'UEL-UEM'!T12</f>
        <v>P</v>
      </c>
      <c r="U421" s="24">
        <f ca="1">'UEL-UEM'!U12</f>
        <v>0</v>
      </c>
      <c r="V421" s="24">
        <f ca="1">'UEL-UEM'!V12</f>
        <v>0</v>
      </c>
      <c r="W421" s="24">
        <f ca="1">'UEL-UEM'!W12</f>
        <v>0</v>
      </c>
      <c r="X421" s="24">
        <f ca="1">'UEL-UEM'!X12</f>
        <v>0</v>
      </c>
      <c r="Y421" s="24">
        <f ca="1">'UEL-UEM'!Y12</f>
        <v>0</v>
      </c>
      <c r="Z421" s="24">
        <f ca="1">'UEL-UEM'!Z12</f>
        <v>1</v>
      </c>
      <c r="AA421" s="24">
        <f ca="1">'UEL-UEM'!AA12</f>
        <v>0</v>
      </c>
      <c r="AB421" s="24">
        <f ca="1">'UEL-UEM'!AB12</f>
        <v>0</v>
      </c>
      <c r="AC421" s="24">
        <f ca="1">'UEL-UEM'!AC12</f>
        <v>0</v>
      </c>
      <c r="AD421" s="24">
        <f ca="1">'UEL-UEM'!AD12</f>
        <v>0</v>
      </c>
      <c r="AE421" s="24">
        <f ca="1">'UEL-UEM'!AE12</f>
        <v>0</v>
      </c>
      <c r="AF421" s="24">
        <f ca="1">'UEL-UEM'!AF12</f>
        <v>0</v>
      </c>
      <c r="AG421" s="24">
        <f ca="1">'UEL-UEM'!AG12</f>
        <v>0</v>
      </c>
      <c r="AH421" s="24">
        <f ca="1">'UEL-UEM'!AH12</f>
        <v>0</v>
      </c>
      <c r="AI421" s="24">
        <f ca="1">'UEL-UEM'!AI12</f>
        <v>0</v>
      </c>
      <c r="AJ421" s="24"/>
      <c r="AK421" s="93"/>
      <c r="AL421" s="33"/>
      <c r="AM421" s="33"/>
      <c r="AN421" s="36"/>
      <c r="AO421" s="36"/>
      <c r="AP421" s="36"/>
      <c r="AQ421" s="36"/>
      <c r="AR421" s="37"/>
      <c r="AS421" s="33"/>
      <c r="AT421" s="33"/>
      <c r="AU421" s="33"/>
      <c r="AV421" s="33"/>
      <c r="AW421" s="33"/>
      <c r="AX421" s="33"/>
      <c r="AY421" s="33"/>
      <c r="AZ421" s="38">
        <f t="shared" si="541"/>
        <v>2</v>
      </c>
      <c r="BA421" s="39">
        <f t="shared" si="542"/>
        <v>0</v>
      </c>
      <c r="BB421" s="40">
        <f t="shared" si="543"/>
        <v>0</v>
      </c>
      <c r="BC421" s="31">
        <f t="shared" si="544"/>
        <v>0</v>
      </c>
      <c r="BD421" s="40">
        <f t="shared" si="545"/>
        <v>0</v>
      </c>
      <c r="BE421" s="31">
        <f t="shared" si="546"/>
        <v>0</v>
      </c>
      <c r="BF421" s="40">
        <f t="shared" si="547"/>
        <v>0</v>
      </c>
      <c r="BG421" s="31">
        <f t="shared" si="548"/>
        <v>0</v>
      </c>
      <c r="BH421" s="40">
        <f t="shared" si="549"/>
        <v>0</v>
      </c>
      <c r="BI421" s="40">
        <f t="shared" si="550"/>
        <v>1</v>
      </c>
      <c r="BJ421" s="40">
        <f t="shared" si="551"/>
        <v>0</v>
      </c>
      <c r="BK421" s="40">
        <f t="shared" si="552"/>
        <v>0</v>
      </c>
      <c r="BL421" s="40">
        <f t="shared" si="553"/>
        <v>0</v>
      </c>
      <c r="BM421" s="31">
        <f t="shared" si="554"/>
        <v>0</v>
      </c>
      <c r="BN421" s="40">
        <f t="shared" si="555"/>
        <v>0</v>
      </c>
      <c r="BO421" s="40">
        <f t="shared" si="556"/>
        <v>0</v>
      </c>
      <c r="BP421" s="40">
        <f t="shared" si="557"/>
        <v>0</v>
      </c>
      <c r="BQ421" s="40">
        <f t="shared" si="558"/>
        <v>0</v>
      </c>
      <c r="BR421" s="40">
        <f t="shared" si="559"/>
        <v>0</v>
      </c>
      <c r="BS421" s="31">
        <f t="shared" si="560"/>
        <v>0</v>
      </c>
      <c r="BT421" s="40">
        <f t="shared" si="561"/>
        <v>0</v>
      </c>
      <c r="BU421" s="41">
        <f t="shared" si="562"/>
        <v>0</v>
      </c>
      <c r="BV421" s="41">
        <f t="shared" si="563"/>
        <v>0</v>
      </c>
      <c r="BW421" s="42"/>
      <c r="BX421" s="39">
        <f t="shared" si="564"/>
        <v>0</v>
      </c>
      <c r="BY421" s="40">
        <f t="shared" si="565"/>
        <v>10</v>
      </c>
      <c r="BZ421" s="40">
        <f t="shared" si="566"/>
        <v>0</v>
      </c>
      <c r="CA421" s="40">
        <f t="shared" si="567"/>
        <v>0</v>
      </c>
      <c r="CB421" s="40">
        <f t="shared" si="568"/>
        <v>0</v>
      </c>
      <c r="CC421" s="32">
        <f t="shared" si="489"/>
        <v>10</v>
      </c>
      <c r="CD421" s="177">
        <f t="shared" si="262"/>
        <v>-136.66666666666666</v>
      </c>
      <c r="CE421" s="24" t="str">
        <f t="shared" si="569"/>
        <v>NAO</v>
      </c>
      <c r="CF421" s="177">
        <f t="shared" si="263"/>
        <v>-176.66666666666666</v>
      </c>
      <c r="CG421" s="24" t="str">
        <f t="shared" si="570"/>
        <v>NAO</v>
      </c>
      <c r="CH421" s="177">
        <f t="shared" si="264"/>
        <v>-230</v>
      </c>
      <c r="CI421" s="24" t="str">
        <f t="shared" si="571"/>
        <v>NAO</v>
      </c>
      <c r="CJ421" s="24">
        <f t="shared" si="490"/>
        <v>386</v>
      </c>
      <c r="CK421" s="175">
        <f t="shared" si="572"/>
        <v>5.0488476005351784E-3</v>
      </c>
      <c r="CM421">
        <f t="shared" si="573"/>
        <v>0</v>
      </c>
      <c r="CN421">
        <f t="shared" si="574"/>
        <v>0</v>
      </c>
      <c r="CO421">
        <f t="shared" si="575"/>
        <v>0</v>
      </c>
      <c r="CP421">
        <f t="shared" si="576"/>
        <v>0</v>
      </c>
      <c r="CQ421">
        <f t="shared" si="577"/>
        <v>0</v>
      </c>
      <c r="CR421">
        <f t="shared" si="578"/>
        <v>0.29940119760479045</v>
      </c>
      <c r="CS421">
        <f t="shared" si="579"/>
        <v>0</v>
      </c>
      <c r="CT421">
        <f t="shared" si="580"/>
        <v>0</v>
      </c>
      <c r="CU421">
        <f t="shared" si="581"/>
        <v>0</v>
      </c>
      <c r="CV421">
        <f t="shared" si="582"/>
        <v>0</v>
      </c>
      <c r="CW421">
        <f t="shared" si="583"/>
        <v>0</v>
      </c>
      <c r="CX421">
        <f t="shared" si="584"/>
        <v>0</v>
      </c>
      <c r="CY421">
        <f t="shared" si="585"/>
        <v>0</v>
      </c>
      <c r="CZ421">
        <f t="shared" si="586"/>
        <v>0</v>
      </c>
      <c r="DA421">
        <f t="shared" si="587"/>
        <v>0</v>
      </c>
      <c r="DB421">
        <f t="shared" si="588"/>
        <v>0</v>
      </c>
      <c r="DC421">
        <f t="shared" si="589"/>
        <v>0</v>
      </c>
      <c r="DE421" s="24">
        <f t="shared" si="491"/>
        <v>0</v>
      </c>
      <c r="DF421" s="24"/>
      <c r="DG421" s="24"/>
      <c r="DH421" s="24"/>
      <c r="DI421" s="24"/>
      <c r="DJ421" s="24"/>
      <c r="DK421" s="24"/>
      <c r="DL421" s="24"/>
      <c r="DM421" s="24"/>
      <c r="DN421" s="24"/>
      <c r="DO421" s="24"/>
      <c r="DP421" s="24"/>
      <c r="DQ421" s="24"/>
      <c r="DR421" s="24"/>
      <c r="DS421" s="24"/>
    </row>
    <row r="422" spans="1:123" ht="15.75" thickBot="1">
      <c r="A422" s="24" t="str">
        <f ca="1">'UEL-UEM'!A13</f>
        <v>UEL</v>
      </c>
      <c r="B422" s="24">
        <f ca="1">'UEL-UEM'!B13</f>
        <v>11</v>
      </c>
      <c r="C422" s="24" t="str">
        <f ca="1">'UEL-UEM'!C13</f>
        <v>LUIZ CLAUDIO REEBERG STANGANELLI</v>
      </c>
      <c r="D422" s="85" t="str">
        <f ca="1">'UEL-UEM'!D13</f>
        <v>P</v>
      </c>
      <c r="E422" s="24">
        <f ca="1">'UEL-UEM'!E13</f>
        <v>0</v>
      </c>
      <c r="F422" s="24">
        <f ca="1">'UEL-UEM'!F13</f>
        <v>0</v>
      </c>
      <c r="G422" s="24">
        <f ca="1">'UEL-UEM'!G13</f>
        <v>1</v>
      </c>
      <c r="H422" s="24">
        <f ca="1">'UEL-UEM'!H13</f>
        <v>0</v>
      </c>
      <c r="I422" s="24">
        <f ca="1">'UEL-UEM'!I13</f>
        <v>0</v>
      </c>
      <c r="J422" s="24">
        <f ca="1">'UEL-UEM'!J13</f>
        <v>3</v>
      </c>
      <c r="K422" s="24">
        <f ca="1">'UEL-UEM'!K13</f>
        <v>0</v>
      </c>
      <c r="L422" s="24">
        <f ca="1">'UEL-UEM'!L13</f>
        <v>0</v>
      </c>
      <c r="M422" s="24">
        <f ca="1">'UEL-UEM'!M13</f>
        <v>0</v>
      </c>
      <c r="N422" s="24">
        <f ca="1">'UEL-UEM'!N13</f>
        <v>0</v>
      </c>
      <c r="O422" s="24">
        <f ca="1">'UEL-UEM'!O13</f>
        <v>0</v>
      </c>
      <c r="P422" s="24">
        <f ca="1">'UEL-UEM'!P13</f>
        <v>0</v>
      </c>
      <c r="Q422" s="24">
        <f ca="1">'UEL-UEM'!Q13</f>
        <v>0</v>
      </c>
      <c r="R422" s="24">
        <f ca="1">'UEL-UEM'!R13</f>
        <v>0</v>
      </c>
      <c r="S422" s="24">
        <f ca="1">'UEL-UEM'!S13</f>
        <v>0</v>
      </c>
      <c r="T422" s="85" t="str">
        <f ca="1">'UEL-UEM'!T13</f>
        <v>P</v>
      </c>
      <c r="U422" s="24">
        <f ca="1">'UEL-UEM'!U13</f>
        <v>0</v>
      </c>
      <c r="V422" s="24">
        <f ca="1">'UEL-UEM'!V13</f>
        <v>0</v>
      </c>
      <c r="W422" s="24">
        <f ca="1">'UEL-UEM'!W13</f>
        <v>0</v>
      </c>
      <c r="X422" s="24">
        <f ca="1">'UEL-UEM'!X13</f>
        <v>0</v>
      </c>
      <c r="Y422" s="24">
        <f ca="1">'UEL-UEM'!Y13</f>
        <v>0</v>
      </c>
      <c r="Z422" s="24">
        <f ca="1">'UEL-UEM'!Z13</f>
        <v>0</v>
      </c>
      <c r="AA422" s="24">
        <f ca="1">'UEL-UEM'!AA13</f>
        <v>0</v>
      </c>
      <c r="AB422" s="24">
        <f ca="1">'UEL-UEM'!AB13</f>
        <v>0</v>
      </c>
      <c r="AC422" s="24">
        <f ca="1">'UEL-UEM'!AC13</f>
        <v>0</v>
      </c>
      <c r="AD422" s="24">
        <f ca="1">'UEL-UEM'!AD13</f>
        <v>0</v>
      </c>
      <c r="AE422" s="24">
        <f ca="1">'UEL-UEM'!AE13</f>
        <v>0</v>
      </c>
      <c r="AF422" s="24">
        <f ca="1">'UEL-UEM'!AF13</f>
        <v>0</v>
      </c>
      <c r="AG422" s="24">
        <f ca="1">'UEL-UEM'!AG13</f>
        <v>0</v>
      </c>
      <c r="AH422" s="24">
        <f ca="1">'UEL-UEM'!AH13</f>
        <v>0</v>
      </c>
      <c r="AI422" s="24">
        <f ca="1">'UEL-UEM'!AI13</f>
        <v>0</v>
      </c>
      <c r="AJ422" s="24"/>
      <c r="AK422" s="93"/>
      <c r="AL422" s="33"/>
      <c r="AM422" s="33"/>
      <c r="AN422" s="36"/>
      <c r="AO422" s="36"/>
      <c r="AP422" s="36"/>
      <c r="AQ422" s="36"/>
      <c r="AR422" s="37"/>
      <c r="AS422" s="33"/>
      <c r="AT422" s="33"/>
      <c r="AU422" s="33"/>
      <c r="AV422" s="33"/>
      <c r="AW422" s="33"/>
      <c r="AX422" s="33"/>
      <c r="AY422" s="33"/>
      <c r="AZ422" s="38">
        <f t="shared" si="541"/>
        <v>2</v>
      </c>
      <c r="BA422" s="39">
        <f t="shared" si="542"/>
        <v>0</v>
      </c>
      <c r="BB422" s="40">
        <f t="shared" si="543"/>
        <v>0</v>
      </c>
      <c r="BC422" s="31">
        <f t="shared" si="544"/>
        <v>0</v>
      </c>
      <c r="BD422" s="40">
        <f t="shared" si="545"/>
        <v>1</v>
      </c>
      <c r="BE422" s="31">
        <f t="shared" si="546"/>
        <v>1</v>
      </c>
      <c r="BF422" s="40">
        <f t="shared" si="547"/>
        <v>0</v>
      </c>
      <c r="BG422" s="31">
        <f t="shared" si="548"/>
        <v>1</v>
      </c>
      <c r="BH422" s="40">
        <f t="shared" si="549"/>
        <v>0</v>
      </c>
      <c r="BI422" s="40">
        <f t="shared" si="550"/>
        <v>3</v>
      </c>
      <c r="BJ422" s="40">
        <f t="shared" si="551"/>
        <v>0</v>
      </c>
      <c r="BK422" s="40">
        <f t="shared" si="552"/>
        <v>0</v>
      </c>
      <c r="BL422" s="40">
        <f t="shared" si="553"/>
        <v>0</v>
      </c>
      <c r="BM422" s="31">
        <f t="shared" si="554"/>
        <v>0</v>
      </c>
      <c r="BN422" s="40">
        <f t="shared" si="555"/>
        <v>0</v>
      </c>
      <c r="BO422" s="40">
        <f t="shared" si="556"/>
        <v>0</v>
      </c>
      <c r="BP422" s="40">
        <f t="shared" si="557"/>
        <v>0</v>
      </c>
      <c r="BQ422" s="40">
        <f t="shared" si="558"/>
        <v>0</v>
      </c>
      <c r="BR422" s="40">
        <f t="shared" si="559"/>
        <v>0</v>
      </c>
      <c r="BS422" s="31">
        <f t="shared" si="560"/>
        <v>0</v>
      </c>
      <c r="BT422" s="40">
        <f t="shared" si="561"/>
        <v>0</v>
      </c>
      <c r="BU422" s="41">
        <f t="shared" si="562"/>
        <v>0</v>
      </c>
      <c r="BV422" s="41">
        <f t="shared" si="563"/>
        <v>0</v>
      </c>
      <c r="BW422" s="42"/>
      <c r="BX422" s="39">
        <f t="shared" si="564"/>
        <v>60</v>
      </c>
      <c r="BY422" s="40">
        <f t="shared" si="565"/>
        <v>30</v>
      </c>
      <c r="BZ422" s="40">
        <f t="shared" si="566"/>
        <v>0</v>
      </c>
      <c r="CA422" s="40">
        <f t="shared" si="567"/>
        <v>0</v>
      </c>
      <c r="CB422" s="40">
        <f t="shared" si="568"/>
        <v>0</v>
      </c>
      <c r="CC422" s="32">
        <f t="shared" si="489"/>
        <v>90</v>
      </c>
      <c r="CD422" s="177">
        <f t="shared" si="262"/>
        <v>-56.666666666666657</v>
      </c>
      <c r="CE422" s="24" t="str">
        <f t="shared" si="569"/>
        <v>NAO</v>
      </c>
      <c r="CF422" s="177">
        <f t="shared" si="263"/>
        <v>-96.666666666666657</v>
      </c>
      <c r="CG422" s="24" t="str">
        <f t="shared" si="570"/>
        <v>NAO</v>
      </c>
      <c r="CH422" s="177">
        <f t="shared" si="264"/>
        <v>-150</v>
      </c>
      <c r="CI422" s="24" t="str">
        <f t="shared" si="571"/>
        <v>NAO</v>
      </c>
      <c r="CJ422" s="24">
        <f t="shared" si="490"/>
        <v>355</v>
      </c>
      <c r="CK422" s="175">
        <f t="shared" si="572"/>
        <v>4.54396284048166E-2</v>
      </c>
      <c r="CM422">
        <f t="shared" si="573"/>
        <v>0</v>
      </c>
      <c r="CN422">
        <f t="shared" si="574"/>
        <v>0</v>
      </c>
      <c r="CO422">
        <f t="shared" si="575"/>
        <v>9.9800399201596807E-2</v>
      </c>
      <c r="CP422">
        <f t="shared" si="576"/>
        <v>0</v>
      </c>
      <c r="CQ422">
        <f t="shared" si="577"/>
        <v>0</v>
      </c>
      <c r="CR422">
        <f t="shared" si="578"/>
        <v>0.89820359281437134</v>
      </c>
      <c r="CS422">
        <f t="shared" si="579"/>
        <v>0</v>
      </c>
      <c r="CT422">
        <f t="shared" si="580"/>
        <v>0</v>
      </c>
      <c r="CU422">
        <f t="shared" si="581"/>
        <v>0</v>
      </c>
      <c r="CV422">
        <f t="shared" si="582"/>
        <v>0</v>
      </c>
      <c r="CW422">
        <f t="shared" si="583"/>
        <v>0</v>
      </c>
      <c r="CX422">
        <f t="shared" si="584"/>
        <v>0</v>
      </c>
      <c r="CY422">
        <f t="shared" si="585"/>
        <v>0</v>
      </c>
      <c r="CZ422">
        <f t="shared" si="586"/>
        <v>0</v>
      </c>
      <c r="DA422">
        <f t="shared" si="587"/>
        <v>0</v>
      </c>
      <c r="DB422">
        <f t="shared" si="588"/>
        <v>0</v>
      </c>
      <c r="DC422">
        <f t="shared" si="589"/>
        <v>0</v>
      </c>
      <c r="DE422" s="24">
        <f t="shared" si="491"/>
        <v>0</v>
      </c>
      <c r="DF422" s="24"/>
      <c r="DG422" s="24"/>
      <c r="DH422" s="24"/>
      <c r="DI422" s="24"/>
      <c r="DJ422" s="24"/>
      <c r="DK422" s="24"/>
      <c r="DL422" s="24"/>
      <c r="DM422" s="24"/>
      <c r="DN422" s="24"/>
      <c r="DO422" s="24"/>
      <c r="DP422" s="24"/>
      <c r="DQ422" s="24"/>
      <c r="DR422" s="24"/>
      <c r="DS422" s="24"/>
    </row>
    <row r="423" spans="1:123" ht="15.75" thickBot="1">
      <c r="A423" s="24" t="str">
        <f ca="1">'UEL-UEM'!A14</f>
        <v>UEL</v>
      </c>
      <c r="B423" s="24">
        <f ca="1">'UEL-UEM'!B14</f>
        <v>12</v>
      </c>
      <c r="C423" s="24" t="str">
        <f ca="1">'UEL-UEM'!C14</f>
        <v>MARCIA GREGUOL</v>
      </c>
      <c r="D423" s="85" t="str">
        <f ca="1">'UEL-UEM'!D14</f>
        <v>P</v>
      </c>
      <c r="E423" s="24">
        <f ca="1">'UEL-UEM'!E14</f>
        <v>0</v>
      </c>
      <c r="F423" s="24">
        <f ca="1">'UEL-UEM'!F14</f>
        <v>0</v>
      </c>
      <c r="G423" s="24">
        <f ca="1">'UEL-UEM'!G14</f>
        <v>0</v>
      </c>
      <c r="H423" s="24">
        <f ca="1">'UEL-UEM'!H14</f>
        <v>1</v>
      </c>
      <c r="I423" s="24">
        <f ca="1">'UEL-UEM'!I14</f>
        <v>1</v>
      </c>
      <c r="J423" s="24">
        <f ca="1">'UEL-UEM'!J14</f>
        <v>1</v>
      </c>
      <c r="K423" s="24">
        <f ca="1">'UEL-UEM'!K14</f>
        <v>0</v>
      </c>
      <c r="L423" s="24">
        <f ca="1">'UEL-UEM'!L14</f>
        <v>0</v>
      </c>
      <c r="M423" s="24">
        <f ca="1">'UEL-UEM'!M14</f>
        <v>0</v>
      </c>
      <c r="N423" s="24">
        <f ca="1">'UEL-UEM'!N14</f>
        <v>0</v>
      </c>
      <c r="O423" s="24">
        <f ca="1">'UEL-UEM'!O14</f>
        <v>0</v>
      </c>
      <c r="P423" s="24">
        <f ca="1">'UEL-UEM'!P14</f>
        <v>0</v>
      </c>
      <c r="Q423" s="24">
        <f ca="1">'UEL-UEM'!Q14</f>
        <v>0</v>
      </c>
      <c r="R423" s="24">
        <f ca="1">'UEL-UEM'!R14</f>
        <v>0</v>
      </c>
      <c r="S423" s="24">
        <f ca="1">'UEL-UEM'!S14</f>
        <v>0</v>
      </c>
      <c r="T423" s="85" t="str">
        <f ca="1">'UEL-UEM'!T14</f>
        <v>P</v>
      </c>
      <c r="U423" s="24">
        <f ca="1">'UEL-UEM'!U14</f>
        <v>0</v>
      </c>
      <c r="V423" s="24">
        <f ca="1">'UEL-UEM'!V14</f>
        <v>0</v>
      </c>
      <c r="W423" s="24">
        <f ca="1">'UEL-UEM'!W14</f>
        <v>0</v>
      </c>
      <c r="X423" s="24">
        <f ca="1">'UEL-UEM'!X14</f>
        <v>2</v>
      </c>
      <c r="Y423" s="24">
        <f ca="1">'UEL-UEM'!Y14</f>
        <v>0</v>
      </c>
      <c r="Z423" s="24">
        <f ca="1">'UEL-UEM'!Z14</f>
        <v>1</v>
      </c>
      <c r="AA423" s="24">
        <f ca="1">'UEL-UEM'!AA14</f>
        <v>0</v>
      </c>
      <c r="AB423" s="24">
        <f ca="1">'UEL-UEM'!AB14</f>
        <v>0</v>
      </c>
      <c r="AC423" s="24">
        <f ca="1">'UEL-UEM'!AC14</f>
        <v>0</v>
      </c>
      <c r="AD423" s="24">
        <f ca="1">'UEL-UEM'!AD14</f>
        <v>0</v>
      </c>
      <c r="AE423" s="24">
        <f ca="1">'UEL-UEM'!AE14</f>
        <v>0</v>
      </c>
      <c r="AF423" s="24">
        <f ca="1">'UEL-UEM'!AF14</f>
        <v>0</v>
      </c>
      <c r="AG423" s="24">
        <f ca="1">'UEL-UEM'!AG14</f>
        <v>0</v>
      </c>
      <c r="AH423" s="24">
        <f ca="1">'UEL-UEM'!AH14</f>
        <v>0</v>
      </c>
      <c r="AI423" s="24">
        <f ca="1">'UEL-UEM'!AI14</f>
        <v>0</v>
      </c>
      <c r="AJ423" s="24"/>
      <c r="AK423" s="93"/>
      <c r="AL423" s="33"/>
      <c r="AM423" s="33"/>
      <c r="AN423" s="36"/>
      <c r="AO423" s="36"/>
      <c r="AP423" s="36"/>
      <c r="AQ423" s="36"/>
      <c r="AR423" s="37"/>
      <c r="AS423" s="33"/>
      <c r="AT423" s="33"/>
      <c r="AU423" s="33"/>
      <c r="AV423" s="33"/>
      <c r="AW423" s="33"/>
      <c r="AX423" s="33"/>
      <c r="AY423" s="33"/>
      <c r="AZ423" s="38">
        <f t="shared" si="541"/>
        <v>2</v>
      </c>
      <c r="BA423" s="39">
        <f t="shared" si="542"/>
        <v>0</v>
      </c>
      <c r="BB423" s="40">
        <f t="shared" si="543"/>
        <v>0</v>
      </c>
      <c r="BC423" s="31">
        <f t="shared" si="544"/>
        <v>0</v>
      </c>
      <c r="BD423" s="40">
        <f t="shared" si="545"/>
        <v>0</v>
      </c>
      <c r="BE423" s="31">
        <f t="shared" si="546"/>
        <v>0</v>
      </c>
      <c r="BF423" s="40">
        <f t="shared" si="547"/>
        <v>3</v>
      </c>
      <c r="BG423" s="31">
        <f t="shared" si="548"/>
        <v>3</v>
      </c>
      <c r="BH423" s="40">
        <f t="shared" si="549"/>
        <v>1</v>
      </c>
      <c r="BI423" s="40">
        <f t="shared" si="550"/>
        <v>2</v>
      </c>
      <c r="BJ423" s="40">
        <f t="shared" si="551"/>
        <v>0</v>
      </c>
      <c r="BK423" s="40">
        <f t="shared" si="552"/>
        <v>0</v>
      </c>
      <c r="BL423" s="40">
        <f t="shared" si="553"/>
        <v>0</v>
      </c>
      <c r="BM423" s="31">
        <f t="shared" si="554"/>
        <v>0</v>
      </c>
      <c r="BN423" s="40">
        <f t="shared" si="555"/>
        <v>0</v>
      </c>
      <c r="BO423" s="40">
        <f t="shared" si="556"/>
        <v>0</v>
      </c>
      <c r="BP423" s="40">
        <f t="shared" si="557"/>
        <v>0</v>
      </c>
      <c r="BQ423" s="40">
        <f t="shared" si="558"/>
        <v>0</v>
      </c>
      <c r="BR423" s="40">
        <f t="shared" si="559"/>
        <v>0</v>
      </c>
      <c r="BS423" s="31">
        <f t="shared" si="560"/>
        <v>0</v>
      </c>
      <c r="BT423" s="40">
        <f t="shared" si="561"/>
        <v>0</v>
      </c>
      <c r="BU423" s="41">
        <f t="shared" si="562"/>
        <v>0</v>
      </c>
      <c r="BV423" s="41">
        <f t="shared" si="563"/>
        <v>0</v>
      </c>
      <c r="BW423" s="42"/>
      <c r="BX423" s="39">
        <f t="shared" si="564"/>
        <v>140</v>
      </c>
      <c r="BY423" s="40">
        <f t="shared" si="565"/>
        <v>20</v>
      </c>
      <c r="BZ423" s="40">
        <f t="shared" si="566"/>
        <v>0</v>
      </c>
      <c r="CA423" s="40">
        <f t="shared" si="567"/>
        <v>0</v>
      </c>
      <c r="CB423" s="40">
        <f t="shared" si="568"/>
        <v>0</v>
      </c>
      <c r="CC423" s="32">
        <f t="shared" si="489"/>
        <v>160</v>
      </c>
      <c r="CD423" s="177">
        <f t="shared" si="262"/>
        <v>13.333333333333343</v>
      </c>
      <c r="CE423" s="24">
        <f t="shared" si="569"/>
        <v>3</v>
      </c>
      <c r="CF423" s="177">
        <f t="shared" si="263"/>
        <v>-26.666666666666657</v>
      </c>
      <c r="CG423" s="24" t="str">
        <f t="shared" si="570"/>
        <v>NAO</v>
      </c>
      <c r="CH423" s="177">
        <f t="shared" si="264"/>
        <v>-80</v>
      </c>
      <c r="CI423" s="24" t="str">
        <f t="shared" si="571"/>
        <v>NAO</v>
      </c>
      <c r="CJ423" s="24">
        <f t="shared" si="490"/>
        <v>305</v>
      </c>
      <c r="CK423" s="175">
        <f t="shared" si="572"/>
        <v>8.0781561608562855E-2</v>
      </c>
      <c r="CM423">
        <f t="shared" si="573"/>
        <v>0</v>
      </c>
      <c r="CN423">
        <f t="shared" si="574"/>
        <v>0</v>
      </c>
      <c r="CO423">
        <f t="shared" si="575"/>
        <v>0</v>
      </c>
      <c r="CP423">
        <f t="shared" si="576"/>
        <v>0.68337129840546706</v>
      </c>
      <c r="CQ423">
        <f t="shared" si="577"/>
        <v>0.84033613445378152</v>
      </c>
      <c r="CR423">
        <f t="shared" si="578"/>
        <v>0.5988023952095809</v>
      </c>
      <c r="CS423">
        <f t="shared" si="579"/>
        <v>0</v>
      </c>
      <c r="CT423">
        <f t="shared" si="580"/>
        <v>0</v>
      </c>
      <c r="CU423">
        <f t="shared" si="581"/>
        <v>0</v>
      </c>
      <c r="CV423">
        <f t="shared" si="582"/>
        <v>0</v>
      </c>
      <c r="CW423">
        <f t="shared" si="583"/>
        <v>0</v>
      </c>
      <c r="CX423">
        <f t="shared" si="584"/>
        <v>0</v>
      </c>
      <c r="CY423">
        <f t="shared" si="585"/>
        <v>0</v>
      </c>
      <c r="CZ423">
        <f t="shared" si="586"/>
        <v>0</v>
      </c>
      <c r="DA423">
        <f t="shared" si="587"/>
        <v>0</v>
      </c>
      <c r="DB423">
        <f t="shared" si="588"/>
        <v>0</v>
      </c>
      <c r="DC423">
        <f t="shared" si="589"/>
        <v>0</v>
      </c>
      <c r="DE423" s="24">
        <f t="shared" si="491"/>
        <v>0</v>
      </c>
      <c r="DF423" s="24"/>
      <c r="DG423" s="24"/>
      <c r="DH423" s="24"/>
      <c r="DI423" s="24"/>
      <c r="DJ423" s="24"/>
      <c r="DK423" s="24"/>
      <c r="DL423" s="24"/>
      <c r="DM423" s="24"/>
      <c r="DN423" s="24"/>
      <c r="DO423" s="24"/>
      <c r="DP423" s="24"/>
      <c r="DQ423" s="24"/>
      <c r="DR423" s="24"/>
      <c r="DS423" s="24"/>
    </row>
    <row r="424" spans="1:123" ht="15.75" thickBot="1">
      <c r="A424" s="24" t="str">
        <f ca="1">'UEL-UEM'!A15</f>
        <v>UEL</v>
      </c>
      <c r="B424" s="24">
        <f ca="1">'UEL-UEM'!B15</f>
        <v>13</v>
      </c>
      <c r="C424" s="24" t="str">
        <f ca="1">'UEL-UEM'!C15</f>
        <v>HELIO SERASSUELO JUNIOR</v>
      </c>
      <c r="D424" s="85" t="str">
        <f ca="1">'UEL-UEM'!D15</f>
        <v>P</v>
      </c>
      <c r="E424" s="24">
        <f ca="1">'UEL-UEM'!E15</f>
        <v>0</v>
      </c>
      <c r="F424" s="24">
        <f ca="1">'UEL-UEM'!F15</f>
        <v>0</v>
      </c>
      <c r="G424" s="24">
        <f ca="1">'UEL-UEM'!G15</f>
        <v>0</v>
      </c>
      <c r="H424" s="24">
        <f ca="1">'UEL-UEM'!H15</f>
        <v>0</v>
      </c>
      <c r="I424" s="24">
        <f ca="1">'UEL-UEM'!I15</f>
        <v>0</v>
      </c>
      <c r="J424" s="24">
        <f ca="1">'UEL-UEM'!J15</f>
        <v>0</v>
      </c>
      <c r="K424" s="24">
        <f ca="1">'UEL-UEM'!K15</f>
        <v>0</v>
      </c>
      <c r="L424" s="24">
        <f ca="1">'UEL-UEM'!L15</f>
        <v>0</v>
      </c>
      <c r="M424" s="24">
        <f ca="1">'UEL-UEM'!M15</f>
        <v>0</v>
      </c>
      <c r="N424" s="24">
        <f ca="1">'UEL-UEM'!N15</f>
        <v>0</v>
      </c>
      <c r="O424" s="24">
        <f ca="1">'UEL-UEM'!O15</f>
        <v>0</v>
      </c>
      <c r="P424" s="24">
        <f ca="1">'UEL-UEM'!P15</f>
        <v>0</v>
      </c>
      <c r="Q424" s="24">
        <f ca="1">'UEL-UEM'!Q15</f>
        <v>0</v>
      </c>
      <c r="R424" s="24">
        <f ca="1">'UEL-UEM'!R15</f>
        <v>0</v>
      </c>
      <c r="S424" s="24">
        <f ca="1">'UEL-UEM'!S15</f>
        <v>0</v>
      </c>
      <c r="T424" s="85" t="str">
        <f ca="1">'UEL-UEM'!T15</f>
        <v>P</v>
      </c>
      <c r="U424" s="24">
        <f ca="1">'UEL-UEM'!U15</f>
        <v>0</v>
      </c>
      <c r="V424" s="24">
        <f ca="1">'UEL-UEM'!V15</f>
        <v>0</v>
      </c>
      <c r="W424" s="24">
        <f ca="1">'UEL-UEM'!W15</f>
        <v>0</v>
      </c>
      <c r="X424" s="24">
        <f ca="1">'UEL-UEM'!X15</f>
        <v>2</v>
      </c>
      <c r="Y424" s="24">
        <f ca="1">'UEL-UEM'!Y15</f>
        <v>0</v>
      </c>
      <c r="Z424" s="24">
        <f ca="1">'UEL-UEM'!Z15</f>
        <v>1</v>
      </c>
      <c r="AA424" s="24">
        <f ca="1">'UEL-UEM'!AA15</f>
        <v>0</v>
      </c>
      <c r="AB424" s="24">
        <f ca="1">'UEL-UEM'!AB15</f>
        <v>0</v>
      </c>
      <c r="AC424" s="24">
        <f ca="1">'UEL-UEM'!AC15</f>
        <v>0</v>
      </c>
      <c r="AD424" s="24">
        <f ca="1">'UEL-UEM'!AD15</f>
        <v>0</v>
      </c>
      <c r="AE424" s="24">
        <f ca="1">'UEL-UEM'!AE15</f>
        <v>0</v>
      </c>
      <c r="AF424" s="24">
        <f ca="1">'UEL-UEM'!AF15</f>
        <v>0</v>
      </c>
      <c r="AG424" s="24">
        <f ca="1">'UEL-UEM'!AG15</f>
        <v>0</v>
      </c>
      <c r="AH424" s="24">
        <f ca="1">'UEL-UEM'!AH15</f>
        <v>0</v>
      </c>
      <c r="AI424" s="24">
        <f ca="1">'UEL-UEM'!AI15</f>
        <v>0</v>
      </c>
      <c r="AJ424" s="24"/>
      <c r="AK424" s="93"/>
      <c r="AL424" s="33"/>
      <c r="AM424" s="33"/>
      <c r="AN424" s="36"/>
      <c r="AO424" s="36"/>
      <c r="AP424" s="36"/>
      <c r="AQ424" s="36"/>
      <c r="AR424" s="37"/>
      <c r="AS424" s="33"/>
      <c r="AT424" s="33"/>
      <c r="AU424" s="33"/>
      <c r="AV424" s="33"/>
      <c r="AW424" s="33"/>
      <c r="AX424" s="33"/>
      <c r="AY424" s="33"/>
      <c r="AZ424" s="38">
        <f t="shared" si="541"/>
        <v>2</v>
      </c>
      <c r="BA424" s="39">
        <f t="shared" si="542"/>
        <v>0</v>
      </c>
      <c r="BB424" s="40">
        <f t="shared" si="543"/>
        <v>0</v>
      </c>
      <c r="BC424" s="31">
        <f t="shared" si="544"/>
        <v>0</v>
      </c>
      <c r="BD424" s="40">
        <f t="shared" si="545"/>
        <v>0</v>
      </c>
      <c r="BE424" s="31">
        <f t="shared" si="546"/>
        <v>0</v>
      </c>
      <c r="BF424" s="40">
        <f t="shared" si="547"/>
        <v>2</v>
      </c>
      <c r="BG424" s="31">
        <f t="shared" si="548"/>
        <v>2</v>
      </c>
      <c r="BH424" s="40">
        <f t="shared" si="549"/>
        <v>0</v>
      </c>
      <c r="BI424" s="40">
        <f t="shared" si="550"/>
        <v>1</v>
      </c>
      <c r="BJ424" s="40">
        <f t="shared" si="551"/>
        <v>0</v>
      </c>
      <c r="BK424" s="40">
        <f t="shared" si="552"/>
        <v>0</v>
      </c>
      <c r="BL424" s="40">
        <f t="shared" si="553"/>
        <v>0</v>
      </c>
      <c r="BM424" s="31">
        <f t="shared" si="554"/>
        <v>0</v>
      </c>
      <c r="BN424" s="40">
        <f t="shared" si="555"/>
        <v>0</v>
      </c>
      <c r="BO424" s="40">
        <f t="shared" si="556"/>
        <v>0</v>
      </c>
      <c r="BP424" s="40">
        <f t="shared" si="557"/>
        <v>0</v>
      </c>
      <c r="BQ424" s="40">
        <f t="shared" si="558"/>
        <v>0</v>
      </c>
      <c r="BR424" s="40">
        <f t="shared" si="559"/>
        <v>0</v>
      </c>
      <c r="BS424" s="31">
        <f t="shared" si="560"/>
        <v>0</v>
      </c>
      <c r="BT424" s="40">
        <f t="shared" si="561"/>
        <v>0</v>
      </c>
      <c r="BU424" s="41">
        <f t="shared" si="562"/>
        <v>0</v>
      </c>
      <c r="BV424" s="41">
        <f t="shared" si="563"/>
        <v>0</v>
      </c>
      <c r="BW424" s="42"/>
      <c r="BX424" s="39">
        <f t="shared" si="564"/>
        <v>80</v>
      </c>
      <c r="BY424" s="40">
        <f t="shared" si="565"/>
        <v>10</v>
      </c>
      <c r="BZ424" s="40">
        <f t="shared" si="566"/>
        <v>0</v>
      </c>
      <c r="CA424" s="40">
        <f t="shared" si="567"/>
        <v>0</v>
      </c>
      <c r="CB424" s="40">
        <f t="shared" si="568"/>
        <v>0</v>
      </c>
      <c r="CC424" s="32">
        <f t="shared" si="489"/>
        <v>90</v>
      </c>
      <c r="CD424" s="177">
        <f t="shared" si="262"/>
        <v>-56.666666666666657</v>
      </c>
      <c r="CE424" s="24" t="str">
        <f t="shared" si="569"/>
        <v>NAO</v>
      </c>
      <c r="CF424" s="177">
        <f t="shared" si="263"/>
        <v>-96.666666666666657</v>
      </c>
      <c r="CG424" s="24" t="str">
        <f t="shared" si="570"/>
        <v>NAO</v>
      </c>
      <c r="CH424" s="177">
        <f t="shared" si="264"/>
        <v>-150</v>
      </c>
      <c r="CI424" s="24" t="str">
        <f t="shared" si="571"/>
        <v>NAO</v>
      </c>
      <c r="CJ424" s="24">
        <f t="shared" si="490"/>
        <v>355</v>
      </c>
      <c r="CK424" s="175">
        <f t="shared" si="572"/>
        <v>4.54396284048166E-2</v>
      </c>
      <c r="CM424">
        <f t="shared" si="573"/>
        <v>0</v>
      </c>
      <c r="CN424">
        <f t="shared" si="574"/>
        <v>0</v>
      </c>
      <c r="CO424">
        <f t="shared" si="575"/>
        <v>0</v>
      </c>
      <c r="CP424">
        <f t="shared" si="576"/>
        <v>0.45558086560364469</v>
      </c>
      <c r="CQ424">
        <f t="shared" si="577"/>
        <v>0</v>
      </c>
      <c r="CR424">
        <f t="shared" si="578"/>
        <v>0.29940119760479045</v>
      </c>
      <c r="CS424">
        <f t="shared" si="579"/>
        <v>0</v>
      </c>
      <c r="CT424">
        <f t="shared" si="580"/>
        <v>0</v>
      </c>
      <c r="CU424">
        <f t="shared" si="581"/>
        <v>0</v>
      </c>
      <c r="CV424">
        <f t="shared" si="582"/>
        <v>0</v>
      </c>
      <c r="CW424">
        <f t="shared" si="583"/>
        <v>0</v>
      </c>
      <c r="CX424">
        <f t="shared" si="584"/>
        <v>0</v>
      </c>
      <c r="CY424">
        <f t="shared" si="585"/>
        <v>0</v>
      </c>
      <c r="CZ424">
        <f t="shared" si="586"/>
        <v>0</v>
      </c>
      <c r="DA424">
        <f t="shared" si="587"/>
        <v>0</v>
      </c>
      <c r="DB424">
        <f t="shared" si="588"/>
        <v>0</v>
      </c>
      <c r="DC424">
        <f t="shared" si="589"/>
        <v>0</v>
      </c>
      <c r="DE424" s="24">
        <f t="shared" si="491"/>
        <v>0</v>
      </c>
      <c r="DF424" s="24"/>
      <c r="DG424" s="24"/>
      <c r="DH424" s="24"/>
      <c r="DI424" s="24"/>
      <c r="DJ424" s="24"/>
      <c r="DK424" s="24"/>
      <c r="DL424" s="24"/>
      <c r="DM424" s="24"/>
      <c r="DN424" s="24"/>
      <c r="DO424" s="24"/>
      <c r="DP424" s="24"/>
      <c r="DQ424" s="24"/>
      <c r="DR424" s="24"/>
      <c r="DS424" s="24"/>
    </row>
    <row r="425" spans="1:123" ht="15.75" thickBot="1">
      <c r="A425" s="24" t="str">
        <f ca="1">'UEL-UEM'!A16</f>
        <v>UEL</v>
      </c>
      <c r="B425" s="24">
        <f ca="1">'UEL-UEM'!B16</f>
        <v>14</v>
      </c>
      <c r="C425" s="24" t="str">
        <f ca="1">'UEL-UEM'!C16</f>
        <v>ELZA MARGARIDA DE MENDONÇA PEIXOTO</v>
      </c>
      <c r="D425" s="85" t="str">
        <f ca="1">'UEL-UEM'!D16</f>
        <v>P</v>
      </c>
      <c r="E425" s="24">
        <f ca="1">'UEL-UEM'!E16</f>
        <v>0</v>
      </c>
      <c r="F425" s="24">
        <f ca="1">'UEL-UEM'!F16</f>
        <v>1</v>
      </c>
      <c r="G425" s="24">
        <f ca="1">'UEL-UEM'!G16</f>
        <v>0</v>
      </c>
      <c r="H425" s="24">
        <f ca="1">'UEL-UEM'!H16</f>
        <v>0</v>
      </c>
      <c r="I425" s="24">
        <f ca="1">'UEL-UEM'!I16</f>
        <v>0</v>
      </c>
      <c r="J425" s="24">
        <f ca="1">'UEL-UEM'!J16</f>
        <v>2</v>
      </c>
      <c r="K425" s="24">
        <f ca="1">'UEL-UEM'!K16</f>
        <v>2</v>
      </c>
      <c r="L425" s="24">
        <f ca="1">'UEL-UEM'!L16</f>
        <v>0</v>
      </c>
      <c r="M425" s="24">
        <f ca="1">'UEL-UEM'!M16</f>
        <v>0</v>
      </c>
      <c r="N425" s="24">
        <f ca="1">'UEL-UEM'!N16</f>
        <v>0</v>
      </c>
      <c r="O425" s="24">
        <f ca="1">'UEL-UEM'!O16</f>
        <v>0</v>
      </c>
      <c r="P425" s="24">
        <f ca="1">'UEL-UEM'!P16</f>
        <v>0</v>
      </c>
      <c r="Q425" s="24">
        <f ca="1">'UEL-UEM'!Q16</f>
        <v>0</v>
      </c>
      <c r="R425" s="24">
        <f ca="1">'UEL-UEM'!R16</f>
        <v>0</v>
      </c>
      <c r="S425" s="24">
        <f ca="1">'UEL-UEM'!S16</f>
        <v>0</v>
      </c>
      <c r="T425" s="85" t="str">
        <f ca="1">'UEL-UEM'!T16</f>
        <v>C</v>
      </c>
      <c r="U425" s="24">
        <f ca="1">'UEL-UEM'!U16</f>
        <v>0</v>
      </c>
      <c r="V425" s="24">
        <f ca="1">'UEL-UEM'!V16</f>
        <v>0</v>
      </c>
      <c r="W425" s="24">
        <f ca="1">'UEL-UEM'!W16</f>
        <v>0</v>
      </c>
      <c r="X425" s="24">
        <f ca="1">'UEL-UEM'!X16</f>
        <v>0</v>
      </c>
      <c r="Y425" s="24">
        <f ca="1">'UEL-UEM'!Y16</f>
        <v>0</v>
      </c>
      <c r="Z425" s="24">
        <f ca="1">'UEL-UEM'!Z16</f>
        <v>0</v>
      </c>
      <c r="AA425" s="24">
        <f ca="1">'UEL-UEM'!AA16</f>
        <v>0</v>
      </c>
      <c r="AB425" s="24">
        <f ca="1">'UEL-UEM'!AB16</f>
        <v>0</v>
      </c>
      <c r="AC425" s="24">
        <f ca="1">'UEL-UEM'!AC16</f>
        <v>0</v>
      </c>
      <c r="AD425" s="24">
        <f ca="1">'UEL-UEM'!AD16</f>
        <v>0</v>
      </c>
      <c r="AE425" s="24">
        <f ca="1">'UEL-UEM'!AE16</f>
        <v>0</v>
      </c>
      <c r="AF425" s="24">
        <f ca="1">'UEL-UEM'!AF16</f>
        <v>0</v>
      </c>
      <c r="AG425" s="24">
        <f ca="1">'UEL-UEM'!AG16</f>
        <v>0</v>
      </c>
      <c r="AH425" s="24">
        <f ca="1">'UEL-UEM'!AH16</f>
        <v>0</v>
      </c>
      <c r="AI425" s="24">
        <f ca="1">'UEL-UEM'!AI16</f>
        <v>0</v>
      </c>
      <c r="AJ425" s="24"/>
      <c r="AK425" s="93"/>
      <c r="AL425" s="33"/>
      <c r="AM425" s="33"/>
      <c r="AN425" s="36"/>
      <c r="AO425" s="36"/>
      <c r="AP425" s="36"/>
      <c r="AQ425" s="36"/>
      <c r="AR425" s="37"/>
      <c r="AS425" s="33"/>
      <c r="AT425" s="33"/>
      <c r="AU425" s="33"/>
      <c r="AV425" s="33"/>
      <c r="AW425" s="33"/>
      <c r="AX425" s="33"/>
      <c r="AY425" s="33"/>
      <c r="AZ425" s="38">
        <f t="shared" si="541"/>
        <v>1</v>
      </c>
      <c r="BA425" s="39">
        <f t="shared" si="542"/>
        <v>0</v>
      </c>
      <c r="BB425" s="40">
        <f t="shared" si="543"/>
        <v>1</v>
      </c>
      <c r="BC425" s="31">
        <f t="shared" si="544"/>
        <v>1</v>
      </c>
      <c r="BD425" s="40">
        <f t="shared" si="545"/>
        <v>0</v>
      </c>
      <c r="BE425" s="31">
        <f t="shared" si="546"/>
        <v>1</v>
      </c>
      <c r="BF425" s="40">
        <f t="shared" si="547"/>
        <v>0</v>
      </c>
      <c r="BG425" s="31">
        <f t="shared" si="548"/>
        <v>1</v>
      </c>
      <c r="BH425" s="40">
        <f t="shared" si="549"/>
        <v>0</v>
      </c>
      <c r="BI425" s="40">
        <f t="shared" si="550"/>
        <v>2</v>
      </c>
      <c r="BJ425" s="40">
        <f t="shared" si="551"/>
        <v>2</v>
      </c>
      <c r="BK425" s="40">
        <f t="shared" si="552"/>
        <v>0</v>
      </c>
      <c r="BL425" s="40">
        <f t="shared" si="553"/>
        <v>0</v>
      </c>
      <c r="BM425" s="31">
        <f t="shared" si="554"/>
        <v>0</v>
      </c>
      <c r="BN425" s="40">
        <f t="shared" si="555"/>
        <v>0</v>
      </c>
      <c r="BO425" s="40">
        <f t="shared" si="556"/>
        <v>0</v>
      </c>
      <c r="BP425" s="40">
        <f t="shared" si="557"/>
        <v>0</v>
      </c>
      <c r="BQ425" s="40">
        <f t="shared" si="558"/>
        <v>0</v>
      </c>
      <c r="BR425" s="40">
        <f t="shared" si="559"/>
        <v>0</v>
      </c>
      <c r="BS425" s="31">
        <f t="shared" si="560"/>
        <v>0</v>
      </c>
      <c r="BT425" s="40">
        <f t="shared" si="561"/>
        <v>0</v>
      </c>
      <c r="BU425" s="41">
        <f t="shared" si="562"/>
        <v>0</v>
      </c>
      <c r="BV425" s="41">
        <f t="shared" si="563"/>
        <v>0</v>
      </c>
      <c r="BW425" s="42"/>
      <c r="BX425" s="39">
        <f t="shared" si="564"/>
        <v>80</v>
      </c>
      <c r="BY425" s="40">
        <f t="shared" si="565"/>
        <v>20</v>
      </c>
      <c r="BZ425" s="40">
        <f t="shared" si="566"/>
        <v>10</v>
      </c>
      <c r="CA425" s="40">
        <f t="shared" si="567"/>
        <v>0</v>
      </c>
      <c r="CB425" s="40">
        <f t="shared" si="568"/>
        <v>0</v>
      </c>
      <c r="CC425" s="32">
        <f t="shared" si="489"/>
        <v>110</v>
      </c>
      <c r="CD425" s="177">
        <f t="shared" si="262"/>
        <v>36.666666666666671</v>
      </c>
      <c r="CE425" s="24">
        <f t="shared" si="569"/>
        <v>3</v>
      </c>
      <c r="CF425" s="177">
        <f t="shared" si="263"/>
        <v>16.666666666666671</v>
      </c>
      <c r="CG425" s="24">
        <f t="shared" si="570"/>
        <v>4</v>
      </c>
      <c r="CH425" s="177">
        <f t="shared" si="264"/>
        <v>-10</v>
      </c>
      <c r="CI425" s="24" t="str">
        <f t="shared" si="571"/>
        <v>NAO</v>
      </c>
      <c r="CJ425" s="24">
        <f t="shared" si="490"/>
        <v>340</v>
      </c>
      <c r="CK425" s="175">
        <f t="shared" si="572"/>
        <v>5.5537323605886958E-2</v>
      </c>
      <c r="CM425">
        <f t="shared" si="573"/>
        <v>0</v>
      </c>
      <c r="CN425">
        <f t="shared" si="574"/>
        <v>0.1557632398753894</v>
      </c>
      <c r="CO425">
        <f t="shared" si="575"/>
        <v>0</v>
      </c>
      <c r="CP425">
        <f t="shared" si="576"/>
        <v>0</v>
      </c>
      <c r="CQ425">
        <f t="shared" si="577"/>
        <v>0</v>
      </c>
      <c r="CR425">
        <f t="shared" si="578"/>
        <v>0.5988023952095809</v>
      </c>
      <c r="CS425">
        <f t="shared" si="579"/>
        <v>2.0408163265306123</v>
      </c>
      <c r="CT425">
        <f t="shared" si="580"/>
        <v>0</v>
      </c>
      <c r="CU425">
        <f t="shared" si="581"/>
        <v>0</v>
      </c>
      <c r="CV425">
        <f t="shared" si="582"/>
        <v>0</v>
      </c>
      <c r="CW425">
        <f t="shared" si="583"/>
        <v>0</v>
      </c>
      <c r="CX425">
        <f t="shared" si="584"/>
        <v>0</v>
      </c>
      <c r="CY425">
        <f t="shared" si="585"/>
        <v>0</v>
      </c>
      <c r="CZ425">
        <f t="shared" si="586"/>
        <v>0</v>
      </c>
      <c r="DA425">
        <f t="shared" si="587"/>
        <v>0</v>
      </c>
      <c r="DB425">
        <f t="shared" si="588"/>
        <v>0</v>
      </c>
      <c r="DC425">
        <f t="shared" si="589"/>
        <v>0</v>
      </c>
      <c r="DE425" s="24">
        <f t="shared" si="491"/>
        <v>0</v>
      </c>
      <c r="DF425" s="24"/>
      <c r="DG425" s="24"/>
      <c r="DH425" s="24"/>
      <c r="DI425" s="24"/>
      <c r="DJ425" s="24"/>
      <c r="DK425" s="24"/>
      <c r="DL425" s="24"/>
      <c r="DM425" s="24"/>
      <c r="DN425" s="24"/>
      <c r="DO425" s="24"/>
      <c r="DP425" s="24"/>
      <c r="DQ425" s="24"/>
      <c r="DR425" s="24"/>
      <c r="DS425" s="24"/>
    </row>
    <row r="426" spans="1:123" ht="15.75" thickBot="1">
      <c r="A426" s="24" t="str">
        <f ca="1">'UEL-UEM'!A17</f>
        <v>UEL</v>
      </c>
      <c r="B426" s="24">
        <f ca="1">'UEL-UEM'!B17</f>
        <v>15</v>
      </c>
      <c r="C426" s="24" t="str">
        <f ca="1">'UEL-UEM'!C17</f>
        <v>FELIPE FOSSATI REICHERT</v>
      </c>
      <c r="D426" s="85" t="str">
        <f ca="1">'UEL-UEM'!D17</f>
        <v>C</v>
      </c>
      <c r="E426" s="24">
        <f ca="1">'UEL-UEM'!E17</f>
        <v>0</v>
      </c>
      <c r="F426" s="24">
        <f ca="1">'UEL-UEM'!F17</f>
        <v>0</v>
      </c>
      <c r="G426" s="24">
        <f ca="1">'UEL-UEM'!G17</f>
        <v>0</v>
      </c>
      <c r="H426" s="24">
        <f ca="1">'UEL-UEM'!H17</f>
        <v>0</v>
      </c>
      <c r="I426" s="24">
        <f ca="1">'UEL-UEM'!I17</f>
        <v>0</v>
      </c>
      <c r="J426" s="24">
        <f ca="1">'UEL-UEM'!J17</f>
        <v>0</v>
      </c>
      <c r="K426" s="24">
        <f ca="1">'UEL-UEM'!K17</f>
        <v>0</v>
      </c>
      <c r="L426" s="24">
        <f ca="1">'UEL-UEM'!L17</f>
        <v>0</v>
      </c>
      <c r="M426" s="24">
        <f ca="1">'UEL-UEM'!M17</f>
        <v>0</v>
      </c>
      <c r="N426" s="24">
        <f ca="1">'UEL-UEM'!N17</f>
        <v>0</v>
      </c>
      <c r="O426" s="24">
        <f ca="1">'UEL-UEM'!O17</f>
        <v>0</v>
      </c>
      <c r="P426" s="24">
        <f ca="1">'UEL-UEM'!P17</f>
        <v>0</v>
      </c>
      <c r="Q426" s="24">
        <f ca="1">'UEL-UEM'!Q17</f>
        <v>0</v>
      </c>
      <c r="R426" s="24">
        <f ca="1">'UEL-UEM'!R17</f>
        <v>0</v>
      </c>
      <c r="S426" s="24">
        <f ca="1">'UEL-UEM'!S17</f>
        <v>0</v>
      </c>
      <c r="T426" s="85" t="str">
        <f ca="1">'UEL-UEM'!T17</f>
        <v>C</v>
      </c>
      <c r="U426" s="24">
        <f ca="1">'UEL-UEM'!U17</f>
        <v>0</v>
      </c>
      <c r="V426" s="24">
        <f ca="1">'UEL-UEM'!V17</f>
        <v>0</v>
      </c>
      <c r="W426" s="24">
        <f ca="1">'UEL-UEM'!W17</f>
        <v>0</v>
      </c>
      <c r="X426" s="24">
        <f ca="1">'UEL-UEM'!X17</f>
        <v>0</v>
      </c>
      <c r="Y426" s="24">
        <f ca="1">'UEL-UEM'!Y17</f>
        <v>0</v>
      </c>
      <c r="Z426" s="24">
        <f ca="1">'UEL-UEM'!Z17</f>
        <v>0</v>
      </c>
      <c r="AA426" s="24">
        <f ca="1">'UEL-UEM'!AA17</f>
        <v>0</v>
      </c>
      <c r="AB426" s="24">
        <f ca="1">'UEL-UEM'!AB17</f>
        <v>0</v>
      </c>
      <c r="AC426" s="24">
        <f ca="1">'UEL-UEM'!AC17</f>
        <v>0</v>
      </c>
      <c r="AD426" s="24">
        <f ca="1">'UEL-UEM'!AD17</f>
        <v>0</v>
      </c>
      <c r="AE426" s="24">
        <f ca="1">'UEL-UEM'!AE17</f>
        <v>0</v>
      </c>
      <c r="AF426" s="24">
        <f ca="1">'UEL-UEM'!AF17</f>
        <v>0</v>
      </c>
      <c r="AG426" s="24">
        <f ca="1">'UEL-UEM'!AG17</f>
        <v>0</v>
      </c>
      <c r="AH426" s="24">
        <f ca="1">'UEL-UEM'!AH17</f>
        <v>0</v>
      </c>
      <c r="AI426" s="24">
        <f ca="1">'UEL-UEM'!AI17</f>
        <v>0</v>
      </c>
      <c r="AJ426" s="24"/>
      <c r="AK426" s="93"/>
      <c r="AL426" s="33"/>
      <c r="AM426" s="33"/>
      <c r="AN426" s="36"/>
      <c r="AO426" s="36"/>
      <c r="AP426" s="36"/>
      <c r="AQ426" s="36"/>
      <c r="AR426" s="37"/>
      <c r="AS426" s="33"/>
      <c r="AT426" s="33"/>
      <c r="AU426" s="33"/>
      <c r="AV426" s="33"/>
      <c r="AW426" s="33"/>
      <c r="AX426" s="33"/>
      <c r="AY426" s="33"/>
      <c r="AZ426" s="38">
        <f t="shared" si="541"/>
        <v>0</v>
      </c>
      <c r="BA426" s="39">
        <f t="shared" si="542"/>
        <v>0</v>
      </c>
      <c r="BB426" s="40">
        <f t="shared" si="543"/>
        <v>0</v>
      </c>
      <c r="BC426" s="31">
        <f t="shared" si="544"/>
        <v>0</v>
      </c>
      <c r="BD426" s="40">
        <f t="shared" si="545"/>
        <v>0</v>
      </c>
      <c r="BE426" s="31">
        <f t="shared" si="546"/>
        <v>0</v>
      </c>
      <c r="BF426" s="40">
        <f t="shared" si="547"/>
        <v>0</v>
      </c>
      <c r="BG426" s="31">
        <f t="shared" si="548"/>
        <v>0</v>
      </c>
      <c r="BH426" s="40">
        <f t="shared" si="549"/>
        <v>0</v>
      </c>
      <c r="BI426" s="40">
        <f t="shared" si="550"/>
        <v>0</v>
      </c>
      <c r="BJ426" s="40">
        <f t="shared" si="551"/>
        <v>0</v>
      </c>
      <c r="BK426" s="40">
        <f t="shared" si="552"/>
        <v>0</v>
      </c>
      <c r="BL426" s="40">
        <f t="shared" si="553"/>
        <v>0</v>
      </c>
      <c r="BM426" s="31">
        <f t="shared" si="554"/>
        <v>0</v>
      </c>
      <c r="BN426" s="40">
        <f t="shared" si="555"/>
        <v>0</v>
      </c>
      <c r="BO426" s="40">
        <f t="shared" si="556"/>
        <v>0</v>
      </c>
      <c r="BP426" s="40">
        <f t="shared" si="557"/>
        <v>0</v>
      </c>
      <c r="BQ426" s="40">
        <f t="shared" si="558"/>
        <v>0</v>
      </c>
      <c r="BR426" s="40">
        <f t="shared" si="559"/>
        <v>0</v>
      </c>
      <c r="BS426" s="31">
        <f t="shared" si="560"/>
        <v>0</v>
      </c>
      <c r="BT426" s="40">
        <f t="shared" si="561"/>
        <v>0</v>
      </c>
      <c r="BU426" s="41">
        <f t="shared" si="562"/>
        <v>0</v>
      </c>
      <c r="BV426" s="41">
        <f t="shared" si="563"/>
        <v>0</v>
      </c>
      <c r="BW426" s="42"/>
      <c r="BX426" s="39">
        <f t="shared" si="564"/>
        <v>0</v>
      </c>
      <c r="BY426" s="40">
        <f t="shared" si="565"/>
        <v>0</v>
      </c>
      <c r="BZ426" s="40">
        <f t="shared" si="566"/>
        <v>0</v>
      </c>
      <c r="CA426" s="40">
        <f t="shared" si="567"/>
        <v>0</v>
      </c>
      <c r="CB426" s="40">
        <f t="shared" si="568"/>
        <v>0</v>
      </c>
      <c r="CC426" s="32" t="str">
        <f t="shared" si="489"/>
        <v/>
      </c>
      <c r="CD426" s="177" t="e">
        <f t="shared" si="262"/>
        <v>#VALUE!</v>
      </c>
      <c r="CE426" s="24" t="str">
        <f t="shared" si="569"/>
        <v xml:space="preserve"> </v>
      </c>
      <c r="CF426" s="177" t="e">
        <f t="shared" si="263"/>
        <v>#VALUE!</v>
      </c>
      <c r="CG426" s="24" t="str">
        <f t="shared" si="570"/>
        <v xml:space="preserve"> </v>
      </c>
      <c r="CH426" s="177" t="e">
        <f t="shared" si="264"/>
        <v>#VALUE!</v>
      </c>
      <c r="CI426" s="24" t="str">
        <f t="shared" si="571"/>
        <v xml:space="preserve"> </v>
      </c>
      <c r="CJ426" s="24" t="e">
        <f t="shared" si="490"/>
        <v>#VALUE!</v>
      </c>
      <c r="CK426" s="175" t="e">
        <f t="shared" si="572"/>
        <v>#VALUE!</v>
      </c>
      <c r="CM426">
        <f t="shared" si="573"/>
        <v>0</v>
      </c>
      <c r="CN426">
        <f t="shared" si="574"/>
        <v>0</v>
      </c>
      <c r="CO426">
        <f t="shared" si="575"/>
        <v>0</v>
      </c>
      <c r="CP426">
        <f t="shared" si="576"/>
        <v>0</v>
      </c>
      <c r="CQ426">
        <f t="shared" si="577"/>
        <v>0</v>
      </c>
      <c r="CR426">
        <f t="shared" si="578"/>
        <v>0</v>
      </c>
      <c r="CS426">
        <f t="shared" si="579"/>
        <v>0</v>
      </c>
      <c r="CT426">
        <f t="shared" si="580"/>
        <v>0</v>
      </c>
      <c r="CU426">
        <f t="shared" si="581"/>
        <v>0</v>
      </c>
      <c r="CV426">
        <f t="shared" si="582"/>
        <v>0</v>
      </c>
      <c r="CW426">
        <f t="shared" si="583"/>
        <v>0</v>
      </c>
      <c r="CX426">
        <f t="shared" si="584"/>
        <v>0</v>
      </c>
      <c r="CY426">
        <f t="shared" si="585"/>
        <v>0</v>
      </c>
      <c r="CZ426">
        <f t="shared" si="586"/>
        <v>0</v>
      </c>
      <c r="DA426">
        <f t="shared" si="587"/>
        <v>0</v>
      </c>
      <c r="DB426">
        <f t="shared" si="588"/>
        <v>0</v>
      </c>
      <c r="DC426">
        <f t="shared" si="589"/>
        <v>0</v>
      </c>
      <c r="DE426" s="24">
        <f t="shared" si="491"/>
        <v>0</v>
      </c>
      <c r="DF426" s="24"/>
      <c r="DG426" s="24"/>
      <c r="DH426" s="24"/>
      <c r="DI426" s="24"/>
      <c r="DJ426" s="24"/>
      <c r="DK426" s="24"/>
      <c r="DL426" s="24"/>
      <c r="DM426" s="24"/>
      <c r="DN426" s="24"/>
      <c r="DO426" s="24"/>
      <c r="DP426" s="24"/>
      <c r="DQ426" s="24"/>
      <c r="DR426" s="24"/>
      <c r="DS426" s="24"/>
    </row>
    <row r="427" spans="1:123" ht="15.75" thickBot="1">
      <c r="A427" s="24" t="str">
        <f ca="1">'UEL-UEM'!A18</f>
        <v>UEM</v>
      </c>
      <c r="B427" s="24">
        <f ca="1">'UEL-UEM'!B18</f>
        <v>16</v>
      </c>
      <c r="C427" s="24" t="str">
        <f ca="1">'UEL-UEM'!C18</f>
        <v>JOSÉ LUIZ LOPES VIEIRA</v>
      </c>
      <c r="D427" s="85" t="str">
        <f ca="1">'UEL-UEM'!D18</f>
        <v>P</v>
      </c>
      <c r="E427" s="24">
        <f ca="1">'UEL-UEM'!E18</f>
        <v>0</v>
      </c>
      <c r="F427" s="24">
        <f ca="1">'UEL-UEM'!F18</f>
        <v>0</v>
      </c>
      <c r="G427" s="24">
        <f ca="1">'UEL-UEM'!G18</f>
        <v>5</v>
      </c>
      <c r="H427" s="24">
        <f ca="1">'UEL-UEM'!H18</f>
        <v>1</v>
      </c>
      <c r="I427" s="24">
        <f ca="1">'UEL-UEM'!I18</f>
        <v>0</v>
      </c>
      <c r="J427" s="24">
        <f ca="1">'UEL-UEM'!J18</f>
        <v>0</v>
      </c>
      <c r="K427" s="24">
        <f ca="1">'UEL-UEM'!K18</f>
        <v>0</v>
      </c>
      <c r="L427" s="24">
        <f ca="1">'UEL-UEM'!L18</f>
        <v>0</v>
      </c>
      <c r="M427" s="24">
        <f ca="1">'UEL-UEM'!M18</f>
        <v>0</v>
      </c>
      <c r="N427" s="24">
        <f ca="1">'UEL-UEM'!N18</f>
        <v>0</v>
      </c>
      <c r="O427" s="24">
        <f ca="1">'UEL-UEM'!O18</f>
        <v>0</v>
      </c>
      <c r="P427" s="24">
        <f ca="1">'UEL-UEM'!P18</f>
        <v>0</v>
      </c>
      <c r="Q427" s="24">
        <f ca="1">'UEL-UEM'!Q18</f>
        <v>0</v>
      </c>
      <c r="R427" s="24">
        <f ca="1">'UEL-UEM'!R18</f>
        <v>0</v>
      </c>
      <c r="S427" s="24">
        <f ca="1">'UEL-UEM'!S18</f>
        <v>0</v>
      </c>
      <c r="T427" s="85" t="str">
        <f ca="1">'UEL-UEM'!T18</f>
        <v>P</v>
      </c>
      <c r="U427" s="24">
        <f ca="1">'UEL-UEM'!U18</f>
        <v>0</v>
      </c>
      <c r="V427" s="24">
        <f ca="1">'UEL-UEM'!V18</f>
        <v>0</v>
      </c>
      <c r="W427" s="24">
        <f ca="1">'UEL-UEM'!W18</f>
        <v>2</v>
      </c>
      <c r="X427" s="24">
        <f ca="1">'UEL-UEM'!X18</f>
        <v>2</v>
      </c>
      <c r="Y427" s="24">
        <f ca="1">'UEL-UEM'!Y18</f>
        <v>0</v>
      </c>
      <c r="Z427" s="24">
        <f ca="1">'UEL-UEM'!Z18</f>
        <v>0</v>
      </c>
      <c r="AA427" s="24">
        <f ca="1">'UEL-UEM'!AA18</f>
        <v>0</v>
      </c>
      <c r="AB427" s="24">
        <f ca="1">'UEL-UEM'!AB18</f>
        <v>0</v>
      </c>
      <c r="AC427" s="24">
        <f ca="1">'UEL-UEM'!AC18</f>
        <v>0</v>
      </c>
      <c r="AD427" s="24">
        <f ca="1">'UEL-UEM'!AD18</f>
        <v>0</v>
      </c>
      <c r="AE427" s="24">
        <f ca="1">'UEL-UEM'!AE18</f>
        <v>0</v>
      </c>
      <c r="AF427" s="24">
        <f ca="1">'UEL-UEM'!AF18</f>
        <v>0</v>
      </c>
      <c r="AG427" s="24">
        <f ca="1">'UEL-UEM'!AG18</f>
        <v>0</v>
      </c>
      <c r="AH427" s="24">
        <f ca="1">'UEL-UEM'!AH18</f>
        <v>0</v>
      </c>
      <c r="AI427" s="24">
        <f ca="1">'UEL-UEM'!AI18</f>
        <v>0</v>
      </c>
      <c r="AJ427" s="24"/>
      <c r="AK427" s="93"/>
      <c r="AL427" s="33"/>
      <c r="AM427" s="33"/>
      <c r="AN427" s="36"/>
      <c r="AO427" s="36"/>
      <c r="AP427" s="36"/>
      <c r="AQ427" s="36"/>
      <c r="AR427" s="37"/>
      <c r="AS427" s="33"/>
      <c r="AT427" s="33"/>
      <c r="AU427" s="33"/>
      <c r="AV427" s="33"/>
      <c r="AW427" s="33"/>
      <c r="AX427" s="33"/>
      <c r="AY427" s="33"/>
      <c r="AZ427" s="38">
        <f t="shared" si="541"/>
        <v>2</v>
      </c>
      <c r="BA427" s="39">
        <f t="shared" si="542"/>
        <v>0</v>
      </c>
      <c r="BB427" s="40">
        <f t="shared" si="543"/>
        <v>0</v>
      </c>
      <c r="BC427" s="31">
        <f t="shared" si="544"/>
        <v>0</v>
      </c>
      <c r="BD427" s="40">
        <f t="shared" si="545"/>
        <v>7</v>
      </c>
      <c r="BE427" s="31">
        <f t="shared" si="546"/>
        <v>7</v>
      </c>
      <c r="BF427" s="40">
        <f t="shared" si="547"/>
        <v>3</v>
      </c>
      <c r="BG427" s="31">
        <f t="shared" si="548"/>
        <v>10</v>
      </c>
      <c r="BH427" s="40">
        <f t="shared" si="549"/>
        <v>0</v>
      </c>
      <c r="BI427" s="40">
        <f t="shared" si="550"/>
        <v>0</v>
      </c>
      <c r="BJ427" s="40">
        <f t="shared" si="551"/>
        <v>0</v>
      </c>
      <c r="BK427" s="40">
        <f t="shared" si="552"/>
        <v>0</v>
      </c>
      <c r="BL427" s="40">
        <f t="shared" si="553"/>
        <v>0</v>
      </c>
      <c r="BM427" s="31">
        <f t="shared" si="554"/>
        <v>0</v>
      </c>
      <c r="BN427" s="40">
        <f t="shared" si="555"/>
        <v>0</v>
      </c>
      <c r="BO427" s="40">
        <f t="shared" si="556"/>
        <v>0</v>
      </c>
      <c r="BP427" s="40">
        <f t="shared" si="557"/>
        <v>0</v>
      </c>
      <c r="BQ427" s="40">
        <f t="shared" si="558"/>
        <v>0</v>
      </c>
      <c r="BR427" s="40">
        <f t="shared" si="559"/>
        <v>0</v>
      </c>
      <c r="BS427" s="31">
        <f t="shared" si="560"/>
        <v>0</v>
      </c>
      <c r="BT427" s="40">
        <f t="shared" si="561"/>
        <v>0</v>
      </c>
      <c r="BU427" s="41">
        <f t="shared" si="562"/>
        <v>0</v>
      </c>
      <c r="BV427" s="41">
        <f t="shared" si="563"/>
        <v>0</v>
      </c>
      <c r="BW427" s="42"/>
      <c r="BX427" s="39">
        <f t="shared" si="564"/>
        <v>540</v>
      </c>
      <c r="BY427" s="40">
        <f t="shared" si="565"/>
        <v>0</v>
      </c>
      <c r="BZ427" s="40">
        <f t="shared" si="566"/>
        <v>0</v>
      </c>
      <c r="CA427" s="40">
        <f t="shared" si="567"/>
        <v>0</v>
      </c>
      <c r="CB427" s="40">
        <f t="shared" si="568"/>
        <v>0</v>
      </c>
      <c r="CC427" s="32">
        <f t="shared" si="489"/>
        <v>540</v>
      </c>
      <c r="CD427" s="177">
        <f t="shared" si="262"/>
        <v>393.33333333333337</v>
      </c>
      <c r="CE427" s="24">
        <f t="shared" si="569"/>
        <v>3</v>
      </c>
      <c r="CF427" s="177">
        <f t="shared" si="263"/>
        <v>353.33333333333337</v>
      </c>
      <c r="CG427" s="24">
        <f t="shared" si="570"/>
        <v>4</v>
      </c>
      <c r="CH427" s="177">
        <f t="shared" si="264"/>
        <v>300</v>
      </c>
      <c r="CI427" s="24">
        <f t="shared" si="571"/>
        <v>5</v>
      </c>
      <c r="CJ427" s="24">
        <f t="shared" si="490"/>
        <v>114</v>
      </c>
      <c r="CK427" s="175">
        <f t="shared" si="572"/>
        <v>0.27263777042889958</v>
      </c>
      <c r="CM427">
        <f t="shared" si="573"/>
        <v>0</v>
      </c>
      <c r="CN427">
        <f t="shared" si="574"/>
        <v>0</v>
      </c>
      <c r="CO427">
        <f t="shared" si="575"/>
        <v>0.69860279441117767</v>
      </c>
      <c r="CP427">
        <f t="shared" si="576"/>
        <v>0.68337129840546706</v>
      </c>
      <c r="CQ427">
        <f t="shared" si="577"/>
        <v>0</v>
      </c>
      <c r="CR427">
        <f t="shared" si="578"/>
        <v>0</v>
      </c>
      <c r="CS427">
        <f t="shared" si="579"/>
        <v>0</v>
      </c>
      <c r="CT427">
        <f t="shared" si="580"/>
        <v>0</v>
      </c>
      <c r="CU427">
        <f t="shared" si="581"/>
        <v>0</v>
      </c>
      <c r="CV427">
        <f t="shared" si="582"/>
        <v>0</v>
      </c>
      <c r="CW427">
        <f t="shared" si="583"/>
        <v>0</v>
      </c>
      <c r="CX427">
        <f t="shared" si="584"/>
        <v>0</v>
      </c>
      <c r="CY427">
        <f t="shared" si="585"/>
        <v>0</v>
      </c>
      <c r="CZ427">
        <f t="shared" si="586"/>
        <v>0</v>
      </c>
      <c r="DA427">
        <f t="shared" si="587"/>
        <v>0</v>
      </c>
      <c r="DB427">
        <f t="shared" si="588"/>
        <v>0</v>
      </c>
      <c r="DC427">
        <f t="shared" si="589"/>
        <v>0</v>
      </c>
      <c r="DE427" s="24">
        <f t="shared" si="491"/>
        <v>0</v>
      </c>
      <c r="DF427" s="24"/>
      <c r="DG427" s="24"/>
      <c r="DH427" s="24"/>
      <c r="DI427" s="24"/>
      <c r="DJ427" s="24"/>
      <c r="DK427" s="24"/>
      <c r="DL427" s="24"/>
      <c r="DM427" s="24"/>
      <c r="DN427" s="24"/>
      <c r="DO427" s="24"/>
      <c r="DP427" s="24"/>
      <c r="DQ427" s="24"/>
      <c r="DR427" s="24"/>
      <c r="DS427" s="24"/>
    </row>
    <row r="428" spans="1:123" ht="15.75" thickBot="1">
      <c r="A428" s="24" t="str">
        <f ca="1">'UEL-UEM'!A19</f>
        <v>UEM</v>
      </c>
      <c r="B428" s="24">
        <f ca="1">'UEL-UEM'!B19</f>
        <v>17</v>
      </c>
      <c r="C428" s="24" t="str">
        <f ca="1">'UEL-UEM'!C19</f>
        <v>LENAMAR FIORESE VIEIRA</v>
      </c>
      <c r="D428" s="85" t="str">
        <f ca="1">'UEL-UEM'!D19</f>
        <v>P</v>
      </c>
      <c r="E428" s="24">
        <f ca="1">'UEL-UEM'!E19</f>
        <v>0</v>
      </c>
      <c r="F428" s="24">
        <f ca="1">'UEL-UEM'!F19</f>
        <v>2</v>
      </c>
      <c r="G428" s="24">
        <f ca="1">'UEL-UEM'!G19</f>
        <v>3</v>
      </c>
      <c r="H428" s="24">
        <f ca="1">'UEL-UEM'!H19</f>
        <v>2</v>
      </c>
      <c r="I428" s="24">
        <f ca="1">'UEL-UEM'!I19</f>
        <v>0</v>
      </c>
      <c r="J428" s="24">
        <f ca="1">'UEL-UEM'!J19</f>
        <v>0</v>
      </c>
      <c r="K428" s="24">
        <f ca="1">'UEL-UEM'!K19</f>
        <v>0</v>
      </c>
      <c r="L428" s="24">
        <f ca="1">'UEL-UEM'!L19</f>
        <v>0</v>
      </c>
      <c r="M428" s="24">
        <f ca="1">'UEL-UEM'!M19</f>
        <v>0</v>
      </c>
      <c r="N428" s="24">
        <f ca="1">'UEL-UEM'!N19</f>
        <v>0</v>
      </c>
      <c r="O428" s="24">
        <f ca="1">'UEL-UEM'!O19</f>
        <v>0</v>
      </c>
      <c r="P428" s="24">
        <f ca="1">'UEL-UEM'!P19</f>
        <v>0</v>
      </c>
      <c r="Q428" s="24">
        <f ca="1">'UEL-UEM'!Q19</f>
        <v>0</v>
      </c>
      <c r="R428" s="24">
        <f ca="1">'UEL-UEM'!R19</f>
        <v>0</v>
      </c>
      <c r="S428" s="24">
        <f ca="1">'UEL-UEM'!S19</f>
        <v>0</v>
      </c>
      <c r="T428" s="85" t="str">
        <f ca="1">'UEL-UEM'!T19</f>
        <v>P</v>
      </c>
      <c r="U428" s="24">
        <f ca="1">'UEL-UEM'!U19</f>
        <v>0</v>
      </c>
      <c r="V428" s="24">
        <f ca="1">'UEL-UEM'!V19</f>
        <v>0</v>
      </c>
      <c r="W428" s="24">
        <f ca="1">'UEL-UEM'!W19</f>
        <v>3</v>
      </c>
      <c r="X428" s="24">
        <f ca="1">'UEL-UEM'!X19</f>
        <v>1</v>
      </c>
      <c r="Y428" s="24">
        <f ca="1">'UEL-UEM'!Y19</f>
        <v>0</v>
      </c>
      <c r="Z428" s="24">
        <f ca="1">'UEL-UEM'!Z19</f>
        <v>0</v>
      </c>
      <c r="AA428" s="24">
        <f ca="1">'UEL-UEM'!AA19</f>
        <v>0</v>
      </c>
      <c r="AB428" s="24">
        <f ca="1">'UEL-UEM'!AB19</f>
        <v>0</v>
      </c>
      <c r="AC428" s="24">
        <f ca="1">'UEL-UEM'!AC19</f>
        <v>0</v>
      </c>
      <c r="AD428" s="24">
        <f ca="1">'UEL-UEM'!AD19</f>
        <v>0</v>
      </c>
      <c r="AE428" s="24">
        <f ca="1">'UEL-UEM'!AE19</f>
        <v>0</v>
      </c>
      <c r="AF428" s="24">
        <f ca="1">'UEL-UEM'!AF19</f>
        <v>0</v>
      </c>
      <c r="AG428" s="24">
        <f ca="1">'UEL-UEM'!AG19</f>
        <v>0</v>
      </c>
      <c r="AH428" s="24">
        <f ca="1">'UEL-UEM'!AH19</f>
        <v>0</v>
      </c>
      <c r="AI428" s="24">
        <f ca="1">'UEL-UEM'!AI19</f>
        <v>0</v>
      </c>
      <c r="AJ428" s="24"/>
      <c r="AK428" s="93"/>
      <c r="AL428" s="33"/>
      <c r="AM428" s="33"/>
      <c r="AN428" s="36"/>
      <c r="AO428" s="36"/>
      <c r="AP428" s="36"/>
      <c r="AQ428" s="36"/>
      <c r="AR428" s="37"/>
      <c r="AS428" s="33"/>
      <c r="AT428" s="33"/>
      <c r="AU428" s="33"/>
      <c r="AV428" s="33"/>
      <c r="AW428" s="33"/>
      <c r="AX428" s="33"/>
      <c r="AY428" s="33"/>
      <c r="AZ428" s="38">
        <f t="shared" si="541"/>
        <v>2</v>
      </c>
      <c r="BA428" s="39">
        <f t="shared" si="542"/>
        <v>0</v>
      </c>
      <c r="BB428" s="40">
        <f t="shared" si="543"/>
        <v>2</v>
      </c>
      <c r="BC428" s="31">
        <f t="shared" si="544"/>
        <v>2</v>
      </c>
      <c r="BD428" s="40">
        <f t="shared" si="545"/>
        <v>6</v>
      </c>
      <c r="BE428" s="31">
        <f t="shared" si="546"/>
        <v>8</v>
      </c>
      <c r="BF428" s="40">
        <f t="shared" si="547"/>
        <v>3</v>
      </c>
      <c r="BG428" s="31">
        <f t="shared" si="548"/>
        <v>11</v>
      </c>
      <c r="BH428" s="40">
        <f t="shared" si="549"/>
        <v>0</v>
      </c>
      <c r="BI428" s="40">
        <f t="shared" si="550"/>
        <v>0</v>
      </c>
      <c r="BJ428" s="40">
        <f t="shared" si="551"/>
        <v>0</v>
      </c>
      <c r="BK428" s="40">
        <f t="shared" si="552"/>
        <v>0</v>
      </c>
      <c r="BL428" s="40">
        <f t="shared" si="553"/>
        <v>0</v>
      </c>
      <c r="BM428" s="31">
        <f t="shared" si="554"/>
        <v>0</v>
      </c>
      <c r="BN428" s="40">
        <f t="shared" si="555"/>
        <v>0</v>
      </c>
      <c r="BO428" s="40">
        <f t="shared" si="556"/>
        <v>0</v>
      </c>
      <c r="BP428" s="40">
        <f t="shared" si="557"/>
        <v>0</v>
      </c>
      <c r="BQ428" s="40">
        <f t="shared" si="558"/>
        <v>0</v>
      </c>
      <c r="BR428" s="40">
        <f t="shared" si="559"/>
        <v>0</v>
      </c>
      <c r="BS428" s="31">
        <f t="shared" si="560"/>
        <v>0</v>
      </c>
      <c r="BT428" s="40">
        <f t="shared" si="561"/>
        <v>0</v>
      </c>
      <c r="BU428" s="41">
        <f t="shared" si="562"/>
        <v>0</v>
      </c>
      <c r="BV428" s="41">
        <f t="shared" si="563"/>
        <v>0</v>
      </c>
      <c r="BW428" s="42"/>
      <c r="BX428" s="39">
        <f t="shared" si="564"/>
        <v>640</v>
      </c>
      <c r="BY428" s="40">
        <f t="shared" si="565"/>
        <v>0</v>
      </c>
      <c r="BZ428" s="40">
        <f t="shared" si="566"/>
        <v>0</v>
      </c>
      <c r="CA428" s="40">
        <f t="shared" si="567"/>
        <v>0</v>
      </c>
      <c r="CB428" s="40">
        <f t="shared" si="568"/>
        <v>0</v>
      </c>
      <c r="CC428" s="32">
        <f t="shared" si="489"/>
        <v>640</v>
      </c>
      <c r="CD428" s="177">
        <f t="shared" si="262"/>
        <v>493.33333333333337</v>
      </c>
      <c r="CE428" s="24">
        <f t="shared" si="569"/>
        <v>3</v>
      </c>
      <c r="CF428" s="177">
        <f t="shared" si="263"/>
        <v>453.33333333333337</v>
      </c>
      <c r="CG428" s="24">
        <f t="shared" si="570"/>
        <v>4</v>
      </c>
      <c r="CH428" s="177">
        <f t="shared" si="264"/>
        <v>400</v>
      </c>
      <c r="CI428" s="24">
        <f t="shared" si="571"/>
        <v>5</v>
      </c>
      <c r="CJ428" s="24">
        <f t="shared" si="490"/>
        <v>101</v>
      </c>
      <c r="CK428" s="175">
        <f t="shared" si="572"/>
        <v>0.32312624643425142</v>
      </c>
      <c r="CM428">
        <f t="shared" si="573"/>
        <v>0</v>
      </c>
      <c r="CN428">
        <f t="shared" si="574"/>
        <v>0.3115264797507788</v>
      </c>
      <c r="CO428">
        <f t="shared" si="575"/>
        <v>0.5988023952095809</v>
      </c>
      <c r="CP428">
        <f t="shared" si="576"/>
        <v>0.68337129840546706</v>
      </c>
      <c r="CQ428">
        <f t="shared" si="577"/>
        <v>0</v>
      </c>
      <c r="CR428">
        <f t="shared" si="578"/>
        <v>0</v>
      </c>
      <c r="CS428">
        <f t="shared" si="579"/>
        <v>0</v>
      </c>
      <c r="CT428">
        <f t="shared" si="580"/>
        <v>0</v>
      </c>
      <c r="CU428">
        <f t="shared" si="581"/>
        <v>0</v>
      </c>
      <c r="CV428">
        <f t="shared" si="582"/>
        <v>0</v>
      </c>
      <c r="CW428">
        <f t="shared" si="583"/>
        <v>0</v>
      </c>
      <c r="CX428">
        <f t="shared" si="584"/>
        <v>0</v>
      </c>
      <c r="CY428">
        <f t="shared" si="585"/>
        <v>0</v>
      </c>
      <c r="CZ428">
        <f t="shared" si="586"/>
        <v>0</v>
      </c>
      <c r="DA428">
        <f t="shared" si="587"/>
        <v>0</v>
      </c>
      <c r="DB428">
        <f t="shared" si="588"/>
        <v>0</v>
      </c>
      <c r="DC428">
        <f t="shared" si="589"/>
        <v>0</v>
      </c>
      <c r="DE428" s="24">
        <f t="shared" si="491"/>
        <v>0</v>
      </c>
      <c r="DF428" s="24"/>
      <c r="DG428" s="24"/>
      <c r="DH428" s="24"/>
      <c r="DI428" s="24"/>
      <c r="DJ428" s="24"/>
      <c r="DK428" s="24"/>
      <c r="DL428" s="24"/>
      <c r="DM428" s="24"/>
      <c r="DN428" s="24"/>
      <c r="DO428" s="24"/>
      <c r="DP428" s="24"/>
      <c r="DQ428" s="24"/>
      <c r="DR428" s="24"/>
      <c r="DS428" s="24"/>
    </row>
    <row r="429" spans="1:123" ht="15.75" thickBot="1">
      <c r="A429" s="24" t="str">
        <f ca="1">'UEL-UEM'!A20</f>
        <v>UEM</v>
      </c>
      <c r="B429" s="24">
        <f ca="1">'UEL-UEM'!B20</f>
        <v>18</v>
      </c>
      <c r="C429" s="24" t="str">
        <f ca="1">'UEL-UEM'!C20</f>
        <v>VANILDO RODRIGUES PEREIRA</v>
      </c>
      <c r="D429" s="85" t="str">
        <f ca="1">'UEL-UEM'!D20</f>
        <v>P</v>
      </c>
      <c r="E429" s="24">
        <f ca="1">'UEL-UEM'!E20</f>
        <v>0</v>
      </c>
      <c r="F429" s="24">
        <f ca="1">'UEL-UEM'!F20</f>
        <v>0</v>
      </c>
      <c r="G429" s="24">
        <f ca="1">'UEL-UEM'!G20</f>
        <v>1</v>
      </c>
      <c r="H429" s="24">
        <f ca="1">'UEL-UEM'!H20</f>
        <v>0</v>
      </c>
      <c r="I429" s="24">
        <f ca="1">'UEL-UEM'!I20</f>
        <v>0</v>
      </c>
      <c r="J429" s="24">
        <f ca="1">'UEL-UEM'!J20</f>
        <v>0</v>
      </c>
      <c r="K429" s="24">
        <f ca="1">'UEL-UEM'!K20</f>
        <v>0</v>
      </c>
      <c r="L429" s="24">
        <f ca="1">'UEL-UEM'!L20</f>
        <v>0</v>
      </c>
      <c r="M429" s="24">
        <f ca="1">'UEL-UEM'!M20</f>
        <v>0</v>
      </c>
      <c r="N429" s="24">
        <f ca="1">'UEL-UEM'!N20</f>
        <v>0</v>
      </c>
      <c r="O429" s="24">
        <f ca="1">'UEL-UEM'!O20</f>
        <v>0</v>
      </c>
      <c r="P429" s="24">
        <f ca="1">'UEL-UEM'!P20</f>
        <v>0</v>
      </c>
      <c r="Q429" s="24">
        <f ca="1">'UEL-UEM'!Q20</f>
        <v>0</v>
      </c>
      <c r="R429" s="24">
        <f ca="1">'UEL-UEM'!R20</f>
        <v>0</v>
      </c>
      <c r="S429" s="24">
        <f ca="1">'UEL-UEM'!S20</f>
        <v>0</v>
      </c>
      <c r="T429" s="85" t="str">
        <f ca="1">'UEL-UEM'!T20</f>
        <v>P</v>
      </c>
      <c r="U429" s="24">
        <f ca="1">'UEL-UEM'!U20</f>
        <v>0</v>
      </c>
      <c r="V429" s="24">
        <f ca="1">'UEL-UEM'!V20</f>
        <v>0</v>
      </c>
      <c r="W429" s="24">
        <f ca="1">'UEL-UEM'!W20</f>
        <v>0</v>
      </c>
      <c r="X429" s="24">
        <f ca="1">'UEL-UEM'!X20</f>
        <v>0</v>
      </c>
      <c r="Y429" s="24">
        <f ca="1">'UEL-UEM'!Y20</f>
        <v>0</v>
      </c>
      <c r="Z429" s="24">
        <f ca="1">'UEL-UEM'!Z20</f>
        <v>0</v>
      </c>
      <c r="AA429" s="24">
        <f ca="1">'UEL-UEM'!AA20</f>
        <v>0</v>
      </c>
      <c r="AB429" s="24">
        <f ca="1">'UEL-UEM'!AB20</f>
        <v>0</v>
      </c>
      <c r="AC429" s="24">
        <f ca="1">'UEL-UEM'!AC20</f>
        <v>0</v>
      </c>
      <c r="AD429" s="24">
        <f ca="1">'UEL-UEM'!AD20</f>
        <v>0</v>
      </c>
      <c r="AE429" s="24">
        <f ca="1">'UEL-UEM'!AE20</f>
        <v>0</v>
      </c>
      <c r="AF429" s="24">
        <f ca="1">'UEL-UEM'!AF20</f>
        <v>0</v>
      </c>
      <c r="AG429" s="24">
        <f ca="1">'UEL-UEM'!AG20</f>
        <v>0</v>
      </c>
      <c r="AH429" s="24">
        <f ca="1">'UEL-UEM'!AH20</f>
        <v>0</v>
      </c>
      <c r="AI429" s="24">
        <f ca="1">'UEL-UEM'!AI20</f>
        <v>1</v>
      </c>
      <c r="AJ429" s="24"/>
      <c r="AK429" s="93"/>
      <c r="AL429" s="33"/>
      <c r="AM429" s="33"/>
      <c r="AN429" s="36"/>
      <c r="AO429" s="36"/>
      <c r="AP429" s="36"/>
      <c r="AQ429" s="36"/>
      <c r="AR429" s="37"/>
      <c r="AS429" s="33"/>
      <c r="AT429" s="33"/>
      <c r="AU429" s="33"/>
      <c r="AV429" s="33"/>
      <c r="AW429" s="33"/>
      <c r="AX429" s="33"/>
      <c r="AY429" s="33"/>
      <c r="AZ429" s="38">
        <f t="shared" si="541"/>
        <v>2</v>
      </c>
      <c r="BA429" s="39">
        <f t="shared" si="542"/>
        <v>0</v>
      </c>
      <c r="BB429" s="40">
        <f t="shared" si="543"/>
        <v>0</v>
      </c>
      <c r="BC429" s="31">
        <f t="shared" si="544"/>
        <v>0</v>
      </c>
      <c r="BD429" s="40">
        <f t="shared" si="545"/>
        <v>1</v>
      </c>
      <c r="BE429" s="31">
        <f t="shared" si="546"/>
        <v>1</v>
      </c>
      <c r="BF429" s="40">
        <f t="shared" si="547"/>
        <v>0</v>
      </c>
      <c r="BG429" s="31">
        <f t="shared" si="548"/>
        <v>1</v>
      </c>
      <c r="BH429" s="40">
        <f t="shared" si="549"/>
        <v>0</v>
      </c>
      <c r="BI429" s="40">
        <f t="shared" si="550"/>
        <v>0</v>
      </c>
      <c r="BJ429" s="40">
        <f t="shared" si="551"/>
        <v>0</v>
      </c>
      <c r="BK429" s="40">
        <f t="shared" si="552"/>
        <v>0</v>
      </c>
      <c r="BL429" s="40">
        <f t="shared" si="553"/>
        <v>0</v>
      </c>
      <c r="BM429" s="31">
        <f t="shared" si="554"/>
        <v>0</v>
      </c>
      <c r="BN429" s="40">
        <f t="shared" si="555"/>
        <v>0</v>
      </c>
      <c r="BO429" s="40">
        <f t="shared" si="556"/>
        <v>0</v>
      </c>
      <c r="BP429" s="40">
        <f t="shared" si="557"/>
        <v>0</v>
      </c>
      <c r="BQ429" s="40">
        <f t="shared" si="558"/>
        <v>0</v>
      </c>
      <c r="BR429" s="40">
        <f t="shared" si="559"/>
        <v>0</v>
      </c>
      <c r="BS429" s="31">
        <f t="shared" si="560"/>
        <v>0</v>
      </c>
      <c r="BT429" s="40">
        <f t="shared" si="561"/>
        <v>0</v>
      </c>
      <c r="BU429" s="41">
        <f t="shared" si="562"/>
        <v>1</v>
      </c>
      <c r="BV429" s="41">
        <f t="shared" si="563"/>
        <v>1</v>
      </c>
      <c r="BW429" s="42"/>
      <c r="BX429" s="39">
        <f t="shared" si="564"/>
        <v>60</v>
      </c>
      <c r="BY429" s="40">
        <f t="shared" si="565"/>
        <v>0</v>
      </c>
      <c r="BZ429" s="40">
        <f t="shared" si="566"/>
        <v>0</v>
      </c>
      <c r="CA429" s="40">
        <f t="shared" si="567"/>
        <v>0</v>
      </c>
      <c r="CB429" s="40">
        <f t="shared" si="568"/>
        <v>10</v>
      </c>
      <c r="CC429" s="32">
        <f t="shared" si="489"/>
        <v>70</v>
      </c>
      <c r="CD429" s="177">
        <f t="shared" si="262"/>
        <v>-76.666666666666657</v>
      </c>
      <c r="CE429" s="24" t="str">
        <f t="shared" si="569"/>
        <v>NAO</v>
      </c>
      <c r="CF429" s="177">
        <f t="shared" si="263"/>
        <v>-116.66666666666666</v>
      </c>
      <c r="CG429" s="24" t="str">
        <f t="shared" si="570"/>
        <v>NAO</v>
      </c>
      <c r="CH429" s="177">
        <f t="shared" si="264"/>
        <v>-170</v>
      </c>
      <c r="CI429" s="24" t="str">
        <f t="shared" si="571"/>
        <v>NAO</v>
      </c>
      <c r="CJ429" s="24">
        <f t="shared" si="490"/>
        <v>366</v>
      </c>
      <c r="CK429" s="175">
        <f t="shared" si="572"/>
        <v>3.5341933203746248E-2</v>
      </c>
      <c r="CM429">
        <f t="shared" si="573"/>
        <v>0</v>
      </c>
      <c r="CN429">
        <f t="shared" si="574"/>
        <v>0</v>
      </c>
      <c r="CO429">
        <f t="shared" si="575"/>
        <v>9.9800399201596807E-2</v>
      </c>
      <c r="CP429">
        <f t="shared" si="576"/>
        <v>0</v>
      </c>
      <c r="CQ429">
        <f t="shared" si="577"/>
        <v>0</v>
      </c>
      <c r="CR429">
        <f t="shared" si="578"/>
        <v>0</v>
      </c>
      <c r="CS429">
        <f t="shared" si="579"/>
        <v>0</v>
      </c>
      <c r="CT429">
        <f t="shared" si="580"/>
        <v>0</v>
      </c>
      <c r="CU429">
        <f t="shared" si="581"/>
        <v>0</v>
      </c>
      <c r="CV429">
        <f t="shared" si="582"/>
        <v>0</v>
      </c>
      <c r="CW429">
        <f t="shared" si="583"/>
        <v>0</v>
      </c>
      <c r="CX429">
        <f t="shared" si="584"/>
        <v>0</v>
      </c>
      <c r="CY429">
        <f t="shared" si="585"/>
        <v>0</v>
      </c>
      <c r="CZ429">
        <f t="shared" si="586"/>
        <v>0</v>
      </c>
      <c r="DA429">
        <f t="shared" si="587"/>
        <v>0</v>
      </c>
      <c r="DB429">
        <f t="shared" si="588"/>
        <v>1.5503875968992247</v>
      </c>
      <c r="DC429">
        <f t="shared" si="589"/>
        <v>1.5748031496062989</v>
      </c>
      <c r="DE429" s="24">
        <f t="shared" si="491"/>
        <v>0</v>
      </c>
      <c r="DF429" s="24"/>
      <c r="DG429" s="24"/>
      <c r="DH429" s="24"/>
      <c r="DI429" s="24"/>
      <c r="DJ429" s="24"/>
      <c r="DK429" s="24"/>
      <c r="DL429" s="24"/>
      <c r="DM429" s="24"/>
      <c r="DN429" s="24"/>
      <c r="DO429" s="24"/>
      <c r="DP429" s="24"/>
      <c r="DQ429" s="24"/>
      <c r="DR429" s="24"/>
      <c r="DS429" s="24"/>
    </row>
    <row r="430" spans="1:123" ht="15.75" thickBot="1">
      <c r="A430" s="24" t="str">
        <f ca="1">'UEL-UEM'!A21</f>
        <v>UEM</v>
      </c>
      <c r="B430" s="24">
        <f ca="1">'UEL-UEM'!B21</f>
        <v>19</v>
      </c>
      <c r="C430" s="24" t="str">
        <f ca="1">'UEL-UEM'!C21</f>
        <v>PEDRO PAULO DEPRA</v>
      </c>
      <c r="D430" s="85" t="str">
        <f ca="1">'UEL-UEM'!D21</f>
        <v>P</v>
      </c>
      <c r="E430" s="24">
        <f ca="1">'UEL-UEM'!E21</f>
        <v>0</v>
      </c>
      <c r="F430" s="24">
        <f ca="1">'UEL-UEM'!F21</f>
        <v>1</v>
      </c>
      <c r="G430" s="24">
        <f ca="1">'UEL-UEM'!G21</f>
        <v>1</v>
      </c>
      <c r="H430" s="24">
        <f ca="1">'UEL-UEM'!H21</f>
        <v>1</v>
      </c>
      <c r="I430" s="24">
        <f ca="1">'UEL-UEM'!I21</f>
        <v>0</v>
      </c>
      <c r="J430" s="24">
        <f ca="1">'UEL-UEM'!J21</f>
        <v>0</v>
      </c>
      <c r="K430" s="24">
        <f ca="1">'UEL-UEM'!K21</f>
        <v>0</v>
      </c>
      <c r="L430" s="24">
        <f ca="1">'UEL-UEM'!L21</f>
        <v>0</v>
      </c>
      <c r="M430" s="24">
        <f ca="1">'UEL-UEM'!M21</f>
        <v>0</v>
      </c>
      <c r="N430" s="24">
        <f ca="1">'UEL-UEM'!N21</f>
        <v>0</v>
      </c>
      <c r="O430" s="24">
        <f ca="1">'UEL-UEM'!O21</f>
        <v>0</v>
      </c>
      <c r="P430" s="24">
        <f ca="1">'UEL-UEM'!P21</f>
        <v>0</v>
      </c>
      <c r="Q430" s="24">
        <f ca="1">'UEL-UEM'!Q21</f>
        <v>0</v>
      </c>
      <c r="R430" s="24">
        <f ca="1">'UEL-UEM'!R21</f>
        <v>0</v>
      </c>
      <c r="S430" s="24">
        <f ca="1">'UEL-UEM'!S21</f>
        <v>0</v>
      </c>
      <c r="T430" s="85" t="str">
        <f ca="1">'UEL-UEM'!T21</f>
        <v>P</v>
      </c>
      <c r="U430" s="24">
        <f ca="1">'UEL-UEM'!U21</f>
        <v>0</v>
      </c>
      <c r="V430" s="24">
        <f ca="1">'UEL-UEM'!V21</f>
        <v>0</v>
      </c>
      <c r="W430" s="24">
        <f ca="1">'UEL-UEM'!W21</f>
        <v>0</v>
      </c>
      <c r="X430" s="24">
        <f ca="1">'UEL-UEM'!X21</f>
        <v>0</v>
      </c>
      <c r="Y430" s="24">
        <f ca="1">'UEL-UEM'!Y21</f>
        <v>0</v>
      </c>
      <c r="Z430" s="24">
        <f ca="1">'UEL-UEM'!Z21</f>
        <v>0</v>
      </c>
      <c r="AA430" s="24">
        <f ca="1">'UEL-UEM'!AA21</f>
        <v>0</v>
      </c>
      <c r="AB430" s="24">
        <f ca="1">'UEL-UEM'!AB21</f>
        <v>0</v>
      </c>
      <c r="AC430" s="24">
        <f ca="1">'UEL-UEM'!AC21</f>
        <v>0</v>
      </c>
      <c r="AD430" s="24">
        <f ca="1">'UEL-UEM'!AD21</f>
        <v>0</v>
      </c>
      <c r="AE430" s="24">
        <f ca="1">'UEL-UEM'!AE21</f>
        <v>0</v>
      </c>
      <c r="AF430" s="24">
        <f ca="1">'UEL-UEM'!AF21</f>
        <v>0</v>
      </c>
      <c r="AG430" s="24">
        <f ca="1">'UEL-UEM'!AG21</f>
        <v>0</v>
      </c>
      <c r="AH430" s="24">
        <f ca="1">'UEL-UEM'!AH21</f>
        <v>0</v>
      </c>
      <c r="AI430" s="24">
        <f ca="1">'UEL-UEM'!AI21</f>
        <v>0</v>
      </c>
      <c r="AJ430" s="24"/>
      <c r="AK430" s="93"/>
      <c r="AL430" s="33"/>
      <c r="AM430" s="33"/>
      <c r="AN430" s="36"/>
      <c r="AO430" s="36"/>
      <c r="AP430" s="36"/>
      <c r="AQ430" s="36"/>
      <c r="AR430" s="37"/>
      <c r="AS430" s="33"/>
      <c r="AT430" s="33"/>
      <c r="AU430" s="33"/>
      <c r="AV430" s="33"/>
      <c r="AW430" s="33"/>
      <c r="AX430" s="33"/>
      <c r="AY430" s="33"/>
      <c r="AZ430" s="38">
        <f t="shared" si="541"/>
        <v>2</v>
      </c>
      <c r="BA430" s="39">
        <f t="shared" si="542"/>
        <v>0</v>
      </c>
      <c r="BB430" s="40">
        <f t="shared" si="543"/>
        <v>1</v>
      </c>
      <c r="BC430" s="31">
        <f t="shared" si="544"/>
        <v>1</v>
      </c>
      <c r="BD430" s="40">
        <f t="shared" si="545"/>
        <v>1</v>
      </c>
      <c r="BE430" s="31">
        <f t="shared" si="546"/>
        <v>2</v>
      </c>
      <c r="BF430" s="40">
        <f t="shared" si="547"/>
        <v>1</v>
      </c>
      <c r="BG430" s="31">
        <f t="shared" si="548"/>
        <v>3</v>
      </c>
      <c r="BH430" s="40">
        <f t="shared" si="549"/>
        <v>0</v>
      </c>
      <c r="BI430" s="40">
        <f t="shared" si="550"/>
        <v>0</v>
      </c>
      <c r="BJ430" s="40">
        <f t="shared" si="551"/>
        <v>0</v>
      </c>
      <c r="BK430" s="40">
        <f t="shared" si="552"/>
        <v>0</v>
      </c>
      <c r="BL430" s="40">
        <f t="shared" si="553"/>
        <v>0</v>
      </c>
      <c r="BM430" s="31">
        <f t="shared" si="554"/>
        <v>0</v>
      </c>
      <c r="BN430" s="40">
        <f t="shared" si="555"/>
        <v>0</v>
      </c>
      <c r="BO430" s="40">
        <f t="shared" si="556"/>
        <v>0</v>
      </c>
      <c r="BP430" s="40">
        <f t="shared" si="557"/>
        <v>0</v>
      </c>
      <c r="BQ430" s="40">
        <f t="shared" si="558"/>
        <v>0</v>
      </c>
      <c r="BR430" s="40">
        <f t="shared" si="559"/>
        <v>0</v>
      </c>
      <c r="BS430" s="31">
        <f t="shared" si="560"/>
        <v>0</v>
      </c>
      <c r="BT430" s="40">
        <f t="shared" si="561"/>
        <v>0</v>
      </c>
      <c r="BU430" s="41">
        <f t="shared" si="562"/>
        <v>0</v>
      </c>
      <c r="BV430" s="41">
        <f t="shared" si="563"/>
        <v>0</v>
      </c>
      <c r="BW430" s="42"/>
      <c r="BX430" s="39">
        <f t="shared" si="564"/>
        <v>180</v>
      </c>
      <c r="BY430" s="40">
        <f t="shared" si="565"/>
        <v>0</v>
      </c>
      <c r="BZ430" s="40">
        <f t="shared" si="566"/>
        <v>0</v>
      </c>
      <c r="CA430" s="40">
        <f t="shared" si="567"/>
        <v>0</v>
      </c>
      <c r="CB430" s="40">
        <f t="shared" si="568"/>
        <v>0</v>
      </c>
      <c r="CC430" s="32">
        <f t="shared" si="489"/>
        <v>180</v>
      </c>
      <c r="CD430" s="177">
        <f t="shared" si="262"/>
        <v>33.333333333333343</v>
      </c>
      <c r="CE430" s="24">
        <f t="shared" si="569"/>
        <v>3</v>
      </c>
      <c r="CF430" s="177">
        <f t="shared" si="263"/>
        <v>-6.6666666666666572</v>
      </c>
      <c r="CG430" s="24" t="str">
        <f t="shared" si="570"/>
        <v>NAO</v>
      </c>
      <c r="CH430" s="177">
        <f t="shared" si="264"/>
        <v>-60</v>
      </c>
      <c r="CI430" s="24" t="str">
        <f t="shared" si="571"/>
        <v>NAO</v>
      </c>
      <c r="CJ430" s="24">
        <f t="shared" si="490"/>
        <v>292</v>
      </c>
      <c r="CK430" s="175">
        <f t="shared" si="572"/>
        <v>9.0879256809633199E-2</v>
      </c>
      <c r="CM430">
        <f t="shared" si="573"/>
        <v>0</v>
      </c>
      <c r="CN430">
        <f t="shared" si="574"/>
        <v>0.1557632398753894</v>
      </c>
      <c r="CO430">
        <f t="shared" si="575"/>
        <v>9.9800399201596807E-2</v>
      </c>
      <c r="CP430">
        <f t="shared" si="576"/>
        <v>0.22779043280182235</v>
      </c>
      <c r="CQ430">
        <f t="shared" si="577"/>
        <v>0</v>
      </c>
      <c r="CR430">
        <f t="shared" si="578"/>
        <v>0</v>
      </c>
      <c r="CS430">
        <f t="shared" si="579"/>
        <v>0</v>
      </c>
      <c r="CT430">
        <f t="shared" si="580"/>
        <v>0</v>
      </c>
      <c r="CU430">
        <f t="shared" si="581"/>
        <v>0</v>
      </c>
      <c r="CV430">
        <f t="shared" si="582"/>
        <v>0</v>
      </c>
      <c r="CW430">
        <f t="shared" si="583"/>
        <v>0</v>
      </c>
      <c r="CX430">
        <f t="shared" si="584"/>
        <v>0</v>
      </c>
      <c r="CY430">
        <f t="shared" si="585"/>
        <v>0</v>
      </c>
      <c r="CZ430">
        <f t="shared" si="586"/>
        <v>0</v>
      </c>
      <c r="DA430">
        <f t="shared" si="587"/>
        <v>0</v>
      </c>
      <c r="DB430">
        <f t="shared" si="588"/>
        <v>0</v>
      </c>
      <c r="DC430">
        <f t="shared" si="589"/>
        <v>0</v>
      </c>
      <c r="DE430" s="24">
        <f t="shared" si="491"/>
        <v>0</v>
      </c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</row>
    <row r="431" spans="1:123" ht="15.75" thickBot="1">
      <c r="A431" s="24" t="str">
        <f ca="1">'UEL-UEM'!A22</f>
        <v>UEM</v>
      </c>
      <c r="B431" s="24">
        <f ca="1">'UEL-UEM'!B22</f>
        <v>20</v>
      </c>
      <c r="C431" s="24" t="str">
        <f ca="1">'UEL-UEM'!C22</f>
        <v>CHRISTI NORIKO SONOO</v>
      </c>
      <c r="D431" s="85" t="str">
        <f ca="1">'UEL-UEM'!D22</f>
        <v>P</v>
      </c>
      <c r="E431" s="24">
        <f ca="1">'UEL-UEM'!E22</f>
        <v>0</v>
      </c>
      <c r="F431" s="24">
        <f ca="1">'UEL-UEM'!F22</f>
        <v>2</v>
      </c>
      <c r="G431" s="24">
        <f ca="1">'UEL-UEM'!G22</f>
        <v>2</v>
      </c>
      <c r="H431" s="24">
        <f ca="1">'UEL-UEM'!H22</f>
        <v>0</v>
      </c>
      <c r="I431" s="24">
        <f ca="1">'UEL-UEM'!I22</f>
        <v>0</v>
      </c>
      <c r="J431" s="24">
        <f ca="1">'UEL-UEM'!J22</f>
        <v>0</v>
      </c>
      <c r="K431" s="24">
        <f ca="1">'UEL-UEM'!K22</f>
        <v>0</v>
      </c>
      <c r="L431" s="24">
        <f ca="1">'UEL-UEM'!L22</f>
        <v>0</v>
      </c>
      <c r="M431" s="24">
        <f ca="1">'UEL-UEM'!M22</f>
        <v>0</v>
      </c>
      <c r="N431" s="24">
        <f ca="1">'UEL-UEM'!N22</f>
        <v>0</v>
      </c>
      <c r="O431" s="24">
        <f ca="1">'UEL-UEM'!O22</f>
        <v>0</v>
      </c>
      <c r="P431" s="24">
        <f ca="1">'UEL-UEM'!P22</f>
        <v>0</v>
      </c>
      <c r="Q431" s="24">
        <f ca="1">'UEL-UEM'!Q22</f>
        <v>0</v>
      </c>
      <c r="R431" s="24">
        <f ca="1">'UEL-UEM'!R22</f>
        <v>0</v>
      </c>
      <c r="S431" s="24">
        <f ca="1">'UEL-UEM'!S22</f>
        <v>0</v>
      </c>
      <c r="T431" s="85" t="str">
        <f ca="1">'UEL-UEM'!T22</f>
        <v>P</v>
      </c>
      <c r="U431" s="24">
        <f ca="1">'UEL-UEM'!U22</f>
        <v>0</v>
      </c>
      <c r="V431" s="24">
        <f ca="1">'UEL-UEM'!V22</f>
        <v>0</v>
      </c>
      <c r="W431" s="24">
        <f ca="1">'UEL-UEM'!W22</f>
        <v>0</v>
      </c>
      <c r="X431" s="24">
        <f ca="1">'UEL-UEM'!X22</f>
        <v>2</v>
      </c>
      <c r="Y431" s="24">
        <f ca="1">'UEL-UEM'!Y22</f>
        <v>0</v>
      </c>
      <c r="Z431" s="24">
        <f ca="1">'UEL-UEM'!Z22</f>
        <v>0</v>
      </c>
      <c r="AA431" s="24">
        <f ca="1">'UEL-UEM'!AA22</f>
        <v>0</v>
      </c>
      <c r="AB431" s="24">
        <f ca="1">'UEL-UEM'!AB22</f>
        <v>0</v>
      </c>
      <c r="AC431" s="24">
        <f ca="1">'UEL-UEM'!AC22</f>
        <v>0</v>
      </c>
      <c r="AD431" s="24">
        <f ca="1">'UEL-UEM'!AD22</f>
        <v>0</v>
      </c>
      <c r="AE431" s="24">
        <f ca="1">'UEL-UEM'!AE22</f>
        <v>0</v>
      </c>
      <c r="AF431" s="24">
        <f ca="1">'UEL-UEM'!AF22</f>
        <v>0</v>
      </c>
      <c r="AG431" s="24">
        <f ca="1">'UEL-UEM'!AG22</f>
        <v>0</v>
      </c>
      <c r="AH431" s="24">
        <f ca="1">'UEL-UEM'!AH22</f>
        <v>0</v>
      </c>
      <c r="AI431" s="24">
        <f ca="1">'UEL-UEM'!AI22</f>
        <v>0</v>
      </c>
      <c r="AJ431" s="24"/>
      <c r="AK431" s="93"/>
      <c r="AL431" s="33"/>
      <c r="AM431" s="33"/>
      <c r="AN431" s="36"/>
      <c r="AO431" s="36"/>
      <c r="AP431" s="36"/>
      <c r="AQ431" s="36"/>
      <c r="AR431" s="37"/>
      <c r="AS431" s="33"/>
      <c r="AT431" s="33"/>
      <c r="AU431" s="33"/>
      <c r="AV431" s="33"/>
      <c r="AW431" s="33"/>
      <c r="AX431" s="33"/>
      <c r="AY431" s="33"/>
      <c r="AZ431" s="38">
        <f t="shared" si="541"/>
        <v>2</v>
      </c>
      <c r="BA431" s="39">
        <f t="shared" si="542"/>
        <v>0</v>
      </c>
      <c r="BB431" s="40">
        <f t="shared" si="543"/>
        <v>2</v>
      </c>
      <c r="BC431" s="31">
        <f t="shared" si="544"/>
        <v>2</v>
      </c>
      <c r="BD431" s="40">
        <f t="shared" si="545"/>
        <v>2</v>
      </c>
      <c r="BE431" s="31">
        <f t="shared" si="546"/>
        <v>4</v>
      </c>
      <c r="BF431" s="40">
        <f t="shared" si="547"/>
        <v>2</v>
      </c>
      <c r="BG431" s="31">
        <f t="shared" si="548"/>
        <v>6</v>
      </c>
      <c r="BH431" s="40">
        <f t="shared" si="549"/>
        <v>0</v>
      </c>
      <c r="BI431" s="40">
        <f t="shared" si="550"/>
        <v>0</v>
      </c>
      <c r="BJ431" s="40">
        <f t="shared" si="551"/>
        <v>0</v>
      </c>
      <c r="BK431" s="40">
        <f t="shared" si="552"/>
        <v>0</v>
      </c>
      <c r="BL431" s="40">
        <f t="shared" si="553"/>
        <v>0</v>
      </c>
      <c r="BM431" s="31">
        <f t="shared" si="554"/>
        <v>0</v>
      </c>
      <c r="BN431" s="40">
        <f t="shared" si="555"/>
        <v>0</v>
      </c>
      <c r="BO431" s="40">
        <f t="shared" si="556"/>
        <v>0</v>
      </c>
      <c r="BP431" s="40">
        <f t="shared" si="557"/>
        <v>0</v>
      </c>
      <c r="BQ431" s="40">
        <f t="shared" si="558"/>
        <v>0</v>
      </c>
      <c r="BR431" s="40">
        <f t="shared" si="559"/>
        <v>0</v>
      </c>
      <c r="BS431" s="31">
        <f t="shared" si="560"/>
        <v>0</v>
      </c>
      <c r="BT431" s="40">
        <f t="shared" si="561"/>
        <v>0</v>
      </c>
      <c r="BU431" s="41">
        <f t="shared" si="562"/>
        <v>0</v>
      </c>
      <c r="BV431" s="41">
        <f t="shared" si="563"/>
        <v>0</v>
      </c>
      <c r="BW431" s="42"/>
      <c r="BX431" s="39">
        <f t="shared" si="564"/>
        <v>360</v>
      </c>
      <c r="BY431" s="40">
        <f t="shared" si="565"/>
        <v>0</v>
      </c>
      <c r="BZ431" s="40">
        <f t="shared" si="566"/>
        <v>0</v>
      </c>
      <c r="CA431" s="40">
        <f t="shared" si="567"/>
        <v>0</v>
      </c>
      <c r="CB431" s="40">
        <f t="shared" si="568"/>
        <v>0</v>
      </c>
      <c r="CC431" s="32">
        <f t="shared" si="489"/>
        <v>360</v>
      </c>
      <c r="CD431" s="177">
        <f t="shared" si="262"/>
        <v>213.33333333333334</v>
      </c>
      <c r="CE431" s="24">
        <f t="shared" si="569"/>
        <v>3</v>
      </c>
      <c r="CF431" s="177">
        <f t="shared" si="263"/>
        <v>173.33333333333334</v>
      </c>
      <c r="CG431" s="24">
        <f t="shared" si="570"/>
        <v>4</v>
      </c>
      <c r="CH431" s="177">
        <f t="shared" si="264"/>
        <v>120</v>
      </c>
      <c r="CI431" s="24">
        <f t="shared" si="571"/>
        <v>5</v>
      </c>
      <c r="CJ431" s="24">
        <f t="shared" si="490"/>
        <v>168</v>
      </c>
      <c r="CK431" s="175">
        <f t="shared" si="572"/>
        <v>0.1817585136192664</v>
      </c>
      <c r="CM431">
        <f t="shared" si="573"/>
        <v>0</v>
      </c>
      <c r="CN431">
        <f t="shared" si="574"/>
        <v>0.3115264797507788</v>
      </c>
      <c r="CO431">
        <f t="shared" si="575"/>
        <v>0.19960079840319361</v>
      </c>
      <c r="CP431">
        <f t="shared" si="576"/>
        <v>0.45558086560364469</v>
      </c>
      <c r="CQ431">
        <f t="shared" si="577"/>
        <v>0</v>
      </c>
      <c r="CR431">
        <f t="shared" si="578"/>
        <v>0</v>
      </c>
      <c r="CS431">
        <f t="shared" si="579"/>
        <v>0</v>
      </c>
      <c r="CT431">
        <f t="shared" si="580"/>
        <v>0</v>
      </c>
      <c r="CU431">
        <f t="shared" si="581"/>
        <v>0</v>
      </c>
      <c r="CV431">
        <f t="shared" si="582"/>
        <v>0</v>
      </c>
      <c r="CW431">
        <f t="shared" si="583"/>
        <v>0</v>
      </c>
      <c r="CX431">
        <f t="shared" si="584"/>
        <v>0</v>
      </c>
      <c r="CY431">
        <f t="shared" si="585"/>
        <v>0</v>
      </c>
      <c r="CZ431">
        <f t="shared" si="586"/>
        <v>0</v>
      </c>
      <c r="DA431">
        <f t="shared" si="587"/>
        <v>0</v>
      </c>
      <c r="DB431">
        <f t="shared" si="588"/>
        <v>0</v>
      </c>
      <c r="DC431">
        <f t="shared" si="589"/>
        <v>0</v>
      </c>
      <c r="DE431" s="24">
        <f t="shared" si="491"/>
        <v>0</v>
      </c>
      <c r="DF431" s="24"/>
      <c r="DG431" s="24"/>
      <c r="DH431" s="24"/>
      <c r="DI431" s="24"/>
      <c r="DJ431" s="24"/>
      <c r="DK431" s="24"/>
      <c r="DL431" s="24"/>
      <c r="DM431" s="24"/>
      <c r="DN431" s="24"/>
      <c r="DO431" s="24"/>
      <c r="DP431" s="24"/>
      <c r="DQ431" s="24"/>
      <c r="DR431" s="24"/>
      <c r="DS431" s="24"/>
    </row>
    <row r="432" spans="1:123" ht="15.75" thickBot="1">
      <c r="A432" s="24" t="str">
        <f ca="1">'UEL-UEM'!A23</f>
        <v>UEM</v>
      </c>
      <c r="B432" s="24">
        <f ca="1">'UEL-UEM'!B23</f>
        <v>21</v>
      </c>
      <c r="C432" s="24" t="str">
        <f ca="1">'UEL-UEM'!C23</f>
        <v>AMAURI APARECIDO BÁSSOLI DE OLIVEIRA</v>
      </c>
      <c r="D432" s="85" t="str">
        <f ca="1">'UEL-UEM'!D23</f>
        <v>P</v>
      </c>
      <c r="E432" s="24">
        <f ca="1">'UEL-UEM'!E23</f>
        <v>0</v>
      </c>
      <c r="F432" s="24">
        <f ca="1">'UEL-UEM'!F23</f>
        <v>0</v>
      </c>
      <c r="G432" s="24">
        <f ca="1">'UEL-UEM'!G23</f>
        <v>1</v>
      </c>
      <c r="H432" s="24">
        <f ca="1">'UEL-UEM'!H23</f>
        <v>0</v>
      </c>
      <c r="I432" s="24">
        <f ca="1">'UEL-UEM'!I23</f>
        <v>0</v>
      </c>
      <c r="J432" s="24">
        <f ca="1">'UEL-UEM'!J23</f>
        <v>0</v>
      </c>
      <c r="K432" s="24">
        <f ca="1">'UEL-UEM'!K23</f>
        <v>0</v>
      </c>
      <c r="L432" s="24">
        <f ca="1">'UEL-UEM'!L23</f>
        <v>0</v>
      </c>
      <c r="M432" s="24">
        <f ca="1">'UEL-UEM'!M23</f>
        <v>0</v>
      </c>
      <c r="N432" s="24">
        <f ca="1">'UEL-UEM'!N23</f>
        <v>0</v>
      </c>
      <c r="O432" s="24">
        <f ca="1">'UEL-UEM'!O23</f>
        <v>0</v>
      </c>
      <c r="P432" s="24">
        <f ca="1">'UEL-UEM'!P23</f>
        <v>0</v>
      </c>
      <c r="Q432" s="24">
        <f ca="1">'UEL-UEM'!Q23</f>
        <v>0</v>
      </c>
      <c r="R432" s="24">
        <f ca="1">'UEL-UEM'!R23</f>
        <v>1</v>
      </c>
      <c r="S432" s="24">
        <f ca="1">'UEL-UEM'!S23</f>
        <v>1</v>
      </c>
      <c r="T432" s="85" t="str">
        <f ca="1">'UEL-UEM'!T23</f>
        <v>P</v>
      </c>
      <c r="U432" s="24">
        <f ca="1">'UEL-UEM'!U23</f>
        <v>0</v>
      </c>
      <c r="V432" s="24">
        <f ca="1">'UEL-UEM'!V23</f>
        <v>0</v>
      </c>
      <c r="W432" s="24">
        <f ca="1">'UEL-UEM'!W23</f>
        <v>1</v>
      </c>
      <c r="X432" s="24">
        <f ca="1">'UEL-UEM'!X23</f>
        <v>0</v>
      </c>
      <c r="Y432" s="24">
        <f ca="1">'UEL-UEM'!Y23</f>
        <v>0</v>
      </c>
      <c r="Z432" s="24">
        <f ca="1">'UEL-UEM'!Z23</f>
        <v>2</v>
      </c>
      <c r="AA432" s="24">
        <f ca="1">'UEL-UEM'!AA23</f>
        <v>0</v>
      </c>
      <c r="AB432" s="24">
        <f ca="1">'UEL-UEM'!AB23</f>
        <v>0</v>
      </c>
      <c r="AC432" s="24">
        <f ca="1">'UEL-UEM'!AC23</f>
        <v>0</v>
      </c>
      <c r="AD432" s="24">
        <f ca="1">'UEL-UEM'!AD23</f>
        <v>0</v>
      </c>
      <c r="AE432" s="24">
        <f ca="1">'UEL-UEM'!AE23</f>
        <v>0</v>
      </c>
      <c r="AF432" s="24">
        <f ca="1">'UEL-UEM'!AF23</f>
        <v>0</v>
      </c>
      <c r="AG432" s="24">
        <f ca="1">'UEL-UEM'!AG23</f>
        <v>0</v>
      </c>
      <c r="AH432" s="24">
        <f ca="1">'UEL-UEM'!AH23</f>
        <v>0</v>
      </c>
      <c r="AI432" s="24">
        <f ca="1">'UEL-UEM'!AI23</f>
        <v>0</v>
      </c>
      <c r="AJ432" s="24"/>
      <c r="AK432" s="93"/>
      <c r="AL432" s="33"/>
      <c r="AM432" s="33"/>
      <c r="AN432" s="36"/>
      <c r="AO432" s="36"/>
      <c r="AP432" s="36"/>
      <c r="AQ432" s="36"/>
      <c r="AR432" s="37"/>
      <c r="AS432" s="33"/>
      <c r="AT432" s="33"/>
      <c r="AU432" s="33"/>
      <c r="AV432" s="33"/>
      <c r="AW432" s="33"/>
      <c r="AX432" s="33"/>
      <c r="AY432" s="33"/>
      <c r="AZ432" s="38">
        <f t="shared" si="541"/>
        <v>2</v>
      </c>
      <c r="BA432" s="39">
        <f t="shared" si="542"/>
        <v>0</v>
      </c>
      <c r="BB432" s="40">
        <f t="shared" si="543"/>
        <v>0</v>
      </c>
      <c r="BC432" s="31">
        <f t="shared" si="544"/>
        <v>0</v>
      </c>
      <c r="BD432" s="40">
        <f t="shared" si="545"/>
        <v>2</v>
      </c>
      <c r="BE432" s="31">
        <f t="shared" si="546"/>
        <v>2</v>
      </c>
      <c r="BF432" s="40">
        <f t="shared" si="547"/>
        <v>0</v>
      </c>
      <c r="BG432" s="31">
        <f t="shared" si="548"/>
        <v>2</v>
      </c>
      <c r="BH432" s="40">
        <f t="shared" si="549"/>
        <v>0</v>
      </c>
      <c r="BI432" s="40">
        <f t="shared" si="550"/>
        <v>2</v>
      </c>
      <c r="BJ432" s="40">
        <f t="shared" si="551"/>
        <v>0</v>
      </c>
      <c r="BK432" s="40">
        <f t="shared" si="552"/>
        <v>0</v>
      </c>
      <c r="BL432" s="40">
        <f t="shared" si="553"/>
        <v>0</v>
      </c>
      <c r="BM432" s="31">
        <f t="shared" si="554"/>
        <v>0</v>
      </c>
      <c r="BN432" s="40">
        <f t="shared" si="555"/>
        <v>0</v>
      </c>
      <c r="BO432" s="40">
        <f t="shared" si="556"/>
        <v>0</v>
      </c>
      <c r="BP432" s="40">
        <f t="shared" si="557"/>
        <v>0</v>
      </c>
      <c r="BQ432" s="40">
        <f t="shared" si="558"/>
        <v>0</v>
      </c>
      <c r="BR432" s="40">
        <f t="shared" si="559"/>
        <v>0</v>
      </c>
      <c r="BS432" s="31">
        <f t="shared" si="560"/>
        <v>0</v>
      </c>
      <c r="BT432" s="40">
        <f t="shared" si="561"/>
        <v>1</v>
      </c>
      <c r="BU432" s="41">
        <f t="shared" si="562"/>
        <v>1</v>
      </c>
      <c r="BV432" s="41">
        <f t="shared" si="563"/>
        <v>1</v>
      </c>
      <c r="BW432" s="42"/>
      <c r="BX432" s="39">
        <f t="shared" si="564"/>
        <v>120</v>
      </c>
      <c r="BY432" s="40">
        <f t="shared" si="565"/>
        <v>20</v>
      </c>
      <c r="BZ432" s="40">
        <f t="shared" si="566"/>
        <v>0</v>
      </c>
      <c r="CA432" s="40">
        <f t="shared" si="567"/>
        <v>0</v>
      </c>
      <c r="CB432" s="40">
        <f t="shared" si="568"/>
        <v>35</v>
      </c>
      <c r="CC432" s="32">
        <f t="shared" si="489"/>
        <v>175</v>
      </c>
      <c r="CD432" s="177">
        <f t="shared" si="262"/>
        <v>28.333333333333343</v>
      </c>
      <c r="CE432" s="24">
        <f t="shared" si="569"/>
        <v>3</v>
      </c>
      <c r="CF432" s="177">
        <f t="shared" si="263"/>
        <v>-11.666666666666657</v>
      </c>
      <c r="CG432" s="24" t="str">
        <f t="shared" si="570"/>
        <v>NAO</v>
      </c>
      <c r="CH432" s="177">
        <f t="shared" si="264"/>
        <v>-65</v>
      </c>
      <c r="CI432" s="24" t="str">
        <f t="shared" si="571"/>
        <v>NAO</v>
      </c>
      <c r="CJ432" s="24">
        <f t="shared" si="490"/>
        <v>296</v>
      </c>
      <c r="CK432" s="175">
        <f t="shared" si="572"/>
        <v>8.8354833009365613E-2</v>
      </c>
      <c r="CM432">
        <f t="shared" si="573"/>
        <v>0</v>
      </c>
      <c r="CN432">
        <f t="shared" si="574"/>
        <v>0</v>
      </c>
      <c r="CO432">
        <f t="shared" si="575"/>
        <v>0.19960079840319361</v>
      </c>
      <c r="CP432">
        <f t="shared" si="576"/>
        <v>0</v>
      </c>
      <c r="CQ432">
        <f t="shared" si="577"/>
        <v>0</v>
      </c>
      <c r="CR432">
        <f t="shared" si="578"/>
        <v>0.5988023952095809</v>
      </c>
      <c r="CS432">
        <f t="shared" si="579"/>
        <v>0</v>
      </c>
      <c r="CT432">
        <f t="shared" si="580"/>
        <v>0</v>
      </c>
      <c r="CU432">
        <f t="shared" si="581"/>
        <v>0</v>
      </c>
      <c r="CV432">
        <f t="shared" si="582"/>
        <v>0</v>
      </c>
      <c r="CW432">
        <f t="shared" si="583"/>
        <v>0</v>
      </c>
      <c r="CX432">
        <f t="shared" si="584"/>
        <v>0</v>
      </c>
      <c r="CY432">
        <f t="shared" si="585"/>
        <v>0</v>
      </c>
      <c r="CZ432">
        <f t="shared" si="586"/>
        <v>0</v>
      </c>
      <c r="DA432">
        <f t="shared" si="587"/>
        <v>1.3404825737265416</v>
      </c>
      <c r="DB432">
        <f t="shared" si="588"/>
        <v>1.5503875968992247</v>
      </c>
      <c r="DC432">
        <f t="shared" si="589"/>
        <v>1.5748031496062989</v>
      </c>
      <c r="DE432" s="24">
        <f t="shared" si="491"/>
        <v>0</v>
      </c>
      <c r="DF432" s="24"/>
      <c r="DG432" s="24"/>
      <c r="DH432" s="24"/>
      <c r="DI432" s="24"/>
      <c r="DJ432" s="24"/>
      <c r="DK432" s="24"/>
      <c r="DL432" s="24"/>
      <c r="DM432" s="24"/>
      <c r="DN432" s="24"/>
      <c r="DO432" s="24"/>
      <c r="DP432" s="24"/>
      <c r="DQ432" s="24"/>
      <c r="DR432" s="24"/>
      <c r="DS432" s="24"/>
    </row>
    <row r="433" spans="1:123" ht="15.75" thickBot="1">
      <c r="A433" s="24" t="str">
        <f ca="1">'UEL-UEM'!A24</f>
        <v>UEM</v>
      </c>
      <c r="B433" s="24">
        <f ca="1">'UEL-UEM'!B24</f>
        <v>22</v>
      </c>
      <c r="C433" s="24" t="str">
        <f ca="1">'UEL-UEM'!C24</f>
        <v>IEDA PARRA BARBOSA RINALDI</v>
      </c>
      <c r="D433" s="85" t="str">
        <f ca="1">'UEL-UEM'!D24</f>
        <v>P</v>
      </c>
      <c r="E433" s="24">
        <f ca="1">'UEL-UEM'!E24</f>
        <v>0</v>
      </c>
      <c r="F433" s="24">
        <f ca="1">'UEL-UEM'!F24</f>
        <v>1</v>
      </c>
      <c r="G433" s="24">
        <f ca="1">'UEL-UEM'!G24</f>
        <v>0</v>
      </c>
      <c r="H433" s="24">
        <f ca="1">'UEL-UEM'!H24</f>
        <v>2</v>
      </c>
      <c r="I433" s="24">
        <f ca="1">'UEL-UEM'!I24</f>
        <v>0</v>
      </c>
      <c r="J433" s="24">
        <f ca="1">'UEL-UEM'!J24</f>
        <v>0</v>
      </c>
      <c r="K433" s="24">
        <f ca="1">'UEL-UEM'!K24</f>
        <v>0</v>
      </c>
      <c r="L433" s="24">
        <f ca="1">'UEL-UEM'!L24</f>
        <v>0</v>
      </c>
      <c r="M433" s="24">
        <f ca="1">'UEL-UEM'!M24</f>
        <v>0</v>
      </c>
      <c r="N433" s="24">
        <f ca="1">'UEL-UEM'!N24</f>
        <v>0</v>
      </c>
      <c r="O433" s="24">
        <f ca="1">'UEL-UEM'!O24</f>
        <v>0</v>
      </c>
      <c r="P433" s="24">
        <f ca="1">'UEL-UEM'!P24</f>
        <v>0</v>
      </c>
      <c r="Q433" s="24">
        <f ca="1">'UEL-UEM'!Q24</f>
        <v>0</v>
      </c>
      <c r="R433" s="24">
        <f ca="1">'UEL-UEM'!R24</f>
        <v>1</v>
      </c>
      <c r="S433" s="24">
        <f ca="1">'UEL-UEM'!S24</f>
        <v>1</v>
      </c>
      <c r="T433" s="85" t="str">
        <f ca="1">'UEL-UEM'!T24</f>
        <v>P</v>
      </c>
      <c r="U433" s="24">
        <f ca="1">'UEL-UEM'!U24</f>
        <v>0</v>
      </c>
      <c r="V433" s="24">
        <f ca="1">'UEL-UEM'!V24</f>
        <v>2</v>
      </c>
      <c r="W433" s="24">
        <f ca="1">'UEL-UEM'!W24</f>
        <v>0</v>
      </c>
      <c r="X433" s="24">
        <f ca="1">'UEL-UEM'!X24</f>
        <v>0</v>
      </c>
      <c r="Y433" s="24">
        <f ca="1">'UEL-UEM'!Y24</f>
        <v>0</v>
      </c>
      <c r="Z433" s="24">
        <f ca="1">'UEL-UEM'!Z24</f>
        <v>0</v>
      </c>
      <c r="AA433" s="24">
        <f ca="1">'UEL-UEM'!AA24</f>
        <v>0</v>
      </c>
      <c r="AB433" s="24">
        <f ca="1">'UEL-UEM'!AB24</f>
        <v>0</v>
      </c>
      <c r="AC433" s="24">
        <f ca="1">'UEL-UEM'!AC24</f>
        <v>0</v>
      </c>
      <c r="AD433" s="24">
        <f ca="1">'UEL-UEM'!AD24</f>
        <v>0</v>
      </c>
      <c r="AE433" s="24">
        <f ca="1">'UEL-UEM'!AE24</f>
        <v>0</v>
      </c>
      <c r="AF433" s="24">
        <f ca="1">'UEL-UEM'!AF24</f>
        <v>0</v>
      </c>
      <c r="AG433" s="24">
        <f ca="1">'UEL-UEM'!AG24</f>
        <v>0</v>
      </c>
      <c r="AH433" s="24">
        <f ca="1">'UEL-UEM'!AH24</f>
        <v>0</v>
      </c>
      <c r="AI433" s="24">
        <f ca="1">'UEL-UEM'!AI24</f>
        <v>0</v>
      </c>
      <c r="AJ433" s="24"/>
      <c r="AK433" s="93"/>
      <c r="AL433" s="33"/>
      <c r="AM433" s="33"/>
      <c r="AN433" s="36"/>
      <c r="AO433" s="36"/>
      <c r="AP433" s="36"/>
      <c r="AQ433" s="36"/>
      <c r="AR433" s="37"/>
      <c r="AS433" s="33"/>
      <c r="AT433" s="33"/>
      <c r="AU433" s="33"/>
      <c r="AV433" s="33"/>
      <c r="AW433" s="33"/>
      <c r="AX433" s="33"/>
      <c r="AY433" s="33"/>
      <c r="AZ433" s="38">
        <f t="shared" si="541"/>
        <v>2</v>
      </c>
      <c r="BA433" s="39">
        <f t="shared" si="542"/>
        <v>0</v>
      </c>
      <c r="BB433" s="40">
        <f t="shared" si="543"/>
        <v>3</v>
      </c>
      <c r="BC433" s="31">
        <f t="shared" si="544"/>
        <v>3</v>
      </c>
      <c r="BD433" s="40">
        <f t="shared" si="545"/>
        <v>0</v>
      </c>
      <c r="BE433" s="31">
        <f t="shared" si="546"/>
        <v>3</v>
      </c>
      <c r="BF433" s="40">
        <f t="shared" si="547"/>
        <v>2</v>
      </c>
      <c r="BG433" s="31">
        <f t="shared" si="548"/>
        <v>5</v>
      </c>
      <c r="BH433" s="40">
        <f t="shared" si="549"/>
        <v>0</v>
      </c>
      <c r="BI433" s="40">
        <f t="shared" si="550"/>
        <v>0</v>
      </c>
      <c r="BJ433" s="40">
        <f t="shared" si="551"/>
        <v>0</v>
      </c>
      <c r="BK433" s="40">
        <f t="shared" si="552"/>
        <v>0</v>
      </c>
      <c r="BL433" s="40">
        <f t="shared" si="553"/>
        <v>0</v>
      </c>
      <c r="BM433" s="31">
        <f t="shared" si="554"/>
        <v>0</v>
      </c>
      <c r="BN433" s="40">
        <f t="shared" si="555"/>
        <v>0</v>
      </c>
      <c r="BO433" s="40">
        <f t="shared" si="556"/>
        <v>0</v>
      </c>
      <c r="BP433" s="40">
        <f t="shared" si="557"/>
        <v>0</v>
      </c>
      <c r="BQ433" s="40">
        <f t="shared" si="558"/>
        <v>0</v>
      </c>
      <c r="BR433" s="40">
        <f t="shared" si="559"/>
        <v>0</v>
      </c>
      <c r="BS433" s="31">
        <f t="shared" si="560"/>
        <v>0</v>
      </c>
      <c r="BT433" s="40">
        <f t="shared" si="561"/>
        <v>1</v>
      </c>
      <c r="BU433" s="41">
        <f t="shared" si="562"/>
        <v>1</v>
      </c>
      <c r="BV433" s="41">
        <f t="shared" si="563"/>
        <v>1</v>
      </c>
      <c r="BW433" s="42"/>
      <c r="BX433" s="39">
        <f t="shared" si="564"/>
        <v>320</v>
      </c>
      <c r="BY433" s="40">
        <f t="shared" si="565"/>
        <v>0</v>
      </c>
      <c r="BZ433" s="40">
        <f t="shared" si="566"/>
        <v>0</v>
      </c>
      <c r="CA433" s="40">
        <f t="shared" si="567"/>
        <v>0</v>
      </c>
      <c r="CB433" s="40">
        <f t="shared" si="568"/>
        <v>35</v>
      </c>
      <c r="CC433" s="32">
        <f t="shared" si="489"/>
        <v>355</v>
      </c>
      <c r="CD433" s="177">
        <f t="shared" si="262"/>
        <v>208.33333333333334</v>
      </c>
      <c r="CE433" s="24">
        <f t="shared" si="569"/>
        <v>3</v>
      </c>
      <c r="CF433" s="177">
        <f t="shared" si="263"/>
        <v>168.33333333333334</v>
      </c>
      <c r="CG433" s="24">
        <f t="shared" si="570"/>
        <v>4</v>
      </c>
      <c r="CH433" s="177">
        <f t="shared" si="264"/>
        <v>115</v>
      </c>
      <c r="CI433" s="24">
        <f t="shared" si="571"/>
        <v>5</v>
      </c>
      <c r="CJ433" s="24">
        <f t="shared" si="490"/>
        <v>179</v>
      </c>
      <c r="CK433" s="175">
        <f t="shared" si="572"/>
        <v>0.17923408981899883</v>
      </c>
      <c r="CM433">
        <f t="shared" si="573"/>
        <v>0</v>
      </c>
      <c r="CN433">
        <f t="shared" si="574"/>
        <v>0.46728971962616822</v>
      </c>
      <c r="CO433">
        <f t="shared" si="575"/>
        <v>0</v>
      </c>
      <c r="CP433">
        <f t="shared" si="576"/>
        <v>0.45558086560364469</v>
      </c>
      <c r="CQ433">
        <f t="shared" si="577"/>
        <v>0</v>
      </c>
      <c r="CR433">
        <f t="shared" si="578"/>
        <v>0</v>
      </c>
      <c r="CS433">
        <f t="shared" si="579"/>
        <v>0</v>
      </c>
      <c r="CT433">
        <f t="shared" si="580"/>
        <v>0</v>
      </c>
      <c r="CU433">
        <f t="shared" si="581"/>
        <v>0</v>
      </c>
      <c r="CV433">
        <f t="shared" si="582"/>
        <v>0</v>
      </c>
      <c r="CW433">
        <f t="shared" si="583"/>
        <v>0</v>
      </c>
      <c r="CX433">
        <f t="shared" si="584"/>
        <v>0</v>
      </c>
      <c r="CY433">
        <f t="shared" si="585"/>
        <v>0</v>
      </c>
      <c r="CZ433">
        <f t="shared" si="586"/>
        <v>0</v>
      </c>
      <c r="DA433">
        <f t="shared" si="587"/>
        <v>1.3404825737265416</v>
      </c>
      <c r="DB433">
        <f t="shared" si="588"/>
        <v>1.5503875968992247</v>
      </c>
      <c r="DC433">
        <f t="shared" si="589"/>
        <v>1.5748031496062989</v>
      </c>
      <c r="DE433" s="24">
        <f t="shared" si="491"/>
        <v>0</v>
      </c>
      <c r="DF433" s="24"/>
      <c r="DG433" s="24"/>
      <c r="DH433" s="24"/>
      <c r="DI433" s="24"/>
      <c r="DJ433" s="24"/>
      <c r="DK433" s="24"/>
      <c r="DL433" s="24"/>
      <c r="DM433" s="24"/>
      <c r="DN433" s="24"/>
      <c r="DO433" s="24"/>
      <c r="DP433" s="24"/>
      <c r="DQ433" s="24"/>
      <c r="DR433" s="24"/>
      <c r="DS433" s="24"/>
    </row>
    <row r="434" spans="1:123" ht="15.75" thickBot="1">
      <c r="A434" s="24" t="str">
        <f ca="1">'UEL-UEM'!A25</f>
        <v>UEM</v>
      </c>
      <c r="B434" s="24">
        <f ca="1">'UEL-UEM'!B25</f>
        <v>23</v>
      </c>
      <c r="C434" s="24" t="str">
        <f ca="1">'UEL-UEM'!C25</f>
        <v>LARISSA MICHELLE LARA</v>
      </c>
      <c r="D434" s="85" t="str">
        <f ca="1">'UEL-UEM'!D25</f>
        <v>P</v>
      </c>
      <c r="E434" s="24">
        <f ca="1">'UEL-UEM'!E25</f>
        <v>0</v>
      </c>
      <c r="F434" s="24">
        <f ca="1">'UEL-UEM'!F25</f>
        <v>0</v>
      </c>
      <c r="G434" s="24">
        <f ca="1">'UEL-UEM'!G25</f>
        <v>0</v>
      </c>
      <c r="H434" s="24">
        <f ca="1">'UEL-UEM'!H25</f>
        <v>0</v>
      </c>
      <c r="I434" s="24">
        <f ca="1">'UEL-UEM'!I25</f>
        <v>0</v>
      </c>
      <c r="J434" s="24">
        <f ca="1">'UEL-UEM'!J25</f>
        <v>0</v>
      </c>
      <c r="K434" s="24">
        <f ca="1">'UEL-UEM'!K25</f>
        <v>0</v>
      </c>
      <c r="L434" s="24">
        <f ca="1">'UEL-UEM'!L25</f>
        <v>0</v>
      </c>
      <c r="M434" s="24">
        <f ca="1">'UEL-UEM'!M25</f>
        <v>0</v>
      </c>
      <c r="N434" s="24">
        <f ca="1">'UEL-UEM'!N25</f>
        <v>0</v>
      </c>
      <c r="O434" s="24">
        <f ca="1">'UEL-UEM'!O25</f>
        <v>0</v>
      </c>
      <c r="P434" s="24">
        <f ca="1">'UEL-UEM'!P25</f>
        <v>0</v>
      </c>
      <c r="Q434" s="24">
        <f ca="1">'UEL-UEM'!Q25</f>
        <v>0</v>
      </c>
      <c r="R434" s="24">
        <f ca="1">'UEL-UEM'!R25</f>
        <v>2</v>
      </c>
      <c r="S434" s="24">
        <f ca="1">'UEL-UEM'!S25</f>
        <v>0</v>
      </c>
      <c r="T434" s="85" t="str">
        <f ca="1">'UEL-UEM'!T25</f>
        <v>P</v>
      </c>
      <c r="U434" s="24">
        <f ca="1">'UEL-UEM'!U25</f>
        <v>0</v>
      </c>
      <c r="V434" s="24">
        <f ca="1">'UEL-UEM'!V25</f>
        <v>3</v>
      </c>
      <c r="W434" s="24">
        <f ca="1">'UEL-UEM'!W25</f>
        <v>0</v>
      </c>
      <c r="X434" s="24">
        <f ca="1">'UEL-UEM'!X25</f>
        <v>0</v>
      </c>
      <c r="Y434" s="24">
        <f ca="1">'UEL-UEM'!Y25</f>
        <v>0</v>
      </c>
      <c r="Z434" s="24">
        <f ca="1">'UEL-UEM'!Z25</f>
        <v>0</v>
      </c>
      <c r="AA434" s="24">
        <f ca="1">'UEL-UEM'!AA25</f>
        <v>0</v>
      </c>
      <c r="AB434" s="24">
        <f ca="1">'UEL-UEM'!AB25</f>
        <v>0</v>
      </c>
      <c r="AC434" s="24">
        <f ca="1">'UEL-UEM'!AC25</f>
        <v>0</v>
      </c>
      <c r="AD434" s="24">
        <f ca="1">'UEL-UEM'!AD25</f>
        <v>0</v>
      </c>
      <c r="AE434" s="24">
        <f ca="1">'UEL-UEM'!AE25</f>
        <v>1</v>
      </c>
      <c r="AF434" s="24">
        <f ca="1">'UEL-UEM'!AF25</f>
        <v>0</v>
      </c>
      <c r="AG434" s="24">
        <f ca="1">'UEL-UEM'!AG25</f>
        <v>0</v>
      </c>
      <c r="AH434" s="24">
        <f ca="1">'UEL-UEM'!AH25</f>
        <v>0</v>
      </c>
      <c r="AI434" s="24">
        <f ca="1">'UEL-UEM'!AI25</f>
        <v>0</v>
      </c>
      <c r="AJ434" s="24"/>
      <c r="AK434" s="93"/>
      <c r="AL434" s="33"/>
      <c r="AM434" s="33"/>
      <c r="AN434" s="36"/>
      <c r="AO434" s="36"/>
      <c r="AP434" s="36"/>
      <c r="AQ434" s="36"/>
      <c r="AR434" s="37"/>
      <c r="AS434" s="33"/>
      <c r="AT434" s="33"/>
      <c r="AU434" s="33"/>
      <c r="AV434" s="33"/>
      <c r="AW434" s="33"/>
      <c r="AX434" s="33"/>
      <c r="AY434" s="33"/>
      <c r="AZ434" s="38">
        <f t="shared" si="541"/>
        <v>2</v>
      </c>
      <c r="BA434" s="39">
        <f t="shared" si="542"/>
        <v>0</v>
      </c>
      <c r="BB434" s="40">
        <f t="shared" si="543"/>
        <v>3</v>
      </c>
      <c r="BC434" s="31">
        <f t="shared" si="544"/>
        <v>3</v>
      </c>
      <c r="BD434" s="40">
        <f t="shared" si="545"/>
        <v>0</v>
      </c>
      <c r="BE434" s="31">
        <f t="shared" si="546"/>
        <v>3</v>
      </c>
      <c r="BF434" s="40">
        <f t="shared" si="547"/>
        <v>0</v>
      </c>
      <c r="BG434" s="31">
        <f t="shared" si="548"/>
        <v>3</v>
      </c>
      <c r="BH434" s="40">
        <f t="shared" si="549"/>
        <v>0</v>
      </c>
      <c r="BI434" s="40">
        <f t="shared" si="550"/>
        <v>0</v>
      </c>
      <c r="BJ434" s="40">
        <f t="shared" si="551"/>
        <v>0</v>
      </c>
      <c r="BK434" s="40">
        <f t="shared" si="552"/>
        <v>0</v>
      </c>
      <c r="BL434" s="40">
        <f t="shared" si="553"/>
        <v>0</v>
      </c>
      <c r="BM434" s="31">
        <f t="shared" si="554"/>
        <v>0</v>
      </c>
      <c r="BN434" s="40">
        <f t="shared" si="555"/>
        <v>0</v>
      </c>
      <c r="BO434" s="40">
        <f t="shared" si="556"/>
        <v>1</v>
      </c>
      <c r="BP434" s="40">
        <f t="shared" si="557"/>
        <v>1</v>
      </c>
      <c r="BQ434" s="40">
        <f t="shared" si="558"/>
        <v>0</v>
      </c>
      <c r="BR434" s="40">
        <f t="shared" si="559"/>
        <v>0</v>
      </c>
      <c r="BS434" s="31">
        <f t="shared" si="560"/>
        <v>0</v>
      </c>
      <c r="BT434" s="40">
        <f t="shared" si="561"/>
        <v>2</v>
      </c>
      <c r="BU434" s="41">
        <f t="shared" si="562"/>
        <v>0</v>
      </c>
      <c r="BV434" s="41">
        <f t="shared" si="563"/>
        <v>0</v>
      </c>
      <c r="BW434" s="42"/>
      <c r="BX434" s="39">
        <f t="shared" si="564"/>
        <v>240</v>
      </c>
      <c r="BY434" s="40">
        <f t="shared" si="565"/>
        <v>0</v>
      </c>
      <c r="BZ434" s="40">
        <f t="shared" si="566"/>
        <v>0</v>
      </c>
      <c r="CA434" s="40">
        <f t="shared" si="567"/>
        <v>20</v>
      </c>
      <c r="CB434" s="40">
        <f t="shared" si="568"/>
        <v>50</v>
      </c>
      <c r="CC434" s="32">
        <f t="shared" si="489"/>
        <v>310</v>
      </c>
      <c r="CD434" s="177">
        <f t="shared" si="262"/>
        <v>163.33333333333334</v>
      </c>
      <c r="CE434" s="24">
        <f t="shared" si="569"/>
        <v>3</v>
      </c>
      <c r="CF434" s="177">
        <f t="shared" si="263"/>
        <v>123.33333333333334</v>
      </c>
      <c r="CG434" s="24">
        <f t="shared" si="570"/>
        <v>4</v>
      </c>
      <c r="CH434" s="177">
        <f t="shared" si="264"/>
        <v>70</v>
      </c>
      <c r="CI434" s="24">
        <f t="shared" si="571"/>
        <v>5</v>
      </c>
      <c r="CJ434" s="24">
        <f t="shared" si="490"/>
        <v>207</v>
      </c>
      <c r="CK434" s="175">
        <f t="shared" si="572"/>
        <v>0.15651427561659051</v>
      </c>
      <c r="CM434">
        <f t="shared" si="573"/>
        <v>0</v>
      </c>
      <c r="CN434">
        <f t="shared" si="574"/>
        <v>0.46728971962616822</v>
      </c>
      <c r="CO434">
        <f t="shared" si="575"/>
        <v>0</v>
      </c>
      <c r="CP434">
        <f t="shared" si="576"/>
        <v>0</v>
      </c>
      <c r="CQ434">
        <f t="shared" si="577"/>
        <v>0</v>
      </c>
      <c r="CR434">
        <f t="shared" si="578"/>
        <v>0</v>
      </c>
      <c r="CS434">
        <f t="shared" si="579"/>
        <v>0</v>
      </c>
      <c r="CT434">
        <f t="shared" si="580"/>
        <v>0</v>
      </c>
      <c r="CU434">
        <f t="shared" si="581"/>
        <v>0</v>
      </c>
      <c r="CV434">
        <f t="shared" si="582"/>
        <v>0</v>
      </c>
      <c r="CW434">
        <f t="shared" si="583"/>
        <v>3.4482758620689657</v>
      </c>
      <c r="CX434">
        <f t="shared" si="584"/>
        <v>3.5714285714285712</v>
      </c>
      <c r="CY434">
        <f t="shared" si="585"/>
        <v>0</v>
      </c>
      <c r="CZ434">
        <f t="shared" si="586"/>
        <v>0</v>
      </c>
      <c r="DA434">
        <f t="shared" si="587"/>
        <v>2.6809651474530831</v>
      </c>
      <c r="DB434">
        <f t="shared" si="588"/>
        <v>0</v>
      </c>
      <c r="DC434">
        <f t="shared" si="589"/>
        <v>0</v>
      </c>
      <c r="DE434" s="24">
        <f t="shared" si="491"/>
        <v>0</v>
      </c>
      <c r="DF434" s="24"/>
      <c r="DG434" s="24"/>
      <c r="DH434" s="24"/>
      <c r="DI434" s="24"/>
      <c r="DJ434" s="24"/>
      <c r="DK434" s="24"/>
      <c r="DL434" s="24"/>
      <c r="DM434" s="24"/>
      <c r="DN434" s="24"/>
      <c r="DO434" s="24"/>
      <c r="DP434" s="24"/>
      <c r="DQ434" s="24"/>
      <c r="DR434" s="24"/>
      <c r="DS434" s="24"/>
    </row>
    <row r="435" spans="1:123" ht="15.75" thickBot="1">
      <c r="A435" s="24" t="str">
        <f ca="1">'UEL-UEM'!A26</f>
        <v>UEM</v>
      </c>
      <c r="B435" s="24">
        <f ca="1">'UEL-UEM'!B26</f>
        <v>24</v>
      </c>
      <c r="C435" s="24" t="str">
        <f ca="1">'UEL-UEM'!C26</f>
        <v>GIULIANO GOMES DE ASSIS PIMENTEL</v>
      </c>
      <c r="D435" s="85" t="str">
        <f ca="1">'UEL-UEM'!D26</f>
        <v>P</v>
      </c>
      <c r="E435" s="24">
        <f ca="1">'UEL-UEM'!E26</f>
        <v>0</v>
      </c>
      <c r="F435" s="24">
        <f ca="1">'UEL-UEM'!F26</f>
        <v>1</v>
      </c>
      <c r="G435" s="24">
        <f ca="1">'UEL-UEM'!G26</f>
        <v>2</v>
      </c>
      <c r="H435" s="24">
        <f ca="1">'UEL-UEM'!H26</f>
        <v>0</v>
      </c>
      <c r="I435" s="24">
        <f ca="1">'UEL-UEM'!I26</f>
        <v>0</v>
      </c>
      <c r="J435" s="24">
        <f ca="1">'UEL-UEM'!J26</f>
        <v>2</v>
      </c>
      <c r="K435" s="24">
        <f ca="1">'UEL-UEM'!K26</f>
        <v>0</v>
      </c>
      <c r="L435" s="24">
        <f ca="1">'UEL-UEM'!L26</f>
        <v>0</v>
      </c>
      <c r="M435" s="24">
        <f ca="1">'UEL-UEM'!M26</f>
        <v>0</v>
      </c>
      <c r="N435" s="24">
        <f ca="1">'UEL-UEM'!N26</f>
        <v>0</v>
      </c>
      <c r="O435" s="24">
        <f ca="1">'UEL-UEM'!O26</f>
        <v>0</v>
      </c>
      <c r="P435" s="24">
        <f ca="1">'UEL-UEM'!P26</f>
        <v>0</v>
      </c>
      <c r="Q435" s="24">
        <f ca="1">'UEL-UEM'!Q26</f>
        <v>0</v>
      </c>
      <c r="R435" s="24">
        <f ca="1">'UEL-UEM'!R26</f>
        <v>3.1</v>
      </c>
      <c r="S435" s="24">
        <f ca="1">'UEL-UEM'!S26</f>
        <v>0</v>
      </c>
      <c r="T435" s="85" t="str">
        <f ca="1">'UEL-UEM'!T26</f>
        <v>P</v>
      </c>
      <c r="U435" s="24">
        <f ca="1">'UEL-UEM'!U26</f>
        <v>0</v>
      </c>
      <c r="V435" s="24">
        <f ca="1">'UEL-UEM'!V26</f>
        <v>0</v>
      </c>
      <c r="W435" s="24">
        <f ca="1">'UEL-UEM'!W26</f>
        <v>0</v>
      </c>
      <c r="X435" s="24">
        <f ca="1">'UEL-UEM'!X26</f>
        <v>0</v>
      </c>
      <c r="Y435" s="24">
        <f ca="1">'UEL-UEM'!Y26</f>
        <v>0</v>
      </c>
      <c r="Z435" s="24">
        <f ca="1">'UEL-UEM'!Z26</f>
        <v>0</v>
      </c>
      <c r="AA435" s="24">
        <f ca="1">'UEL-UEM'!AA26</f>
        <v>0</v>
      </c>
      <c r="AB435" s="24">
        <f ca="1">'UEL-UEM'!AB26</f>
        <v>0</v>
      </c>
      <c r="AC435" s="24">
        <f ca="1">'UEL-UEM'!AC26</f>
        <v>0</v>
      </c>
      <c r="AD435" s="24">
        <f ca="1">'UEL-UEM'!AD26</f>
        <v>0</v>
      </c>
      <c r="AE435" s="24">
        <f ca="1">'UEL-UEM'!AE26</f>
        <v>0</v>
      </c>
      <c r="AF435" s="24">
        <f ca="1">'UEL-UEM'!AF26</f>
        <v>0</v>
      </c>
      <c r="AG435" s="24">
        <f ca="1">'UEL-UEM'!AG26</f>
        <v>0</v>
      </c>
      <c r="AH435" s="24">
        <f ca="1">'UEL-UEM'!AH26</f>
        <v>0</v>
      </c>
      <c r="AI435" s="24">
        <f ca="1">'UEL-UEM'!AI26</f>
        <v>4</v>
      </c>
      <c r="AJ435" s="24"/>
      <c r="AK435" s="93"/>
      <c r="AL435" s="33"/>
      <c r="AM435" s="33"/>
      <c r="AN435" s="36"/>
      <c r="AO435" s="36"/>
      <c r="AP435" s="36"/>
      <c r="AQ435" s="36"/>
      <c r="AR435" s="37"/>
      <c r="AS435" s="33"/>
      <c r="AT435" s="33"/>
      <c r="AU435" s="33"/>
      <c r="AV435" s="33"/>
      <c r="AW435" s="33"/>
      <c r="AX435" s="33"/>
      <c r="AY435" s="33"/>
      <c r="AZ435" s="38">
        <f t="shared" si="541"/>
        <v>2</v>
      </c>
      <c r="BA435" s="39">
        <f t="shared" si="542"/>
        <v>0</v>
      </c>
      <c r="BB435" s="40">
        <f t="shared" si="543"/>
        <v>1</v>
      </c>
      <c r="BC435" s="31">
        <f t="shared" si="544"/>
        <v>1</v>
      </c>
      <c r="BD435" s="40">
        <f t="shared" si="545"/>
        <v>2</v>
      </c>
      <c r="BE435" s="31">
        <f t="shared" si="546"/>
        <v>3</v>
      </c>
      <c r="BF435" s="40">
        <f t="shared" si="547"/>
        <v>0</v>
      </c>
      <c r="BG435" s="31">
        <f t="shared" si="548"/>
        <v>3</v>
      </c>
      <c r="BH435" s="40">
        <f t="shared" si="549"/>
        <v>0</v>
      </c>
      <c r="BI435" s="40">
        <f t="shared" si="550"/>
        <v>2</v>
      </c>
      <c r="BJ435" s="40">
        <f t="shared" si="551"/>
        <v>0</v>
      </c>
      <c r="BK435" s="40">
        <f t="shared" si="552"/>
        <v>0</v>
      </c>
      <c r="BL435" s="40">
        <f t="shared" si="553"/>
        <v>0</v>
      </c>
      <c r="BM435" s="31">
        <f t="shared" si="554"/>
        <v>0</v>
      </c>
      <c r="BN435" s="40">
        <f t="shared" si="555"/>
        <v>0</v>
      </c>
      <c r="BO435" s="40">
        <f t="shared" si="556"/>
        <v>0</v>
      </c>
      <c r="BP435" s="40">
        <f t="shared" si="557"/>
        <v>0</v>
      </c>
      <c r="BQ435" s="40">
        <f t="shared" si="558"/>
        <v>0</v>
      </c>
      <c r="BR435" s="40">
        <f t="shared" si="559"/>
        <v>0</v>
      </c>
      <c r="BS435" s="31">
        <f t="shared" si="560"/>
        <v>0</v>
      </c>
      <c r="BT435" s="40">
        <f t="shared" si="561"/>
        <v>3.1</v>
      </c>
      <c r="BU435" s="41">
        <f t="shared" si="562"/>
        <v>4</v>
      </c>
      <c r="BV435" s="41">
        <f t="shared" si="563"/>
        <v>3</v>
      </c>
      <c r="BW435" s="42"/>
      <c r="BX435" s="39">
        <f t="shared" si="564"/>
        <v>200</v>
      </c>
      <c r="BY435" s="40">
        <f t="shared" si="565"/>
        <v>20</v>
      </c>
      <c r="BZ435" s="40">
        <f t="shared" si="566"/>
        <v>0</v>
      </c>
      <c r="CA435" s="40">
        <f t="shared" si="567"/>
        <v>0</v>
      </c>
      <c r="CB435" s="40">
        <f t="shared" si="568"/>
        <v>107.5</v>
      </c>
      <c r="CC435" s="32">
        <f t="shared" si="489"/>
        <v>327.5</v>
      </c>
      <c r="CD435" s="177">
        <f t="shared" si="262"/>
        <v>180.83333333333334</v>
      </c>
      <c r="CE435" s="24">
        <f t="shared" si="569"/>
        <v>3</v>
      </c>
      <c r="CF435" s="177">
        <f t="shared" si="263"/>
        <v>140.83333333333334</v>
      </c>
      <c r="CG435" s="24">
        <f t="shared" si="570"/>
        <v>4</v>
      </c>
      <c r="CH435" s="177">
        <f t="shared" si="264"/>
        <v>87.5</v>
      </c>
      <c r="CI435" s="24">
        <f t="shared" si="571"/>
        <v>5</v>
      </c>
      <c r="CJ435" s="24">
        <f t="shared" si="490"/>
        <v>198</v>
      </c>
      <c r="CK435" s="175">
        <f t="shared" si="572"/>
        <v>0.16534975891752707</v>
      </c>
      <c r="CM435">
        <f t="shared" si="573"/>
        <v>0</v>
      </c>
      <c r="CN435">
        <f t="shared" si="574"/>
        <v>0.1557632398753894</v>
      </c>
      <c r="CO435">
        <f t="shared" si="575"/>
        <v>0.19960079840319361</v>
      </c>
      <c r="CP435">
        <f t="shared" si="576"/>
        <v>0</v>
      </c>
      <c r="CQ435">
        <f t="shared" si="577"/>
        <v>0</v>
      </c>
      <c r="CR435">
        <f t="shared" si="578"/>
        <v>0.5988023952095809</v>
      </c>
      <c r="CS435">
        <f t="shared" si="579"/>
        <v>0</v>
      </c>
      <c r="CT435">
        <f t="shared" si="580"/>
        <v>0</v>
      </c>
      <c r="CU435">
        <f t="shared" si="581"/>
        <v>0</v>
      </c>
      <c r="CV435">
        <f t="shared" si="582"/>
        <v>0</v>
      </c>
      <c r="CW435">
        <f t="shared" si="583"/>
        <v>0</v>
      </c>
      <c r="CX435">
        <f t="shared" si="584"/>
        <v>0</v>
      </c>
      <c r="CY435">
        <f t="shared" si="585"/>
        <v>0</v>
      </c>
      <c r="CZ435">
        <f t="shared" si="586"/>
        <v>0</v>
      </c>
      <c r="DA435">
        <f t="shared" si="587"/>
        <v>4.1554959785522794</v>
      </c>
      <c r="DB435">
        <f t="shared" si="588"/>
        <v>6.2015503875968987</v>
      </c>
      <c r="DC435">
        <f t="shared" si="589"/>
        <v>4.7244094488188964</v>
      </c>
      <c r="DE435" s="24">
        <f t="shared" si="491"/>
        <v>0</v>
      </c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</row>
    <row r="436" spans="1:123" ht="15.75" thickBot="1">
      <c r="A436" s="24" t="str">
        <f ca="1">'UEL-UEM'!A27</f>
        <v>UEM</v>
      </c>
      <c r="B436" s="24">
        <f ca="1">'UEL-UEM'!B27</f>
        <v>25</v>
      </c>
      <c r="C436" s="24" t="str">
        <f ca="1">'UEL-UEM'!C27</f>
        <v>FABIANA ANDRADE MACHADO</v>
      </c>
      <c r="D436" s="85" t="str">
        <f ca="1">'UEL-UEM'!D27</f>
        <v>P</v>
      </c>
      <c r="E436" s="24">
        <f ca="1">'UEL-UEM'!E27</f>
        <v>0</v>
      </c>
      <c r="F436" s="24">
        <f ca="1">'UEL-UEM'!F27</f>
        <v>0</v>
      </c>
      <c r="G436" s="24">
        <f ca="1">'UEL-UEM'!G27</f>
        <v>0</v>
      </c>
      <c r="H436" s="24">
        <f ca="1">'UEL-UEM'!H27</f>
        <v>0</v>
      </c>
      <c r="I436" s="24">
        <f ca="1">'UEL-UEM'!I27</f>
        <v>0</v>
      </c>
      <c r="J436" s="24">
        <f ca="1">'UEL-UEM'!J27</f>
        <v>0</v>
      </c>
      <c r="K436" s="24">
        <f ca="1">'UEL-UEM'!K27</f>
        <v>0</v>
      </c>
      <c r="L436" s="24">
        <f ca="1">'UEL-UEM'!L27</f>
        <v>0</v>
      </c>
      <c r="M436" s="24">
        <f ca="1">'UEL-UEM'!M27</f>
        <v>0</v>
      </c>
      <c r="N436" s="24">
        <f ca="1">'UEL-UEM'!N27</f>
        <v>0</v>
      </c>
      <c r="O436" s="24">
        <f ca="1">'UEL-UEM'!O27</f>
        <v>0</v>
      </c>
      <c r="P436" s="24">
        <f ca="1">'UEL-UEM'!P27</f>
        <v>0</v>
      </c>
      <c r="Q436" s="24">
        <f ca="1">'UEL-UEM'!Q27</f>
        <v>0</v>
      </c>
      <c r="R436" s="24">
        <f ca="1">'UEL-UEM'!R27</f>
        <v>0</v>
      </c>
      <c r="S436" s="24">
        <f ca="1">'UEL-UEM'!S27</f>
        <v>0</v>
      </c>
      <c r="T436" s="85" t="str">
        <f ca="1">'UEL-UEM'!T27</f>
        <v>P</v>
      </c>
      <c r="U436" s="24">
        <f ca="1">'UEL-UEM'!U27</f>
        <v>1</v>
      </c>
      <c r="V436" s="24">
        <f ca="1">'UEL-UEM'!V27</f>
        <v>1</v>
      </c>
      <c r="W436" s="24">
        <f ca="1">'UEL-UEM'!W27</f>
        <v>3</v>
      </c>
      <c r="X436" s="24">
        <f ca="1">'UEL-UEM'!X27</f>
        <v>0</v>
      </c>
      <c r="Y436" s="24">
        <f ca="1">'UEL-UEM'!Y27</f>
        <v>0</v>
      </c>
      <c r="Z436" s="24">
        <f ca="1">'UEL-UEM'!Z27</f>
        <v>0</v>
      </c>
      <c r="AA436" s="24">
        <f ca="1">'UEL-UEM'!AA27</f>
        <v>0</v>
      </c>
      <c r="AB436" s="24">
        <f ca="1">'UEL-UEM'!AB27</f>
        <v>0</v>
      </c>
      <c r="AC436" s="24">
        <f ca="1">'UEL-UEM'!AC27</f>
        <v>0</v>
      </c>
      <c r="AD436" s="24">
        <f ca="1">'UEL-UEM'!AD27</f>
        <v>0</v>
      </c>
      <c r="AE436" s="24">
        <f ca="1">'UEL-UEM'!AE27</f>
        <v>0</v>
      </c>
      <c r="AF436" s="24">
        <f ca="1">'UEL-UEM'!AF27</f>
        <v>0</v>
      </c>
      <c r="AG436" s="24">
        <f ca="1">'UEL-UEM'!AG27</f>
        <v>0</v>
      </c>
      <c r="AH436" s="24">
        <f ca="1">'UEL-UEM'!AH27</f>
        <v>0</v>
      </c>
      <c r="AI436" s="24">
        <f ca="1">'UEL-UEM'!AI27</f>
        <v>0</v>
      </c>
      <c r="AJ436" s="24"/>
      <c r="AK436" s="93"/>
      <c r="AL436" s="33"/>
      <c r="AM436" s="33"/>
      <c r="AN436" s="36"/>
      <c r="AO436" s="36"/>
      <c r="AP436" s="36"/>
      <c r="AQ436" s="36"/>
      <c r="AR436" s="37"/>
      <c r="AS436" s="33"/>
      <c r="AT436" s="33"/>
      <c r="AU436" s="33"/>
      <c r="AV436" s="33"/>
      <c r="AW436" s="33"/>
      <c r="AX436" s="33"/>
      <c r="AY436" s="33"/>
      <c r="AZ436" s="38">
        <f t="shared" si="541"/>
        <v>2</v>
      </c>
      <c r="BA436" s="39">
        <f t="shared" si="542"/>
        <v>1</v>
      </c>
      <c r="BB436" s="40">
        <f t="shared" si="543"/>
        <v>1</v>
      </c>
      <c r="BC436" s="31">
        <f t="shared" si="544"/>
        <v>2</v>
      </c>
      <c r="BD436" s="40">
        <f t="shared" si="545"/>
        <v>3</v>
      </c>
      <c r="BE436" s="31">
        <f t="shared" si="546"/>
        <v>5</v>
      </c>
      <c r="BF436" s="40">
        <f t="shared" si="547"/>
        <v>0</v>
      </c>
      <c r="BG436" s="31">
        <f t="shared" si="548"/>
        <v>5</v>
      </c>
      <c r="BH436" s="40">
        <f t="shared" si="549"/>
        <v>0</v>
      </c>
      <c r="BI436" s="40">
        <f t="shared" si="550"/>
        <v>0</v>
      </c>
      <c r="BJ436" s="40">
        <f t="shared" si="551"/>
        <v>0</v>
      </c>
      <c r="BK436" s="40">
        <f t="shared" si="552"/>
        <v>0</v>
      </c>
      <c r="BL436" s="40">
        <f t="shared" si="553"/>
        <v>0</v>
      </c>
      <c r="BM436" s="31">
        <f t="shared" si="554"/>
        <v>0</v>
      </c>
      <c r="BN436" s="40">
        <f t="shared" si="555"/>
        <v>0</v>
      </c>
      <c r="BO436" s="40">
        <f t="shared" si="556"/>
        <v>0</v>
      </c>
      <c r="BP436" s="40">
        <f t="shared" si="557"/>
        <v>0</v>
      </c>
      <c r="BQ436" s="40">
        <f t="shared" si="558"/>
        <v>0</v>
      </c>
      <c r="BR436" s="40">
        <f t="shared" si="559"/>
        <v>0</v>
      </c>
      <c r="BS436" s="31">
        <f t="shared" si="560"/>
        <v>0</v>
      </c>
      <c r="BT436" s="40">
        <f t="shared" si="561"/>
        <v>0</v>
      </c>
      <c r="BU436" s="41">
        <f t="shared" si="562"/>
        <v>0</v>
      </c>
      <c r="BV436" s="41">
        <f t="shared" si="563"/>
        <v>0</v>
      </c>
      <c r="BW436" s="42"/>
      <c r="BX436" s="39">
        <f t="shared" si="564"/>
        <v>360</v>
      </c>
      <c r="BY436" s="40">
        <f t="shared" si="565"/>
        <v>0</v>
      </c>
      <c r="BZ436" s="40">
        <f t="shared" si="566"/>
        <v>0</v>
      </c>
      <c r="CA436" s="40">
        <f t="shared" si="567"/>
        <v>0</v>
      </c>
      <c r="CB436" s="40">
        <f t="shared" si="568"/>
        <v>0</v>
      </c>
      <c r="CC436" s="32">
        <f t="shared" si="489"/>
        <v>360</v>
      </c>
      <c r="CD436" s="177">
        <f t="shared" si="262"/>
        <v>213.33333333333334</v>
      </c>
      <c r="CE436" s="24">
        <f t="shared" si="569"/>
        <v>3</v>
      </c>
      <c r="CF436" s="177">
        <f t="shared" si="263"/>
        <v>173.33333333333334</v>
      </c>
      <c r="CG436" s="24">
        <f t="shared" si="570"/>
        <v>4</v>
      </c>
      <c r="CH436" s="177">
        <f t="shared" si="264"/>
        <v>120</v>
      </c>
      <c r="CI436" s="24">
        <f t="shared" si="571"/>
        <v>5</v>
      </c>
      <c r="CJ436" s="24">
        <f t="shared" si="490"/>
        <v>168</v>
      </c>
      <c r="CK436" s="175">
        <f t="shared" si="572"/>
        <v>0.1817585136192664</v>
      </c>
      <c r="CM436">
        <f t="shared" si="573"/>
        <v>0.18484288354898337</v>
      </c>
      <c r="CN436">
        <f t="shared" si="574"/>
        <v>0.1557632398753894</v>
      </c>
      <c r="CO436">
        <f t="shared" si="575"/>
        <v>0.29940119760479045</v>
      </c>
      <c r="CP436">
        <f t="shared" si="576"/>
        <v>0</v>
      </c>
      <c r="CQ436">
        <f t="shared" si="577"/>
        <v>0</v>
      </c>
      <c r="CR436">
        <f t="shared" si="578"/>
        <v>0</v>
      </c>
      <c r="CS436">
        <f t="shared" si="579"/>
        <v>0</v>
      </c>
      <c r="CT436">
        <f t="shared" si="580"/>
        <v>0</v>
      </c>
      <c r="CU436">
        <f t="shared" si="581"/>
        <v>0</v>
      </c>
      <c r="CV436">
        <f t="shared" si="582"/>
        <v>0</v>
      </c>
      <c r="CW436">
        <f t="shared" si="583"/>
        <v>0</v>
      </c>
      <c r="CX436">
        <f t="shared" si="584"/>
        <v>0</v>
      </c>
      <c r="CY436">
        <f t="shared" si="585"/>
        <v>0</v>
      </c>
      <c r="CZ436">
        <f t="shared" si="586"/>
        <v>0</v>
      </c>
      <c r="DA436">
        <f t="shared" si="587"/>
        <v>0</v>
      </c>
      <c r="DB436">
        <f t="shared" si="588"/>
        <v>0</v>
      </c>
      <c r="DC436">
        <f t="shared" si="589"/>
        <v>0</v>
      </c>
      <c r="DE436" s="24">
        <f t="shared" si="491"/>
        <v>0</v>
      </c>
      <c r="DF436" s="24"/>
      <c r="DG436" s="24"/>
      <c r="DH436" s="24"/>
      <c r="DI436" s="24"/>
      <c r="DJ436" s="24"/>
      <c r="DK436" s="24"/>
      <c r="DL436" s="24"/>
      <c r="DM436" s="24"/>
      <c r="DN436" s="24"/>
      <c r="DO436" s="24"/>
      <c r="DP436" s="24"/>
      <c r="DQ436" s="24"/>
      <c r="DR436" s="24"/>
      <c r="DS436" s="24"/>
    </row>
    <row r="437" spans="1:123" ht="15.75" thickBot="1">
      <c r="A437" s="24" t="str">
        <f ca="1">'UEL-UEM'!A28</f>
        <v>UEM</v>
      </c>
      <c r="B437" s="24">
        <f ca="1">'UEL-UEM'!B28</f>
        <v>26</v>
      </c>
      <c r="C437" s="24" t="str">
        <f ca="1">'UEL-UEM'!C28</f>
        <v>WILSON RINALDI</v>
      </c>
      <c r="D437" s="85" t="str">
        <f ca="1">'UEL-UEM'!D28</f>
        <v>P</v>
      </c>
      <c r="E437" s="24">
        <f ca="1">'UEL-UEM'!E28</f>
        <v>0</v>
      </c>
      <c r="F437" s="24">
        <f ca="1">'UEL-UEM'!F28</f>
        <v>0</v>
      </c>
      <c r="G437" s="24">
        <f ca="1">'UEL-UEM'!G28</f>
        <v>0</v>
      </c>
      <c r="H437" s="24">
        <f ca="1">'UEL-UEM'!H28</f>
        <v>0</v>
      </c>
      <c r="I437" s="24">
        <f ca="1">'UEL-UEM'!I28</f>
        <v>0</v>
      </c>
      <c r="J437" s="24">
        <f ca="1">'UEL-UEM'!J28</f>
        <v>0</v>
      </c>
      <c r="K437" s="24">
        <f ca="1">'UEL-UEM'!K28</f>
        <v>0</v>
      </c>
      <c r="L437" s="24">
        <f ca="1">'UEL-UEM'!L28</f>
        <v>0</v>
      </c>
      <c r="M437" s="24">
        <f ca="1">'UEL-UEM'!M28</f>
        <v>0</v>
      </c>
      <c r="N437" s="24">
        <f ca="1">'UEL-UEM'!N28</f>
        <v>0</v>
      </c>
      <c r="O437" s="24">
        <f ca="1">'UEL-UEM'!O28</f>
        <v>0</v>
      </c>
      <c r="P437" s="24">
        <f ca="1">'UEL-UEM'!P28</f>
        <v>0</v>
      </c>
      <c r="Q437" s="24">
        <f ca="1">'UEL-UEM'!Q28</f>
        <v>0</v>
      </c>
      <c r="R437" s="24">
        <f ca="1">'UEL-UEM'!R28</f>
        <v>0</v>
      </c>
      <c r="S437" s="24">
        <f ca="1">'UEL-UEM'!S28</f>
        <v>0</v>
      </c>
      <c r="T437" s="85" t="str">
        <f ca="1">'UEL-UEM'!T28</f>
        <v>P</v>
      </c>
      <c r="U437" s="24">
        <f ca="1">'UEL-UEM'!U28</f>
        <v>0</v>
      </c>
      <c r="V437" s="24">
        <f ca="1">'UEL-UEM'!V28</f>
        <v>1</v>
      </c>
      <c r="W437" s="24">
        <f ca="1">'UEL-UEM'!W28</f>
        <v>0</v>
      </c>
      <c r="X437" s="24">
        <f ca="1">'UEL-UEM'!X28</f>
        <v>0</v>
      </c>
      <c r="Y437" s="24">
        <f ca="1">'UEL-UEM'!Y28</f>
        <v>0</v>
      </c>
      <c r="Z437" s="24">
        <f ca="1">'UEL-UEM'!Z28</f>
        <v>0</v>
      </c>
      <c r="AA437" s="24">
        <f ca="1">'UEL-UEM'!AA28</f>
        <v>1</v>
      </c>
      <c r="AB437" s="24">
        <f ca="1">'UEL-UEM'!AB28</f>
        <v>0</v>
      </c>
      <c r="AC437" s="24">
        <f ca="1">'UEL-UEM'!AC28</f>
        <v>0</v>
      </c>
      <c r="AD437" s="24">
        <f ca="1">'UEL-UEM'!AD28</f>
        <v>0</v>
      </c>
      <c r="AE437" s="24">
        <f ca="1">'UEL-UEM'!AE28</f>
        <v>0</v>
      </c>
      <c r="AF437" s="24">
        <f ca="1">'UEL-UEM'!AF28</f>
        <v>0</v>
      </c>
      <c r="AG437" s="24">
        <f ca="1">'UEL-UEM'!AG28</f>
        <v>0</v>
      </c>
      <c r="AH437" s="24">
        <f ca="1">'UEL-UEM'!AH28</f>
        <v>0</v>
      </c>
      <c r="AI437" s="24">
        <f ca="1">'UEL-UEM'!AI28</f>
        <v>0</v>
      </c>
      <c r="AJ437" s="24"/>
      <c r="AK437" s="93"/>
      <c r="AL437" s="33"/>
      <c r="AM437" s="33"/>
      <c r="AN437" s="36"/>
      <c r="AO437" s="36"/>
      <c r="AP437" s="36"/>
      <c r="AQ437" s="36"/>
      <c r="AR437" s="37"/>
      <c r="AS437" s="33"/>
      <c r="AT437" s="33"/>
      <c r="AU437" s="33"/>
      <c r="AV437" s="33"/>
      <c r="AW437" s="33"/>
      <c r="AX437" s="33"/>
      <c r="AY437" s="33"/>
      <c r="AZ437" s="38">
        <f t="shared" si="541"/>
        <v>2</v>
      </c>
      <c r="BA437" s="39">
        <f t="shared" si="542"/>
        <v>0</v>
      </c>
      <c r="BB437" s="40">
        <f t="shared" si="543"/>
        <v>1</v>
      </c>
      <c r="BC437" s="31">
        <f t="shared" si="544"/>
        <v>1</v>
      </c>
      <c r="BD437" s="40">
        <f t="shared" si="545"/>
        <v>0</v>
      </c>
      <c r="BE437" s="31">
        <f t="shared" si="546"/>
        <v>1</v>
      </c>
      <c r="BF437" s="40">
        <f t="shared" si="547"/>
        <v>0</v>
      </c>
      <c r="BG437" s="31">
        <f t="shared" si="548"/>
        <v>1</v>
      </c>
      <c r="BH437" s="40">
        <f t="shared" si="549"/>
        <v>0</v>
      </c>
      <c r="BI437" s="40">
        <f t="shared" si="550"/>
        <v>0</v>
      </c>
      <c r="BJ437" s="40">
        <f t="shared" si="551"/>
        <v>1</v>
      </c>
      <c r="BK437" s="40">
        <f t="shared" si="552"/>
        <v>0</v>
      </c>
      <c r="BL437" s="40">
        <f t="shared" si="553"/>
        <v>0</v>
      </c>
      <c r="BM437" s="31">
        <f t="shared" si="554"/>
        <v>0</v>
      </c>
      <c r="BN437" s="40">
        <f t="shared" si="555"/>
        <v>0</v>
      </c>
      <c r="BO437" s="40">
        <f t="shared" si="556"/>
        <v>0</v>
      </c>
      <c r="BP437" s="40">
        <f t="shared" si="557"/>
        <v>0</v>
      </c>
      <c r="BQ437" s="40">
        <f t="shared" si="558"/>
        <v>0</v>
      </c>
      <c r="BR437" s="40">
        <f t="shared" si="559"/>
        <v>0</v>
      </c>
      <c r="BS437" s="31">
        <f t="shared" si="560"/>
        <v>0</v>
      </c>
      <c r="BT437" s="40">
        <f t="shared" si="561"/>
        <v>0</v>
      </c>
      <c r="BU437" s="41">
        <f t="shared" si="562"/>
        <v>0</v>
      </c>
      <c r="BV437" s="41">
        <f t="shared" si="563"/>
        <v>0</v>
      </c>
      <c r="BW437" s="42"/>
      <c r="BX437" s="39">
        <f t="shared" si="564"/>
        <v>80</v>
      </c>
      <c r="BY437" s="40">
        <f t="shared" si="565"/>
        <v>0</v>
      </c>
      <c r="BZ437" s="40">
        <f t="shared" si="566"/>
        <v>5</v>
      </c>
      <c r="CA437" s="40">
        <f t="shared" si="567"/>
        <v>0</v>
      </c>
      <c r="CB437" s="40">
        <f t="shared" si="568"/>
        <v>0</v>
      </c>
      <c r="CC437" s="32">
        <f t="shared" si="489"/>
        <v>85</v>
      </c>
      <c r="CD437" s="177">
        <f t="shared" si="262"/>
        <v>-61.666666666666657</v>
      </c>
      <c r="CE437" s="24" t="str">
        <f t="shared" si="569"/>
        <v>NAO</v>
      </c>
      <c r="CF437" s="177">
        <f t="shared" si="263"/>
        <v>-101.66666666666666</v>
      </c>
      <c r="CG437" s="24" t="str">
        <f t="shared" si="570"/>
        <v>NAO</v>
      </c>
      <c r="CH437" s="177">
        <f t="shared" si="264"/>
        <v>-155</v>
      </c>
      <c r="CI437" s="24" t="str">
        <f t="shared" si="571"/>
        <v>NAO</v>
      </c>
      <c r="CJ437" s="24">
        <f t="shared" si="490"/>
        <v>360</v>
      </c>
      <c r="CK437" s="175">
        <f t="shared" si="572"/>
        <v>4.2915204604549007E-2</v>
      </c>
      <c r="CM437">
        <f t="shared" si="573"/>
        <v>0</v>
      </c>
      <c r="CN437">
        <f t="shared" si="574"/>
        <v>0.1557632398753894</v>
      </c>
      <c r="CO437">
        <f t="shared" si="575"/>
        <v>0</v>
      </c>
      <c r="CP437">
        <f t="shared" si="576"/>
        <v>0</v>
      </c>
      <c r="CQ437">
        <f t="shared" si="577"/>
        <v>0</v>
      </c>
      <c r="CR437">
        <f t="shared" si="578"/>
        <v>0</v>
      </c>
      <c r="CS437">
        <f t="shared" si="579"/>
        <v>1.0204081632653061</v>
      </c>
      <c r="CT437">
        <f t="shared" si="580"/>
        <v>0</v>
      </c>
      <c r="CU437">
        <f t="shared" si="581"/>
        <v>0</v>
      </c>
      <c r="CV437">
        <f t="shared" si="582"/>
        <v>0</v>
      </c>
      <c r="CW437">
        <f t="shared" si="583"/>
        <v>0</v>
      </c>
      <c r="CX437">
        <f t="shared" si="584"/>
        <v>0</v>
      </c>
      <c r="CY437">
        <f t="shared" si="585"/>
        <v>0</v>
      </c>
      <c r="CZ437">
        <f t="shared" si="586"/>
        <v>0</v>
      </c>
      <c r="DA437">
        <f t="shared" si="587"/>
        <v>0</v>
      </c>
      <c r="DB437">
        <f t="shared" si="588"/>
        <v>0</v>
      </c>
      <c r="DC437">
        <f t="shared" si="589"/>
        <v>0</v>
      </c>
      <c r="DE437" s="24">
        <f t="shared" si="491"/>
        <v>0</v>
      </c>
      <c r="DF437" s="24"/>
      <c r="DG437" s="24"/>
      <c r="DH437" s="24"/>
      <c r="DI437" s="24"/>
      <c r="DJ437" s="24"/>
      <c r="DK437" s="24"/>
      <c r="DL437" s="24"/>
      <c r="DM437" s="24"/>
      <c r="DN437" s="24"/>
      <c r="DO437" s="24"/>
      <c r="DP437" s="24"/>
      <c r="DQ437" s="24"/>
      <c r="DR437" s="24"/>
      <c r="DS437" s="24"/>
    </row>
    <row r="438" spans="1:123" ht="15.75" thickBot="1">
      <c r="A438" s="24" t="str">
        <f ca="1">'UEL-UEM'!A29</f>
        <v>UEM</v>
      </c>
      <c r="B438" s="24">
        <f ca="1">'UEL-UEM'!B29</f>
        <v>27</v>
      </c>
      <c r="C438" s="24" t="str">
        <f ca="1">'UEL-UEM'!C29</f>
        <v>NELSON NARDO JUNIOR</v>
      </c>
      <c r="D438" s="85" t="str">
        <f ca="1">'UEL-UEM'!D29</f>
        <v>P</v>
      </c>
      <c r="E438" s="24">
        <f ca="1">'UEL-UEM'!E29</f>
        <v>0</v>
      </c>
      <c r="F438" s="24">
        <f ca="1">'UEL-UEM'!F29</f>
        <v>0</v>
      </c>
      <c r="G438" s="24">
        <f ca="1">'UEL-UEM'!G29</f>
        <v>1</v>
      </c>
      <c r="H438" s="24">
        <f ca="1">'UEL-UEM'!H29</f>
        <v>0</v>
      </c>
      <c r="I438" s="24">
        <f ca="1">'UEL-UEM'!I29</f>
        <v>0</v>
      </c>
      <c r="J438" s="24">
        <f ca="1">'UEL-UEM'!J29</f>
        <v>2</v>
      </c>
      <c r="K438" s="24">
        <f ca="1">'UEL-UEM'!K29</f>
        <v>0</v>
      </c>
      <c r="L438" s="24">
        <f ca="1">'UEL-UEM'!L29</f>
        <v>0</v>
      </c>
      <c r="M438" s="24">
        <f ca="1">'UEL-UEM'!M29</f>
        <v>0</v>
      </c>
      <c r="N438" s="24">
        <f ca="1">'UEL-UEM'!N29</f>
        <v>0</v>
      </c>
      <c r="O438" s="24">
        <f ca="1">'UEL-UEM'!O29</f>
        <v>0</v>
      </c>
      <c r="P438" s="24">
        <f ca="1">'UEL-UEM'!P29</f>
        <v>0</v>
      </c>
      <c r="Q438" s="24">
        <f ca="1">'UEL-UEM'!Q29</f>
        <v>0</v>
      </c>
      <c r="R438" s="24">
        <f ca="1">'UEL-UEM'!R29</f>
        <v>0</v>
      </c>
      <c r="S438" s="24">
        <f ca="1">'UEL-UEM'!S29</f>
        <v>0</v>
      </c>
      <c r="T438" s="85" t="str">
        <f ca="1">'UEL-UEM'!T29</f>
        <v>P</v>
      </c>
      <c r="U438" s="24">
        <f ca="1">'UEL-UEM'!U29</f>
        <v>0</v>
      </c>
      <c r="V438" s="24">
        <f ca="1">'UEL-UEM'!V29</f>
        <v>0</v>
      </c>
      <c r="W438" s="24">
        <f ca="1">'UEL-UEM'!W29</f>
        <v>0</v>
      </c>
      <c r="X438" s="24">
        <f ca="1">'UEL-UEM'!X29</f>
        <v>0</v>
      </c>
      <c r="Y438" s="24">
        <f ca="1">'UEL-UEM'!Y29</f>
        <v>0</v>
      </c>
      <c r="Z438" s="24">
        <f ca="1">'UEL-UEM'!Z29</f>
        <v>1</v>
      </c>
      <c r="AA438" s="24">
        <f ca="1">'UEL-UEM'!AA29</f>
        <v>0</v>
      </c>
      <c r="AB438" s="24">
        <f ca="1">'UEL-UEM'!AB29</f>
        <v>0</v>
      </c>
      <c r="AC438" s="24">
        <f ca="1">'UEL-UEM'!AC29</f>
        <v>0</v>
      </c>
      <c r="AD438" s="24">
        <f ca="1">'UEL-UEM'!AD29</f>
        <v>0</v>
      </c>
      <c r="AE438" s="24">
        <f ca="1">'UEL-UEM'!AE29</f>
        <v>0</v>
      </c>
      <c r="AF438" s="24">
        <f ca="1">'UEL-UEM'!AF29</f>
        <v>0</v>
      </c>
      <c r="AG438" s="24">
        <f ca="1">'UEL-UEM'!AG29</f>
        <v>0</v>
      </c>
      <c r="AH438" s="24">
        <f ca="1">'UEL-UEM'!AH29</f>
        <v>0</v>
      </c>
      <c r="AI438" s="24">
        <f ca="1">'UEL-UEM'!AI29</f>
        <v>1</v>
      </c>
      <c r="AJ438" s="24"/>
      <c r="AK438" s="93"/>
      <c r="AL438" s="33"/>
      <c r="AM438" s="33"/>
      <c r="AN438" s="36"/>
      <c r="AO438" s="36"/>
      <c r="AP438" s="36"/>
      <c r="AQ438" s="36"/>
      <c r="AR438" s="37"/>
      <c r="AS438" s="33"/>
      <c r="AT438" s="33"/>
      <c r="AU438" s="33"/>
      <c r="AV438" s="33"/>
      <c r="AW438" s="33"/>
      <c r="AX438" s="33"/>
      <c r="AY438" s="33"/>
      <c r="AZ438" s="38">
        <f t="shared" si="541"/>
        <v>2</v>
      </c>
      <c r="BA438" s="39">
        <f t="shared" si="542"/>
        <v>0</v>
      </c>
      <c r="BB438" s="40">
        <f t="shared" si="543"/>
        <v>0</v>
      </c>
      <c r="BC438" s="31">
        <f t="shared" si="544"/>
        <v>0</v>
      </c>
      <c r="BD438" s="40">
        <f t="shared" si="545"/>
        <v>1</v>
      </c>
      <c r="BE438" s="31">
        <f t="shared" si="546"/>
        <v>1</v>
      </c>
      <c r="BF438" s="40">
        <f t="shared" si="547"/>
        <v>0</v>
      </c>
      <c r="BG438" s="31">
        <f t="shared" si="548"/>
        <v>1</v>
      </c>
      <c r="BH438" s="40">
        <f t="shared" si="549"/>
        <v>0</v>
      </c>
      <c r="BI438" s="40">
        <f t="shared" si="550"/>
        <v>3</v>
      </c>
      <c r="BJ438" s="40">
        <f t="shared" si="551"/>
        <v>0</v>
      </c>
      <c r="BK438" s="40">
        <f t="shared" si="552"/>
        <v>0</v>
      </c>
      <c r="BL438" s="40">
        <f t="shared" si="553"/>
        <v>0</v>
      </c>
      <c r="BM438" s="31">
        <f t="shared" si="554"/>
        <v>0</v>
      </c>
      <c r="BN438" s="40">
        <f t="shared" si="555"/>
        <v>0</v>
      </c>
      <c r="BO438" s="40">
        <f t="shared" si="556"/>
        <v>0</v>
      </c>
      <c r="BP438" s="40">
        <f t="shared" si="557"/>
        <v>0</v>
      </c>
      <c r="BQ438" s="40">
        <f t="shared" si="558"/>
        <v>0</v>
      </c>
      <c r="BR438" s="40">
        <f t="shared" si="559"/>
        <v>0</v>
      </c>
      <c r="BS438" s="31">
        <f t="shared" si="560"/>
        <v>0</v>
      </c>
      <c r="BT438" s="40">
        <f t="shared" si="561"/>
        <v>0</v>
      </c>
      <c r="BU438" s="41">
        <f t="shared" si="562"/>
        <v>1</v>
      </c>
      <c r="BV438" s="41">
        <f t="shared" si="563"/>
        <v>1</v>
      </c>
      <c r="BW438" s="42"/>
      <c r="BX438" s="39">
        <f t="shared" si="564"/>
        <v>60</v>
      </c>
      <c r="BY438" s="40">
        <f t="shared" si="565"/>
        <v>30</v>
      </c>
      <c r="BZ438" s="40">
        <f t="shared" si="566"/>
        <v>0</v>
      </c>
      <c r="CA438" s="40">
        <f t="shared" si="567"/>
        <v>0</v>
      </c>
      <c r="CB438" s="40">
        <f t="shared" si="568"/>
        <v>10</v>
      </c>
      <c r="CC438" s="32">
        <f t="shared" si="489"/>
        <v>100</v>
      </c>
      <c r="CD438" s="177">
        <f t="shared" si="262"/>
        <v>-46.666666666666657</v>
      </c>
      <c r="CE438" s="24" t="str">
        <f t="shared" si="569"/>
        <v>NAO</v>
      </c>
      <c r="CF438" s="177">
        <f t="shared" si="263"/>
        <v>-86.666666666666657</v>
      </c>
      <c r="CG438" s="24" t="str">
        <f t="shared" si="570"/>
        <v>NAO</v>
      </c>
      <c r="CH438" s="177">
        <f t="shared" si="264"/>
        <v>-140</v>
      </c>
      <c r="CI438" s="24" t="str">
        <f t="shared" si="571"/>
        <v>NAO</v>
      </c>
      <c r="CJ438" s="24">
        <f t="shared" si="490"/>
        <v>347</v>
      </c>
      <c r="CK438" s="175">
        <f t="shared" si="572"/>
        <v>5.0488476005351779E-2</v>
      </c>
      <c r="CM438">
        <f t="shared" si="573"/>
        <v>0</v>
      </c>
      <c r="CN438">
        <f t="shared" si="574"/>
        <v>0</v>
      </c>
      <c r="CO438">
        <f t="shared" si="575"/>
        <v>9.9800399201596807E-2</v>
      </c>
      <c r="CP438">
        <f t="shared" si="576"/>
        <v>0</v>
      </c>
      <c r="CQ438">
        <f t="shared" si="577"/>
        <v>0</v>
      </c>
      <c r="CR438">
        <f t="shared" si="578"/>
        <v>0.89820359281437134</v>
      </c>
      <c r="CS438">
        <f t="shared" si="579"/>
        <v>0</v>
      </c>
      <c r="CT438">
        <f t="shared" si="580"/>
        <v>0</v>
      </c>
      <c r="CU438">
        <f t="shared" si="581"/>
        <v>0</v>
      </c>
      <c r="CV438">
        <f t="shared" si="582"/>
        <v>0</v>
      </c>
      <c r="CW438">
        <f t="shared" si="583"/>
        <v>0</v>
      </c>
      <c r="CX438">
        <f t="shared" si="584"/>
        <v>0</v>
      </c>
      <c r="CY438">
        <f t="shared" si="585"/>
        <v>0</v>
      </c>
      <c r="CZ438">
        <f t="shared" si="586"/>
        <v>0</v>
      </c>
      <c r="DA438">
        <f t="shared" si="587"/>
        <v>0</v>
      </c>
      <c r="DB438">
        <f t="shared" si="588"/>
        <v>1.5503875968992247</v>
      </c>
      <c r="DC438">
        <f t="shared" si="589"/>
        <v>1.5748031496062989</v>
      </c>
      <c r="DE438" s="24">
        <f t="shared" si="491"/>
        <v>0</v>
      </c>
      <c r="DF438" s="24"/>
      <c r="DG438" s="24"/>
      <c r="DH438" s="24"/>
      <c r="DI438" s="24"/>
      <c r="DJ438" s="24"/>
      <c r="DK438" s="24"/>
      <c r="DL438" s="24"/>
      <c r="DM438" s="24"/>
      <c r="DN438" s="24"/>
      <c r="DO438" s="24"/>
      <c r="DP438" s="24"/>
      <c r="DQ438" s="24"/>
      <c r="DR438" s="24"/>
      <c r="DS438" s="24"/>
    </row>
    <row r="439" spans="1:123" ht="15.75" thickBot="1">
      <c r="A439" s="24" t="str">
        <f ca="1">'UEL-UEM'!A30</f>
        <v>UEM</v>
      </c>
      <c r="B439" s="24">
        <f ca="1">'UEL-UEM'!B30</f>
        <v>28</v>
      </c>
      <c r="C439" s="24" t="str">
        <f ca="1">'UEL-UEM'!C30</f>
        <v>SOLANGE MARTA FRANZÓI DE MORAES</v>
      </c>
      <c r="D439" s="85" t="str">
        <f ca="1">'UEL-UEM'!D30</f>
        <v>P</v>
      </c>
      <c r="E439" s="24">
        <f ca="1">'UEL-UEM'!E30</f>
        <v>0</v>
      </c>
      <c r="F439" s="24">
        <f ca="1">'UEL-UEM'!F30</f>
        <v>0</v>
      </c>
      <c r="G439" s="24">
        <f ca="1">'UEL-UEM'!G30</f>
        <v>1</v>
      </c>
      <c r="H439" s="24">
        <f ca="1">'UEL-UEM'!H30</f>
        <v>1</v>
      </c>
      <c r="I439" s="24">
        <f ca="1">'UEL-UEM'!I30</f>
        <v>0</v>
      </c>
      <c r="J439" s="24">
        <f ca="1">'UEL-UEM'!J30</f>
        <v>2</v>
      </c>
      <c r="K439" s="24">
        <f ca="1">'UEL-UEM'!K30</f>
        <v>0</v>
      </c>
      <c r="L439" s="24">
        <f ca="1">'UEL-UEM'!L30</f>
        <v>0</v>
      </c>
      <c r="M439" s="24">
        <f ca="1">'UEL-UEM'!M30</f>
        <v>0</v>
      </c>
      <c r="N439" s="24">
        <f ca="1">'UEL-UEM'!N30</f>
        <v>0</v>
      </c>
      <c r="O439" s="24">
        <f ca="1">'UEL-UEM'!O30</f>
        <v>0</v>
      </c>
      <c r="P439" s="24">
        <f ca="1">'UEL-UEM'!P30</f>
        <v>0</v>
      </c>
      <c r="Q439" s="24">
        <f ca="1">'UEL-UEM'!Q30</f>
        <v>0</v>
      </c>
      <c r="R439" s="24">
        <f ca="1">'UEL-UEM'!R30</f>
        <v>0</v>
      </c>
      <c r="S439" s="24">
        <f ca="1">'UEL-UEM'!S30</f>
        <v>0</v>
      </c>
      <c r="T439" s="85" t="str">
        <f ca="1">'UEL-UEM'!T30</f>
        <v>P</v>
      </c>
      <c r="U439" s="24">
        <f ca="1">'UEL-UEM'!U30</f>
        <v>1</v>
      </c>
      <c r="V439" s="24">
        <f ca="1">'UEL-UEM'!V30</f>
        <v>1</v>
      </c>
      <c r="W439" s="24">
        <f ca="1">'UEL-UEM'!W30</f>
        <v>1</v>
      </c>
      <c r="X439" s="24">
        <f ca="1">'UEL-UEM'!X30</f>
        <v>0</v>
      </c>
      <c r="Y439" s="24">
        <f ca="1">'UEL-UEM'!Y30</f>
        <v>0</v>
      </c>
      <c r="Z439" s="24">
        <f ca="1">'UEL-UEM'!Z30</f>
        <v>0</v>
      </c>
      <c r="AA439" s="24">
        <f ca="1">'UEL-UEM'!AA30</f>
        <v>0</v>
      </c>
      <c r="AB439" s="24">
        <f ca="1">'UEL-UEM'!AB30</f>
        <v>0</v>
      </c>
      <c r="AC439" s="24">
        <f ca="1">'UEL-UEM'!AC30</f>
        <v>0</v>
      </c>
      <c r="AD439" s="24">
        <f ca="1">'UEL-UEM'!AD30</f>
        <v>0</v>
      </c>
      <c r="AE439" s="24">
        <f ca="1">'UEL-UEM'!AE30</f>
        <v>0</v>
      </c>
      <c r="AF439" s="24">
        <f ca="1">'UEL-UEM'!AF30</f>
        <v>0</v>
      </c>
      <c r="AG439" s="24">
        <f ca="1">'UEL-UEM'!AG30</f>
        <v>0</v>
      </c>
      <c r="AH439" s="24">
        <f ca="1">'UEL-UEM'!AH30</f>
        <v>0</v>
      </c>
      <c r="AI439" s="24">
        <f ca="1">'UEL-UEM'!AI30</f>
        <v>0</v>
      </c>
      <c r="AJ439" s="24"/>
      <c r="AK439" s="93"/>
      <c r="AL439" s="33"/>
      <c r="AM439" s="33"/>
      <c r="AN439" s="36"/>
      <c r="AO439" s="36"/>
      <c r="AP439" s="36"/>
      <c r="AQ439" s="36"/>
      <c r="AR439" s="37"/>
      <c r="AS439" s="33"/>
      <c r="AT439" s="33"/>
      <c r="AU439" s="33"/>
      <c r="AV439" s="33"/>
      <c r="AW439" s="33"/>
      <c r="AX439" s="33"/>
      <c r="AY439" s="33"/>
      <c r="AZ439" s="38">
        <f t="shared" si="541"/>
        <v>2</v>
      </c>
      <c r="BA439" s="39">
        <f t="shared" si="542"/>
        <v>1</v>
      </c>
      <c r="BB439" s="40">
        <f t="shared" si="543"/>
        <v>1</v>
      </c>
      <c r="BC439" s="31">
        <f t="shared" si="544"/>
        <v>2</v>
      </c>
      <c r="BD439" s="40">
        <f t="shared" si="545"/>
        <v>2</v>
      </c>
      <c r="BE439" s="31">
        <f t="shared" si="546"/>
        <v>4</v>
      </c>
      <c r="BF439" s="40">
        <f t="shared" si="547"/>
        <v>1</v>
      </c>
      <c r="BG439" s="31">
        <f t="shared" si="548"/>
        <v>5</v>
      </c>
      <c r="BH439" s="40">
        <f t="shared" si="549"/>
        <v>0</v>
      </c>
      <c r="BI439" s="40">
        <f t="shared" si="550"/>
        <v>2</v>
      </c>
      <c r="BJ439" s="40">
        <f t="shared" si="551"/>
        <v>0</v>
      </c>
      <c r="BK439" s="40">
        <f t="shared" si="552"/>
        <v>0</v>
      </c>
      <c r="BL439" s="40">
        <f t="shared" si="553"/>
        <v>0</v>
      </c>
      <c r="BM439" s="31">
        <f t="shared" si="554"/>
        <v>0</v>
      </c>
      <c r="BN439" s="40">
        <f t="shared" si="555"/>
        <v>0</v>
      </c>
      <c r="BO439" s="40">
        <f t="shared" si="556"/>
        <v>0</v>
      </c>
      <c r="BP439" s="40">
        <f t="shared" si="557"/>
        <v>0</v>
      </c>
      <c r="BQ439" s="40">
        <f t="shared" si="558"/>
        <v>0</v>
      </c>
      <c r="BR439" s="40">
        <f t="shared" si="559"/>
        <v>0</v>
      </c>
      <c r="BS439" s="31">
        <f t="shared" si="560"/>
        <v>0</v>
      </c>
      <c r="BT439" s="40">
        <f t="shared" si="561"/>
        <v>0</v>
      </c>
      <c r="BU439" s="41">
        <f t="shared" si="562"/>
        <v>0</v>
      </c>
      <c r="BV439" s="41">
        <f t="shared" si="563"/>
        <v>0</v>
      </c>
      <c r="BW439" s="42"/>
      <c r="BX439" s="39">
        <f t="shared" si="564"/>
        <v>340</v>
      </c>
      <c r="BY439" s="40">
        <f t="shared" si="565"/>
        <v>20</v>
      </c>
      <c r="BZ439" s="40">
        <f t="shared" si="566"/>
        <v>0</v>
      </c>
      <c r="CA439" s="40">
        <f t="shared" si="567"/>
        <v>0</v>
      </c>
      <c r="CB439" s="40">
        <f t="shared" si="568"/>
        <v>0</v>
      </c>
      <c r="CC439" s="32">
        <f t="shared" si="489"/>
        <v>360</v>
      </c>
      <c r="CD439" s="177">
        <f t="shared" si="262"/>
        <v>213.33333333333334</v>
      </c>
      <c r="CE439" s="24">
        <f t="shared" si="569"/>
        <v>3</v>
      </c>
      <c r="CF439" s="177">
        <f t="shared" si="263"/>
        <v>173.33333333333334</v>
      </c>
      <c r="CG439" s="24">
        <f t="shared" si="570"/>
        <v>4</v>
      </c>
      <c r="CH439" s="177">
        <f t="shared" si="264"/>
        <v>120</v>
      </c>
      <c r="CI439" s="24">
        <f t="shared" si="571"/>
        <v>5</v>
      </c>
      <c r="CJ439" s="24">
        <f t="shared" si="490"/>
        <v>168</v>
      </c>
      <c r="CK439" s="175">
        <f t="shared" si="572"/>
        <v>0.1817585136192664</v>
      </c>
      <c r="CM439">
        <f t="shared" si="573"/>
        <v>0.18484288354898337</v>
      </c>
      <c r="CN439">
        <f t="shared" si="574"/>
        <v>0.1557632398753894</v>
      </c>
      <c r="CO439">
        <f t="shared" si="575"/>
        <v>0.19960079840319361</v>
      </c>
      <c r="CP439">
        <f t="shared" si="576"/>
        <v>0.22779043280182235</v>
      </c>
      <c r="CQ439">
        <f t="shared" si="577"/>
        <v>0</v>
      </c>
      <c r="CR439">
        <f t="shared" si="578"/>
        <v>0.5988023952095809</v>
      </c>
      <c r="CS439">
        <f t="shared" si="579"/>
        <v>0</v>
      </c>
      <c r="CT439">
        <f t="shared" si="580"/>
        <v>0</v>
      </c>
      <c r="CU439">
        <f t="shared" si="581"/>
        <v>0</v>
      </c>
      <c r="CV439">
        <f t="shared" si="582"/>
        <v>0</v>
      </c>
      <c r="CW439">
        <f t="shared" si="583"/>
        <v>0</v>
      </c>
      <c r="CX439">
        <f t="shared" si="584"/>
        <v>0</v>
      </c>
      <c r="CY439">
        <f t="shared" si="585"/>
        <v>0</v>
      </c>
      <c r="CZ439">
        <f t="shared" si="586"/>
        <v>0</v>
      </c>
      <c r="DA439">
        <f t="shared" si="587"/>
        <v>0</v>
      </c>
      <c r="DB439">
        <f t="shared" si="588"/>
        <v>0</v>
      </c>
      <c r="DC439">
        <f t="shared" si="589"/>
        <v>0</v>
      </c>
      <c r="DE439" s="24">
        <f t="shared" si="491"/>
        <v>0</v>
      </c>
      <c r="DF439" s="24"/>
      <c r="DG439" s="24"/>
      <c r="DH439" s="24"/>
      <c r="DI439" s="24"/>
      <c r="DJ439" s="24"/>
      <c r="DK439" s="24"/>
      <c r="DL439" s="24"/>
      <c r="DM439" s="24"/>
      <c r="DN439" s="24"/>
      <c r="DO439" s="24"/>
      <c r="DP439" s="24"/>
      <c r="DQ439" s="24"/>
      <c r="DR439" s="24"/>
      <c r="DS439" s="24"/>
    </row>
    <row r="440" spans="1:123" ht="15.75" thickBot="1">
      <c r="A440" s="24" t="str">
        <f ca="1">'UEL-UEM'!A30</f>
        <v>UEM</v>
      </c>
      <c r="B440" s="24">
        <f ca="1">'UEL-UEM'!B30</f>
        <v>28</v>
      </c>
      <c r="C440" s="24" t="str">
        <f ca="1">'UEL-UEM'!C30</f>
        <v>SOLANGE MARTA FRANZÓI DE MORAES</v>
      </c>
      <c r="D440" s="85" t="str">
        <f ca="1">'UEL-UEM'!D30</f>
        <v>P</v>
      </c>
      <c r="E440" s="24">
        <f ca="1">'UEL-UEM'!E30</f>
        <v>0</v>
      </c>
      <c r="F440" s="24">
        <f ca="1">'UEL-UEM'!F30</f>
        <v>0</v>
      </c>
      <c r="G440" s="24">
        <f ca="1">'UEL-UEM'!G30</f>
        <v>1</v>
      </c>
      <c r="H440" s="24">
        <f ca="1">'UEL-UEM'!H30</f>
        <v>1</v>
      </c>
      <c r="I440" s="24">
        <f ca="1">'UEL-UEM'!I30</f>
        <v>0</v>
      </c>
      <c r="J440" s="24">
        <f ca="1">'UEL-UEM'!J30</f>
        <v>2</v>
      </c>
      <c r="K440" s="24">
        <f ca="1">'UEL-UEM'!K30</f>
        <v>0</v>
      </c>
      <c r="L440" s="24">
        <f ca="1">'UEL-UEM'!L30</f>
        <v>0</v>
      </c>
      <c r="M440" s="24">
        <f ca="1">'UEL-UEM'!M30</f>
        <v>0</v>
      </c>
      <c r="N440" s="24">
        <f ca="1">'UEL-UEM'!N30</f>
        <v>0</v>
      </c>
      <c r="O440" s="24">
        <f ca="1">'UEL-UEM'!O30</f>
        <v>0</v>
      </c>
      <c r="P440" s="24">
        <f ca="1">'UEL-UEM'!P30</f>
        <v>0</v>
      </c>
      <c r="Q440" s="24">
        <f ca="1">'UEL-UEM'!Q30</f>
        <v>0</v>
      </c>
      <c r="R440" s="24">
        <f ca="1">'UEL-UEM'!R30</f>
        <v>0</v>
      </c>
      <c r="S440" s="24">
        <f ca="1">'UEL-UEM'!S30</f>
        <v>0</v>
      </c>
      <c r="T440" s="85" t="str">
        <f ca="1">'UEL-UEM'!T30</f>
        <v>P</v>
      </c>
      <c r="U440" s="24">
        <f ca="1">'UEL-UEM'!U30</f>
        <v>1</v>
      </c>
      <c r="V440" s="24">
        <f ca="1">'UEL-UEM'!V30</f>
        <v>1</v>
      </c>
      <c r="W440" s="24">
        <f ca="1">'UEL-UEM'!W30</f>
        <v>1</v>
      </c>
      <c r="X440" s="24">
        <f ca="1">'UEL-UEM'!X30</f>
        <v>0</v>
      </c>
      <c r="Y440" s="24">
        <f ca="1">'UEL-UEM'!Y30</f>
        <v>0</v>
      </c>
      <c r="Z440" s="24">
        <f ca="1">'UEL-UEM'!Z30</f>
        <v>0</v>
      </c>
      <c r="AA440" s="24">
        <f ca="1">'UEL-UEM'!AA30</f>
        <v>0</v>
      </c>
      <c r="AB440" s="24">
        <f ca="1">'UEL-UEM'!AB30</f>
        <v>0</v>
      </c>
      <c r="AC440" s="24">
        <f ca="1">'UEL-UEM'!AC30</f>
        <v>0</v>
      </c>
      <c r="AD440" s="24">
        <f ca="1">'UEL-UEM'!AD30</f>
        <v>0</v>
      </c>
      <c r="AE440" s="24">
        <f ca="1">'UEL-UEM'!AE30</f>
        <v>0</v>
      </c>
      <c r="AF440" s="24">
        <f ca="1">'UEL-UEM'!AF30</f>
        <v>0</v>
      </c>
      <c r="AG440" s="24">
        <f ca="1">'UEL-UEM'!AG30</f>
        <v>0</v>
      </c>
      <c r="AH440" s="24">
        <f ca="1">'UEL-UEM'!AH30</f>
        <v>0</v>
      </c>
      <c r="AI440" s="24">
        <f ca="1">'UEL-UEM'!AI30</f>
        <v>0</v>
      </c>
      <c r="AJ440" s="24"/>
      <c r="AK440" s="93"/>
      <c r="AL440" s="33"/>
      <c r="AM440" s="33"/>
      <c r="AN440" s="36"/>
      <c r="AO440" s="36"/>
      <c r="AP440" s="36"/>
      <c r="AQ440" s="36"/>
      <c r="AR440" s="37"/>
      <c r="AS440" s="33"/>
      <c r="AT440" s="33"/>
      <c r="AU440" s="33"/>
      <c r="AV440" s="33"/>
      <c r="AW440" s="33"/>
      <c r="AX440" s="33"/>
      <c r="AY440" s="33"/>
      <c r="AZ440" s="38">
        <f t="shared" ref="AZ440:AZ453" si="590">COUNTIF(D440:AY440,"P")</f>
        <v>2</v>
      </c>
      <c r="BA440" s="39">
        <f t="shared" ref="BA440:BA453" si="591">SUM(E440,U440,AK440)</f>
        <v>1</v>
      </c>
      <c r="BB440" s="40">
        <f t="shared" ref="BB440:BB453" si="592">SUM(F440,V440,AL440)</f>
        <v>1</v>
      </c>
      <c r="BC440" s="31">
        <f t="shared" ref="BC440:BC453" si="593">SUM(BA440:BB440)</f>
        <v>2</v>
      </c>
      <c r="BD440" s="40">
        <f t="shared" ref="BD440:BD453" si="594">SUM(G440,W440,AM440)</f>
        <v>2</v>
      </c>
      <c r="BE440" s="31">
        <f t="shared" ref="BE440:BE453" si="595">SUM(BC440:BD440)</f>
        <v>4</v>
      </c>
      <c r="BF440" s="40">
        <f t="shared" ref="BF440:BF453" si="596">SUM(H440,X440,AN440)</f>
        <v>1</v>
      </c>
      <c r="BG440" s="31">
        <f t="shared" ref="BG440:BG453" si="597">BA440+BB440+BD440+BF440</f>
        <v>5</v>
      </c>
      <c r="BH440" s="40">
        <f t="shared" ref="BH440:BH453" si="598">SUM(I440,Y440,AO440)</f>
        <v>0</v>
      </c>
      <c r="BI440" s="40">
        <f t="shared" ref="BI440:BI453" si="599">SUM(J440,Z440,AP440)</f>
        <v>2</v>
      </c>
      <c r="BJ440" s="40">
        <f t="shared" ref="BJ440:BJ453" si="600">SUM(K440,AA440,AQ440)</f>
        <v>0</v>
      </c>
      <c r="BK440" s="40">
        <f t="shared" ref="BK440:BK453" si="601">SUM(AR440,AB440,L440)</f>
        <v>0</v>
      </c>
      <c r="BL440" s="40">
        <f t="shared" ref="BL440:BL453" si="602">SUM(AS440,AC440,M440)</f>
        <v>0</v>
      </c>
      <c r="BM440" s="31">
        <f t="shared" ref="BM440:BM453" si="603">SUM(BK440:BL440)</f>
        <v>0</v>
      </c>
      <c r="BN440" s="40">
        <f t="shared" ref="BN440:BN453" si="604">SUM(AT440,AD440,N440)</f>
        <v>0</v>
      </c>
      <c r="BO440" s="40">
        <f t="shared" ref="BO440:BO453" si="605">SUM(AU440,AE440,O440)</f>
        <v>0</v>
      </c>
      <c r="BP440" s="40">
        <f t="shared" ref="BP440:BP453" si="606">IF(BO440&gt;=3,3,BO440)</f>
        <v>0</v>
      </c>
      <c r="BQ440" s="40">
        <f t="shared" ref="BQ440:BQ453" si="607">SUM(AV440,AF440,P440)</f>
        <v>0</v>
      </c>
      <c r="BR440" s="40">
        <f t="shared" ref="BR440:BR453" si="608">SUM(AW440,AG440,Q440)</f>
        <v>0</v>
      </c>
      <c r="BS440" s="31">
        <f t="shared" ref="BS440:BS453" si="609">SUM(BQ440:BR440)</f>
        <v>0</v>
      </c>
      <c r="BT440" s="40">
        <f t="shared" ref="BT440:BT453" si="610">SUM(AX440,AH440,R440)</f>
        <v>0</v>
      </c>
      <c r="BU440" s="41">
        <f t="shared" ref="BU440:BU453" si="611">SUM(AY440,AI440,S440)</f>
        <v>0</v>
      </c>
      <c r="BV440" s="41">
        <f t="shared" ref="BV440:BV453" si="612">IF(BU440&gt;=3,3,BU440)</f>
        <v>0</v>
      </c>
      <c r="BW440" s="42"/>
      <c r="BX440" s="39">
        <f t="shared" ref="BX440:BX453" si="613">(BA440*100)+(BB440*80)+(BD440*60)+(BF440*40)+(BH440*20)</f>
        <v>340</v>
      </c>
      <c r="BY440" s="40">
        <f t="shared" ref="BY440:BY453" si="614">IF(BI440&gt;3,30,BI440*10)</f>
        <v>20</v>
      </c>
      <c r="BZ440" s="40">
        <f t="shared" ref="BZ440:BZ453" si="615">IF(BJ440&gt;3,15,BJ440*5)</f>
        <v>0</v>
      </c>
      <c r="CA440" s="40">
        <f t="shared" ref="CA440:CA453" si="616">(BK440*200)+(BL440*100)+(BN440*50)+(BP440*20)</f>
        <v>0</v>
      </c>
      <c r="CB440" s="40">
        <f t="shared" ref="CB440:CB453" si="617">(BQ440*100)+(BR440*50)+(BT440*25)+(BV440*10)</f>
        <v>0</v>
      </c>
      <c r="CC440" s="32">
        <f t="shared" si="489"/>
        <v>360</v>
      </c>
      <c r="CD440" s="177">
        <f t="shared" si="262"/>
        <v>213.33333333333334</v>
      </c>
      <c r="CE440" s="24">
        <f t="shared" ref="CE440:CE453" si="618">IF(AZ440=0," ",IF(CD440&gt;=0,3,"NAO"))</f>
        <v>3</v>
      </c>
      <c r="CF440" s="177">
        <f t="shared" si="263"/>
        <v>173.33333333333334</v>
      </c>
      <c r="CG440" s="24">
        <f t="shared" ref="CG440:CG453" si="619">IF(AZ440=0," ",IF(CF440&gt;=0,4,"NAO"))</f>
        <v>4</v>
      </c>
      <c r="CH440" s="177">
        <f t="shared" si="264"/>
        <v>120</v>
      </c>
      <c r="CI440" s="24">
        <f t="shared" ref="CI440:CI453" si="620">IF(AZ440=0," ",IF(CH440&gt;=0,5,"NAO"))</f>
        <v>5</v>
      </c>
      <c r="CJ440" s="24">
        <f t="shared" ref="CJ440:CJ453" si="621">RANK(CC440,$CC$3:$CC$453,0)</f>
        <v>168</v>
      </c>
      <c r="CK440" s="175">
        <f t="shared" ref="CK440:CK453" si="622">(CC440/(SUM($CC$3:$CC$453))*100)</f>
        <v>0.1817585136192664</v>
      </c>
      <c r="CM440">
        <f t="shared" ref="CM440:CM453" si="623">BA440/(SUM(BA$3:BA$453)/100)</f>
        <v>0.18484288354898337</v>
      </c>
      <c r="CN440">
        <f t="shared" ref="CN440:CN453" si="624">BB440/(SUM(BB$3:BB$453)/100)</f>
        <v>0.1557632398753894</v>
      </c>
      <c r="CO440">
        <f t="shared" ref="CO440:CO453" si="625">BD440/(SUM(BD$3:BD$453)/100)</f>
        <v>0.19960079840319361</v>
      </c>
      <c r="CP440">
        <f t="shared" ref="CP440:CP453" si="626">BF440/(SUM(BF$3:BF$453)/100)</f>
        <v>0.22779043280182235</v>
      </c>
      <c r="CQ440">
        <f t="shared" ref="CQ440:CQ453" si="627">BH440/(SUM(BH$3:BH$453)/100)</f>
        <v>0</v>
      </c>
      <c r="CR440">
        <f t="shared" ref="CR440:CR453" si="628">BI440/(SUM(BI$3:BI$453)/100)</f>
        <v>0.5988023952095809</v>
      </c>
      <c r="CS440">
        <f t="shared" ref="CS440:CS453" si="629">BJ440/(SUM(BJ$3:BJ$453)/100)</f>
        <v>0</v>
      </c>
      <c r="CT440">
        <f t="shared" ref="CT440:CT453" si="630">BK440/(SUM(BK$3:BK$453)/100)</f>
        <v>0</v>
      </c>
      <c r="CU440">
        <f t="shared" ref="CU440:CU453" si="631">BL440/(SUM(BL$3:BL$453)/100)</f>
        <v>0</v>
      </c>
      <c r="CV440">
        <f t="shared" ref="CV440:CV453" si="632">BN440/(SUM(BN$3:BN$453)/100)</f>
        <v>0</v>
      </c>
      <c r="CW440">
        <f t="shared" ref="CW440:CW453" si="633">BO440/(SUM(BO$3:BO$453)/100)</f>
        <v>0</v>
      </c>
      <c r="CX440">
        <f t="shared" ref="CX440:CX453" si="634">BP440/(SUM(BP$3:BP$453)/100)</f>
        <v>0</v>
      </c>
      <c r="CY440">
        <f t="shared" ref="CY440:CY453" si="635">BQ440/(SUM(BQ$3:BQ$453)/100)</f>
        <v>0</v>
      </c>
      <c r="CZ440">
        <f t="shared" ref="CZ440:CZ453" si="636">BR440/(SUM(BR$3:BR$453)/100)</f>
        <v>0</v>
      </c>
      <c r="DA440">
        <f t="shared" ref="DA440:DA453" si="637">BT440/(SUM(BT$3:BT$453)/100)</f>
        <v>0</v>
      </c>
      <c r="DB440">
        <f t="shared" ref="DB440:DB453" si="638">BU440/(SUM(BU$3:BU$453)/100)</f>
        <v>0</v>
      </c>
      <c r="DC440">
        <f t="shared" ref="DC440:DC453" si="639">BV440/(SUM(BV$3:BV$453)/100)</f>
        <v>0</v>
      </c>
      <c r="DE440" s="24">
        <f t="shared" si="491"/>
        <v>0</v>
      </c>
      <c r="DF440" s="24"/>
      <c r="DG440" s="24"/>
      <c r="DH440" s="24"/>
      <c r="DI440" s="24"/>
      <c r="DJ440" s="24"/>
      <c r="DK440" s="24"/>
      <c r="DL440" s="24"/>
      <c r="DM440" s="24"/>
      <c r="DN440" s="24"/>
      <c r="DO440" s="24"/>
      <c r="DP440" s="24"/>
      <c r="DQ440" s="24"/>
      <c r="DR440" s="24"/>
      <c r="DS440" s="24"/>
    </row>
    <row r="441" spans="1:123" ht="15.75" thickBot="1">
      <c r="A441" s="172" t="str">
        <f ca="1">UFRJ!A3</f>
        <v>UFRJ</v>
      </c>
      <c r="B441" s="172">
        <f ca="1">UFRJ!B3</f>
        <v>1</v>
      </c>
      <c r="C441" s="172" t="str">
        <f ca="1">UFRJ!C3</f>
        <v>Alair Pedro Ribeiro de Souza e Silva</v>
      </c>
      <c r="D441" s="85" t="str">
        <f ca="1">UFRJ!D3</f>
        <v>P</v>
      </c>
      <c r="E441" s="172">
        <f ca="1">UFRJ!E3</f>
        <v>2</v>
      </c>
      <c r="F441" s="172">
        <f ca="1">UFRJ!F3</f>
        <v>4</v>
      </c>
      <c r="G441" s="172">
        <f ca="1">UFRJ!G3</f>
        <v>3</v>
      </c>
      <c r="H441" s="172">
        <f ca="1">UFRJ!H3</f>
        <v>1</v>
      </c>
      <c r="I441" s="172">
        <f ca="1">UFRJ!I3</f>
        <v>0</v>
      </c>
      <c r="J441" s="172">
        <f ca="1">UFRJ!J3</f>
        <v>0</v>
      </c>
      <c r="K441" s="172">
        <f ca="1">UFRJ!K3</f>
        <v>0</v>
      </c>
      <c r="L441" s="172">
        <f ca="1">UFRJ!L3</f>
        <v>0</v>
      </c>
      <c r="M441" s="172">
        <f ca="1">UFRJ!M3</f>
        <v>0</v>
      </c>
      <c r="N441" s="172">
        <f ca="1">UFRJ!N3</f>
        <v>0</v>
      </c>
      <c r="O441" s="172">
        <f ca="1">UFRJ!O3</f>
        <v>0</v>
      </c>
      <c r="P441" s="172">
        <f ca="1">UFRJ!P3</f>
        <v>0</v>
      </c>
      <c r="Q441" s="172">
        <f ca="1">UFRJ!Q3</f>
        <v>0</v>
      </c>
      <c r="R441" s="172">
        <f ca="1">UFRJ!R3</f>
        <v>0</v>
      </c>
      <c r="S441" s="172">
        <f ca="1">UFRJ!S3</f>
        <v>0</v>
      </c>
      <c r="T441" s="85" t="str">
        <f ca="1">UFRJ!T3</f>
        <v>P</v>
      </c>
      <c r="U441" s="172">
        <f ca="1">UFRJ!U3</f>
        <v>1</v>
      </c>
      <c r="V441" s="172">
        <f ca="1">UFRJ!V3</f>
        <v>2</v>
      </c>
      <c r="W441" s="172">
        <f ca="1">UFRJ!W3</f>
        <v>2</v>
      </c>
      <c r="X441" s="172">
        <f ca="1">UFRJ!X3</f>
        <v>1</v>
      </c>
      <c r="Y441" s="172">
        <f ca="1">UFRJ!Y3</f>
        <v>0</v>
      </c>
      <c r="Z441" s="172">
        <f ca="1">UFRJ!Z3</f>
        <v>0</v>
      </c>
      <c r="AA441" s="172">
        <f ca="1">UFRJ!AA3</f>
        <v>0</v>
      </c>
      <c r="AB441" s="172">
        <f ca="1">UFRJ!AB3</f>
        <v>0</v>
      </c>
      <c r="AC441" s="172">
        <f ca="1">UFRJ!AC3</f>
        <v>0</v>
      </c>
      <c r="AD441" s="172">
        <f ca="1">UFRJ!AD3</f>
        <v>0</v>
      </c>
      <c r="AE441" s="172">
        <f ca="1">UFRJ!AE3</f>
        <v>0</v>
      </c>
      <c r="AF441" s="172">
        <f ca="1">UFRJ!AF3</f>
        <v>0</v>
      </c>
      <c r="AG441" s="172">
        <f ca="1">UFRJ!AG3</f>
        <v>0</v>
      </c>
      <c r="AH441" s="172">
        <f ca="1">UFRJ!AH3</f>
        <v>0</v>
      </c>
      <c r="AI441" s="172">
        <f ca="1">UFRJ!AI3</f>
        <v>0</v>
      </c>
      <c r="AJ441" s="24"/>
      <c r="AK441" s="93"/>
      <c r="AL441" s="33"/>
      <c r="AM441" s="33"/>
      <c r="AN441" s="36"/>
      <c r="AO441" s="36"/>
      <c r="AP441" s="36"/>
      <c r="AQ441" s="36"/>
      <c r="AR441" s="37"/>
      <c r="AS441" s="33"/>
      <c r="AT441" s="33"/>
      <c r="AU441" s="33"/>
      <c r="AV441" s="33"/>
      <c r="AW441" s="33"/>
      <c r="AX441" s="33"/>
      <c r="AY441" s="33"/>
      <c r="AZ441" s="38">
        <f t="shared" si="590"/>
        <v>2</v>
      </c>
      <c r="BA441" s="39">
        <f t="shared" si="591"/>
        <v>3</v>
      </c>
      <c r="BB441" s="40">
        <f t="shared" si="592"/>
        <v>6</v>
      </c>
      <c r="BC441" s="31">
        <f t="shared" si="593"/>
        <v>9</v>
      </c>
      <c r="BD441" s="40">
        <f t="shared" si="594"/>
        <v>5</v>
      </c>
      <c r="BE441" s="31">
        <f t="shared" si="595"/>
        <v>14</v>
      </c>
      <c r="BF441" s="40">
        <f t="shared" si="596"/>
        <v>2</v>
      </c>
      <c r="BG441" s="31">
        <f t="shared" si="597"/>
        <v>16</v>
      </c>
      <c r="BH441" s="40">
        <f t="shared" si="598"/>
        <v>0</v>
      </c>
      <c r="BI441" s="40">
        <f t="shared" si="599"/>
        <v>0</v>
      </c>
      <c r="BJ441" s="40">
        <f t="shared" si="600"/>
        <v>0</v>
      </c>
      <c r="BK441" s="40">
        <f t="shared" si="601"/>
        <v>0</v>
      </c>
      <c r="BL441" s="40">
        <f t="shared" si="602"/>
        <v>0</v>
      </c>
      <c r="BM441" s="31">
        <f t="shared" si="603"/>
        <v>0</v>
      </c>
      <c r="BN441" s="40">
        <f t="shared" si="604"/>
        <v>0</v>
      </c>
      <c r="BO441" s="40">
        <f t="shared" si="605"/>
        <v>0</v>
      </c>
      <c r="BP441" s="40">
        <f t="shared" si="606"/>
        <v>0</v>
      </c>
      <c r="BQ441" s="40">
        <f t="shared" si="607"/>
        <v>0</v>
      </c>
      <c r="BR441" s="40">
        <f t="shared" si="608"/>
        <v>0</v>
      </c>
      <c r="BS441" s="31">
        <f t="shared" si="609"/>
        <v>0</v>
      </c>
      <c r="BT441" s="40">
        <f t="shared" si="610"/>
        <v>0</v>
      </c>
      <c r="BU441" s="41">
        <f t="shared" si="611"/>
        <v>0</v>
      </c>
      <c r="BV441" s="41">
        <f t="shared" si="612"/>
        <v>0</v>
      </c>
      <c r="BW441" s="42"/>
      <c r="BX441" s="39">
        <f t="shared" si="613"/>
        <v>1160</v>
      </c>
      <c r="BY441" s="40">
        <f t="shared" si="614"/>
        <v>0</v>
      </c>
      <c r="BZ441" s="40">
        <f t="shared" si="615"/>
        <v>0</v>
      </c>
      <c r="CA441" s="40">
        <f t="shared" si="616"/>
        <v>0</v>
      </c>
      <c r="CB441" s="40">
        <f t="shared" si="617"/>
        <v>0</v>
      </c>
      <c r="CC441" s="32">
        <f t="shared" si="489"/>
        <v>1160</v>
      </c>
      <c r="CD441" s="177">
        <f t="shared" si="262"/>
        <v>1013.3333333333334</v>
      </c>
      <c r="CE441" s="24">
        <f t="shared" si="618"/>
        <v>3</v>
      </c>
      <c r="CF441" s="177">
        <f t="shared" si="263"/>
        <v>973.33333333333337</v>
      </c>
      <c r="CG441" s="24">
        <f t="shared" si="619"/>
        <v>4</v>
      </c>
      <c r="CH441" s="177">
        <f t="shared" si="264"/>
        <v>920</v>
      </c>
      <c r="CI441" s="24">
        <f t="shared" si="620"/>
        <v>5</v>
      </c>
      <c r="CJ441" s="24">
        <f t="shared" si="621"/>
        <v>40</v>
      </c>
      <c r="CK441" s="175">
        <f t="shared" si="622"/>
        <v>0.58566632166208066</v>
      </c>
      <c r="CM441">
        <f t="shared" si="623"/>
        <v>0.55452865064695012</v>
      </c>
      <c r="CN441">
        <f t="shared" si="624"/>
        <v>0.93457943925233644</v>
      </c>
      <c r="CO441">
        <f t="shared" si="625"/>
        <v>0.49900199600798406</v>
      </c>
      <c r="CP441">
        <f t="shared" si="626"/>
        <v>0.45558086560364469</v>
      </c>
      <c r="CQ441">
        <f t="shared" si="627"/>
        <v>0</v>
      </c>
      <c r="CR441">
        <f t="shared" si="628"/>
        <v>0</v>
      </c>
      <c r="CS441">
        <f t="shared" si="629"/>
        <v>0</v>
      </c>
      <c r="CT441">
        <f t="shared" si="630"/>
        <v>0</v>
      </c>
      <c r="CU441">
        <f t="shared" si="631"/>
        <v>0</v>
      </c>
      <c r="CV441">
        <f t="shared" si="632"/>
        <v>0</v>
      </c>
      <c r="CW441">
        <f t="shared" si="633"/>
        <v>0</v>
      </c>
      <c r="CX441">
        <f t="shared" si="634"/>
        <v>0</v>
      </c>
      <c r="CY441">
        <f t="shared" si="635"/>
        <v>0</v>
      </c>
      <c r="CZ441">
        <f t="shared" si="636"/>
        <v>0</v>
      </c>
      <c r="DA441">
        <f t="shared" si="637"/>
        <v>0</v>
      </c>
      <c r="DB441">
        <f t="shared" si="638"/>
        <v>0</v>
      </c>
      <c r="DC441">
        <f t="shared" si="639"/>
        <v>0</v>
      </c>
      <c r="DE441" s="24">
        <f t="shared" si="491"/>
        <v>0</v>
      </c>
      <c r="DF441" s="24"/>
      <c r="DG441" s="24"/>
      <c r="DH441" s="24"/>
      <c r="DI441" s="24"/>
      <c r="DJ441" s="24"/>
      <c r="DK441" s="24"/>
      <c r="DL441" s="24"/>
      <c r="DM441" s="24"/>
      <c r="DN441" s="24"/>
      <c r="DO441" s="24"/>
      <c r="DP441" s="24"/>
      <c r="DQ441" s="24"/>
      <c r="DR441" s="24"/>
      <c r="DS441" s="24"/>
    </row>
    <row r="442" spans="1:123" ht="15.75" thickBot="1">
      <c r="A442" s="172" t="str">
        <f ca="1">UFRJ!A4</f>
        <v>UFRJ</v>
      </c>
      <c r="B442" s="172">
        <f ca="1">UFRJ!B4</f>
        <v>2</v>
      </c>
      <c r="C442" s="172" t="str">
        <f ca="1">UFRJ!C4</f>
        <v>Alexandre Palma</v>
      </c>
      <c r="D442" s="85" t="str">
        <f ca="1">UFRJ!D4</f>
        <v>P</v>
      </c>
      <c r="E442" s="172">
        <f ca="1">UFRJ!E4</f>
        <v>1</v>
      </c>
      <c r="F442" s="172">
        <f ca="1">UFRJ!F4</f>
        <v>0</v>
      </c>
      <c r="G442" s="172">
        <f ca="1">UFRJ!G4</f>
        <v>3</v>
      </c>
      <c r="H442" s="172">
        <f ca="1">UFRJ!H4</f>
        <v>0</v>
      </c>
      <c r="I442" s="172">
        <f ca="1">UFRJ!I4</f>
        <v>1</v>
      </c>
      <c r="J442" s="172">
        <f ca="1">UFRJ!J4</f>
        <v>1</v>
      </c>
      <c r="K442" s="172">
        <f ca="1">UFRJ!K4</f>
        <v>0</v>
      </c>
      <c r="L442" s="172">
        <f ca="1">UFRJ!L4</f>
        <v>0</v>
      </c>
      <c r="M442" s="172">
        <f ca="1">UFRJ!M4</f>
        <v>0</v>
      </c>
      <c r="N442" s="172">
        <f ca="1">UFRJ!N4</f>
        <v>0</v>
      </c>
      <c r="O442" s="172">
        <f ca="1">UFRJ!O4</f>
        <v>0</v>
      </c>
      <c r="P442" s="172">
        <f ca="1">UFRJ!P4</f>
        <v>0</v>
      </c>
      <c r="Q442" s="172">
        <f ca="1">UFRJ!Q4</f>
        <v>0</v>
      </c>
      <c r="R442" s="172">
        <f ca="1">UFRJ!R4</f>
        <v>0</v>
      </c>
      <c r="S442" s="172">
        <f ca="1">UFRJ!S4</f>
        <v>0</v>
      </c>
      <c r="T442" s="85" t="str">
        <f ca="1">UFRJ!T4</f>
        <v>P</v>
      </c>
      <c r="U442" s="172">
        <f ca="1">UFRJ!U4</f>
        <v>2</v>
      </c>
      <c r="V442" s="172">
        <f ca="1">UFRJ!V4</f>
        <v>0</v>
      </c>
      <c r="W442" s="172">
        <f ca="1">UFRJ!W4</f>
        <v>2</v>
      </c>
      <c r="X442" s="172">
        <f ca="1">UFRJ!X4</f>
        <v>1</v>
      </c>
      <c r="Y442" s="172">
        <f ca="1">UFRJ!Y4</f>
        <v>1</v>
      </c>
      <c r="Z442" s="172">
        <f ca="1">UFRJ!Z4</f>
        <v>2</v>
      </c>
      <c r="AA442" s="172">
        <f ca="1">UFRJ!AA4</f>
        <v>0</v>
      </c>
      <c r="AB442" s="172">
        <f ca="1">UFRJ!AB4</f>
        <v>0</v>
      </c>
      <c r="AC442" s="172">
        <f ca="1">UFRJ!AC4</f>
        <v>0</v>
      </c>
      <c r="AD442" s="172">
        <f ca="1">UFRJ!AD4</f>
        <v>0</v>
      </c>
      <c r="AE442" s="172">
        <f ca="1">UFRJ!AE4</f>
        <v>0</v>
      </c>
      <c r="AF442" s="172">
        <f ca="1">UFRJ!AF4</f>
        <v>0</v>
      </c>
      <c r="AG442" s="172">
        <f ca="1">UFRJ!AG4</f>
        <v>0</v>
      </c>
      <c r="AH442" s="172">
        <f ca="1">UFRJ!AH4</f>
        <v>0</v>
      </c>
      <c r="AI442" s="172">
        <f ca="1">UFRJ!AI4</f>
        <v>0</v>
      </c>
      <c r="AJ442" s="24"/>
      <c r="AK442" s="93"/>
      <c r="AL442" s="33"/>
      <c r="AM442" s="33"/>
      <c r="AN442" s="36"/>
      <c r="AO442" s="36"/>
      <c r="AP442" s="36"/>
      <c r="AQ442" s="36"/>
      <c r="AR442" s="37"/>
      <c r="AS442" s="33"/>
      <c r="AT442" s="33"/>
      <c r="AU442" s="33"/>
      <c r="AV442" s="33"/>
      <c r="AW442" s="33"/>
      <c r="AX442" s="33"/>
      <c r="AY442" s="33"/>
      <c r="AZ442" s="38">
        <f t="shared" si="590"/>
        <v>2</v>
      </c>
      <c r="BA442" s="39">
        <f t="shared" si="591"/>
        <v>3</v>
      </c>
      <c r="BB442" s="40">
        <f t="shared" si="592"/>
        <v>0</v>
      </c>
      <c r="BC442" s="31">
        <f t="shared" si="593"/>
        <v>3</v>
      </c>
      <c r="BD442" s="40">
        <f t="shared" si="594"/>
        <v>5</v>
      </c>
      <c r="BE442" s="31">
        <f t="shared" si="595"/>
        <v>8</v>
      </c>
      <c r="BF442" s="40">
        <f t="shared" si="596"/>
        <v>1</v>
      </c>
      <c r="BG442" s="31">
        <f t="shared" si="597"/>
        <v>9</v>
      </c>
      <c r="BH442" s="40">
        <f t="shared" si="598"/>
        <v>2</v>
      </c>
      <c r="BI442" s="40">
        <f t="shared" si="599"/>
        <v>3</v>
      </c>
      <c r="BJ442" s="40">
        <f t="shared" si="600"/>
        <v>0</v>
      </c>
      <c r="BK442" s="40">
        <f t="shared" si="601"/>
        <v>0</v>
      </c>
      <c r="BL442" s="40">
        <f t="shared" si="602"/>
        <v>0</v>
      </c>
      <c r="BM442" s="31">
        <f t="shared" si="603"/>
        <v>0</v>
      </c>
      <c r="BN442" s="40">
        <f t="shared" si="604"/>
        <v>0</v>
      </c>
      <c r="BO442" s="40">
        <f t="shared" si="605"/>
        <v>0</v>
      </c>
      <c r="BP442" s="40">
        <f t="shared" si="606"/>
        <v>0</v>
      </c>
      <c r="BQ442" s="40">
        <f t="shared" si="607"/>
        <v>0</v>
      </c>
      <c r="BR442" s="40">
        <f t="shared" si="608"/>
        <v>0</v>
      </c>
      <c r="BS442" s="31">
        <f t="shared" si="609"/>
        <v>0</v>
      </c>
      <c r="BT442" s="40">
        <f t="shared" si="610"/>
        <v>0</v>
      </c>
      <c r="BU442" s="41">
        <f t="shared" si="611"/>
        <v>0</v>
      </c>
      <c r="BV442" s="41">
        <f t="shared" si="612"/>
        <v>0</v>
      </c>
      <c r="BW442" s="42"/>
      <c r="BX442" s="39">
        <f t="shared" si="613"/>
        <v>680</v>
      </c>
      <c r="BY442" s="40">
        <f t="shared" si="614"/>
        <v>30</v>
      </c>
      <c r="BZ442" s="40">
        <f t="shared" si="615"/>
        <v>0</v>
      </c>
      <c r="CA442" s="40">
        <f t="shared" si="616"/>
        <v>0</v>
      </c>
      <c r="CB442" s="40">
        <f t="shared" si="617"/>
        <v>0</v>
      </c>
      <c r="CC442" s="32">
        <f t="shared" si="489"/>
        <v>710</v>
      </c>
      <c r="CD442" s="177">
        <f t="shared" si="262"/>
        <v>563.33333333333337</v>
      </c>
      <c r="CE442" s="24">
        <f t="shared" si="618"/>
        <v>3</v>
      </c>
      <c r="CF442" s="177">
        <f t="shared" si="263"/>
        <v>523.33333333333337</v>
      </c>
      <c r="CG442" s="24">
        <f t="shared" si="619"/>
        <v>4</v>
      </c>
      <c r="CH442" s="177">
        <f t="shared" si="264"/>
        <v>470</v>
      </c>
      <c r="CI442" s="24">
        <f t="shared" si="620"/>
        <v>5</v>
      </c>
      <c r="CJ442" s="24">
        <f t="shared" si="621"/>
        <v>93</v>
      </c>
      <c r="CK442" s="175">
        <f t="shared" si="622"/>
        <v>0.35846817963799765</v>
      </c>
      <c r="CM442">
        <f t="shared" si="623"/>
        <v>0.55452865064695012</v>
      </c>
      <c r="CN442">
        <f t="shared" si="624"/>
        <v>0</v>
      </c>
      <c r="CO442">
        <f t="shared" si="625"/>
        <v>0.49900199600798406</v>
      </c>
      <c r="CP442">
        <f t="shared" si="626"/>
        <v>0.22779043280182235</v>
      </c>
      <c r="CQ442">
        <f t="shared" si="627"/>
        <v>1.680672268907563</v>
      </c>
      <c r="CR442">
        <f t="shared" si="628"/>
        <v>0.89820359281437134</v>
      </c>
      <c r="CS442">
        <f t="shared" si="629"/>
        <v>0</v>
      </c>
      <c r="CT442">
        <f t="shared" si="630"/>
        <v>0</v>
      </c>
      <c r="CU442">
        <f t="shared" si="631"/>
        <v>0</v>
      </c>
      <c r="CV442">
        <f t="shared" si="632"/>
        <v>0</v>
      </c>
      <c r="CW442">
        <f t="shared" si="633"/>
        <v>0</v>
      </c>
      <c r="CX442">
        <f t="shared" si="634"/>
        <v>0</v>
      </c>
      <c r="CY442">
        <f t="shared" si="635"/>
        <v>0</v>
      </c>
      <c r="CZ442">
        <f t="shared" si="636"/>
        <v>0</v>
      </c>
      <c r="DA442">
        <f t="shared" si="637"/>
        <v>0</v>
      </c>
      <c r="DB442">
        <f t="shared" si="638"/>
        <v>0</v>
      </c>
      <c r="DC442">
        <f t="shared" si="639"/>
        <v>0</v>
      </c>
      <c r="DE442" s="24">
        <f t="shared" si="491"/>
        <v>0</v>
      </c>
      <c r="DF442" s="24"/>
      <c r="DG442" s="24"/>
      <c r="DH442" s="24"/>
      <c r="DI442" s="24"/>
      <c r="DJ442" s="24"/>
      <c r="DK442" s="24"/>
      <c r="DL442" s="24"/>
      <c r="DM442" s="24"/>
      <c r="DN442" s="24"/>
      <c r="DO442" s="24"/>
      <c r="DP442" s="24"/>
      <c r="DQ442" s="24"/>
      <c r="DR442" s="24"/>
      <c r="DS442" s="24"/>
    </row>
    <row r="443" spans="1:123" ht="15.75" thickBot="1">
      <c r="A443" s="172" t="str">
        <f ca="1">UFRJ!A5</f>
        <v>UFRJ</v>
      </c>
      <c r="B443" s="172">
        <f ca="1">UFRJ!B5</f>
        <v>3</v>
      </c>
      <c r="C443" s="172" t="str">
        <f ca="1">UFRJ!C5</f>
        <v>Fernando Augusto Monteiro Saboia Pompeu</v>
      </c>
      <c r="D443" s="85" t="str">
        <f ca="1">UFRJ!D5</f>
        <v>P</v>
      </c>
      <c r="E443" s="172">
        <f ca="1">UFRJ!E5</f>
        <v>0</v>
      </c>
      <c r="F443" s="172">
        <f ca="1">UFRJ!F5</f>
        <v>0</v>
      </c>
      <c r="G443" s="172">
        <f ca="1">UFRJ!G5</f>
        <v>3</v>
      </c>
      <c r="H443" s="172">
        <f ca="1">UFRJ!H5</f>
        <v>0</v>
      </c>
      <c r="I443" s="172">
        <f ca="1">UFRJ!I5</f>
        <v>0</v>
      </c>
      <c r="J443" s="172">
        <f ca="1">UFRJ!J5</f>
        <v>0</v>
      </c>
      <c r="K443" s="172">
        <f ca="1">UFRJ!K5</f>
        <v>0</v>
      </c>
      <c r="L443" s="172">
        <f ca="1">UFRJ!L5</f>
        <v>0</v>
      </c>
      <c r="M443" s="172">
        <f ca="1">UFRJ!M5</f>
        <v>0</v>
      </c>
      <c r="N443" s="172">
        <f ca="1">UFRJ!N5</f>
        <v>0</v>
      </c>
      <c r="O443" s="172">
        <f ca="1">UFRJ!O5</f>
        <v>0</v>
      </c>
      <c r="P443" s="172">
        <f ca="1">UFRJ!P5</f>
        <v>0</v>
      </c>
      <c r="Q443" s="172">
        <f ca="1">UFRJ!Q5</f>
        <v>0</v>
      </c>
      <c r="R443" s="172">
        <f ca="1">UFRJ!R5</f>
        <v>0</v>
      </c>
      <c r="S443" s="172">
        <f ca="1">UFRJ!S5</f>
        <v>0</v>
      </c>
      <c r="T443" s="85" t="str">
        <f ca="1">UFRJ!T5</f>
        <v>P</v>
      </c>
      <c r="U443" s="172">
        <f ca="1">UFRJ!U5</f>
        <v>1</v>
      </c>
      <c r="V443" s="172">
        <f ca="1">UFRJ!V5</f>
        <v>2</v>
      </c>
      <c r="W443" s="172">
        <f ca="1">UFRJ!W5</f>
        <v>0</v>
      </c>
      <c r="X443" s="172">
        <f ca="1">UFRJ!X5</f>
        <v>0</v>
      </c>
      <c r="Y443" s="172">
        <f ca="1">UFRJ!Y5</f>
        <v>0</v>
      </c>
      <c r="Z443" s="172">
        <f ca="1">UFRJ!Z5</f>
        <v>0</v>
      </c>
      <c r="AA443" s="172">
        <f ca="1">UFRJ!AA5</f>
        <v>0</v>
      </c>
      <c r="AB443" s="172">
        <f ca="1">UFRJ!AB5</f>
        <v>0</v>
      </c>
      <c r="AC443" s="172">
        <f ca="1">UFRJ!AC5</f>
        <v>0</v>
      </c>
      <c r="AD443" s="172">
        <f ca="1">UFRJ!AD5</f>
        <v>0</v>
      </c>
      <c r="AE443" s="172">
        <f ca="1">UFRJ!AE5</f>
        <v>0</v>
      </c>
      <c r="AF443" s="172">
        <f ca="1">UFRJ!AF5</f>
        <v>0</v>
      </c>
      <c r="AG443" s="172">
        <f ca="1">UFRJ!AG5</f>
        <v>0</v>
      </c>
      <c r="AH443" s="172">
        <f ca="1">UFRJ!AH5</f>
        <v>0</v>
      </c>
      <c r="AI443" s="172">
        <f ca="1">UFRJ!AI5</f>
        <v>0</v>
      </c>
      <c r="AJ443" s="24"/>
      <c r="AK443" s="93"/>
      <c r="AL443" s="33"/>
      <c r="AM443" s="33"/>
      <c r="AN443" s="36"/>
      <c r="AO443" s="36"/>
      <c r="AP443" s="36"/>
      <c r="AQ443" s="36"/>
      <c r="AR443" s="37"/>
      <c r="AS443" s="33"/>
      <c r="AT443" s="33"/>
      <c r="AU443" s="33"/>
      <c r="AV443" s="33"/>
      <c r="AW443" s="33"/>
      <c r="AX443" s="33"/>
      <c r="AY443" s="33"/>
      <c r="AZ443" s="38">
        <f t="shared" si="590"/>
        <v>2</v>
      </c>
      <c r="BA443" s="39">
        <f t="shared" si="591"/>
        <v>1</v>
      </c>
      <c r="BB443" s="40">
        <f t="shared" si="592"/>
        <v>2</v>
      </c>
      <c r="BC443" s="31">
        <f t="shared" si="593"/>
        <v>3</v>
      </c>
      <c r="BD443" s="40">
        <f t="shared" si="594"/>
        <v>3</v>
      </c>
      <c r="BE443" s="31">
        <f t="shared" si="595"/>
        <v>6</v>
      </c>
      <c r="BF443" s="40">
        <f t="shared" si="596"/>
        <v>0</v>
      </c>
      <c r="BG443" s="31">
        <f t="shared" si="597"/>
        <v>6</v>
      </c>
      <c r="BH443" s="40">
        <f t="shared" si="598"/>
        <v>0</v>
      </c>
      <c r="BI443" s="40">
        <f t="shared" si="599"/>
        <v>0</v>
      </c>
      <c r="BJ443" s="40">
        <f t="shared" si="600"/>
        <v>0</v>
      </c>
      <c r="BK443" s="40">
        <f t="shared" si="601"/>
        <v>0</v>
      </c>
      <c r="BL443" s="40">
        <f t="shared" si="602"/>
        <v>0</v>
      </c>
      <c r="BM443" s="31">
        <f t="shared" si="603"/>
        <v>0</v>
      </c>
      <c r="BN443" s="40">
        <f t="shared" si="604"/>
        <v>0</v>
      </c>
      <c r="BO443" s="40">
        <f t="shared" si="605"/>
        <v>0</v>
      </c>
      <c r="BP443" s="40">
        <f t="shared" si="606"/>
        <v>0</v>
      </c>
      <c r="BQ443" s="40">
        <f t="shared" si="607"/>
        <v>0</v>
      </c>
      <c r="BR443" s="40">
        <f t="shared" si="608"/>
        <v>0</v>
      </c>
      <c r="BS443" s="31">
        <f t="shared" si="609"/>
        <v>0</v>
      </c>
      <c r="BT443" s="40">
        <f t="shared" si="610"/>
        <v>0</v>
      </c>
      <c r="BU443" s="41">
        <f t="shared" si="611"/>
        <v>0</v>
      </c>
      <c r="BV443" s="41">
        <f t="shared" si="612"/>
        <v>0</v>
      </c>
      <c r="BW443" s="42"/>
      <c r="BX443" s="39">
        <f t="shared" si="613"/>
        <v>440</v>
      </c>
      <c r="BY443" s="40">
        <f t="shared" si="614"/>
        <v>0</v>
      </c>
      <c r="BZ443" s="40">
        <f t="shared" si="615"/>
        <v>0</v>
      </c>
      <c r="CA443" s="40">
        <f t="shared" si="616"/>
        <v>0</v>
      </c>
      <c r="CB443" s="40">
        <f t="shared" si="617"/>
        <v>0</v>
      </c>
      <c r="CC443" s="32">
        <f t="shared" si="489"/>
        <v>440</v>
      </c>
      <c r="CD443" s="177">
        <f t="shared" si="262"/>
        <v>293.33333333333337</v>
      </c>
      <c r="CE443" s="24">
        <f t="shared" si="618"/>
        <v>3</v>
      </c>
      <c r="CF443" s="177">
        <f t="shared" si="263"/>
        <v>253.33333333333334</v>
      </c>
      <c r="CG443" s="24">
        <f t="shared" si="619"/>
        <v>4</v>
      </c>
      <c r="CH443" s="177">
        <f t="shared" si="264"/>
        <v>200</v>
      </c>
      <c r="CI443" s="24">
        <f t="shared" si="620"/>
        <v>5</v>
      </c>
      <c r="CJ443" s="24">
        <f t="shared" si="621"/>
        <v>138</v>
      </c>
      <c r="CK443" s="175">
        <f t="shared" si="622"/>
        <v>0.22214929442354783</v>
      </c>
      <c r="CM443">
        <f t="shared" si="623"/>
        <v>0.18484288354898337</v>
      </c>
      <c r="CN443">
        <f t="shared" si="624"/>
        <v>0.3115264797507788</v>
      </c>
      <c r="CO443">
        <f t="shared" si="625"/>
        <v>0.29940119760479045</v>
      </c>
      <c r="CP443">
        <f t="shared" si="626"/>
        <v>0</v>
      </c>
      <c r="CQ443">
        <f t="shared" si="627"/>
        <v>0</v>
      </c>
      <c r="CR443">
        <f t="shared" si="628"/>
        <v>0</v>
      </c>
      <c r="CS443">
        <f t="shared" si="629"/>
        <v>0</v>
      </c>
      <c r="CT443">
        <f t="shared" si="630"/>
        <v>0</v>
      </c>
      <c r="CU443">
        <f t="shared" si="631"/>
        <v>0</v>
      </c>
      <c r="CV443">
        <f t="shared" si="632"/>
        <v>0</v>
      </c>
      <c r="CW443">
        <f t="shared" si="633"/>
        <v>0</v>
      </c>
      <c r="CX443">
        <f t="shared" si="634"/>
        <v>0</v>
      </c>
      <c r="CY443">
        <f t="shared" si="635"/>
        <v>0</v>
      </c>
      <c r="CZ443">
        <f t="shared" si="636"/>
        <v>0</v>
      </c>
      <c r="DA443">
        <f t="shared" si="637"/>
        <v>0</v>
      </c>
      <c r="DB443">
        <f t="shared" si="638"/>
        <v>0</v>
      </c>
      <c r="DC443">
        <f t="shared" si="639"/>
        <v>0</v>
      </c>
      <c r="DE443" s="24">
        <f t="shared" si="491"/>
        <v>0</v>
      </c>
      <c r="DF443" s="24"/>
      <c r="DG443" s="24"/>
      <c r="DH443" s="24"/>
      <c r="DI443" s="24"/>
      <c r="DJ443" s="24"/>
      <c r="DK443" s="24"/>
      <c r="DL443" s="24"/>
      <c r="DM443" s="24"/>
      <c r="DN443" s="24"/>
      <c r="DO443" s="24"/>
      <c r="DP443" s="24"/>
      <c r="DQ443" s="24"/>
      <c r="DR443" s="24"/>
      <c r="DS443" s="24"/>
    </row>
    <row r="444" spans="1:123" ht="15.75" thickBot="1">
      <c r="A444" s="172" t="str">
        <f ca="1">UFRJ!A6</f>
        <v>UFRJ</v>
      </c>
      <c r="B444" s="172">
        <f ca="1">UFRJ!B6</f>
        <v>4</v>
      </c>
      <c r="C444" s="172" t="str">
        <f ca="1">UFRJ!C6</f>
        <v>Jefferson da Silva Novaes</v>
      </c>
      <c r="D444" s="85" t="str">
        <f ca="1">UFRJ!D6</f>
        <v>P</v>
      </c>
      <c r="E444" s="172">
        <f ca="1">UFRJ!E6</f>
        <v>5</v>
      </c>
      <c r="F444" s="172">
        <f ca="1">UFRJ!F6</f>
        <v>0</v>
      </c>
      <c r="G444" s="172">
        <f ca="1">UFRJ!G6</f>
        <v>1</v>
      </c>
      <c r="H444" s="172">
        <f ca="1">UFRJ!H6</f>
        <v>1</v>
      </c>
      <c r="I444" s="172">
        <f ca="1">UFRJ!I6</f>
        <v>0</v>
      </c>
      <c r="J444" s="172">
        <f ca="1">UFRJ!J6</f>
        <v>1</v>
      </c>
      <c r="K444" s="172">
        <f ca="1">UFRJ!K6</f>
        <v>0</v>
      </c>
      <c r="L444" s="172">
        <f ca="1">UFRJ!L6</f>
        <v>0</v>
      </c>
      <c r="M444" s="172">
        <f ca="1">UFRJ!M6</f>
        <v>0</v>
      </c>
      <c r="N444" s="172">
        <f ca="1">UFRJ!N6</f>
        <v>0</v>
      </c>
      <c r="O444" s="172">
        <f ca="1">UFRJ!O6</f>
        <v>0</v>
      </c>
      <c r="P444" s="172">
        <f ca="1">UFRJ!P6</f>
        <v>0</v>
      </c>
      <c r="Q444" s="172">
        <f ca="1">UFRJ!Q6</f>
        <v>0</v>
      </c>
      <c r="R444" s="172">
        <f ca="1">UFRJ!R6</f>
        <v>0</v>
      </c>
      <c r="S444" s="172">
        <f ca="1">UFRJ!S6</f>
        <v>0</v>
      </c>
      <c r="T444" s="85" t="str">
        <f ca="1">UFRJ!T6</f>
        <v>P</v>
      </c>
      <c r="U444" s="172">
        <f ca="1">UFRJ!U6</f>
        <v>2</v>
      </c>
      <c r="V444" s="172">
        <f ca="1">UFRJ!V6</f>
        <v>1</v>
      </c>
      <c r="W444" s="172">
        <f ca="1">UFRJ!W6</f>
        <v>0</v>
      </c>
      <c r="X444" s="172">
        <f ca="1">UFRJ!X6</f>
        <v>0</v>
      </c>
      <c r="Y444" s="172">
        <f ca="1">UFRJ!Y6</f>
        <v>0</v>
      </c>
      <c r="Z444" s="172">
        <f ca="1">UFRJ!Z6</f>
        <v>2</v>
      </c>
      <c r="AA444" s="172">
        <f ca="1">UFRJ!AA6</f>
        <v>0</v>
      </c>
      <c r="AB444" s="172">
        <f ca="1">UFRJ!AB6</f>
        <v>0</v>
      </c>
      <c r="AC444" s="172">
        <f ca="1">UFRJ!AC6</f>
        <v>0</v>
      </c>
      <c r="AD444" s="172">
        <f ca="1">UFRJ!AD6</f>
        <v>0</v>
      </c>
      <c r="AE444" s="172">
        <f ca="1">UFRJ!AE6</f>
        <v>0</v>
      </c>
      <c r="AF444" s="172">
        <f ca="1">UFRJ!AF6</f>
        <v>0</v>
      </c>
      <c r="AG444" s="172">
        <f ca="1">UFRJ!AG6</f>
        <v>0</v>
      </c>
      <c r="AH444" s="172">
        <f ca="1">UFRJ!AH6</f>
        <v>0</v>
      </c>
      <c r="AI444" s="172">
        <f ca="1">UFRJ!AI6</f>
        <v>0</v>
      </c>
      <c r="AJ444" s="24"/>
      <c r="AK444" s="93"/>
      <c r="AL444" s="33"/>
      <c r="AM444" s="33"/>
      <c r="AN444" s="36"/>
      <c r="AO444" s="36"/>
      <c r="AP444" s="36"/>
      <c r="AQ444" s="36"/>
      <c r="AR444" s="37"/>
      <c r="AS444" s="33"/>
      <c r="AT444" s="33"/>
      <c r="AU444" s="33"/>
      <c r="AV444" s="33"/>
      <c r="AW444" s="33"/>
      <c r="AX444" s="33"/>
      <c r="AY444" s="33"/>
      <c r="AZ444" s="38">
        <f t="shared" si="590"/>
        <v>2</v>
      </c>
      <c r="BA444" s="39">
        <f t="shared" si="591"/>
        <v>7</v>
      </c>
      <c r="BB444" s="40">
        <f t="shared" si="592"/>
        <v>1</v>
      </c>
      <c r="BC444" s="31">
        <f t="shared" si="593"/>
        <v>8</v>
      </c>
      <c r="BD444" s="40">
        <f t="shared" si="594"/>
        <v>1</v>
      </c>
      <c r="BE444" s="31">
        <f t="shared" si="595"/>
        <v>9</v>
      </c>
      <c r="BF444" s="40">
        <f t="shared" si="596"/>
        <v>1</v>
      </c>
      <c r="BG444" s="31">
        <f t="shared" si="597"/>
        <v>10</v>
      </c>
      <c r="BH444" s="40">
        <f t="shared" si="598"/>
        <v>0</v>
      </c>
      <c r="BI444" s="40">
        <f t="shared" si="599"/>
        <v>3</v>
      </c>
      <c r="BJ444" s="40">
        <f t="shared" si="600"/>
        <v>0</v>
      </c>
      <c r="BK444" s="40">
        <f t="shared" si="601"/>
        <v>0</v>
      </c>
      <c r="BL444" s="40">
        <f t="shared" si="602"/>
        <v>0</v>
      </c>
      <c r="BM444" s="31">
        <f t="shared" si="603"/>
        <v>0</v>
      </c>
      <c r="BN444" s="40">
        <f t="shared" si="604"/>
        <v>0</v>
      </c>
      <c r="BO444" s="40">
        <f t="shared" si="605"/>
        <v>0</v>
      </c>
      <c r="BP444" s="40">
        <f t="shared" si="606"/>
        <v>0</v>
      </c>
      <c r="BQ444" s="40">
        <f t="shared" si="607"/>
        <v>0</v>
      </c>
      <c r="BR444" s="40">
        <f t="shared" si="608"/>
        <v>0</v>
      </c>
      <c r="BS444" s="31">
        <f t="shared" si="609"/>
        <v>0</v>
      </c>
      <c r="BT444" s="40">
        <f t="shared" si="610"/>
        <v>0</v>
      </c>
      <c r="BU444" s="41">
        <f t="shared" si="611"/>
        <v>0</v>
      </c>
      <c r="BV444" s="41">
        <f t="shared" si="612"/>
        <v>0</v>
      </c>
      <c r="BW444" s="42"/>
      <c r="BX444" s="39">
        <f t="shared" si="613"/>
        <v>880</v>
      </c>
      <c r="BY444" s="40">
        <f t="shared" si="614"/>
        <v>30</v>
      </c>
      <c r="BZ444" s="40">
        <f t="shared" si="615"/>
        <v>0</v>
      </c>
      <c r="CA444" s="40">
        <f t="shared" si="616"/>
        <v>0</v>
      </c>
      <c r="CB444" s="40">
        <f t="shared" si="617"/>
        <v>0</v>
      </c>
      <c r="CC444" s="32">
        <f t="shared" si="489"/>
        <v>910</v>
      </c>
      <c r="CD444" s="177">
        <f t="shared" si="262"/>
        <v>763.33333333333337</v>
      </c>
      <c r="CE444" s="24">
        <f t="shared" si="618"/>
        <v>3</v>
      </c>
      <c r="CF444" s="177">
        <f t="shared" si="263"/>
        <v>723.33333333333337</v>
      </c>
      <c r="CG444" s="24">
        <f t="shared" si="619"/>
        <v>4</v>
      </c>
      <c r="CH444" s="177">
        <f t="shared" si="264"/>
        <v>670</v>
      </c>
      <c r="CI444" s="24">
        <f t="shared" si="620"/>
        <v>5</v>
      </c>
      <c r="CJ444" s="24">
        <f t="shared" si="621"/>
        <v>64</v>
      </c>
      <c r="CK444" s="175">
        <f t="shared" si="622"/>
        <v>0.45944513164870121</v>
      </c>
      <c r="CM444">
        <f t="shared" si="623"/>
        <v>1.2939001848428835</v>
      </c>
      <c r="CN444">
        <f t="shared" si="624"/>
        <v>0.1557632398753894</v>
      </c>
      <c r="CO444">
        <f t="shared" si="625"/>
        <v>9.9800399201596807E-2</v>
      </c>
      <c r="CP444">
        <f t="shared" si="626"/>
        <v>0.22779043280182235</v>
      </c>
      <c r="CQ444">
        <f t="shared" si="627"/>
        <v>0</v>
      </c>
      <c r="CR444">
        <f t="shared" si="628"/>
        <v>0.89820359281437134</v>
      </c>
      <c r="CS444">
        <f t="shared" si="629"/>
        <v>0</v>
      </c>
      <c r="CT444">
        <f t="shared" si="630"/>
        <v>0</v>
      </c>
      <c r="CU444">
        <f t="shared" si="631"/>
        <v>0</v>
      </c>
      <c r="CV444">
        <f t="shared" si="632"/>
        <v>0</v>
      </c>
      <c r="CW444">
        <f t="shared" si="633"/>
        <v>0</v>
      </c>
      <c r="CX444">
        <f t="shared" si="634"/>
        <v>0</v>
      </c>
      <c r="CY444">
        <f t="shared" si="635"/>
        <v>0</v>
      </c>
      <c r="CZ444">
        <f t="shared" si="636"/>
        <v>0</v>
      </c>
      <c r="DA444">
        <f t="shared" si="637"/>
        <v>0</v>
      </c>
      <c r="DB444">
        <f t="shared" si="638"/>
        <v>0</v>
      </c>
      <c r="DC444">
        <f t="shared" si="639"/>
        <v>0</v>
      </c>
      <c r="DE444" s="24">
        <f t="shared" si="491"/>
        <v>0</v>
      </c>
      <c r="DF444" s="24"/>
      <c r="DG444" s="24"/>
      <c r="DH444" s="24"/>
      <c r="DI444" s="24"/>
      <c r="DJ444" s="24"/>
      <c r="DK444" s="24"/>
      <c r="DL444" s="24"/>
      <c r="DM444" s="24"/>
      <c r="DN444" s="24"/>
      <c r="DO444" s="24"/>
      <c r="DP444" s="24"/>
      <c r="DQ444" s="24"/>
      <c r="DR444" s="24"/>
      <c r="DS444" s="24"/>
    </row>
    <row r="445" spans="1:123" ht="15.75" thickBot="1">
      <c r="A445" s="172" t="str">
        <f ca="1">UFRJ!A7</f>
        <v>UFRJ</v>
      </c>
      <c r="B445" s="172">
        <f ca="1">UFRJ!B7</f>
        <v>5</v>
      </c>
      <c r="C445" s="172" t="str">
        <f ca="1">UFRJ!C7</f>
        <v>João Pedro Saar Werneck de Castro</v>
      </c>
      <c r="D445" s="85" t="str">
        <f ca="1">UFRJ!D7</f>
        <v>P</v>
      </c>
      <c r="E445" s="172">
        <f ca="1">UFRJ!E7</f>
        <v>0</v>
      </c>
      <c r="F445" s="172">
        <f ca="1">UFRJ!F7</f>
        <v>1</v>
      </c>
      <c r="G445" s="172">
        <f ca="1">UFRJ!G7</f>
        <v>1</v>
      </c>
      <c r="H445" s="172">
        <f ca="1">UFRJ!H7</f>
        <v>0</v>
      </c>
      <c r="I445" s="172">
        <f ca="1">UFRJ!I7</f>
        <v>0</v>
      </c>
      <c r="J445" s="172">
        <f ca="1">UFRJ!J7</f>
        <v>0</v>
      </c>
      <c r="K445" s="172">
        <f ca="1">UFRJ!K7</f>
        <v>0</v>
      </c>
      <c r="L445" s="172">
        <f ca="1">UFRJ!L7</f>
        <v>0</v>
      </c>
      <c r="M445" s="172">
        <f ca="1">UFRJ!M7</f>
        <v>0</v>
      </c>
      <c r="N445" s="172">
        <f ca="1">UFRJ!N7</f>
        <v>0</v>
      </c>
      <c r="O445" s="172">
        <f ca="1">UFRJ!O7</f>
        <v>0</v>
      </c>
      <c r="P445" s="172">
        <f ca="1">UFRJ!P7</f>
        <v>0</v>
      </c>
      <c r="Q445" s="172">
        <f ca="1">UFRJ!Q7</f>
        <v>0</v>
      </c>
      <c r="R445" s="172">
        <f ca="1">UFRJ!R7</f>
        <v>0</v>
      </c>
      <c r="S445" s="172">
        <f ca="1">UFRJ!S7</f>
        <v>0</v>
      </c>
      <c r="T445" s="85" t="str">
        <f ca="1">UFRJ!T7</f>
        <v>P</v>
      </c>
      <c r="U445" s="172">
        <f ca="1">UFRJ!U7</f>
        <v>0</v>
      </c>
      <c r="V445" s="172">
        <f ca="1">UFRJ!V7</f>
        <v>2</v>
      </c>
      <c r="W445" s="172">
        <f ca="1">UFRJ!W7</f>
        <v>0</v>
      </c>
      <c r="X445" s="172">
        <f ca="1">UFRJ!X7</f>
        <v>0</v>
      </c>
      <c r="Y445" s="172">
        <f ca="1">UFRJ!Y7</f>
        <v>0</v>
      </c>
      <c r="Z445" s="172">
        <f ca="1">UFRJ!Z7</f>
        <v>0</v>
      </c>
      <c r="AA445" s="172">
        <f ca="1">UFRJ!AA7</f>
        <v>0</v>
      </c>
      <c r="AB445" s="172">
        <f ca="1">UFRJ!AB7</f>
        <v>0</v>
      </c>
      <c r="AC445" s="172">
        <f ca="1">UFRJ!AC7</f>
        <v>0</v>
      </c>
      <c r="AD445" s="172">
        <f ca="1">UFRJ!AD7</f>
        <v>0</v>
      </c>
      <c r="AE445" s="172">
        <f ca="1">UFRJ!AE7</f>
        <v>0</v>
      </c>
      <c r="AF445" s="172">
        <f ca="1">UFRJ!AF7</f>
        <v>0</v>
      </c>
      <c r="AG445" s="172">
        <f ca="1">UFRJ!AG7</f>
        <v>0</v>
      </c>
      <c r="AH445" s="172">
        <f ca="1">UFRJ!AH7</f>
        <v>0</v>
      </c>
      <c r="AI445" s="172">
        <f ca="1">UFRJ!AI7</f>
        <v>0</v>
      </c>
      <c r="AJ445" s="24"/>
      <c r="AK445" s="93"/>
      <c r="AL445" s="33"/>
      <c r="AM445" s="33"/>
      <c r="AN445" s="36"/>
      <c r="AO445" s="36"/>
      <c r="AP445" s="36"/>
      <c r="AQ445" s="36"/>
      <c r="AR445" s="37"/>
      <c r="AS445" s="33"/>
      <c r="AT445" s="33"/>
      <c r="AU445" s="33"/>
      <c r="AV445" s="33"/>
      <c r="AW445" s="33"/>
      <c r="AX445" s="33"/>
      <c r="AY445" s="33"/>
      <c r="AZ445" s="38">
        <f t="shared" si="590"/>
        <v>2</v>
      </c>
      <c r="BA445" s="39">
        <f t="shared" si="591"/>
        <v>0</v>
      </c>
      <c r="BB445" s="40">
        <f t="shared" si="592"/>
        <v>3</v>
      </c>
      <c r="BC445" s="31">
        <f t="shared" si="593"/>
        <v>3</v>
      </c>
      <c r="BD445" s="40">
        <f t="shared" si="594"/>
        <v>1</v>
      </c>
      <c r="BE445" s="31">
        <f t="shared" si="595"/>
        <v>4</v>
      </c>
      <c r="BF445" s="40">
        <f t="shared" si="596"/>
        <v>0</v>
      </c>
      <c r="BG445" s="31">
        <f t="shared" si="597"/>
        <v>4</v>
      </c>
      <c r="BH445" s="40">
        <f t="shared" si="598"/>
        <v>0</v>
      </c>
      <c r="BI445" s="40">
        <f t="shared" si="599"/>
        <v>0</v>
      </c>
      <c r="BJ445" s="40">
        <f t="shared" si="600"/>
        <v>0</v>
      </c>
      <c r="BK445" s="40">
        <f t="shared" si="601"/>
        <v>0</v>
      </c>
      <c r="BL445" s="40">
        <f t="shared" si="602"/>
        <v>0</v>
      </c>
      <c r="BM445" s="31">
        <f t="shared" si="603"/>
        <v>0</v>
      </c>
      <c r="BN445" s="40">
        <f t="shared" si="604"/>
        <v>0</v>
      </c>
      <c r="BO445" s="40">
        <f t="shared" si="605"/>
        <v>0</v>
      </c>
      <c r="BP445" s="40">
        <f t="shared" si="606"/>
        <v>0</v>
      </c>
      <c r="BQ445" s="40">
        <f t="shared" si="607"/>
        <v>0</v>
      </c>
      <c r="BR445" s="40">
        <f t="shared" si="608"/>
        <v>0</v>
      </c>
      <c r="BS445" s="31">
        <f t="shared" si="609"/>
        <v>0</v>
      </c>
      <c r="BT445" s="40">
        <f t="shared" si="610"/>
        <v>0</v>
      </c>
      <c r="BU445" s="41">
        <f t="shared" si="611"/>
        <v>0</v>
      </c>
      <c r="BV445" s="41">
        <f t="shared" si="612"/>
        <v>0</v>
      </c>
      <c r="BW445" s="42"/>
      <c r="BX445" s="39">
        <f t="shared" si="613"/>
        <v>300</v>
      </c>
      <c r="BY445" s="40">
        <f t="shared" si="614"/>
        <v>0</v>
      </c>
      <c r="BZ445" s="40">
        <f t="shared" si="615"/>
        <v>0</v>
      </c>
      <c r="CA445" s="40">
        <f t="shared" si="616"/>
        <v>0</v>
      </c>
      <c r="CB445" s="40">
        <f t="shared" si="617"/>
        <v>0</v>
      </c>
      <c r="CC445" s="32">
        <f t="shared" si="489"/>
        <v>300</v>
      </c>
      <c r="CD445" s="177">
        <f t="shared" si="262"/>
        <v>153.33333333333334</v>
      </c>
      <c r="CE445" s="24">
        <f t="shared" si="618"/>
        <v>3</v>
      </c>
      <c r="CF445" s="177">
        <f t="shared" si="263"/>
        <v>113.33333333333334</v>
      </c>
      <c r="CG445" s="24">
        <f t="shared" si="619"/>
        <v>4</v>
      </c>
      <c r="CH445" s="177">
        <f t="shared" si="264"/>
        <v>60</v>
      </c>
      <c r="CI445" s="24">
        <f t="shared" si="620"/>
        <v>5</v>
      </c>
      <c r="CJ445" s="24">
        <f t="shared" si="621"/>
        <v>213</v>
      </c>
      <c r="CK445" s="175">
        <f t="shared" si="622"/>
        <v>0.15146542801605534</v>
      </c>
      <c r="CM445">
        <f t="shared" si="623"/>
        <v>0</v>
      </c>
      <c r="CN445">
        <f t="shared" si="624"/>
        <v>0.46728971962616822</v>
      </c>
      <c r="CO445">
        <f t="shared" si="625"/>
        <v>9.9800399201596807E-2</v>
      </c>
      <c r="CP445">
        <f t="shared" si="626"/>
        <v>0</v>
      </c>
      <c r="CQ445">
        <f t="shared" si="627"/>
        <v>0</v>
      </c>
      <c r="CR445">
        <f t="shared" si="628"/>
        <v>0</v>
      </c>
      <c r="CS445">
        <f t="shared" si="629"/>
        <v>0</v>
      </c>
      <c r="CT445">
        <f t="shared" si="630"/>
        <v>0</v>
      </c>
      <c r="CU445">
        <f t="shared" si="631"/>
        <v>0</v>
      </c>
      <c r="CV445">
        <f t="shared" si="632"/>
        <v>0</v>
      </c>
      <c r="CW445">
        <f t="shared" si="633"/>
        <v>0</v>
      </c>
      <c r="CX445">
        <f t="shared" si="634"/>
        <v>0</v>
      </c>
      <c r="CY445">
        <f t="shared" si="635"/>
        <v>0</v>
      </c>
      <c r="CZ445">
        <f t="shared" si="636"/>
        <v>0</v>
      </c>
      <c r="DA445">
        <f t="shared" si="637"/>
        <v>0</v>
      </c>
      <c r="DB445">
        <f t="shared" si="638"/>
        <v>0</v>
      </c>
      <c r="DC445">
        <f t="shared" si="639"/>
        <v>0</v>
      </c>
      <c r="DE445" s="24">
        <f t="shared" si="491"/>
        <v>0</v>
      </c>
      <c r="DF445" s="24"/>
      <c r="DG445" s="24"/>
      <c r="DH445" s="24"/>
      <c r="DI445" s="24"/>
      <c r="DJ445" s="24"/>
      <c r="DK445" s="24"/>
      <c r="DL445" s="24"/>
      <c r="DM445" s="24"/>
      <c r="DN445" s="24"/>
      <c r="DO445" s="24"/>
      <c r="DP445" s="24"/>
      <c r="DQ445" s="24"/>
      <c r="DR445" s="24"/>
      <c r="DS445" s="24"/>
    </row>
    <row r="446" spans="1:123" ht="15.75" thickBot="1">
      <c r="A446" s="172" t="str">
        <f ca="1">UFRJ!A8</f>
        <v>UFRJ</v>
      </c>
      <c r="B446" s="172">
        <f ca="1">UFRJ!B8</f>
        <v>6</v>
      </c>
      <c r="C446" s="172" t="str">
        <f ca="1">UFRJ!C8</f>
        <v>Jurandir Nadal</v>
      </c>
      <c r="D446" s="85" t="str">
        <f ca="1">UFRJ!D8</f>
        <v>P</v>
      </c>
      <c r="E446" s="172">
        <f ca="1">UFRJ!E8</f>
        <v>3</v>
      </c>
      <c r="F446" s="172">
        <f ca="1">UFRJ!F8</f>
        <v>0</v>
      </c>
      <c r="G446" s="172">
        <f ca="1">UFRJ!G8</f>
        <v>1</v>
      </c>
      <c r="H446" s="172">
        <f ca="1">UFRJ!H8</f>
        <v>0</v>
      </c>
      <c r="I446" s="172">
        <f ca="1">UFRJ!I8</f>
        <v>0</v>
      </c>
      <c r="J446" s="172">
        <f ca="1">UFRJ!J8</f>
        <v>0</v>
      </c>
      <c r="K446" s="172">
        <f ca="1">UFRJ!K8</f>
        <v>0</v>
      </c>
      <c r="L446" s="172">
        <f ca="1">UFRJ!L8</f>
        <v>0</v>
      </c>
      <c r="M446" s="172">
        <f ca="1">UFRJ!M8</f>
        <v>0</v>
      </c>
      <c r="N446" s="172">
        <f ca="1">UFRJ!N8</f>
        <v>0</v>
      </c>
      <c r="O446" s="172">
        <f ca="1">UFRJ!O8</f>
        <v>0</v>
      </c>
      <c r="P446" s="172">
        <f ca="1">UFRJ!P8</f>
        <v>0</v>
      </c>
      <c r="Q446" s="172">
        <f ca="1">UFRJ!Q8</f>
        <v>0</v>
      </c>
      <c r="R446" s="172">
        <f ca="1">UFRJ!R8</f>
        <v>0</v>
      </c>
      <c r="S446" s="172">
        <f ca="1">UFRJ!S8</f>
        <v>0</v>
      </c>
      <c r="T446" s="85" t="str">
        <f ca="1">UFRJ!T8</f>
        <v>P</v>
      </c>
      <c r="U446" s="172">
        <f ca="1">UFRJ!U8</f>
        <v>3</v>
      </c>
      <c r="V446" s="172">
        <f ca="1">UFRJ!V8</f>
        <v>0</v>
      </c>
      <c r="W446" s="172">
        <f ca="1">UFRJ!W8</f>
        <v>1</v>
      </c>
      <c r="X446" s="172">
        <f ca="1">UFRJ!X8</f>
        <v>0</v>
      </c>
      <c r="Y446" s="172">
        <f ca="1">UFRJ!Y8</f>
        <v>0</v>
      </c>
      <c r="Z446" s="172">
        <f ca="1">UFRJ!Z8</f>
        <v>0</v>
      </c>
      <c r="AA446" s="172">
        <f ca="1">UFRJ!AA8</f>
        <v>0</v>
      </c>
      <c r="AB446" s="172">
        <f ca="1">UFRJ!AB8</f>
        <v>0</v>
      </c>
      <c r="AC446" s="172">
        <f ca="1">UFRJ!AC8</f>
        <v>0</v>
      </c>
      <c r="AD446" s="172">
        <f ca="1">UFRJ!AD8</f>
        <v>0</v>
      </c>
      <c r="AE446" s="172">
        <f ca="1">UFRJ!AE8</f>
        <v>0</v>
      </c>
      <c r="AF446" s="172">
        <f ca="1">UFRJ!AF8</f>
        <v>0</v>
      </c>
      <c r="AG446" s="172">
        <f ca="1">UFRJ!AG8</f>
        <v>0</v>
      </c>
      <c r="AH446" s="172">
        <f ca="1">UFRJ!AH8</f>
        <v>0</v>
      </c>
      <c r="AI446" s="172">
        <f ca="1">UFRJ!AI8</f>
        <v>0</v>
      </c>
      <c r="AJ446" s="24"/>
      <c r="AK446" s="93"/>
      <c r="AL446" s="33"/>
      <c r="AM446" s="33"/>
      <c r="AN446" s="36"/>
      <c r="AO446" s="36"/>
      <c r="AP446" s="36"/>
      <c r="AQ446" s="36"/>
      <c r="AR446" s="37"/>
      <c r="AS446" s="33"/>
      <c r="AT446" s="33"/>
      <c r="AU446" s="33"/>
      <c r="AV446" s="33"/>
      <c r="AW446" s="33"/>
      <c r="AX446" s="33"/>
      <c r="AY446" s="33"/>
      <c r="AZ446" s="38">
        <f t="shared" si="590"/>
        <v>2</v>
      </c>
      <c r="BA446" s="39">
        <f t="shared" si="591"/>
        <v>6</v>
      </c>
      <c r="BB446" s="40">
        <f t="shared" si="592"/>
        <v>0</v>
      </c>
      <c r="BC446" s="31">
        <f t="shared" si="593"/>
        <v>6</v>
      </c>
      <c r="BD446" s="40">
        <f t="shared" si="594"/>
        <v>2</v>
      </c>
      <c r="BE446" s="31">
        <f t="shared" si="595"/>
        <v>8</v>
      </c>
      <c r="BF446" s="40">
        <f t="shared" si="596"/>
        <v>0</v>
      </c>
      <c r="BG446" s="31">
        <f t="shared" si="597"/>
        <v>8</v>
      </c>
      <c r="BH446" s="40">
        <f t="shared" si="598"/>
        <v>0</v>
      </c>
      <c r="BI446" s="40">
        <f t="shared" si="599"/>
        <v>0</v>
      </c>
      <c r="BJ446" s="40">
        <f t="shared" si="600"/>
        <v>0</v>
      </c>
      <c r="BK446" s="40">
        <f t="shared" si="601"/>
        <v>0</v>
      </c>
      <c r="BL446" s="40">
        <f t="shared" si="602"/>
        <v>0</v>
      </c>
      <c r="BM446" s="31">
        <f t="shared" si="603"/>
        <v>0</v>
      </c>
      <c r="BN446" s="40">
        <f t="shared" si="604"/>
        <v>0</v>
      </c>
      <c r="BO446" s="40">
        <f t="shared" si="605"/>
        <v>0</v>
      </c>
      <c r="BP446" s="40">
        <f t="shared" si="606"/>
        <v>0</v>
      </c>
      <c r="BQ446" s="40">
        <f t="shared" si="607"/>
        <v>0</v>
      </c>
      <c r="BR446" s="40">
        <f t="shared" si="608"/>
        <v>0</v>
      </c>
      <c r="BS446" s="31">
        <f t="shared" si="609"/>
        <v>0</v>
      </c>
      <c r="BT446" s="40">
        <f t="shared" si="610"/>
        <v>0</v>
      </c>
      <c r="BU446" s="41">
        <f t="shared" si="611"/>
        <v>0</v>
      </c>
      <c r="BV446" s="41">
        <f t="shared" si="612"/>
        <v>0</v>
      </c>
      <c r="BW446" s="42"/>
      <c r="BX446" s="39">
        <f t="shared" si="613"/>
        <v>720</v>
      </c>
      <c r="BY446" s="40">
        <f t="shared" si="614"/>
        <v>0</v>
      </c>
      <c r="BZ446" s="40">
        <f t="shared" si="615"/>
        <v>0</v>
      </c>
      <c r="CA446" s="40">
        <f t="shared" si="616"/>
        <v>0</v>
      </c>
      <c r="CB446" s="40">
        <f t="shared" si="617"/>
        <v>0</v>
      </c>
      <c r="CC446" s="32">
        <f t="shared" si="489"/>
        <v>720</v>
      </c>
      <c r="CD446" s="177">
        <f t="shared" si="262"/>
        <v>573.33333333333337</v>
      </c>
      <c r="CE446" s="24">
        <f t="shared" si="618"/>
        <v>3</v>
      </c>
      <c r="CF446" s="177">
        <f t="shared" si="263"/>
        <v>533.33333333333337</v>
      </c>
      <c r="CG446" s="24">
        <f t="shared" si="619"/>
        <v>4</v>
      </c>
      <c r="CH446" s="177">
        <f t="shared" si="264"/>
        <v>480</v>
      </c>
      <c r="CI446" s="24">
        <f t="shared" si="620"/>
        <v>5</v>
      </c>
      <c r="CJ446" s="24">
        <f t="shared" si="621"/>
        <v>89</v>
      </c>
      <c r="CK446" s="175">
        <f t="shared" si="622"/>
        <v>0.3635170272385328</v>
      </c>
      <c r="CM446">
        <f t="shared" si="623"/>
        <v>1.1090573012939002</v>
      </c>
      <c r="CN446">
        <f t="shared" si="624"/>
        <v>0</v>
      </c>
      <c r="CO446">
        <f t="shared" si="625"/>
        <v>0.19960079840319361</v>
      </c>
      <c r="CP446">
        <f t="shared" si="626"/>
        <v>0</v>
      </c>
      <c r="CQ446">
        <f t="shared" si="627"/>
        <v>0</v>
      </c>
      <c r="CR446">
        <f t="shared" si="628"/>
        <v>0</v>
      </c>
      <c r="CS446">
        <f t="shared" si="629"/>
        <v>0</v>
      </c>
      <c r="CT446">
        <f t="shared" si="630"/>
        <v>0</v>
      </c>
      <c r="CU446">
        <f t="shared" si="631"/>
        <v>0</v>
      </c>
      <c r="CV446">
        <f t="shared" si="632"/>
        <v>0</v>
      </c>
      <c r="CW446">
        <f t="shared" si="633"/>
        <v>0</v>
      </c>
      <c r="CX446">
        <f t="shared" si="634"/>
        <v>0</v>
      </c>
      <c r="CY446">
        <f t="shared" si="635"/>
        <v>0</v>
      </c>
      <c r="CZ446">
        <f t="shared" si="636"/>
        <v>0</v>
      </c>
      <c r="DA446">
        <f t="shared" si="637"/>
        <v>0</v>
      </c>
      <c r="DB446">
        <f t="shared" si="638"/>
        <v>0</v>
      </c>
      <c r="DC446">
        <f t="shared" si="639"/>
        <v>0</v>
      </c>
      <c r="DE446" s="24">
        <f t="shared" si="491"/>
        <v>0</v>
      </c>
      <c r="DF446" s="24"/>
      <c r="DG446" s="24"/>
      <c r="DH446" s="24"/>
      <c r="DI446" s="24"/>
      <c r="DJ446" s="24"/>
      <c r="DK446" s="24"/>
      <c r="DL446" s="24"/>
      <c r="DM446" s="24"/>
      <c r="DN446" s="24"/>
      <c r="DO446" s="24"/>
      <c r="DP446" s="24"/>
      <c r="DQ446" s="24"/>
      <c r="DR446" s="24"/>
      <c r="DS446" s="24"/>
    </row>
    <row r="447" spans="1:123" ht="15.75" thickBot="1">
      <c r="A447" s="172" t="str">
        <f ca="1">UFRJ!A9</f>
        <v>UFRJ</v>
      </c>
      <c r="B447" s="172">
        <f ca="1">UFRJ!B9</f>
        <v>7</v>
      </c>
      <c r="C447" s="172" t="str">
        <f ca="1">UFRJ!C9</f>
        <v>Liliam Fernandes de Oliveira</v>
      </c>
      <c r="D447" s="85" t="str">
        <f ca="1">UFRJ!D9</f>
        <v>P</v>
      </c>
      <c r="E447" s="172">
        <f ca="1">UFRJ!E9</f>
        <v>3</v>
      </c>
      <c r="F447" s="172">
        <f ca="1">UFRJ!F9</f>
        <v>1</v>
      </c>
      <c r="G447" s="172">
        <f ca="1">UFRJ!G9</f>
        <v>1</v>
      </c>
      <c r="H447" s="172">
        <f ca="1">UFRJ!H9</f>
        <v>0</v>
      </c>
      <c r="I447" s="172">
        <f ca="1">UFRJ!I9</f>
        <v>0</v>
      </c>
      <c r="J447" s="172">
        <f ca="1">UFRJ!J9</f>
        <v>2</v>
      </c>
      <c r="K447" s="172">
        <f ca="1">UFRJ!K9</f>
        <v>0</v>
      </c>
      <c r="L447" s="172">
        <f ca="1">UFRJ!L9</f>
        <v>0</v>
      </c>
      <c r="M447" s="172">
        <f ca="1">UFRJ!M9</f>
        <v>0</v>
      </c>
      <c r="N447" s="172">
        <f ca="1">UFRJ!N9</f>
        <v>0</v>
      </c>
      <c r="O447" s="172">
        <f ca="1">UFRJ!O9</f>
        <v>0</v>
      </c>
      <c r="P447" s="172">
        <f ca="1">UFRJ!P9</f>
        <v>0</v>
      </c>
      <c r="Q447" s="172">
        <f ca="1">UFRJ!Q9</f>
        <v>0</v>
      </c>
      <c r="R447" s="172">
        <f ca="1">UFRJ!R9</f>
        <v>0</v>
      </c>
      <c r="S447" s="172">
        <f ca="1">UFRJ!S9</f>
        <v>0</v>
      </c>
      <c r="T447" s="85" t="str">
        <f ca="1">UFRJ!T9</f>
        <v>P</v>
      </c>
      <c r="U447" s="172">
        <f ca="1">UFRJ!U9</f>
        <v>2</v>
      </c>
      <c r="V447" s="172">
        <f ca="1">UFRJ!V9</f>
        <v>1</v>
      </c>
      <c r="W447" s="172">
        <f ca="1">UFRJ!W9</f>
        <v>1</v>
      </c>
      <c r="X447" s="172">
        <f ca="1">UFRJ!X9</f>
        <v>0</v>
      </c>
      <c r="Y447" s="172">
        <f ca="1">UFRJ!Y9</f>
        <v>0</v>
      </c>
      <c r="Z447" s="172">
        <f ca="1">UFRJ!Z9</f>
        <v>0</v>
      </c>
      <c r="AA447" s="172">
        <f ca="1">UFRJ!AA9</f>
        <v>0</v>
      </c>
      <c r="AB447" s="172">
        <f ca="1">UFRJ!AB9</f>
        <v>0</v>
      </c>
      <c r="AC447" s="172">
        <f ca="1">UFRJ!AC9</f>
        <v>0</v>
      </c>
      <c r="AD447" s="172">
        <f ca="1">UFRJ!AD9</f>
        <v>0</v>
      </c>
      <c r="AE447" s="172">
        <f ca="1">UFRJ!AE9</f>
        <v>0</v>
      </c>
      <c r="AF447" s="172">
        <f ca="1">UFRJ!AF9</f>
        <v>0</v>
      </c>
      <c r="AG447" s="172">
        <f ca="1">UFRJ!AG9</f>
        <v>0</v>
      </c>
      <c r="AH447" s="172">
        <f ca="1">UFRJ!AH9</f>
        <v>0</v>
      </c>
      <c r="AI447" s="172">
        <f ca="1">UFRJ!AI9</f>
        <v>0</v>
      </c>
      <c r="AJ447" s="24"/>
      <c r="AK447" s="93"/>
      <c r="AL447" s="33"/>
      <c r="AM447" s="33"/>
      <c r="AN447" s="36"/>
      <c r="AO447" s="36"/>
      <c r="AP447" s="36"/>
      <c r="AQ447" s="36"/>
      <c r="AR447" s="37"/>
      <c r="AS447" s="33"/>
      <c r="AT447" s="33"/>
      <c r="AU447" s="33"/>
      <c r="AV447" s="33"/>
      <c r="AW447" s="33"/>
      <c r="AX447" s="33"/>
      <c r="AY447" s="33"/>
      <c r="AZ447" s="38">
        <f t="shared" si="590"/>
        <v>2</v>
      </c>
      <c r="BA447" s="39">
        <f t="shared" si="591"/>
        <v>5</v>
      </c>
      <c r="BB447" s="40">
        <f t="shared" si="592"/>
        <v>2</v>
      </c>
      <c r="BC447" s="31">
        <f t="shared" si="593"/>
        <v>7</v>
      </c>
      <c r="BD447" s="40">
        <f t="shared" si="594"/>
        <v>2</v>
      </c>
      <c r="BE447" s="31">
        <f t="shared" si="595"/>
        <v>9</v>
      </c>
      <c r="BF447" s="40">
        <f t="shared" si="596"/>
        <v>0</v>
      </c>
      <c r="BG447" s="31">
        <f t="shared" si="597"/>
        <v>9</v>
      </c>
      <c r="BH447" s="40">
        <f t="shared" si="598"/>
        <v>0</v>
      </c>
      <c r="BI447" s="40">
        <f t="shared" si="599"/>
        <v>2</v>
      </c>
      <c r="BJ447" s="40">
        <f t="shared" si="600"/>
        <v>0</v>
      </c>
      <c r="BK447" s="40">
        <f t="shared" si="601"/>
        <v>0</v>
      </c>
      <c r="BL447" s="40">
        <f t="shared" si="602"/>
        <v>0</v>
      </c>
      <c r="BM447" s="31">
        <f t="shared" si="603"/>
        <v>0</v>
      </c>
      <c r="BN447" s="40">
        <f t="shared" si="604"/>
        <v>0</v>
      </c>
      <c r="BO447" s="40">
        <f t="shared" si="605"/>
        <v>0</v>
      </c>
      <c r="BP447" s="40">
        <f t="shared" si="606"/>
        <v>0</v>
      </c>
      <c r="BQ447" s="40">
        <f t="shared" si="607"/>
        <v>0</v>
      </c>
      <c r="BR447" s="40">
        <f t="shared" si="608"/>
        <v>0</v>
      </c>
      <c r="BS447" s="31">
        <f t="shared" si="609"/>
        <v>0</v>
      </c>
      <c r="BT447" s="40">
        <f t="shared" si="610"/>
        <v>0</v>
      </c>
      <c r="BU447" s="41">
        <f t="shared" si="611"/>
        <v>0</v>
      </c>
      <c r="BV447" s="41">
        <f t="shared" si="612"/>
        <v>0</v>
      </c>
      <c r="BW447" s="42"/>
      <c r="BX447" s="39">
        <f t="shared" si="613"/>
        <v>780</v>
      </c>
      <c r="BY447" s="40">
        <f t="shared" si="614"/>
        <v>20</v>
      </c>
      <c r="BZ447" s="40">
        <f t="shared" si="615"/>
        <v>0</v>
      </c>
      <c r="CA447" s="40">
        <f t="shared" si="616"/>
        <v>0</v>
      </c>
      <c r="CB447" s="40">
        <f t="shared" si="617"/>
        <v>0</v>
      </c>
      <c r="CC447" s="32">
        <f t="shared" si="489"/>
        <v>800</v>
      </c>
      <c r="CD447" s="177">
        <f t="shared" si="262"/>
        <v>653.33333333333337</v>
      </c>
      <c r="CE447" s="24">
        <f t="shared" si="618"/>
        <v>3</v>
      </c>
      <c r="CF447" s="177">
        <f t="shared" si="263"/>
        <v>613.33333333333337</v>
      </c>
      <c r="CG447" s="24">
        <f t="shared" si="619"/>
        <v>4</v>
      </c>
      <c r="CH447" s="177">
        <f t="shared" si="264"/>
        <v>560</v>
      </c>
      <c r="CI447" s="24">
        <f t="shared" si="620"/>
        <v>5</v>
      </c>
      <c r="CJ447" s="24">
        <f t="shared" si="621"/>
        <v>76</v>
      </c>
      <c r="CK447" s="175">
        <f t="shared" si="622"/>
        <v>0.40390780804281423</v>
      </c>
      <c r="CM447">
        <f t="shared" si="623"/>
        <v>0.92421441774491675</v>
      </c>
      <c r="CN447">
        <f t="shared" si="624"/>
        <v>0.3115264797507788</v>
      </c>
      <c r="CO447">
        <f t="shared" si="625"/>
        <v>0.19960079840319361</v>
      </c>
      <c r="CP447">
        <f t="shared" si="626"/>
        <v>0</v>
      </c>
      <c r="CQ447">
        <f t="shared" si="627"/>
        <v>0</v>
      </c>
      <c r="CR447">
        <f t="shared" si="628"/>
        <v>0.5988023952095809</v>
      </c>
      <c r="CS447">
        <f t="shared" si="629"/>
        <v>0</v>
      </c>
      <c r="CT447">
        <f t="shared" si="630"/>
        <v>0</v>
      </c>
      <c r="CU447">
        <f t="shared" si="631"/>
        <v>0</v>
      </c>
      <c r="CV447">
        <f t="shared" si="632"/>
        <v>0</v>
      </c>
      <c r="CW447">
        <f t="shared" si="633"/>
        <v>0</v>
      </c>
      <c r="CX447">
        <f t="shared" si="634"/>
        <v>0</v>
      </c>
      <c r="CY447">
        <f t="shared" si="635"/>
        <v>0</v>
      </c>
      <c r="CZ447">
        <f t="shared" si="636"/>
        <v>0</v>
      </c>
      <c r="DA447">
        <f t="shared" si="637"/>
        <v>0</v>
      </c>
      <c r="DB447">
        <f t="shared" si="638"/>
        <v>0</v>
      </c>
      <c r="DC447">
        <f t="shared" si="639"/>
        <v>0</v>
      </c>
      <c r="DE447" s="24">
        <f t="shared" si="491"/>
        <v>0</v>
      </c>
      <c r="DF447" s="24"/>
      <c r="DG447" s="24"/>
      <c r="DH447" s="24"/>
      <c r="DI447" s="24"/>
      <c r="DJ447" s="24"/>
      <c r="DK447" s="24"/>
      <c r="DL447" s="24"/>
      <c r="DM447" s="24"/>
      <c r="DN447" s="24"/>
      <c r="DO447" s="24"/>
      <c r="DP447" s="24"/>
      <c r="DQ447" s="24"/>
      <c r="DR447" s="24"/>
      <c r="DS447" s="24"/>
    </row>
    <row r="448" spans="1:123" ht="15.75" thickBot="1">
      <c r="A448" s="172" t="str">
        <f ca="1">UFRJ!A10</f>
        <v>UFRJ</v>
      </c>
      <c r="B448" s="172">
        <f ca="1">UFRJ!B10</f>
        <v>8</v>
      </c>
      <c r="C448" s="172" t="str">
        <f ca="1">UFRJ!C10</f>
        <v>Luis Aureliano Imbiriba da Silva</v>
      </c>
      <c r="D448" s="85" t="str">
        <f ca="1">UFRJ!D10</f>
        <v>P</v>
      </c>
      <c r="E448" s="172">
        <f ca="1">UFRJ!E10</f>
        <v>0</v>
      </c>
      <c r="F448" s="172">
        <f ca="1">UFRJ!F10</f>
        <v>1</v>
      </c>
      <c r="G448" s="172">
        <f ca="1">UFRJ!G10</f>
        <v>0</v>
      </c>
      <c r="H448" s="172">
        <f ca="1">UFRJ!H10</f>
        <v>0</v>
      </c>
      <c r="I448" s="172">
        <f ca="1">UFRJ!I10</f>
        <v>0</v>
      </c>
      <c r="J448" s="172">
        <f ca="1">UFRJ!J10</f>
        <v>0</v>
      </c>
      <c r="K448" s="172">
        <f ca="1">UFRJ!K10</f>
        <v>0</v>
      </c>
      <c r="L448" s="172">
        <f ca="1">UFRJ!L10</f>
        <v>0</v>
      </c>
      <c r="M448" s="172">
        <f ca="1">UFRJ!M10</f>
        <v>0</v>
      </c>
      <c r="N448" s="172">
        <f ca="1">UFRJ!N10</f>
        <v>0</v>
      </c>
      <c r="O448" s="172">
        <f ca="1">UFRJ!O10</f>
        <v>0</v>
      </c>
      <c r="P448" s="172">
        <f ca="1">UFRJ!P10</f>
        <v>0</v>
      </c>
      <c r="Q448" s="172">
        <f ca="1">UFRJ!Q10</f>
        <v>0</v>
      </c>
      <c r="R448" s="172">
        <f ca="1">UFRJ!R10</f>
        <v>0</v>
      </c>
      <c r="S448" s="172">
        <f ca="1">UFRJ!S10</f>
        <v>0</v>
      </c>
      <c r="T448" s="85" t="str">
        <f ca="1">UFRJ!T10</f>
        <v>P</v>
      </c>
      <c r="U448" s="172">
        <f ca="1">UFRJ!U10</f>
        <v>0</v>
      </c>
      <c r="V448" s="172">
        <f ca="1">UFRJ!V10</f>
        <v>0</v>
      </c>
      <c r="W448" s="172">
        <f ca="1">UFRJ!W10</f>
        <v>1</v>
      </c>
      <c r="X448" s="172">
        <f ca="1">UFRJ!X10</f>
        <v>0</v>
      </c>
      <c r="Y448" s="172">
        <f ca="1">UFRJ!Y10</f>
        <v>0</v>
      </c>
      <c r="Z448" s="172">
        <f ca="1">UFRJ!Z10</f>
        <v>0</v>
      </c>
      <c r="AA448" s="172">
        <f ca="1">UFRJ!AA10</f>
        <v>0</v>
      </c>
      <c r="AB448" s="172">
        <f ca="1">UFRJ!AB10</f>
        <v>0</v>
      </c>
      <c r="AC448" s="172">
        <f ca="1">UFRJ!AC10</f>
        <v>0</v>
      </c>
      <c r="AD448" s="172">
        <f ca="1">UFRJ!AD10</f>
        <v>0</v>
      </c>
      <c r="AE448" s="172">
        <f ca="1">UFRJ!AE10</f>
        <v>0</v>
      </c>
      <c r="AF448" s="172">
        <f ca="1">UFRJ!AF10</f>
        <v>0</v>
      </c>
      <c r="AG448" s="172">
        <f ca="1">UFRJ!AG10</f>
        <v>0</v>
      </c>
      <c r="AH448" s="172">
        <f ca="1">UFRJ!AH10</f>
        <v>0</v>
      </c>
      <c r="AI448" s="172">
        <f ca="1">UFRJ!AI10</f>
        <v>0</v>
      </c>
      <c r="AJ448" s="24"/>
      <c r="AK448" s="93"/>
      <c r="AL448" s="33"/>
      <c r="AM448" s="33"/>
      <c r="AN448" s="36"/>
      <c r="AO448" s="36"/>
      <c r="AP448" s="36"/>
      <c r="AQ448" s="36"/>
      <c r="AR448" s="37"/>
      <c r="AS448" s="33"/>
      <c r="AT448" s="33"/>
      <c r="AU448" s="33"/>
      <c r="AV448" s="33"/>
      <c r="AW448" s="33"/>
      <c r="AX448" s="33"/>
      <c r="AY448" s="33"/>
      <c r="AZ448" s="38">
        <f t="shared" si="590"/>
        <v>2</v>
      </c>
      <c r="BA448" s="39">
        <f t="shared" si="591"/>
        <v>0</v>
      </c>
      <c r="BB448" s="40">
        <f t="shared" si="592"/>
        <v>1</v>
      </c>
      <c r="BC448" s="31">
        <f t="shared" si="593"/>
        <v>1</v>
      </c>
      <c r="BD448" s="40">
        <f t="shared" si="594"/>
        <v>1</v>
      </c>
      <c r="BE448" s="31">
        <f t="shared" si="595"/>
        <v>2</v>
      </c>
      <c r="BF448" s="40">
        <f t="shared" si="596"/>
        <v>0</v>
      </c>
      <c r="BG448" s="31">
        <f t="shared" si="597"/>
        <v>2</v>
      </c>
      <c r="BH448" s="40">
        <f t="shared" si="598"/>
        <v>0</v>
      </c>
      <c r="BI448" s="40">
        <f t="shared" si="599"/>
        <v>0</v>
      </c>
      <c r="BJ448" s="40">
        <f t="shared" si="600"/>
        <v>0</v>
      </c>
      <c r="BK448" s="40">
        <f t="shared" si="601"/>
        <v>0</v>
      </c>
      <c r="BL448" s="40">
        <f t="shared" si="602"/>
        <v>0</v>
      </c>
      <c r="BM448" s="31">
        <f t="shared" si="603"/>
        <v>0</v>
      </c>
      <c r="BN448" s="40">
        <f t="shared" si="604"/>
        <v>0</v>
      </c>
      <c r="BO448" s="40">
        <f t="shared" si="605"/>
        <v>0</v>
      </c>
      <c r="BP448" s="40">
        <f t="shared" si="606"/>
        <v>0</v>
      </c>
      <c r="BQ448" s="40">
        <f t="shared" si="607"/>
        <v>0</v>
      </c>
      <c r="BR448" s="40">
        <f t="shared" si="608"/>
        <v>0</v>
      </c>
      <c r="BS448" s="31">
        <f t="shared" si="609"/>
        <v>0</v>
      </c>
      <c r="BT448" s="40">
        <f t="shared" si="610"/>
        <v>0</v>
      </c>
      <c r="BU448" s="41">
        <f t="shared" si="611"/>
        <v>0</v>
      </c>
      <c r="BV448" s="41">
        <f t="shared" si="612"/>
        <v>0</v>
      </c>
      <c r="BW448" s="42"/>
      <c r="BX448" s="39">
        <f t="shared" si="613"/>
        <v>140</v>
      </c>
      <c r="BY448" s="40">
        <f t="shared" si="614"/>
        <v>0</v>
      </c>
      <c r="BZ448" s="40">
        <f t="shared" si="615"/>
        <v>0</v>
      </c>
      <c r="CA448" s="40">
        <f t="shared" si="616"/>
        <v>0</v>
      </c>
      <c r="CB448" s="40">
        <f t="shared" si="617"/>
        <v>0</v>
      </c>
      <c r="CC448" s="32">
        <f t="shared" si="489"/>
        <v>140</v>
      </c>
      <c r="CD448" s="177">
        <f t="shared" si="262"/>
        <v>-6.6666666666666572</v>
      </c>
      <c r="CE448" s="24" t="str">
        <f t="shared" si="618"/>
        <v>NAO</v>
      </c>
      <c r="CF448" s="177">
        <f t="shared" si="263"/>
        <v>-46.666666666666657</v>
      </c>
      <c r="CG448" s="24" t="str">
        <f t="shared" si="619"/>
        <v>NAO</v>
      </c>
      <c r="CH448" s="177">
        <f t="shared" si="264"/>
        <v>-100</v>
      </c>
      <c r="CI448" s="24" t="str">
        <f t="shared" si="620"/>
        <v>NAO</v>
      </c>
      <c r="CJ448" s="24">
        <f t="shared" si="621"/>
        <v>318</v>
      </c>
      <c r="CK448" s="175">
        <f t="shared" si="622"/>
        <v>7.0683866407492496E-2</v>
      </c>
      <c r="CM448">
        <f t="shared" si="623"/>
        <v>0</v>
      </c>
      <c r="CN448">
        <f t="shared" si="624"/>
        <v>0.1557632398753894</v>
      </c>
      <c r="CO448">
        <f t="shared" si="625"/>
        <v>9.9800399201596807E-2</v>
      </c>
      <c r="CP448">
        <f t="shared" si="626"/>
        <v>0</v>
      </c>
      <c r="CQ448">
        <f t="shared" si="627"/>
        <v>0</v>
      </c>
      <c r="CR448">
        <f t="shared" si="628"/>
        <v>0</v>
      </c>
      <c r="CS448">
        <f t="shared" si="629"/>
        <v>0</v>
      </c>
      <c r="CT448">
        <f t="shared" si="630"/>
        <v>0</v>
      </c>
      <c r="CU448">
        <f t="shared" si="631"/>
        <v>0</v>
      </c>
      <c r="CV448">
        <f t="shared" si="632"/>
        <v>0</v>
      </c>
      <c r="CW448">
        <f t="shared" si="633"/>
        <v>0</v>
      </c>
      <c r="CX448">
        <f t="shared" si="634"/>
        <v>0</v>
      </c>
      <c r="CY448">
        <f t="shared" si="635"/>
        <v>0</v>
      </c>
      <c r="CZ448">
        <f t="shared" si="636"/>
        <v>0</v>
      </c>
      <c r="DA448">
        <f t="shared" si="637"/>
        <v>0</v>
      </c>
      <c r="DB448">
        <f t="shared" si="638"/>
        <v>0</v>
      </c>
      <c r="DC448">
        <f t="shared" si="639"/>
        <v>0</v>
      </c>
      <c r="DE448" s="24">
        <f t="shared" si="491"/>
        <v>0</v>
      </c>
      <c r="DF448" s="24"/>
      <c r="DG448" s="24"/>
      <c r="DH448" s="24"/>
      <c r="DI448" s="24"/>
      <c r="DJ448" s="24"/>
      <c r="DK448" s="24"/>
      <c r="DL448" s="24"/>
      <c r="DM448" s="24"/>
      <c r="DN448" s="24"/>
      <c r="DO448" s="24"/>
      <c r="DP448" s="24"/>
      <c r="DQ448" s="24"/>
      <c r="DR448" s="24"/>
      <c r="DS448" s="24"/>
    </row>
    <row r="449" spans="1:123" ht="15.75" thickBot="1">
      <c r="A449" s="172" t="str">
        <f ca="1">UFRJ!A11</f>
        <v>UFRJ</v>
      </c>
      <c r="B449" s="172">
        <f ca="1">UFRJ!B11</f>
        <v>9</v>
      </c>
      <c r="C449" s="172" t="str">
        <f ca="1">UFRJ!C11</f>
        <v>Roberto Fares Simão Jr</v>
      </c>
      <c r="D449" s="85" t="str">
        <f ca="1">UFRJ!D11</f>
        <v>P</v>
      </c>
      <c r="E449" s="172">
        <f ca="1">UFRJ!E11</f>
        <v>11</v>
      </c>
      <c r="F449" s="172">
        <f ca="1">UFRJ!F11</f>
        <v>1</v>
      </c>
      <c r="G449" s="172">
        <f ca="1">UFRJ!G11</f>
        <v>4</v>
      </c>
      <c r="H449" s="172">
        <f ca="1">UFRJ!H11</f>
        <v>0</v>
      </c>
      <c r="I449" s="172">
        <f ca="1">UFRJ!I11</f>
        <v>1</v>
      </c>
      <c r="J449" s="172">
        <f ca="1">UFRJ!J11</f>
        <v>2</v>
      </c>
      <c r="K449" s="172">
        <f ca="1">UFRJ!K11</f>
        <v>0</v>
      </c>
      <c r="L449" s="172">
        <f ca="1">UFRJ!L11</f>
        <v>0</v>
      </c>
      <c r="M449" s="172">
        <f ca="1">UFRJ!M11</f>
        <v>0</v>
      </c>
      <c r="N449" s="172">
        <f ca="1">UFRJ!N11</f>
        <v>0</v>
      </c>
      <c r="O449" s="172">
        <f ca="1">UFRJ!O11</f>
        <v>0</v>
      </c>
      <c r="P449" s="172">
        <f ca="1">UFRJ!P11</f>
        <v>0</v>
      </c>
      <c r="Q449" s="172">
        <f ca="1">UFRJ!Q11</f>
        <v>0</v>
      </c>
      <c r="R449" s="172">
        <f ca="1">UFRJ!R11</f>
        <v>0</v>
      </c>
      <c r="S449" s="172">
        <f ca="1">UFRJ!S11</f>
        <v>0</v>
      </c>
      <c r="T449" s="85" t="str">
        <f ca="1">UFRJ!T11</f>
        <v>P</v>
      </c>
      <c r="U449" s="172">
        <f ca="1">UFRJ!U11</f>
        <v>7</v>
      </c>
      <c r="V449" s="172">
        <f ca="1">UFRJ!V11</f>
        <v>2</v>
      </c>
      <c r="W449" s="172">
        <f ca="1">UFRJ!W11</f>
        <v>0</v>
      </c>
      <c r="X449" s="172">
        <f ca="1">UFRJ!X11</f>
        <v>0</v>
      </c>
      <c r="Y449" s="172">
        <f ca="1">UFRJ!Y11</f>
        <v>0</v>
      </c>
      <c r="Z449" s="172">
        <f ca="1">UFRJ!Z11</f>
        <v>2</v>
      </c>
      <c r="AA449" s="172">
        <f ca="1">UFRJ!AA11</f>
        <v>0</v>
      </c>
      <c r="AB449" s="172">
        <f ca="1">UFRJ!AB11</f>
        <v>0</v>
      </c>
      <c r="AC449" s="172">
        <f ca="1">UFRJ!AC11</f>
        <v>0</v>
      </c>
      <c r="AD449" s="172">
        <f ca="1">UFRJ!AD11</f>
        <v>0</v>
      </c>
      <c r="AE449" s="172">
        <f ca="1">UFRJ!AE11</f>
        <v>0</v>
      </c>
      <c r="AF449" s="172">
        <f ca="1">UFRJ!AF11</f>
        <v>0</v>
      </c>
      <c r="AG449" s="172">
        <f ca="1">UFRJ!AG11</f>
        <v>0</v>
      </c>
      <c r="AH449" s="172">
        <f ca="1">UFRJ!AH11</f>
        <v>0</v>
      </c>
      <c r="AI449" s="172">
        <f ca="1">UFRJ!AI11</f>
        <v>0</v>
      </c>
      <c r="AJ449" s="24"/>
      <c r="AK449" s="93"/>
      <c r="AL449" s="33"/>
      <c r="AM449" s="33"/>
      <c r="AN449" s="36"/>
      <c r="AO449" s="36"/>
      <c r="AP449" s="36"/>
      <c r="AQ449" s="36"/>
      <c r="AR449" s="37"/>
      <c r="AS449" s="33"/>
      <c r="AT449" s="33"/>
      <c r="AU449" s="33"/>
      <c r="AV449" s="33"/>
      <c r="AW449" s="33"/>
      <c r="AX449" s="33"/>
      <c r="AY449" s="33"/>
      <c r="AZ449" s="38">
        <f t="shared" si="590"/>
        <v>2</v>
      </c>
      <c r="BA449" s="39">
        <f t="shared" si="591"/>
        <v>18</v>
      </c>
      <c r="BB449" s="40">
        <f t="shared" si="592"/>
        <v>3</v>
      </c>
      <c r="BC449" s="31">
        <f t="shared" si="593"/>
        <v>21</v>
      </c>
      <c r="BD449" s="40">
        <f t="shared" si="594"/>
        <v>4</v>
      </c>
      <c r="BE449" s="31">
        <f t="shared" si="595"/>
        <v>25</v>
      </c>
      <c r="BF449" s="40">
        <f t="shared" si="596"/>
        <v>0</v>
      </c>
      <c r="BG449" s="31">
        <f t="shared" si="597"/>
        <v>25</v>
      </c>
      <c r="BH449" s="40">
        <f t="shared" si="598"/>
        <v>1</v>
      </c>
      <c r="BI449" s="40">
        <f t="shared" si="599"/>
        <v>4</v>
      </c>
      <c r="BJ449" s="40">
        <f t="shared" si="600"/>
        <v>0</v>
      </c>
      <c r="BK449" s="40">
        <f t="shared" si="601"/>
        <v>0</v>
      </c>
      <c r="BL449" s="40">
        <f t="shared" si="602"/>
        <v>0</v>
      </c>
      <c r="BM449" s="31">
        <f t="shared" si="603"/>
        <v>0</v>
      </c>
      <c r="BN449" s="40">
        <f t="shared" si="604"/>
        <v>0</v>
      </c>
      <c r="BO449" s="40">
        <f t="shared" si="605"/>
        <v>0</v>
      </c>
      <c r="BP449" s="40">
        <f t="shared" si="606"/>
        <v>0</v>
      </c>
      <c r="BQ449" s="40">
        <f t="shared" si="607"/>
        <v>0</v>
      </c>
      <c r="BR449" s="40">
        <f t="shared" si="608"/>
        <v>0</v>
      </c>
      <c r="BS449" s="31">
        <f t="shared" si="609"/>
        <v>0</v>
      </c>
      <c r="BT449" s="40">
        <f t="shared" si="610"/>
        <v>0</v>
      </c>
      <c r="BU449" s="41">
        <f t="shared" si="611"/>
        <v>0</v>
      </c>
      <c r="BV449" s="41">
        <f t="shared" si="612"/>
        <v>0</v>
      </c>
      <c r="BW449" s="42"/>
      <c r="BX449" s="39">
        <f t="shared" si="613"/>
        <v>2300</v>
      </c>
      <c r="BY449" s="40">
        <f t="shared" si="614"/>
        <v>30</v>
      </c>
      <c r="BZ449" s="40">
        <f t="shared" si="615"/>
        <v>0</v>
      </c>
      <c r="CA449" s="40">
        <f t="shared" si="616"/>
        <v>0</v>
      </c>
      <c r="CB449" s="40">
        <f t="shared" si="617"/>
        <v>0</v>
      </c>
      <c r="CC449" s="32">
        <f t="shared" si="489"/>
        <v>2330</v>
      </c>
      <c r="CD449" s="177">
        <f t="shared" si="262"/>
        <v>2183.3333333333335</v>
      </c>
      <c r="CE449" s="24">
        <f t="shared" si="618"/>
        <v>3</v>
      </c>
      <c r="CF449" s="177">
        <f t="shared" si="263"/>
        <v>2143.3333333333335</v>
      </c>
      <c r="CG449" s="24">
        <f t="shared" si="619"/>
        <v>4</v>
      </c>
      <c r="CH449" s="177">
        <f t="shared" si="264"/>
        <v>2090</v>
      </c>
      <c r="CI449" s="24">
        <f t="shared" si="620"/>
        <v>5</v>
      </c>
      <c r="CJ449" s="24">
        <f t="shared" si="621"/>
        <v>6</v>
      </c>
      <c r="CK449" s="175">
        <f t="shared" si="622"/>
        <v>1.1763814909246966</v>
      </c>
      <c r="CM449">
        <f t="shared" si="623"/>
        <v>3.3271719038817005</v>
      </c>
      <c r="CN449">
        <f t="shared" si="624"/>
        <v>0.46728971962616822</v>
      </c>
      <c r="CO449">
        <f t="shared" si="625"/>
        <v>0.39920159680638723</v>
      </c>
      <c r="CP449">
        <f t="shared" si="626"/>
        <v>0</v>
      </c>
      <c r="CQ449">
        <f t="shared" si="627"/>
        <v>0.84033613445378152</v>
      </c>
      <c r="CR449">
        <f t="shared" si="628"/>
        <v>1.1976047904191618</v>
      </c>
      <c r="CS449">
        <f t="shared" si="629"/>
        <v>0</v>
      </c>
      <c r="CT449">
        <f t="shared" si="630"/>
        <v>0</v>
      </c>
      <c r="CU449">
        <f t="shared" si="631"/>
        <v>0</v>
      </c>
      <c r="CV449">
        <f t="shared" si="632"/>
        <v>0</v>
      </c>
      <c r="CW449">
        <f t="shared" si="633"/>
        <v>0</v>
      </c>
      <c r="CX449">
        <f t="shared" si="634"/>
        <v>0</v>
      </c>
      <c r="CY449">
        <f t="shared" si="635"/>
        <v>0</v>
      </c>
      <c r="CZ449">
        <f t="shared" si="636"/>
        <v>0</v>
      </c>
      <c r="DA449">
        <f t="shared" si="637"/>
        <v>0</v>
      </c>
      <c r="DB449">
        <f t="shared" si="638"/>
        <v>0</v>
      </c>
      <c r="DC449">
        <f t="shared" si="639"/>
        <v>0</v>
      </c>
      <c r="DE449" s="24">
        <f t="shared" si="491"/>
        <v>0</v>
      </c>
      <c r="DF449" s="24"/>
      <c r="DG449" s="24"/>
      <c r="DH449" s="24"/>
      <c r="DI449" s="24"/>
      <c r="DJ449" s="24"/>
      <c r="DK449" s="24"/>
      <c r="DL449" s="24"/>
      <c r="DM449" s="24"/>
      <c r="DN449" s="24"/>
      <c r="DO449" s="24"/>
      <c r="DP449" s="24"/>
      <c r="DQ449" s="24"/>
      <c r="DR449" s="24"/>
      <c r="DS449" s="24"/>
    </row>
    <row r="450" spans="1:123" ht="15.75" thickBot="1">
      <c r="A450" s="172" t="str">
        <f ca="1">UFRJ!A12</f>
        <v>UFRJ</v>
      </c>
      <c r="B450" s="172">
        <f ca="1">UFRJ!B12</f>
        <v>10</v>
      </c>
      <c r="C450" s="172" t="str">
        <f ca="1">UFRJ!C12</f>
        <v>Silvia Maria Agatti Lüdorf</v>
      </c>
      <c r="D450" s="85" t="str">
        <f ca="1">UFRJ!D12</f>
        <v>P</v>
      </c>
      <c r="E450" s="172">
        <f ca="1">UFRJ!E12</f>
        <v>1</v>
      </c>
      <c r="F450" s="172">
        <f ca="1">UFRJ!F12</f>
        <v>0</v>
      </c>
      <c r="G450" s="172">
        <f ca="1">UFRJ!G12</f>
        <v>1</v>
      </c>
      <c r="H450" s="172">
        <f ca="1">UFRJ!H12</f>
        <v>2</v>
      </c>
      <c r="I450" s="172">
        <f ca="1">UFRJ!I12</f>
        <v>0</v>
      </c>
      <c r="J450" s="172">
        <f ca="1">UFRJ!J12</f>
        <v>1</v>
      </c>
      <c r="K450" s="172">
        <f ca="1">UFRJ!K12</f>
        <v>0</v>
      </c>
      <c r="L450" s="172">
        <f ca="1">UFRJ!L12</f>
        <v>0</v>
      </c>
      <c r="M450" s="172">
        <f ca="1">UFRJ!M12</f>
        <v>0</v>
      </c>
      <c r="N450" s="172">
        <f ca="1">UFRJ!N12</f>
        <v>0</v>
      </c>
      <c r="O450" s="172">
        <f ca="1">UFRJ!O12</f>
        <v>0</v>
      </c>
      <c r="P450" s="172">
        <f ca="1">UFRJ!P12</f>
        <v>0</v>
      </c>
      <c r="Q450" s="172">
        <f ca="1">UFRJ!Q12</f>
        <v>0</v>
      </c>
      <c r="R450" s="172">
        <f ca="1">UFRJ!R12</f>
        <v>0</v>
      </c>
      <c r="S450" s="172">
        <f ca="1">UFRJ!S12</f>
        <v>0</v>
      </c>
      <c r="T450" s="85" t="str">
        <f ca="1">UFRJ!T12</f>
        <v>p</v>
      </c>
      <c r="U450" s="172">
        <f ca="1">UFRJ!U12</f>
        <v>0</v>
      </c>
      <c r="V450" s="172">
        <f ca="1">UFRJ!V12</f>
        <v>0</v>
      </c>
      <c r="W450" s="172">
        <f ca="1">UFRJ!W12</f>
        <v>0</v>
      </c>
      <c r="X450" s="172">
        <f ca="1">UFRJ!X12</f>
        <v>0</v>
      </c>
      <c r="Y450" s="172">
        <f ca="1">UFRJ!Y12</f>
        <v>0</v>
      </c>
      <c r="Z450" s="172">
        <f ca="1">UFRJ!Z12</f>
        <v>1</v>
      </c>
      <c r="AA450" s="172">
        <f ca="1">UFRJ!AA12</f>
        <v>0</v>
      </c>
      <c r="AB450" s="172">
        <f ca="1">UFRJ!AB12</f>
        <v>0</v>
      </c>
      <c r="AC450" s="172">
        <f ca="1">UFRJ!AC12</f>
        <v>0</v>
      </c>
      <c r="AD450" s="172">
        <f ca="1">UFRJ!AD12</f>
        <v>0</v>
      </c>
      <c r="AE450" s="172">
        <f ca="1">UFRJ!AE12</f>
        <v>0</v>
      </c>
      <c r="AF450" s="172">
        <f ca="1">UFRJ!AF12</f>
        <v>0</v>
      </c>
      <c r="AG450" s="172">
        <f ca="1">UFRJ!AG12</f>
        <v>0</v>
      </c>
      <c r="AH450" s="172">
        <f ca="1">UFRJ!AH12</f>
        <v>0</v>
      </c>
      <c r="AI450" s="172">
        <f ca="1">UFRJ!AI12</f>
        <v>0</v>
      </c>
      <c r="AJ450" s="24"/>
      <c r="AK450" s="93"/>
      <c r="AL450" s="33"/>
      <c r="AM450" s="33"/>
      <c r="AN450" s="36"/>
      <c r="AO450" s="36"/>
      <c r="AP450" s="36"/>
      <c r="AQ450" s="36"/>
      <c r="AR450" s="37"/>
      <c r="AS450" s="33"/>
      <c r="AT450" s="33"/>
      <c r="AU450" s="33"/>
      <c r="AV450" s="33"/>
      <c r="AW450" s="33"/>
      <c r="AX450" s="33"/>
      <c r="AY450" s="33"/>
      <c r="AZ450" s="38">
        <f t="shared" si="590"/>
        <v>2</v>
      </c>
      <c r="BA450" s="39">
        <f t="shared" si="591"/>
        <v>1</v>
      </c>
      <c r="BB450" s="40">
        <f t="shared" si="592"/>
        <v>0</v>
      </c>
      <c r="BC450" s="31">
        <f t="shared" si="593"/>
        <v>1</v>
      </c>
      <c r="BD450" s="40">
        <f t="shared" si="594"/>
        <v>1</v>
      </c>
      <c r="BE450" s="31">
        <f t="shared" si="595"/>
        <v>2</v>
      </c>
      <c r="BF450" s="40">
        <f t="shared" si="596"/>
        <v>2</v>
      </c>
      <c r="BG450" s="31">
        <f t="shared" si="597"/>
        <v>4</v>
      </c>
      <c r="BH450" s="40">
        <f t="shared" si="598"/>
        <v>0</v>
      </c>
      <c r="BI450" s="40">
        <f t="shared" si="599"/>
        <v>2</v>
      </c>
      <c r="BJ450" s="40">
        <f t="shared" si="600"/>
        <v>0</v>
      </c>
      <c r="BK450" s="40">
        <f t="shared" si="601"/>
        <v>0</v>
      </c>
      <c r="BL450" s="40">
        <f t="shared" si="602"/>
        <v>0</v>
      </c>
      <c r="BM450" s="31">
        <f t="shared" si="603"/>
        <v>0</v>
      </c>
      <c r="BN450" s="40">
        <f t="shared" si="604"/>
        <v>0</v>
      </c>
      <c r="BO450" s="40">
        <f t="shared" si="605"/>
        <v>0</v>
      </c>
      <c r="BP450" s="40">
        <f t="shared" si="606"/>
        <v>0</v>
      </c>
      <c r="BQ450" s="40">
        <f t="shared" si="607"/>
        <v>0</v>
      </c>
      <c r="BR450" s="40">
        <f t="shared" si="608"/>
        <v>0</v>
      </c>
      <c r="BS450" s="31">
        <f t="shared" si="609"/>
        <v>0</v>
      </c>
      <c r="BT450" s="40">
        <f t="shared" si="610"/>
        <v>0</v>
      </c>
      <c r="BU450" s="41">
        <f t="shared" si="611"/>
        <v>0</v>
      </c>
      <c r="BV450" s="41">
        <f t="shared" si="612"/>
        <v>0</v>
      </c>
      <c r="BW450" s="42"/>
      <c r="BX450" s="39">
        <f t="shared" si="613"/>
        <v>240</v>
      </c>
      <c r="BY450" s="40">
        <f t="shared" si="614"/>
        <v>20</v>
      </c>
      <c r="BZ450" s="40">
        <f t="shared" si="615"/>
        <v>0</v>
      </c>
      <c r="CA450" s="40">
        <f t="shared" si="616"/>
        <v>0</v>
      </c>
      <c r="CB450" s="40">
        <f t="shared" si="617"/>
        <v>0</v>
      </c>
      <c r="CC450" s="32">
        <f t="shared" si="489"/>
        <v>260</v>
      </c>
      <c r="CD450" s="177">
        <f t="shared" si="262"/>
        <v>113.33333333333334</v>
      </c>
      <c r="CE450" s="24">
        <f t="shared" si="618"/>
        <v>3</v>
      </c>
      <c r="CF450" s="177">
        <f t="shared" si="263"/>
        <v>73.333333333333343</v>
      </c>
      <c r="CG450" s="24">
        <f t="shared" si="619"/>
        <v>4</v>
      </c>
      <c r="CH450" s="177">
        <f t="shared" si="264"/>
        <v>20</v>
      </c>
      <c r="CI450" s="24">
        <f t="shared" si="620"/>
        <v>5</v>
      </c>
      <c r="CJ450" s="24">
        <f t="shared" si="621"/>
        <v>244</v>
      </c>
      <c r="CK450" s="175">
        <f t="shared" si="622"/>
        <v>0.13127003761391462</v>
      </c>
      <c r="CM450">
        <f t="shared" si="623"/>
        <v>0.18484288354898337</v>
      </c>
      <c r="CN450">
        <f t="shared" si="624"/>
        <v>0</v>
      </c>
      <c r="CO450">
        <f t="shared" si="625"/>
        <v>9.9800399201596807E-2</v>
      </c>
      <c r="CP450">
        <f t="shared" si="626"/>
        <v>0.45558086560364469</v>
      </c>
      <c r="CQ450">
        <f t="shared" si="627"/>
        <v>0</v>
      </c>
      <c r="CR450">
        <f t="shared" si="628"/>
        <v>0.5988023952095809</v>
      </c>
      <c r="CS450">
        <f t="shared" si="629"/>
        <v>0</v>
      </c>
      <c r="CT450">
        <f t="shared" si="630"/>
        <v>0</v>
      </c>
      <c r="CU450">
        <f t="shared" si="631"/>
        <v>0</v>
      </c>
      <c r="CV450">
        <f t="shared" si="632"/>
        <v>0</v>
      </c>
      <c r="CW450">
        <f t="shared" si="633"/>
        <v>0</v>
      </c>
      <c r="CX450">
        <f t="shared" si="634"/>
        <v>0</v>
      </c>
      <c r="CY450">
        <f t="shared" si="635"/>
        <v>0</v>
      </c>
      <c r="CZ450">
        <f t="shared" si="636"/>
        <v>0</v>
      </c>
      <c r="DA450">
        <f t="shared" si="637"/>
        <v>0</v>
      </c>
      <c r="DB450">
        <f t="shared" si="638"/>
        <v>0</v>
      </c>
      <c r="DC450">
        <f t="shared" si="639"/>
        <v>0</v>
      </c>
      <c r="DE450" s="24">
        <f t="shared" si="491"/>
        <v>0</v>
      </c>
      <c r="DF450" s="24"/>
      <c r="DG450" s="24"/>
      <c r="DH450" s="24"/>
      <c r="DI450" s="24"/>
      <c r="DJ450" s="24"/>
      <c r="DK450" s="24"/>
      <c r="DL450" s="24"/>
      <c r="DM450" s="24"/>
      <c r="DN450" s="24"/>
      <c r="DO450" s="24"/>
      <c r="DP450" s="24"/>
      <c r="DQ450" s="24"/>
      <c r="DR450" s="24"/>
      <c r="DS450" s="24"/>
    </row>
    <row r="451" spans="1:123" ht="15.75" thickBot="1">
      <c r="A451" s="172" t="str">
        <f ca="1">UFRJ!A13</f>
        <v>UFRJ</v>
      </c>
      <c r="B451" s="172">
        <f ca="1">UFRJ!B13</f>
        <v>11</v>
      </c>
      <c r="C451" s="172" t="str">
        <f ca="1">UFRJ!C13</f>
        <v>Verônica Salermo Pinto</v>
      </c>
      <c r="D451" s="85" t="str">
        <f ca="1">UFRJ!D13</f>
        <v>P</v>
      </c>
      <c r="E451" s="172">
        <f ca="1">UFRJ!E13</f>
        <v>0</v>
      </c>
      <c r="F451" s="172">
        <f ca="1">UFRJ!F13</f>
        <v>0</v>
      </c>
      <c r="G451" s="172">
        <f ca="1">UFRJ!G13</f>
        <v>0</v>
      </c>
      <c r="H451" s="172">
        <f ca="1">UFRJ!H13</f>
        <v>0</v>
      </c>
      <c r="I451" s="172">
        <f ca="1">UFRJ!I13</f>
        <v>0</v>
      </c>
      <c r="J451" s="172">
        <f ca="1">UFRJ!J13</f>
        <v>0</v>
      </c>
      <c r="K451" s="172">
        <f ca="1">UFRJ!K13</f>
        <v>0</v>
      </c>
      <c r="L451" s="172">
        <f ca="1">UFRJ!L13</f>
        <v>0</v>
      </c>
      <c r="M451" s="172">
        <f ca="1">UFRJ!M13</f>
        <v>0</v>
      </c>
      <c r="N451" s="172">
        <f ca="1">UFRJ!N13</f>
        <v>0</v>
      </c>
      <c r="O451" s="172">
        <f ca="1">UFRJ!O13</f>
        <v>0</v>
      </c>
      <c r="P451" s="172">
        <f ca="1">UFRJ!P13</f>
        <v>0</v>
      </c>
      <c r="Q451" s="172">
        <f ca="1">UFRJ!Q13</f>
        <v>0</v>
      </c>
      <c r="R451" s="172">
        <f ca="1">UFRJ!R13</f>
        <v>0</v>
      </c>
      <c r="S451" s="172">
        <f ca="1">UFRJ!S13</f>
        <v>0</v>
      </c>
      <c r="T451" s="85" t="str">
        <f ca="1">UFRJ!T13</f>
        <v>P</v>
      </c>
      <c r="U451" s="172">
        <f ca="1">UFRJ!U13</f>
        <v>0</v>
      </c>
      <c r="V451" s="172">
        <f ca="1">UFRJ!V13</f>
        <v>1</v>
      </c>
      <c r="W451" s="172">
        <f ca="1">UFRJ!W13</f>
        <v>0</v>
      </c>
      <c r="X451" s="172">
        <f ca="1">UFRJ!X13</f>
        <v>0</v>
      </c>
      <c r="Y451" s="172">
        <f ca="1">UFRJ!Y13</f>
        <v>0</v>
      </c>
      <c r="Z451" s="172">
        <f ca="1">UFRJ!Z13</f>
        <v>0</v>
      </c>
      <c r="AA451" s="172">
        <f ca="1">UFRJ!AA13</f>
        <v>0</v>
      </c>
      <c r="AB451" s="172">
        <f ca="1">UFRJ!AB13</f>
        <v>0</v>
      </c>
      <c r="AC451" s="172">
        <f ca="1">UFRJ!AC13</f>
        <v>0</v>
      </c>
      <c r="AD451" s="172">
        <f ca="1">UFRJ!AD13</f>
        <v>0</v>
      </c>
      <c r="AE451" s="172">
        <f ca="1">UFRJ!AE13</f>
        <v>0</v>
      </c>
      <c r="AF451" s="172">
        <f ca="1">UFRJ!AF13</f>
        <v>0</v>
      </c>
      <c r="AG451" s="172">
        <f ca="1">UFRJ!AG13</f>
        <v>0</v>
      </c>
      <c r="AH451" s="172">
        <f ca="1">UFRJ!AH13</f>
        <v>0</v>
      </c>
      <c r="AI451" s="172">
        <f ca="1">UFRJ!AI13</f>
        <v>0</v>
      </c>
      <c r="AJ451" s="24"/>
      <c r="AK451" s="93"/>
      <c r="AL451" s="33"/>
      <c r="AM451" s="33"/>
      <c r="AN451" s="36"/>
      <c r="AO451" s="36"/>
      <c r="AP451" s="36"/>
      <c r="AQ451" s="36"/>
      <c r="AR451" s="37"/>
      <c r="AS451" s="33"/>
      <c r="AT451" s="33"/>
      <c r="AU451" s="33"/>
      <c r="AV451" s="33"/>
      <c r="AW451" s="33"/>
      <c r="AX451" s="33"/>
      <c r="AY451" s="33"/>
      <c r="AZ451" s="38">
        <f t="shared" si="590"/>
        <v>2</v>
      </c>
      <c r="BA451" s="39">
        <f t="shared" si="591"/>
        <v>0</v>
      </c>
      <c r="BB451" s="40">
        <f t="shared" si="592"/>
        <v>1</v>
      </c>
      <c r="BC451" s="31">
        <f t="shared" si="593"/>
        <v>1</v>
      </c>
      <c r="BD451" s="40">
        <f t="shared" si="594"/>
        <v>0</v>
      </c>
      <c r="BE451" s="31">
        <f t="shared" si="595"/>
        <v>1</v>
      </c>
      <c r="BF451" s="40">
        <f t="shared" si="596"/>
        <v>0</v>
      </c>
      <c r="BG451" s="31">
        <f t="shared" si="597"/>
        <v>1</v>
      </c>
      <c r="BH451" s="40">
        <f t="shared" si="598"/>
        <v>0</v>
      </c>
      <c r="BI451" s="40">
        <f t="shared" si="599"/>
        <v>0</v>
      </c>
      <c r="BJ451" s="40">
        <f t="shared" si="600"/>
        <v>0</v>
      </c>
      <c r="BK451" s="40">
        <f t="shared" si="601"/>
        <v>0</v>
      </c>
      <c r="BL451" s="40">
        <f t="shared" si="602"/>
        <v>0</v>
      </c>
      <c r="BM451" s="31">
        <f t="shared" si="603"/>
        <v>0</v>
      </c>
      <c r="BN451" s="40">
        <f t="shared" si="604"/>
        <v>0</v>
      </c>
      <c r="BO451" s="40">
        <f t="shared" si="605"/>
        <v>0</v>
      </c>
      <c r="BP451" s="40">
        <f t="shared" si="606"/>
        <v>0</v>
      </c>
      <c r="BQ451" s="40">
        <f t="shared" si="607"/>
        <v>0</v>
      </c>
      <c r="BR451" s="40">
        <f t="shared" si="608"/>
        <v>0</v>
      </c>
      <c r="BS451" s="31">
        <f t="shared" si="609"/>
        <v>0</v>
      </c>
      <c r="BT451" s="40">
        <f t="shared" si="610"/>
        <v>0</v>
      </c>
      <c r="BU451" s="41">
        <f t="shared" si="611"/>
        <v>0</v>
      </c>
      <c r="BV451" s="41">
        <f t="shared" si="612"/>
        <v>0</v>
      </c>
      <c r="BW451" s="42"/>
      <c r="BX451" s="39">
        <f t="shared" si="613"/>
        <v>80</v>
      </c>
      <c r="BY451" s="40">
        <f t="shared" si="614"/>
        <v>0</v>
      </c>
      <c r="BZ451" s="40">
        <f t="shared" si="615"/>
        <v>0</v>
      </c>
      <c r="CA451" s="40">
        <f t="shared" si="616"/>
        <v>0</v>
      </c>
      <c r="CB451" s="40">
        <f t="shared" si="617"/>
        <v>0</v>
      </c>
      <c r="CC451" s="32">
        <f t="shared" si="489"/>
        <v>80</v>
      </c>
      <c r="CD451" s="177">
        <f t="shared" si="262"/>
        <v>-66.666666666666657</v>
      </c>
      <c r="CE451" s="24" t="str">
        <f t="shared" si="618"/>
        <v>NAO</v>
      </c>
      <c r="CF451" s="177">
        <f t="shared" si="263"/>
        <v>-106.66666666666666</v>
      </c>
      <c r="CG451" s="24" t="str">
        <f t="shared" si="619"/>
        <v>NAO</v>
      </c>
      <c r="CH451" s="177">
        <f t="shared" si="264"/>
        <v>-160</v>
      </c>
      <c r="CI451" s="24" t="str">
        <f t="shared" si="620"/>
        <v>NAO</v>
      </c>
      <c r="CJ451" s="24">
        <f t="shared" si="621"/>
        <v>361</v>
      </c>
      <c r="CK451" s="175">
        <f t="shared" si="622"/>
        <v>4.0390780804281427E-2</v>
      </c>
      <c r="CM451">
        <f t="shared" si="623"/>
        <v>0</v>
      </c>
      <c r="CN451">
        <f t="shared" si="624"/>
        <v>0.1557632398753894</v>
      </c>
      <c r="CO451">
        <f t="shared" si="625"/>
        <v>0</v>
      </c>
      <c r="CP451">
        <f t="shared" si="626"/>
        <v>0</v>
      </c>
      <c r="CQ451">
        <f t="shared" si="627"/>
        <v>0</v>
      </c>
      <c r="CR451">
        <f t="shared" si="628"/>
        <v>0</v>
      </c>
      <c r="CS451">
        <f t="shared" si="629"/>
        <v>0</v>
      </c>
      <c r="CT451">
        <f t="shared" si="630"/>
        <v>0</v>
      </c>
      <c r="CU451">
        <f t="shared" si="631"/>
        <v>0</v>
      </c>
      <c r="CV451">
        <f t="shared" si="632"/>
        <v>0</v>
      </c>
      <c r="CW451">
        <f t="shared" si="633"/>
        <v>0</v>
      </c>
      <c r="CX451">
        <f t="shared" si="634"/>
        <v>0</v>
      </c>
      <c r="CY451">
        <f t="shared" si="635"/>
        <v>0</v>
      </c>
      <c r="CZ451">
        <f t="shared" si="636"/>
        <v>0</v>
      </c>
      <c r="DA451">
        <f t="shared" si="637"/>
        <v>0</v>
      </c>
      <c r="DB451">
        <f t="shared" si="638"/>
        <v>0</v>
      </c>
      <c r="DC451">
        <f t="shared" si="639"/>
        <v>0</v>
      </c>
      <c r="DE451" s="24">
        <f t="shared" si="491"/>
        <v>0</v>
      </c>
      <c r="DF451" s="24"/>
      <c r="DG451" s="24"/>
      <c r="DH451" s="24"/>
      <c r="DI451" s="24"/>
      <c r="DJ451" s="24"/>
      <c r="DK451" s="24"/>
      <c r="DL451" s="24"/>
      <c r="DM451" s="24"/>
      <c r="DN451" s="24"/>
      <c r="DO451" s="24"/>
      <c r="DP451" s="24"/>
      <c r="DQ451" s="24"/>
      <c r="DR451" s="24"/>
      <c r="DS451" s="24"/>
    </row>
    <row r="452" spans="1:123" ht="15.75" thickBot="1">
      <c r="A452" s="172" t="str">
        <f ca="1">UFRJ!A14</f>
        <v>UFRJ</v>
      </c>
      <c r="B452" s="172">
        <f ca="1">UFRJ!B14</f>
        <v>12</v>
      </c>
      <c r="C452" s="172" t="str">
        <f ca="1">UFRJ!C14</f>
        <v>Andrea Camaz Deslandes</v>
      </c>
      <c r="D452" s="85" t="str">
        <f ca="1">UFRJ!D14</f>
        <v>C</v>
      </c>
      <c r="E452" s="172">
        <f ca="1">UFRJ!E14</f>
        <v>0</v>
      </c>
      <c r="F452" s="172">
        <f ca="1">UFRJ!F14</f>
        <v>0</v>
      </c>
      <c r="G452" s="172">
        <f ca="1">UFRJ!G14</f>
        <v>0</v>
      </c>
      <c r="H452" s="172">
        <f ca="1">UFRJ!H14</f>
        <v>0</v>
      </c>
      <c r="I452" s="172">
        <f ca="1">UFRJ!I14</f>
        <v>0</v>
      </c>
      <c r="J452" s="172">
        <f ca="1">UFRJ!J14</f>
        <v>0</v>
      </c>
      <c r="K452" s="172">
        <f ca="1">UFRJ!K14</f>
        <v>0</v>
      </c>
      <c r="L452" s="172">
        <f ca="1">UFRJ!L14</f>
        <v>0</v>
      </c>
      <c r="M452" s="172">
        <f ca="1">UFRJ!M14</f>
        <v>0</v>
      </c>
      <c r="N452" s="172">
        <f ca="1">UFRJ!N14</f>
        <v>0</v>
      </c>
      <c r="O452" s="172">
        <f ca="1">UFRJ!O14</f>
        <v>0</v>
      </c>
      <c r="P452" s="172">
        <f ca="1">UFRJ!P14</f>
        <v>0</v>
      </c>
      <c r="Q452" s="172">
        <f ca="1">UFRJ!Q14</f>
        <v>0</v>
      </c>
      <c r="R452" s="172">
        <f ca="1">UFRJ!R14</f>
        <v>0</v>
      </c>
      <c r="S452" s="172">
        <f ca="1">UFRJ!S14</f>
        <v>0</v>
      </c>
      <c r="T452" s="85" t="s">
        <v>76</v>
      </c>
      <c r="U452" s="172">
        <f ca="1">UFRJ!U14</f>
        <v>0</v>
      </c>
      <c r="V452" s="172">
        <f ca="1">UFRJ!V14</f>
        <v>0</v>
      </c>
      <c r="W452" s="172">
        <f ca="1">UFRJ!W14</f>
        <v>0</v>
      </c>
      <c r="X452" s="172">
        <f ca="1">UFRJ!X14</f>
        <v>0</v>
      </c>
      <c r="Y452" s="172">
        <f ca="1">UFRJ!Y14</f>
        <v>0</v>
      </c>
      <c r="Z452" s="172">
        <f ca="1">UFRJ!Z14</f>
        <v>0</v>
      </c>
      <c r="AA452" s="172">
        <f ca="1">UFRJ!AA14</f>
        <v>0</v>
      </c>
      <c r="AB452" s="172">
        <f ca="1">UFRJ!AB14</f>
        <v>0</v>
      </c>
      <c r="AC452" s="172">
        <f ca="1">UFRJ!AC14</f>
        <v>0</v>
      </c>
      <c r="AD452" s="172">
        <f ca="1">UFRJ!AD14</f>
        <v>0</v>
      </c>
      <c r="AE452" s="172">
        <f ca="1">UFRJ!AE14</f>
        <v>0</v>
      </c>
      <c r="AF452" s="172">
        <f ca="1">UFRJ!AF14</f>
        <v>0</v>
      </c>
      <c r="AG452" s="172">
        <f ca="1">UFRJ!AG14</f>
        <v>0</v>
      </c>
      <c r="AH452" s="172">
        <f ca="1">UFRJ!AH14</f>
        <v>0</v>
      </c>
      <c r="AI452" s="172">
        <f ca="1">UFRJ!AI14</f>
        <v>0</v>
      </c>
      <c r="AJ452" s="24"/>
      <c r="AK452" s="93"/>
      <c r="AL452" s="33"/>
      <c r="AM452" s="33"/>
      <c r="AN452" s="36"/>
      <c r="AO452" s="36"/>
      <c r="AP452" s="36"/>
      <c r="AQ452" s="36"/>
      <c r="AR452" s="37"/>
      <c r="AS452" s="33"/>
      <c r="AT452" s="33"/>
      <c r="AU452" s="33"/>
      <c r="AV452" s="33"/>
      <c r="AW452" s="33"/>
      <c r="AX452" s="33"/>
      <c r="AY452" s="33"/>
      <c r="AZ452" s="38">
        <f t="shared" si="590"/>
        <v>0</v>
      </c>
      <c r="BA452" s="39">
        <f t="shared" si="591"/>
        <v>0</v>
      </c>
      <c r="BB452" s="40">
        <f t="shared" si="592"/>
        <v>0</v>
      </c>
      <c r="BC452" s="31">
        <f t="shared" si="593"/>
        <v>0</v>
      </c>
      <c r="BD452" s="40">
        <f t="shared" si="594"/>
        <v>0</v>
      </c>
      <c r="BE452" s="31">
        <f t="shared" si="595"/>
        <v>0</v>
      </c>
      <c r="BF452" s="40">
        <f t="shared" si="596"/>
        <v>0</v>
      </c>
      <c r="BG452" s="31">
        <f t="shared" si="597"/>
        <v>0</v>
      </c>
      <c r="BH452" s="40">
        <f t="shared" si="598"/>
        <v>0</v>
      </c>
      <c r="BI452" s="40">
        <f t="shared" si="599"/>
        <v>0</v>
      </c>
      <c r="BJ452" s="40">
        <f t="shared" si="600"/>
        <v>0</v>
      </c>
      <c r="BK452" s="40">
        <f t="shared" si="601"/>
        <v>0</v>
      </c>
      <c r="BL452" s="40">
        <f t="shared" si="602"/>
        <v>0</v>
      </c>
      <c r="BM452" s="31">
        <f t="shared" si="603"/>
        <v>0</v>
      </c>
      <c r="BN452" s="40">
        <f t="shared" si="604"/>
        <v>0</v>
      </c>
      <c r="BO452" s="40">
        <f t="shared" si="605"/>
        <v>0</v>
      </c>
      <c r="BP452" s="40">
        <f t="shared" si="606"/>
        <v>0</v>
      </c>
      <c r="BQ452" s="40">
        <f t="shared" si="607"/>
        <v>0</v>
      </c>
      <c r="BR452" s="40">
        <f t="shared" si="608"/>
        <v>0</v>
      </c>
      <c r="BS452" s="31">
        <f t="shared" si="609"/>
        <v>0</v>
      </c>
      <c r="BT452" s="40">
        <f t="shared" si="610"/>
        <v>0</v>
      </c>
      <c r="BU452" s="41">
        <f t="shared" si="611"/>
        <v>0</v>
      </c>
      <c r="BV452" s="41">
        <f t="shared" si="612"/>
        <v>0</v>
      </c>
      <c r="BW452" s="42"/>
      <c r="BX452" s="39">
        <f t="shared" si="613"/>
        <v>0</v>
      </c>
      <c r="BY452" s="40">
        <f t="shared" si="614"/>
        <v>0</v>
      </c>
      <c r="BZ452" s="40">
        <f t="shared" si="615"/>
        <v>0</v>
      </c>
      <c r="CA452" s="40">
        <f t="shared" si="616"/>
        <v>0</v>
      </c>
      <c r="CB452" s="40">
        <f t="shared" si="617"/>
        <v>0</v>
      </c>
      <c r="CC452" s="32" t="str">
        <f>IF(AZ452&gt;0,SUM(BX452:CB452),"")</f>
        <v/>
      </c>
      <c r="CD452" s="177" t="e">
        <f t="shared" si="262"/>
        <v>#VALUE!</v>
      </c>
      <c r="CE452" s="24" t="str">
        <f t="shared" si="618"/>
        <v xml:space="preserve"> </v>
      </c>
      <c r="CF452" s="177" t="e">
        <f t="shared" si="263"/>
        <v>#VALUE!</v>
      </c>
      <c r="CG452" s="24" t="str">
        <f t="shared" si="619"/>
        <v xml:space="preserve"> </v>
      </c>
      <c r="CH452" s="177" t="e">
        <f t="shared" si="264"/>
        <v>#VALUE!</v>
      </c>
      <c r="CI452" s="24" t="str">
        <f t="shared" si="620"/>
        <v xml:space="preserve"> </v>
      </c>
      <c r="CJ452" s="24" t="e">
        <f t="shared" si="621"/>
        <v>#VALUE!</v>
      </c>
      <c r="CK452" s="175" t="e">
        <f t="shared" si="622"/>
        <v>#VALUE!</v>
      </c>
      <c r="CM452">
        <f t="shared" si="623"/>
        <v>0</v>
      </c>
      <c r="CN452">
        <f t="shared" si="624"/>
        <v>0</v>
      </c>
      <c r="CO452">
        <f t="shared" si="625"/>
        <v>0</v>
      </c>
      <c r="CP452">
        <f t="shared" si="626"/>
        <v>0</v>
      </c>
      <c r="CQ452">
        <f t="shared" si="627"/>
        <v>0</v>
      </c>
      <c r="CR452">
        <f t="shared" si="628"/>
        <v>0</v>
      </c>
      <c r="CS452">
        <f t="shared" si="629"/>
        <v>0</v>
      </c>
      <c r="CT452">
        <f t="shared" si="630"/>
        <v>0</v>
      </c>
      <c r="CU452">
        <f t="shared" si="631"/>
        <v>0</v>
      </c>
      <c r="CV452">
        <f t="shared" si="632"/>
        <v>0</v>
      </c>
      <c r="CW452">
        <f t="shared" si="633"/>
        <v>0</v>
      </c>
      <c r="CX452">
        <f t="shared" si="634"/>
        <v>0</v>
      </c>
      <c r="CY452">
        <f t="shared" si="635"/>
        <v>0</v>
      </c>
      <c r="CZ452">
        <f t="shared" si="636"/>
        <v>0</v>
      </c>
      <c r="DA452">
        <f t="shared" si="637"/>
        <v>0</v>
      </c>
      <c r="DB452">
        <f t="shared" si="638"/>
        <v>0</v>
      </c>
      <c r="DC452">
        <f t="shared" si="639"/>
        <v>0</v>
      </c>
      <c r="DE452" s="24">
        <f>COUNTIF(CC452,"=0")</f>
        <v>0</v>
      </c>
      <c r="DF452" s="24"/>
      <c r="DG452" s="24"/>
      <c r="DH452" s="24"/>
      <c r="DI452" s="24"/>
      <c r="DJ452" s="24"/>
      <c r="DK452" s="24"/>
      <c r="DL452" s="24"/>
      <c r="DM452" s="24"/>
      <c r="DN452" s="24"/>
      <c r="DO452" s="24"/>
      <c r="DP452" s="24"/>
      <c r="DQ452" s="24"/>
      <c r="DR452" s="24"/>
      <c r="DS452" s="24"/>
    </row>
    <row r="453" spans="1:123" ht="15.75" thickBot="1">
      <c r="A453" s="172" t="str">
        <f ca="1">UFRJ!A15</f>
        <v>UFRJ</v>
      </c>
      <c r="B453" s="172">
        <f ca="1">UFRJ!B15</f>
        <v>13</v>
      </c>
      <c r="C453" s="172" t="str">
        <f ca="1">UFRJ!C15</f>
        <v>Victor Mello</v>
      </c>
      <c r="D453" s="85" t="str">
        <f ca="1">UFRJ!D15</f>
        <v>C</v>
      </c>
      <c r="E453" s="172">
        <f ca="1">UFRJ!E15</f>
        <v>0</v>
      </c>
      <c r="F453" s="172">
        <f ca="1">UFRJ!F15</f>
        <v>0</v>
      </c>
      <c r="G453" s="172">
        <f ca="1">UFRJ!G15</f>
        <v>0</v>
      </c>
      <c r="H453" s="172">
        <f ca="1">UFRJ!H15</f>
        <v>0</v>
      </c>
      <c r="I453" s="172">
        <f ca="1">UFRJ!I15</f>
        <v>0</v>
      </c>
      <c r="J453" s="172">
        <f ca="1">UFRJ!J15</f>
        <v>0</v>
      </c>
      <c r="K453" s="172">
        <f ca="1">UFRJ!K15</f>
        <v>0</v>
      </c>
      <c r="L453" s="172">
        <f ca="1">UFRJ!L15</f>
        <v>0</v>
      </c>
      <c r="M453" s="172">
        <f ca="1">UFRJ!M15</f>
        <v>0</v>
      </c>
      <c r="N453" s="172">
        <f ca="1">UFRJ!N15</f>
        <v>0</v>
      </c>
      <c r="O453" s="172">
        <f ca="1">UFRJ!O15</f>
        <v>0</v>
      </c>
      <c r="P453" s="172">
        <f ca="1">UFRJ!P15</f>
        <v>0</v>
      </c>
      <c r="Q453" s="172">
        <f ca="1">UFRJ!Q15</f>
        <v>0</v>
      </c>
      <c r="R453" s="172">
        <f ca="1">UFRJ!R15</f>
        <v>0</v>
      </c>
      <c r="S453" s="172">
        <f ca="1">UFRJ!S15</f>
        <v>0</v>
      </c>
      <c r="T453" s="85" t="s">
        <v>76</v>
      </c>
      <c r="U453" s="172">
        <f ca="1">UFRJ!U15</f>
        <v>0</v>
      </c>
      <c r="V453" s="172">
        <f ca="1">UFRJ!V15</f>
        <v>0</v>
      </c>
      <c r="W453" s="172">
        <f ca="1">UFRJ!W15</f>
        <v>0</v>
      </c>
      <c r="X453" s="172">
        <f ca="1">UFRJ!X15</f>
        <v>0</v>
      </c>
      <c r="Y453" s="172">
        <f ca="1">UFRJ!Y15</f>
        <v>0</v>
      </c>
      <c r="Z453" s="172">
        <f ca="1">UFRJ!Z15</f>
        <v>0</v>
      </c>
      <c r="AA453" s="172">
        <f ca="1">UFRJ!AA15</f>
        <v>0</v>
      </c>
      <c r="AB453" s="172">
        <f ca="1">UFRJ!AB15</f>
        <v>0</v>
      </c>
      <c r="AC453" s="172">
        <f ca="1">UFRJ!AC15</f>
        <v>0</v>
      </c>
      <c r="AD453" s="172">
        <f ca="1">UFRJ!AD15</f>
        <v>0</v>
      </c>
      <c r="AE453" s="172">
        <f ca="1">UFRJ!AE15</f>
        <v>0</v>
      </c>
      <c r="AF453" s="172">
        <f ca="1">UFRJ!AF15</f>
        <v>0</v>
      </c>
      <c r="AG453" s="172">
        <f ca="1">UFRJ!AG15</f>
        <v>0</v>
      </c>
      <c r="AH453" s="172">
        <f ca="1">UFRJ!AH15</f>
        <v>0</v>
      </c>
      <c r="AI453" s="172">
        <f ca="1">UFRJ!AI15</f>
        <v>0</v>
      </c>
      <c r="AJ453" s="50"/>
      <c r="AK453" s="93"/>
      <c r="AL453" s="33"/>
      <c r="AM453" s="33"/>
      <c r="AN453" s="36"/>
      <c r="AO453" s="36"/>
      <c r="AP453" s="36"/>
      <c r="AQ453" s="36"/>
      <c r="AR453" s="37"/>
      <c r="AS453" s="33"/>
      <c r="AT453" s="33"/>
      <c r="AU453" s="33"/>
      <c r="AV453" s="33"/>
      <c r="AW453" s="33"/>
      <c r="AX453" s="33"/>
      <c r="AY453" s="33"/>
      <c r="AZ453" s="38">
        <f t="shared" si="590"/>
        <v>0</v>
      </c>
      <c r="BA453" s="39">
        <f t="shared" si="591"/>
        <v>0</v>
      </c>
      <c r="BB453" s="40">
        <f t="shared" si="592"/>
        <v>0</v>
      </c>
      <c r="BC453" s="31">
        <f t="shared" si="593"/>
        <v>0</v>
      </c>
      <c r="BD453" s="40">
        <f t="shared" si="594"/>
        <v>0</v>
      </c>
      <c r="BE453" s="31">
        <f t="shared" si="595"/>
        <v>0</v>
      </c>
      <c r="BF453" s="40">
        <f t="shared" si="596"/>
        <v>0</v>
      </c>
      <c r="BG453" s="31">
        <f t="shared" si="597"/>
        <v>0</v>
      </c>
      <c r="BH453" s="40">
        <f t="shared" si="598"/>
        <v>0</v>
      </c>
      <c r="BI453" s="40">
        <f t="shared" si="599"/>
        <v>0</v>
      </c>
      <c r="BJ453" s="40">
        <f t="shared" si="600"/>
        <v>0</v>
      </c>
      <c r="BK453" s="40">
        <f t="shared" si="601"/>
        <v>0</v>
      </c>
      <c r="BL453" s="40">
        <f t="shared" si="602"/>
        <v>0</v>
      </c>
      <c r="BM453" s="31">
        <f t="shared" si="603"/>
        <v>0</v>
      </c>
      <c r="BN453" s="40">
        <f t="shared" si="604"/>
        <v>0</v>
      </c>
      <c r="BO453" s="40">
        <f t="shared" si="605"/>
        <v>0</v>
      </c>
      <c r="BP453" s="40">
        <f t="shared" si="606"/>
        <v>0</v>
      </c>
      <c r="BQ453" s="40">
        <f t="shared" si="607"/>
        <v>0</v>
      </c>
      <c r="BR453" s="40">
        <f t="shared" si="608"/>
        <v>0</v>
      </c>
      <c r="BS453" s="31">
        <f t="shared" si="609"/>
        <v>0</v>
      </c>
      <c r="BT453" s="40">
        <f t="shared" si="610"/>
        <v>0</v>
      </c>
      <c r="BU453" s="41">
        <f t="shared" si="611"/>
        <v>0</v>
      </c>
      <c r="BV453" s="41">
        <f t="shared" si="612"/>
        <v>0</v>
      </c>
      <c r="BW453" s="42"/>
      <c r="BX453" s="39">
        <f t="shared" si="613"/>
        <v>0</v>
      </c>
      <c r="BY453" s="40">
        <f t="shared" si="614"/>
        <v>0</v>
      </c>
      <c r="BZ453" s="40">
        <f t="shared" si="615"/>
        <v>0</v>
      </c>
      <c r="CA453" s="40">
        <f t="shared" si="616"/>
        <v>0</v>
      </c>
      <c r="CB453" s="40">
        <f t="shared" si="617"/>
        <v>0</v>
      </c>
      <c r="CC453" s="32" t="str">
        <f>IF(AZ453&gt;0,SUM(BX453:CB453),"")</f>
        <v/>
      </c>
      <c r="CD453" s="177" t="e">
        <f t="shared" si="262"/>
        <v>#VALUE!</v>
      </c>
      <c r="CE453" s="24" t="str">
        <f t="shared" si="618"/>
        <v xml:space="preserve"> </v>
      </c>
      <c r="CF453" s="177" t="e">
        <f t="shared" si="263"/>
        <v>#VALUE!</v>
      </c>
      <c r="CG453" s="24" t="str">
        <f t="shared" si="619"/>
        <v xml:space="preserve"> </v>
      </c>
      <c r="CH453" s="177" t="e">
        <f t="shared" si="264"/>
        <v>#VALUE!</v>
      </c>
      <c r="CI453" s="24" t="str">
        <f t="shared" si="620"/>
        <v xml:space="preserve"> </v>
      </c>
      <c r="CJ453" s="24" t="e">
        <f t="shared" si="621"/>
        <v>#VALUE!</v>
      </c>
      <c r="CK453" s="175" t="e">
        <f t="shared" si="622"/>
        <v>#VALUE!</v>
      </c>
      <c r="CM453">
        <f t="shared" si="623"/>
        <v>0</v>
      </c>
      <c r="CN453">
        <f t="shared" si="624"/>
        <v>0</v>
      </c>
      <c r="CO453">
        <f t="shared" si="625"/>
        <v>0</v>
      </c>
      <c r="CP453">
        <f t="shared" si="626"/>
        <v>0</v>
      </c>
      <c r="CQ453">
        <f t="shared" si="627"/>
        <v>0</v>
      </c>
      <c r="CR453">
        <f t="shared" si="628"/>
        <v>0</v>
      </c>
      <c r="CS453">
        <f t="shared" si="629"/>
        <v>0</v>
      </c>
      <c r="CT453">
        <f t="shared" si="630"/>
        <v>0</v>
      </c>
      <c r="CU453">
        <f t="shared" si="631"/>
        <v>0</v>
      </c>
      <c r="CV453">
        <f t="shared" si="632"/>
        <v>0</v>
      </c>
      <c r="CW453">
        <f t="shared" si="633"/>
        <v>0</v>
      </c>
      <c r="CX453">
        <f t="shared" si="634"/>
        <v>0</v>
      </c>
      <c r="CY453">
        <f t="shared" si="635"/>
        <v>0</v>
      </c>
      <c r="CZ453">
        <f t="shared" si="636"/>
        <v>0</v>
      </c>
      <c r="DA453">
        <f t="shared" si="637"/>
        <v>0</v>
      </c>
      <c r="DB453">
        <f t="shared" si="638"/>
        <v>0</v>
      </c>
      <c r="DC453">
        <f t="shared" si="639"/>
        <v>0</v>
      </c>
      <c r="DE453" s="24">
        <f>COUNTIF(CC453,"=0")</f>
        <v>0</v>
      </c>
      <c r="DF453" s="24"/>
      <c r="DG453" s="24"/>
      <c r="DH453" s="24"/>
      <c r="DI453" s="24"/>
      <c r="DJ453" s="24"/>
      <c r="DK453" s="24"/>
      <c r="DL453" s="24"/>
      <c r="DM453" s="24"/>
      <c r="DN453" s="24"/>
      <c r="DO453" s="24"/>
      <c r="DP453" s="24"/>
      <c r="DQ453" s="24"/>
      <c r="DR453" s="24">
        <f>COUNTIF(BT453,"&lt;&gt;0")</f>
        <v>0</v>
      </c>
      <c r="DS453" s="24">
        <f>COUNTIF(BV453,"&lt;&gt;0")</f>
        <v>0</v>
      </c>
    </row>
    <row r="454" spans="1:123" ht="15.75" thickBot="1">
      <c r="A454" s="44"/>
      <c r="B454" s="45"/>
      <c r="C454" s="46"/>
      <c r="D454" s="47"/>
      <c r="E454" s="48"/>
      <c r="F454" s="49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50"/>
      <c r="U454" s="49"/>
      <c r="V454" s="48"/>
      <c r="W454" s="48"/>
      <c r="X454" s="48"/>
      <c r="Y454" s="48"/>
      <c r="Z454" s="48"/>
      <c r="AA454" s="48"/>
      <c r="AB454" s="48"/>
      <c r="AC454" s="48"/>
      <c r="AD454" s="48"/>
      <c r="AE454" s="48"/>
      <c r="AF454" s="48"/>
      <c r="AG454" s="48"/>
      <c r="AH454" s="48"/>
      <c r="AI454" s="48"/>
      <c r="AJ454" s="50"/>
      <c r="AK454" s="49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50">
        <f>SUM(AZ3:AZ453)</f>
        <v>738</v>
      </c>
      <c r="BA454" s="51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  <c r="BR454" s="45"/>
      <c r="BS454" s="45"/>
      <c r="BT454" s="45"/>
      <c r="BU454" s="45"/>
      <c r="BV454" s="52"/>
      <c r="BW454" s="44"/>
      <c r="BX454" s="45"/>
      <c r="BY454" s="45"/>
      <c r="BZ454" s="45"/>
      <c r="CA454" s="45"/>
      <c r="CB454" s="45"/>
      <c r="CC454" s="45"/>
      <c r="CD454" s="44"/>
      <c r="CE454" s="44"/>
      <c r="CF454" s="44"/>
      <c r="CG454" s="44"/>
      <c r="CH454" s="44"/>
      <c r="CI454" s="44"/>
    </row>
    <row r="455" spans="1:123" ht="15.75" thickBot="1">
      <c r="C455" s="8" t="s">
        <v>38</v>
      </c>
      <c r="D455" s="8"/>
      <c r="E455" s="8">
        <f t="shared" ref="E455:AI455" si="640">SUM(E466:E490)</f>
        <v>57</v>
      </c>
      <c r="F455" s="8">
        <f t="shared" si="640"/>
        <v>82</v>
      </c>
      <c r="G455" s="8">
        <f t="shared" si="640"/>
        <v>95</v>
      </c>
      <c r="H455" s="8">
        <f t="shared" si="640"/>
        <v>48</v>
      </c>
      <c r="I455" s="8">
        <f t="shared" si="640"/>
        <v>12</v>
      </c>
      <c r="J455" s="8">
        <f t="shared" si="640"/>
        <v>22</v>
      </c>
      <c r="K455" s="8">
        <f t="shared" si="640"/>
        <v>11</v>
      </c>
      <c r="L455" s="8">
        <f t="shared" si="640"/>
        <v>1</v>
      </c>
      <c r="M455" s="8">
        <f t="shared" si="640"/>
        <v>3</v>
      </c>
      <c r="N455" s="8">
        <f t="shared" si="640"/>
        <v>5</v>
      </c>
      <c r="O455" s="8">
        <f t="shared" si="640"/>
        <v>3</v>
      </c>
      <c r="P455" s="8">
        <f t="shared" si="640"/>
        <v>0</v>
      </c>
      <c r="Q455" s="8">
        <f t="shared" si="640"/>
        <v>0</v>
      </c>
      <c r="R455" s="8">
        <f t="shared" si="640"/>
        <v>11</v>
      </c>
      <c r="S455" s="8">
        <f t="shared" si="640"/>
        <v>5</v>
      </c>
      <c r="T455" s="8"/>
      <c r="U455" s="8">
        <f t="shared" si="640"/>
        <v>82</v>
      </c>
      <c r="V455" s="8">
        <f t="shared" si="640"/>
        <v>58</v>
      </c>
      <c r="W455" s="8">
        <f t="shared" si="640"/>
        <v>105</v>
      </c>
      <c r="X455" s="8">
        <f t="shared" si="640"/>
        <v>40</v>
      </c>
      <c r="Y455" s="8">
        <f t="shared" si="640"/>
        <v>12</v>
      </c>
      <c r="Z455" s="8">
        <f t="shared" si="640"/>
        <v>21</v>
      </c>
      <c r="AA455" s="8">
        <f t="shared" si="640"/>
        <v>5</v>
      </c>
      <c r="AB455" s="8">
        <f t="shared" si="640"/>
        <v>0</v>
      </c>
      <c r="AC455" s="8">
        <f t="shared" si="640"/>
        <v>0</v>
      </c>
      <c r="AD455" s="8">
        <f t="shared" si="640"/>
        <v>0</v>
      </c>
      <c r="AE455" s="8">
        <f t="shared" si="640"/>
        <v>5</v>
      </c>
      <c r="AF455" s="8">
        <f t="shared" si="640"/>
        <v>2</v>
      </c>
      <c r="AG455" s="8">
        <f t="shared" si="640"/>
        <v>0</v>
      </c>
      <c r="AH455" s="8">
        <f t="shared" si="640"/>
        <v>4</v>
      </c>
      <c r="AI455" s="8">
        <f t="shared" si="640"/>
        <v>2</v>
      </c>
      <c r="AJ455" s="92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8">
        <f>AZ454/2</f>
        <v>369</v>
      </c>
      <c r="BA455" s="1">
        <f>SUM(E455,U455,AK455)</f>
        <v>139</v>
      </c>
      <c r="BB455" s="54">
        <f>SUM(F455,V455,AL455)</f>
        <v>140</v>
      </c>
      <c r="BC455" s="54"/>
      <c r="BD455" s="54">
        <f>SUM(G455,W455,AM455)</f>
        <v>200</v>
      </c>
      <c r="BE455" s="54"/>
      <c r="BF455" s="54">
        <f>SUM(H455,X455,AN455)</f>
        <v>88</v>
      </c>
      <c r="BG455" s="54"/>
      <c r="BH455" s="54">
        <f>SUM(I455,Y455,AO455)</f>
        <v>24</v>
      </c>
      <c r="BI455" s="54">
        <f>SUM(J455,Z455,AP455)</f>
        <v>43</v>
      </c>
      <c r="BJ455" s="54">
        <f>SUM(K455,AA455,AQ455)</f>
        <v>16</v>
      </c>
      <c r="BK455" s="55">
        <f>SUM(AR455,AB455,L455)</f>
        <v>1</v>
      </c>
      <c r="BL455" s="55">
        <f>SUM(AS455,AC455,M455)</f>
        <v>3</v>
      </c>
      <c r="BM455" s="55"/>
      <c r="BN455" s="55">
        <f>SUM(AT455,AD455,N455)</f>
        <v>5</v>
      </c>
      <c r="BO455" s="55"/>
      <c r="BP455" s="55">
        <f>SUM(AU455,AE455,O455)</f>
        <v>8</v>
      </c>
      <c r="BQ455" s="55">
        <f>SUM(AV455,AF455,P455)</f>
        <v>2</v>
      </c>
      <c r="BR455" s="55">
        <f>SUM(AW455,AG455,Q455)</f>
        <v>0</v>
      </c>
      <c r="BS455" s="55"/>
      <c r="BT455" s="55">
        <f>SUM(AX455,AH455,R455)</f>
        <v>15</v>
      </c>
      <c r="BU455" s="55"/>
      <c r="BV455" s="56">
        <f>SUM(AY455,AI455,S455)</f>
        <v>7</v>
      </c>
      <c r="CA455" s="57"/>
      <c r="CB455" s="57"/>
      <c r="CC455">
        <f>SUM(CC3:CC453)</f>
        <v>198065</v>
      </c>
    </row>
    <row r="456" spans="1:123">
      <c r="AZ456">
        <f>19/AZ455*100</f>
        <v>5.1490514905149052</v>
      </c>
      <c r="BI456" s="22"/>
      <c r="BY456" s="22"/>
      <c r="CK456" t="e">
        <f>SUM(CK3:CK453)</f>
        <v>#VALUE!</v>
      </c>
      <c r="CM456">
        <f t="shared" ref="CM456:DC456" si="641">SUM(CM3:CM453)</f>
        <v>99.999999999999915</v>
      </c>
      <c r="CN456">
        <f t="shared" si="641"/>
        <v>100</v>
      </c>
      <c r="CO456">
        <f t="shared" si="641"/>
        <v>100.00000000000026</v>
      </c>
      <c r="CP456">
        <f t="shared" si="641"/>
        <v>100.00000000000017</v>
      </c>
      <c r="CQ456">
        <f t="shared" si="641"/>
        <v>99.999999999999872</v>
      </c>
      <c r="CR456">
        <f t="shared" si="641"/>
        <v>99.999999999999886</v>
      </c>
      <c r="CS456">
        <f t="shared" si="641"/>
        <v>99.999999999999972</v>
      </c>
      <c r="CT456">
        <f t="shared" si="641"/>
        <v>99.999999999999972</v>
      </c>
      <c r="CU456">
        <f t="shared" si="641"/>
        <v>100</v>
      </c>
      <c r="CV456">
        <f t="shared" si="641"/>
        <v>100</v>
      </c>
      <c r="CW456">
        <f t="shared" si="641"/>
        <v>100.00000000000003</v>
      </c>
      <c r="CX456">
        <f t="shared" si="641"/>
        <v>99.999999999999972</v>
      </c>
      <c r="CY456">
        <f t="shared" si="641"/>
        <v>100</v>
      </c>
      <c r="CZ456">
        <f t="shared" si="641"/>
        <v>100</v>
      </c>
      <c r="DA456">
        <f t="shared" si="641"/>
        <v>100.00000000000004</v>
      </c>
      <c r="DB456">
        <f t="shared" si="641"/>
        <v>100.00000000000007</v>
      </c>
      <c r="DC456">
        <f t="shared" si="641"/>
        <v>99.999999999999929</v>
      </c>
      <c r="DE456">
        <f>SUM(DE3:DE453)</f>
        <v>19</v>
      </c>
    </row>
    <row r="457" spans="1:123" ht="15.75" thickBot="1"/>
    <row r="458" spans="1:123" ht="15.75" thickBot="1">
      <c r="D458" t="s">
        <v>39</v>
      </c>
      <c r="E458" t="s">
        <v>40</v>
      </c>
      <c r="F458" t="s">
        <v>41</v>
      </c>
      <c r="U458" s="57"/>
      <c r="BA458" s="18" t="s">
        <v>8</v>
      </c>
      <c r="BB458" s="19" t="s">
        <v>9</v>
      </c>
      <c r="BC458" s="19"/>
      <c r="BD458" s="19" t="s">
        <v>10</v>
      </c>
      <c r="BE458" s="19"/>
      <c r="BF458" s="19" t="s">
        <v>11</v>
      </c>
      <c r="BG458" s="19"/>
      <c r="BH458" s="19" t="s">
        <v>12</v>
      </c>
      <c r="BI458" s="19" t="s">
        <v>13</v>
      </c>
      <c r="BJ458" s="19" t="s">
        <v>14</v>
      </c>
      <c r="BK458" s="19" t="s">
        <v>15</v>
      </c>
      <c r="BL458" s="19" t="s">
        <v>16</v>
      </c>
      <c r="BM458" s="19"/>
      <c r="BN458" s="19" t="s">
        <v>17</v>
      </c>
      <c r="BO458" s="19"/>
      <c r="BP458" s="19" t="s">
        <v>27</v>
      </c>
      <c r="BQ458" s="19" t="s">
        <v>19</v>
      </c>
      <c r="BR458" s="19" t="s">
        <v>20</v>
      </c>
      <c r="BS458" s="19"/>
      <c r="BT458" s="19" t="s">
        <v>21</v>
      </c>
      <c r="BU458" s="19"/>
      <c r="BV458" s="21" t="s">
        <v>22</v>
      </c>
      <c r="BW458" s="295" t="s">
        <v>42</v>
      </c>
      <c r="BX458" s="296"/>
      <c r="BY458" s="296"/>
      <c r="BZ458" s="296"/>
      <c r="CA458" s="296"/>
      <c r="CB458" s="290" t="s">
        <v>483</v>
      </c>
      <c r="CC458" s="291"/>
    </row>
    <row r="459" spans="1:123" ht="15.75" thickBot="1">
      <c r="D459">
        <v>2010</v>
      </c>
      <c r="E459">
        <v>2011</v>
      </c>
      <c r="F459">
        <v>2012</v>
      </c>
      <c r="G459" t="s">
        <v>43</v>
      </c>
      <c r="AY459" s="292" t="s">
        <v>44</v>
      </c>
      <c r="AZ459" s="282"/>
      <c r="BA459" s="282"/>
      <c r="BB459" s="282"/>
      <c r="BC459" s="282"/>
      <c r="BD459" s="282"/>
      <c r="BE459" s="282"/>
      <c r="BF459" s="282"/>
      <c r="BG459" s="282"/>
      <c r="BH459" s="282"/>
      <c r="BI459" s="282"/>
      <c r="BJ459" s="282"/>
      <c r="BK459" s="282"/>
      <c r="BL459" s="282"/>
      <c r="BM459" s="282"/>
      <c r="BN459" s="282"/>
      <c r="BO459" s="282"/>
      <c r="BP459" s="282"/>
      <c r="BQ459" s="282"/>
      <c r="BR459" s="282"/>
      <c r="BS459" s="282"/>
      <c r="BT459" s="282"/>
      <c r="BU459" s="282"/>
      <c r="BV459" s="282"/>
      <c r="BW459" s="293" t="s">
        <v>45</v>
      </c>
      <c r="BX459" s="294"/>
      <c r="BY459" s="58"/>
      <c r="BZ459" s="58"/>
      <c r="CA459" s="252">
        <f>SUM(BA461:BV461)</f>
        <v>2731.1</v>
      </c>
      <c r="CB459" s="253">
        <v>0.8</v>
      </c>
      <c r="CC459" s="63">
        <f>PERCENTILE($CC$1:$CC453,0.8)</f>
        <v>765</v>
      </c>
    </row>
    <row r="460" spans="1:123" ht="15.75" thickBot="1">
      <c r="C460" t="s">
        <v>46</v>
      </c>
      <c r="D460">
        <f>COUNTIF(D3:D453,"P")</f>
        <v>362</v>
      </c>
      <c r="E460">
        <f>COUNTIF(T3:T453,"P")</f>
        <v>376</v>
      </c>
      <c r="G460">
        <f>AVERAGE(D460:F460)</f>
        <v>369</v>
      </c>
      <c r="AP460" s="57"/>
      <c r="AQ460" s="57"/>
      <c r="AR460" s="57"/>
      <c r="AS460" s="57"/>
      <c r="AT460" s="57"/>
      <c r="AU460" s="57"/>
      <c r="AV460" s="57"/>
      <c r="AW460" s="57"/>
      <c r="AX460" s="57"/>
      <c r="AY460" s="1" t="s">
        <v>47</v>
      </c>
      <c r="AZ460" s="60"/>
      <c r="BA460" s="61">
        <f>SUM(BA3:BA453)</f>
        <v>541</v>
      </c>
      <c r="BB460" s="61">
        <f>SUM(BB3:BB453)</f>
        <v>642</v>
      </c>
      <c r="BC460" s="61"/>
      <c r="BD460" s="61">
        <f>SUM(BD3:BD453)</f>
        <v>1002</v>
      </c>
      <c r="BE460" s="61"/>
      <c r="BF460" s="61">
        <f>SUM(BF3:BF453)</f>
        <v>439</v>
      </c>
      <c r="BG460" s="61"/>
      <c r="BH460" s="61">
        <f>SUM(BH3:BH453)</f>
        <v>119</v>
      </c>
      <c r="BI460" s="61">
        <f>SUM(BI3:BI453)</f>
        <v>334</v>
      </c>
      <c r="BJ460" s="61">
        <f>SUM(BJ3:BJ453)</f>
        <v>98</v>
      </c>
      <c r="BK460" s="61">
        <f>SUM(BK3:BK453)</f>
        <v>7</v>
      </c>
      <c r="BL460" s="61">
        <f>SUM(BL3:BL453)</f>
        <v>13</v>
      </c>
      <c r="BM460" s="61"/>
      <c r="BN460" s="61">
        <f>SUM(BN3:BN453)</f>
        <v>32</v>
      </c>
      <c r="BO460" s="61">
        <f>SUM(BO3:BO453)</f>
        <v>29</v>
      </c>
      <c r="BP460" s="61">
        <f>SUM(BP3:BP453)</f>
        <v>28</v>
      </c>
      <c r="BQ460" s="61">
        <f>SUM(BQ3:BQ453)</f>
        <v>9</v>
      </c>
      <c r="BR460" s="61">
        <f>SUM(BR3:BR453)</f>
        <v>20</v>
      </c>
      <c r="BS460" s="61"/>
      <c r="BT460" s="61">
        <f>SUM(BT3:BT453)</f>
        <v>74.599999999999994</v>
      </c>
      <c r="BU460" s="61">
        <f>SUM(BU3:BU453)</f>
        <v>64.5</v>
      </c>
      <c r="BV460" s="61">
        <f>SUM(BV3:BV453)</f>
        <v>63.500000000000007</v>
      </c>
      <c r="BW460" s="298" t="s">
        <v>29</v>
      </c>
      <c r="BX460" s="299"/>
      <c r="BY460" s="62"/>
      <c r="BZ460" s="62"/>
      <c r="CA460" s="53">
        <f>SUM(BA461:BJ461)</f>
        <v>2525</v>
      </c>
      <c r="CB460" s="253">
        <v>0.75</v>
      </c>
      <c r="CC460" s="63">
        <f>PERCENTILE($CC$1:$CC454,0.75)</f>
        <v>630</v>
      </c>
    </row>
    <row r="461" spans="1:123" ht="15.75" thickBot="1">
      <c r="C461" t="s">
        <v>48</v>
      </c>
      <c r="D461">
        <f>COUNTIF(D3:D453,"C")</f>
        <v>80</v>
      </c>
      <c r="E461">
        <f>COUNTIF(T3:T453,"C")</f>
        <v>68</v>
      </c>
      <c r="F461">
        <f>COUNTIF(A3:AJ453,"C")</f>
        <v>148</v>
      </c>
      <c r="G461">
        <f>AVERAGE(D461:F461)</f>
        <v>98.666666666666671</v>
      </c>
      <c r="I461">
        <f>G461/(G461+G460)*100</f>
        <v>21.097647897362794</v>
      </c>
      <c r="AP461" s="57"/>
      <c r="AQ461" s="57"/>
      <c r="AR461" s="57"/>
      <c r="AS461" s="57"/>
      <c r="AT461" s="57"/>
      <c r="AU461" s="57"/>
      <c r="AV461" s="57"/>
      <c r="AW461" s="57"/>
      <c r="AX461" s="57"/>
      <c r="AY461" s="1" t="s">
        <v>49</v>
      </c>
      <c r="AZ461" s="60"/>
      <c r="BA461" s="54">
        <f>BA460-BA455</f>
        <v>402</v>
      </c>
      <c r="BB461" s="54">
        <f t="shared" ref="BB461:BV461" si="642">BB460-BB455</f>
        <v>502</v>
      </c>
      <c r="BC461" s="54"/>
      <c r="BD461" s="54">
        <f t="shared" si="642"/>
        <v>802</v>
      </c>
      <c r="BE461" s="54"/>
      <c r="BF461" s="54">
        <f t="shared" si="642"/>
        <v>351</v>
      </c>
      <c r="BG461" s="54"/>
      <c r="BH461" s="54">
        <f t="shared" si="642"/>
        <v>95</v>
      </c>
      <c r="BI461" s="54">
        <f t="shared" si="642"/>
        <v>291</v>
      </c>
      <c r="BJ461" s="54">
        <f t="shared" si="642"/>
        <v>82</v>
      </c>
      <c r="BK461" s="54">
        <f t="shared" si="642"/>
        <v>6</v>
      </c>
      <c r="BL461" s="54">
        <f t="shared" si="642"/>
        <v>10</v>
      </c>
      <c r="BM461" s="54"/>
      <c r="BN461" s="54">
        <f t="shared" si="642"/>
        <v>27</v>
      </c>
      <c r="BO461" s="54"/>
      <c r="BP461" s="54">
        <f t="shared" si="642"/>
        <v>20</v>
      </c>
      <c r="BQ461" s="54">
        <f t="shared" si="642"/>
        <v>7</v>
      </c>
      <c r="BR461" s="54">
        <f t="shared" si="642"/>
        <v>20</v>
      </c>
      <c r="BS461" s="54"/>
      <c r="BT461" s="54">
        <f t="shared" si="642"/>
        <v>59.599999999999994</v>
      </c>
      <c r="BU461" s="54"/>
      <c r="BV461" s="54">
        <f t="shared" si="642"/>
        <v>56.500000000000007</v>
      </c>
      <c r="BW461" s="298" t="s">
        <v>50</v>
      </c>
      <c r="BX461" s="299"/>
      <c r="BY461" s="62"/>
      <c r="BZ461" s="62"/>
      <c r="CA461" s="53">
        <f>SUM(BK461:BP461)</f>
        <v>63</v>
      </c>
      <c r="CB461" s="253">
        <v>0.7</v>
      </c>
      <c r="CC461" s="63">
        <f>PERCENTILE($CC$1:$CC453,0.7)</f>
        <v>512.5</v>
      </c>
    </row>
    <row r="462" spans="1:123" ht="15.75" thickBot="1">
      <c r="C462" t="s">
        <v>51</v>
      </c>
      <c r="D462">
        <f>COUNTIF(D3:D453,"V")</f>
        <v>1</v>
      </c>
      <c r="E462">
        <f>COUNTIF(T3:T453,"V")</f>
        <v>1</v>
      </c>
      <c r="G462">
        <f>AVERAGE(D462:F462)</f>
        <v>1</v>
      </c>
      <c r="AP462" s="57"/>
      <c r="AQ462" s="57"/>
      <c r="AR462" s="57"/>
      <c r="AS462" s="57"/>
      <c r="AT462" s="57"/>
      <c r="AU462" s="57"/>
      <c r="AV462" s="57"/>
      <c r="AW462" s="57"/>
      <c r="AX462" s="57"/>
      <c r="AY462" s="1" t="s">
        <v>52</v>
      </c>
      <c r="AZ462" s="60"/>
      <c r="BA462" s="60">
        <f>BA461*100</f>
        <v>40200</v>
      </c>
      <c r="BB462" s="6">
        <f>BB461*80</f>
        <v>40160</v>
      </c>
      <c r="BC462" s="6"/>
      <c r="BD462" s="6">
        <f>BD461*60</f>
        <v>48120</v>
      </c>
      <c r="BE462" s="6"/>
      <c r="BF462" s="6">
        <f>BF461*40</f>
        <v>14040</v>
      </c>
      <c r="BG462" s="6"/>
      <c r="BH462" s="6">
        <f>BH461*20</f>
        <v>1900</v>
      </c>
      <c r="BI462" s="6">
        <f>BI461*10</f>
        <v>2910</v>
      </c>
      <c r="BJ462" s="6">
        <f>BJ461*5</f>
        <v>410</v>
      </c>
      <c r="BK462" s="6">
        <f>BK461*200</f>
        <v>1200</v>
      </c>
      <c r="BL462" s="6">
        <f>BL461*100</f>
        <v>1000</v>
      </c>
      <c r="BM462" s="6"/>
      <c r="BN462" s="6">
        <f>BN461*50</f>
        <v>1350</v>
      </c>
      <c r="BO462" s="6"/>
      <c r="BP462" s="6">
        <f>BP461*25</f>
        <v>500</v>
      </c>
      <c r="BQ462" s="6">
        <f>BQ461*100</f>
        <v>700</v>
      </c>
      <c r="BR462" s="6">
        <f>BR461*50</f>
        <v>1000</v>
      </c>
      <c r="BS462" s="6"/>
      <c r="BT462" s="6">
        <f>BT461*25</f>
        <v>1489.9999999999998</v>
      </c>
      <c r="BU462" s="6"/>
      <c r="BV462" s="1">
        <f>BV461*10</f>
        <v>565.00000000000011</v>
      </c>
      <c r="BW462" s="300" t="s">
        <v>53</v>
      </c>
      <c r="BX462" s="301"/>
      <c r="BY462" s="64"/>
      <c r="BZ462" s="64"/>
      <c r="CA462" s="218">
        <f>SUM(BQ461:BV461)</f>
        <v>143.1</v>
      </c>
      <c r="CB462" s="253">
        <v>0.6</v>
      </c>
      <c r="CC462" s="63">
        <f>PERCENTILE($CC$1:$CC453,0.6)</f>
        <v>370</v>
      </c>
    </row>
    <row r="463" spans="1:123" ht="15.75" thickBot="1">
      <c r="C463" t="s">
        <v>34</v>
      </c>
      <c r="D463">
        <f>SUM(D460:D462)</f>
        <v>443</v>
      </c>
      <c r="E463">
        <f>SUM(E460:E462)</f>
        <v>445</v>
      </c>
      <c r="G463">
        <f>AVERAGE(D463:F463)</f>
        <v>444</v>
      </c>
      <c r="AY463" s="66" t="s">
        <v>54</v>
      </c>
      <c r="AZ463" s="67"/>
      <c r="BA463" s="60">
        <f>SUM(BA462:BV462)</f>
        <v>155545</v>
      </c>
      <c r="BB463" s="68">
        <f>BA463/AZ455</f>
        <v>421.53116531165313</v>
      </c>
      <c r="BC463" s="34"/>
      <c r="BW463" s="302" t="s">
        <v>52</v>
      </c>
      <c r="BX463" s="69" t="s">
        <v>55</v>
      </c>
      <c r="BY463" s="58"/>
      <c r="BZ463" s="58"/>
      <c r="CA463" s="219">
        <f>AVERAGE(CC3:CC453)</f>
        <v>487.84482758620692</v>
      </c>
      <c r="CB463" s="253">
        <v>0.5</v>
      </c>
      <c r="CC463" s="63">
        <f>PERCENTILE($CC$1:$CC453,0.5)</f>
        <v>320</v>
      </c>
    </row>
    <row r="464" spans="1:123" ht="15.75" thickBot="1">
      <c r="AY464" s="7"/>
      <c r="AZ464" s="9"/>
      <c r="BA464" s="6">
        <f>(SUM($AZ$3:$AZ$453))*($CE$2/3)</f>
        <v>54120</v>
      </c>
      <c r="BB464" s="278" t="str">
        <f>IF(BA463&gt;BA464,"ATINGE CONCEITO 3","NAO")</f>
        <v>ATINGE CONCEITO 3</v>
      </c>
      <c r="BC464" s="279"/>
      <c r="BD464" s="279"/>
      <c r="BE464" s="279"/>
      <c r="BF464" s="279"/>
      <c r="BG464" s="279"/>
      <c r="BH464" s="279"/>
      <c r="BW464" s="303"/>
      <c r="BX464" s="71" t="s">
        <v>56</v>
      </c>
      <c r="BY464" s="62"/>
      <c r="BZ464" s="62"/>
      <c r="CA464" s="53">
        <f>QUARTILE(CC3:CC453,1)</f>
        <v>161.875</v>
      </c>
      <c r="CB464" s="253">
        <v>0.4</v>
      </c>
      <c r="CC464" s="63">
        <f>PERCENTILE($CC$1:$CC453,0.4)</f>
        <v>260</v>
      </c>
    </row>
    <row r="465" spans="3:81" ht="15.75" thickBot="1">
      <c r="AY465" s="72" t="s">
        <v>57</v>
      </c>
      <c r="AZ465" s="73"/>
      <c r="BA465" s="6">
        <f>(SUM($AZ$3:$AZ$453))*($CG$2/3)</f>
        <v>68880</v>
      </c>
      <c r="BB465" s="278" t="str">
        <f>IF(BA463&gt;=BA465,"ATINGE CONCEITO 4","NAO")</f>
        <v>ATINGE CONCEITO 4</v>
      </c>
      <c r="BC465" s="279"/>
      <c r="BD465" s="279"/>
      <c r="BE465" s="279"/>
      <c r="BF465" s="279"/>
      <c r="BG465" s="279"/>
      <c r="BH465" s="279"/>
      <c r="BW465" s="303"/>
      <c r="BX465" s="71" t="s">
        <v>58</v>
      </c>
      <c r="BY465" s="62"/>
      <c r="BZ465" s="62"/>
      <c r="CA465" s="220">
        <f>MEDIAN(CC3:CC453)</f>
        <v>320</v>
      </c>
      <c r="CB465" s="253">
        <v>0.35</v>
      </c>
      <c r="CC465" s="63">
        <f>PERCENTILE($CC$1:$CC452,0.35)</f>
        <v>230</v>
      </c>
    </row>
    <row r="466" spans="3:81" ht="15.75" thickBot="1">
      <c r="C466" t="str">
        <f>A3</f>
        <v>UFPR/PR</v>
      </c>
      <c r="E466">
        <f ca="1">UFPR!E23</f>
        <v>1</v>
      </c>
      <c r="F466">
        <f ca="1">UFPR!F23</f>
        <v>3</v>
      </c>
      <c r="G466">
        <f ca="1">UFPR!G23</f>
        <v>8</v>
      </c>
      <c r="H466">
        <f ca="1">UFPR!H23</f>
        <v>4</v>
      </c>
      <c r="I466">
        <f ca="1">UFPR!I23</f>
        <v>0</v>
      </c>
      <c r="J466">
        <f ca="1">UFPR!J23</f>
        <v>1</v>
      </c>
      <c r="K466">
        <f ca="1">UFPR!K23</f>
        <v>0</v>
      </c>
      <c r="L466">
        <f ca="1">UFPR!L23</f>
        <v>0</v>
      </c>
      <c r="M466">
        <f ca="1">UFPR!M23</f>
        <v>0</v>
      </c>
      <c r="N466">
        <f ca="1">UFPR!N23</f>
        <v>0</v>
      </c>
      <c r="O466">
        <f ca="1">UFPR!O23</f>
        <v>0</v>
      </c>
      <c r="P466">
        <f ca="1">UFPR!P23</f>
        <v>0</v>
      </c>
      <c r="Q466">
        <f ca="1">UFPR!Q23</f>
        <v>0</v>
      </c>
      <c r="R466">
        <f ca="1">UFPR!R23</f>
        <v>0</v>
      </c>
      <c r="S466">
        <f ca="1">UFPR!S23</f>
        <v>0</v>
      </c>
      <c r="U466">
        <f ca="1">UFPR!U23</f>
        <v>2</v>
      </c>
      <c r="V466">
        <f ca="1">UFPR!V23</f>
        <v>4</v>
      </c>
      <c r="W466">
        <f ca="1">UFPR!W23</f>
        <v>12</v>
      </c>
      <c r="X466">
        <f ca="1">UFPR!X23</f>
        <v>4</v>
      </c>
      <c r="Y466">
        <f ca="1">UFPR!Y23</f>
        <v>0</v>
      </c>
      <c r="Z466">
        <f ca="1">UFPR!Z23</f>
        <v>0</v>
      </c>
      <c r="AA466">
        <f ca="1">UFPR!AA23</f>
        <v>0</v>
      </c>
      <c r="AB466">
        <f ca="1">UFPR!AB23</f>
        <v>0</v>
      </c>
      <c r="AC466">
        <f ca="1">UFPR!AC23</f>
        <v>0</v>
      </c>
      <c r="AD466">
        <f ca="1">UFPR!AD23</f>
        <v>0</v>
      </c>
      <c r="AE466">
        <f ca="1">UFPR!AE23</f>
        <v>0</v>
      </c>
      <c r="AF466">
        <f ca="1">UFPR!AF23</f>
        <v>0</v>
      </c>
      <c r="AG466">
        <f ca="1">UFPR!AG23</f>
        <v>0</v>
      </c>
      <c r="AH466">
        <f ca="1">UFPR!AH23</f>
        <v>0</v>
      </c>
      <c r="AI466">
        <f ca="1">UFPR!AI23</f>
        <v>0</v>
      </c>
      <c r="AJ466">
        <f ca="1">UFPR!AJ23</f>
        <v>0</v>
      </c>
      <c r="AY466" s="66"/>
      <c r="AZ466" s="67"/>
      <c r="BA466" s="6">
        <f>(SUM($AZ$3:$AZ$453))*($CI$2/3)</f>
        <v>88560</v>
      </c>
      <c r="BB466" s="278" t="str">
        <f>IF(BA463&gt;=BA466,"ATINGE CONCEITO 5","NAO")</f>
        <v>ATINGE CONCEITO 5</v>
      </c>
      <c r="BC466" s="279"/>
      <c r="BD466" s="279"/>
      <c r="BE466" s="279"/>
      <c r="BF466" s="279"/>
      <c r="BG466" s="279"/>
      <c r="BH466" s="279"/>
      <c r="BW466" s="303"/>
      <c r="BX466" s="71" t="s">
        <v>59</v>
      </c>
      <c r="BY466" s="62"/>
      <c r="BZ466" s="62"/>
      <c r="CA466" s="53">
        <f>QUARTILE(CC3:CC453,3)</f>
        <v>630</v>
      </c>
      <c r="CB466" s="254">
        <v>0.3</v>
      </c>
      <c r="CC466" s="65">
        <f>PERCENTILE($CC$1:$CC453,0.3)</f>
        <v>200</v>
      </c>
    </row>
    <row r="467" spans="3:81" ht="15.75" thickBot="1">
      <c r="C467" t="str">
        <f>A22</f>
        <v>UNICSUL</v>
      </c>
      <c r="E467">
        <f ca="1">UNICSUL!E16</f>
        <v>3</v>
      </c>
      <c r="F467">
        <f ca="1">UNICSUL!F16</f>
        <v>2</v>
      </c>
      <c r="G467">
        <f ca="1">UNICSUL!G16</f>
        <v>0</v>
      </c>
      <c r="H467">
        <f ca="1">UNICSUL!H16</f>
        <v>0</v>
      </c>
      <c r="I467">
        <f ca="1">UNICSUL!I16</f>
        <v>0</v>
      </c>
      <c r="J467">
        <f ca="1">UNICSUL!J16</f>
        <v>0</v>
      </c>
      <c r="K467">
        <f ca="1">UNICSUL!K16</f>
        <v>0</v>
      </c>
      <c r="L467">
        <f ca="1">UNICSUL!L16</f>
        <v>0</v>
      </c>
      <c r="M467">
        <f ca="1">UNICSUL!M16</f>
        <v>0</v>
      </c>
      <c r="N467">
        <f ca="1">UNICSUL!N16</f>
        <v>0</v>
      </c>
      <c r="O467">
        <f ca="1">UNICSUL!O16</f>
        <v>0</v>
      </c>
      <c r="P467">
        <f ca="1">UNICSUL!P16</f>
        <v>0</v>
      </c>
      <c r="Q467">
        <f ca="1">UNICSUL!Q16</f>
        <v>0</v>
      </c>
      <c r="R467">
        <f ca="1">UNICSUL!R16</f>
        <v>0</v>
      </c>
      <c r="S467">
        <f ca="1">UNICSUL!S16</f>
        <v>0</v>
      </c>
      <c r="U467">
        <f ca="1">UNICSUL!U16</f>
        <v>8</v>
      </c>
      <c r="V467">
        <f ca="1">UNICSUL!V16</f>
        <v>6</v>
      </c>
      <c r="W467">
        <f ca="1">UNICSUL!W16</f>
        <v>0</v>
      </c>
      <c r="X467">
        <f ca="1">UNICSUL!X16</f>
        <v>0</v>
      </c>
      <c r="Y467">
        <f ca="1">UNICSUL!Y16</f>
        <v>0</v>
      </c>
      <c r="Z467">
        <f ca="1">UNICSUL!Z16</f>
        <v>1</v>
      </c>
      <c r="AA467">
        <f ca="1">UNICSUL!AA16</f>
        <v>0</v>
      </c>
      <c r="AB467">
        <f ca="1">UNICSUL!AB16</f>
        <v>0</v>
      </c>
      <c r="AC467">
        <f ca="1">UNICSUL!AC16</f>
        <v>0</v>
      </c>
      <c r="AD467">
        <f ca="1">UNICSUL!AD16</f>
        <v>0</v>
      </c>
      <c r="AE467">
        <f ca="1">UNICSUL!AE16</f>
        <v>0</v>
      </c>
      <c r="AF467">
        <f ca="1">UNICSUL!AF16</f>
        <v>0</v>
      </c>
      <c r="AG467">
        <f ca="1">UNICSUL!AG16</f>
        <v>0</v>
      </c>
      <c r="AH467">
        <f ca="1">UNICSUL!AH16</f>
        <v>0</v>
      </c>
      <c r="AI467">
        <f ca="1">UNICSUL!AI16</f>
        <v>0</v>
      </c>
      <c r="AJ467">
        <f ca="1">UNICSUL!AJ16</f>
        <v>0</v>
      </c>
      <c r="BW467" s="304"/>
      <c r="BX467" s="75" t="s">
        <v>60</v>
      </c>
      <c r="BY467" s="64"/>
      <c r="BZ467" s="64"/>
      <c r="CA467" s="65">
        <f>QUARTILE(CC3:CC453,4)</f>
        <v>5400</v>
      </c>
    </row>
    <row r="468" spans="3:81" ht="15.75" thickBot="1">
      <c r="C468" t="str">
        <f>A34</f>
        <v>UFPEL</v>
      </c>
      <c r="E468">
        <f ca="1">UFPEL!E22</f>
        <v>7</v>
      </c>
      <c r="F468">
        <f ca="1">UFPEL!F22</f>
        <v>0</v>
      </c>
      <c r="G468">
        <f ca="1">UFPEL!G22</f>
        <v>10</v>
      </c>
      <c r="H468">
        <f ca="1">UFPEL!H22</f>
        <v>6</v>
      </c>
      <c r="I468">
        <f ca="1">UFPEL!I22</f>
        <v>0</v>
      </c>
      <c r="J468">
        <f ca="1">UFPEL!J22</f>
        <v>2</v>
      </c>
      <c r="K468">
        <f ca="1">UFPEL!K22</f>
        <v>2</v>
      </c>
      <c r="L468">
        <f ca="1">UFPEL!L22</f>
        <v>0</v>
      </c>
      <c r="M468">
        <f ca="1">UFPEL!M22</f>
        <v>0</v>
      </c>
      <c r="N468">
        <f ca="1">UFPEL!N22</f>
        <v>0</v>
      </c>
      <c r="O468">
        <f ca="1">UFPEL!O22</f>
        <v>0</v>
      </c>
      <c r="P468">
        <f ca="1">UFPEL!P22</f>
        <v>0</v>
      </c>
      <c r="Q468">
        <f ca="1">UFPEL!Q22</f>
        <v>0</v>
      </c>
      <c r="R468">
        <f ca="1">UFPEL!R22</f>
        <v>0</v>
      </c>
      <c r="S468">
        <f ca="1">UFPEL!S22</f>
        <v>1</v>
      </c>
      <c r="U468">
        <f ca="1">UFPEL!U22</f>
        <v>2</v>
      </c>
      <c r="V468">
        <f ca="1">UFPEL!V22</f>
        <v>6</v>
      </c>
      <c r="W468">
        <f ca="1">UFPEL!W22</f>
        <v>3</v>
      </c>
      <c r="X468">
        <f ca="1">UFPEL!X22</f>
        <v>4</v>
      </c>
      <c r="Y468">
        <f ca="1">UFPEL!Y22</f>
        <v>0</v>
      </c>
      <c r="Z468">
        <f ca="1">UFPEL!Z22</f>
        <v>0</v>
      </c>
      <c r="AA468">
        <f ca="1">UFPEL!AA22</f>
        <v>0</v>
      </c>
      <c r="AB468">
        <f ca="1">UFPEL!AB22</f>
        <v>0</v>
      </c>
      <c r="AC468">
        <f ca="1">UFPEL!AC22</f>
        <v>0</v>
      </c>
      <c r="AD468">
        <f ca="1">UFPEL!AD22</f>
        <v>0</v>
      </c>
      <c r="AE468">
        <f ca="1">UFPEL!AE22</f>
        <v>2</v>
      </c>
      <c r="AF468">
        <f ca="1">UFPEL!AF22</f>
        <v>0</v>
      </c>
      <c r="AG468">
        <f ca="1">UFPEL!AG22</f>
        <v>0</v>
      </c>
      <c r="AH468">
        <f ca="1">UFPEL!AH22</f>
        <v>0</v>
      </c>
      <c r="AI468">
        <f ca="1">UFPEL!AI22</f>
        <v>2</v>
      </c>
      <c r="AJ468">
        <f ca="1">UFPEL!AJ22</f>
        <v>0</v>
      </c>
    </row>
    <row r="469" spans="3:81" ht="15.75" thickBot="1">
      <c r="C469" t="str">
        <f>A52</f>
        <v>UFRN</v>
      </c>
      <c r="E469">
        <f ca="1">UFRN!E14</f>
        <v>0</v>
      </c>
      <c r="F469">
        <f ca="1">UFRN!F14</f>
        <v>3</v>
      </c>
      <c r="G469">
        <f ca="1">UFRN!G14</f>
        <v>0</v>
      </c>
      <c r="H469">
        <f ca="1">UFRN!H14</f>
        <v>0</v>
      </c>
      <c r="I469">
        <f ca="1">UFRN!I14</f>
        <v>0</v>
      </c>
      <c r="J469">
        <f ca="1">UFRN!J14</f>
        <v>0</v>
      </c>
      <c r="K469">
        <f ca="1">UFRN!K14</f>
        <v>0</v>
      </c>
      <c r="L469">
        <f ca="1">UFRN!L14</f>
        <v>0</v>
      </c>
      <c r="M469">
        <f ca="1">UFRN!M14</f>
        <v>0</v>
      </c>
      <c r="N469">
        <f ca="1">UFRN!N14</f>
        <v>0</v>
      </c>
      <c r="O469">
        <f ca="1">UFRN!O14</f>
        <v>0</v>
      </c>
      <c r="P469">
        <f ca="1">UFRN!P14</f>
        <v>0</v>
      </c>
      <c r="Q469">
        <f ca="1">UFRN!Q14</f>
        <v>0</v>
      </c>
      <c r="R469">
        <f ca="1">UFRN!R14</f>
        <v>0</v>
      </c>
      <c r="S469">
        <f ca="1">UFRN!S14</f>
        <v>0</v>
      </c>
      <c r="U469">
        <f ca="1">UFRN!U14</f>
        <v>0</v>
      </c>
      <c r="V469">
        <f ca="1">UFRN!V14</f>
        <v>0</v>
      </c>
      <c r="W469">
        <f ca="1">UFRN!W14</f>
        <v>2</v>
      </c>
      <c r="X469">
        <f ca="1">UFRN!X14</f>
        <v>0</v>
      </c>
      <c r="Y469">
        <f ca="1">UFRN!Y14</f>
        <v>0</v>
      </c>
      <c r="Z469">
        <f ca="1">UFRN!Z14</f>
        <v>0</v>
      </c>
      <c r="AA469">
        <f ca="1">UFRN!AA14</f>
        <v>0</v>
      </c>
      <c r="AB469">
        <f ca="1">UFRN!AB14</f>
        <v>0</v>
      </c>
      <c r="AC469">
        <f ca="1">UFRN!AC14</f>
        <v>0</v>
      </c>
      <c r="AD469">
        <f ca="1">UFRN!AD14</f>
        <v>0</v>
      </c>
      <c r="AE469">
        <f ca="1">UFRN!AE14</f>
        <v>0</v>
      </c>
      <c r="AF469">
        <f ca="1">UFRN!AF14</f>
        <v>0</v>
      </c>
      <c r="AG469">
        <f ca="1">UFRN!AG14</f>
        <v>0</v>
      </c>
      <c r="AH469">
        <f ca="1">UFRN!AH14</f>
        <v>0</v>
      </c>
      <c r="AI469">
        <f ca="1">UFRN!AI14</f>
        <v>0</v>
      </c>
      <c r="AJ469">
        <f ca="1">UFRN!AJ14</f>
        <v>0</v>
      </c>
      <c r="AY469" s="292" t="s">
        <v>61</v>
      </c>
      <c r="AZ469" s="282"/>
      <c r="BA469" s="282"/>
      <c r="BB469" s="282"/>
      <c r="BC469" s="282"/>
      <c r="BD469" s="282"/>
      <c r="BE469" s="282"/>
      <c r="BF469" s="282"/>
      <c r="BG469" s="282"/>
      <c r="BH469" s="282"/>
      <c r="BI469" s="282"/>
      <c r="BJ469" s="282"/>
      <c r="BK469" s="282"/>
      <c r="BL469" s="282"/>
      <c r="BM469" s="282"/>
      <c r="BN469" s="282"/>
      <c r="BO469" s="282"/>
      <c r="BP469" s="282"/>
      <c r="BQ469" s="282"/>
      <c r="BR469" s="282"/>
      <c r="BS469" s="282"/>
      <c r="BT469" s="282"/>
      <c r="BU469" s="282"/>
      <c r="BV469" s="283"/>
    </row>
    <row r="470" spans="3:81" ht="15.75" thickBot="1">
      <c r="C470" t="str">
        <f>A62</f>
        <v>UFTM</v>
      </c>
      <c r="E470">
        <f ca="1">UFTM!E18</f>
        <v>0</v>
      </c>
      <c r="F470">
        <f ca="1">UFTM!F18</f>
        <v>0</v>
      </c>
      <c r="G470">
        <f ca="1">UFTM!G18</f>
        <v>0</v>
      </c>
      <c r="H470">
        <f ca="1">UFTM!H18</f>
        <v>0</v>
      </c>
      <c r="I470">
        <f ca="1">UFTM!I18</f>
        <v>0</v>
      </c>
      <c r="J470">
        <f ca="1">UFTM!J18</f>
        <v>2</v>
      </c>
      <c r="K470">
        <f ca="1">UFTM!K18</f>
        <v>8</v>
      </c>
      <c r="L470">
        <f ca="1">UFTM!L18</f>
        <v>0</v>
      </c>
      <c r="M470">
        <f ca="1">UFTM!M18</f>
        <v>0</v>
      </c>
      <c r="N470">
        <f ca="1">UFTM!N18</f>
        <v>5</v>
      </c>
      <c r="O470">
        <f ca="1">UFTM!O18</f>
        <v>0</v>
      </c>
      <c r="P470">
        <f ca="1">UFTM!P18</f>
        <v>0</v>
      </c>
      <c r="Q470">
        <f ca="1">UFTM!Q18</f>
        <v>0</v>
      </c>
      <c r="R470">
        <f ca="1">UFTM!R18</f>
        <v>4</v>
      </c>
      <c r="S470">
        <f ca="1">UFTM!S18</f>
        <v>0</v>
      </c>
      <c r="U470">
        <f ca="1">UFTM!U18</f>
        <v>1</v>
      </c>
      <c r="V470">
        <f ca="1">UFTM!V18</f>
        <v>3</v>
      </c>
      <c r="W470">
        <f ca="1">UFTM!W18</f>
        <v>2</v>
      </c>
      <c r="X470">
        <f ca="1">UFTM!X18</f>
        <v>0</v>
      </c>
      <c r="Y470">
        <f ca="1">UFTM!Y18</f>
        <v>2</v>
      </c>
      <c r="Z470">
        <f ca="1">UFTM!Z18</f>
        <v>0</v>
      </c>
      <c r="AA470">
        <f ca="1">UFTM!AA18</f>
        <v>3</v>
      </c>
      <c r="AB470">
        <f ca="1">UFTM!AB18</f>
        <v>0</v>
      </c>
      <c r="AC470">
        <f ca="1">UFTM!AC18</f>
        <v>0</v>
      </c>
      <c r="AD470">
        <f ca="1">UFTM!AD18</f>
        <v>0</v>
      </c>
      <c r="AE470">
        <f ca="1">UFTM!AE18</f>
        <v>0</v>
      </c>
      <c r="AF470">
        <f ca="1">UFTM!AF18</f>
        <v>1</v>
      </c>
      <c r="AG470">
        <f ca="1">UFTM!AG18</f>
        <v>0</v>
      </c>
      <c r="AH470">
        <f ca="1">UFTM!AH18</f>
        <v>1</v>
      </c>
      <c r="AI470">
        <f ca="1">UFTM!AI18</f>
        <v>0</v>
      </c>
      <c r="AJ470">
        <f ca="1">UFTM!AJ18</f>
        <v>0</v>
      </c>
      <c r="AY470" s="76"/>
      <c r="AZ470" s="60"/>
      <c r="BA470" s="1" t="s">
        <v>62</v>
      </c>
      <c r="BB470" s="54"/>
      <c r="BC470" s="54"/>
      <c r="BD470" s="54" t="s">
        <v>63</v>
      </c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60"/>
    </row>
    <row r="471" spans="3:81" ht="15.75" thickBot="1">
      <c r="C471" t="str">
        <f>A76</f>
        <v>UFV/UFJF</v>
      </c>
      <c r="E471">
        <f ca="1">'UFV-UFJF'!E26</f>
        <v>2</v>
      </c>
      <c r="F471">
        <f ca="1">'UFV-UFJF'!F26</f>
        <v>2</v>
      </c>
      <c r="G471">
        <f ca="1">'UFV-UFJF'!G26</f>
        <v>3</v>
      </c>
      <c r="H471">
        <f ca="1">'UFV-UFJF'!H26</f>
        <v>0</v>
      </c>
      <c r="I471">
        <f ca="1">'UFV-UFJF'!I26</f>
        <v>2</v>
      </c>
      <c r="J471">
        <f ca="1">'UFV-UFJF'!J26</f>
        <v>1</v>
      </c>
      <c r="K471">
        <f ca="1">'UFV-UFJF'!K26</f>
        <v>0</v>
      </c>
      <c r="L471">
        <f ca="1">'UFV-UFJF'!L26</f>
        <v>0</v>
      </c>
      <c r="M471">
        <f ca="1">'UFV-UFJF'!M26</f>
        <v>0</v>
      </c>
      <c r="N471">
        <f ca="1">'UFV-UFJF'!N26</f>
        <v>0</v>
      </c>
      <c r="O471">
        <f ca="1">'UFV-UFJF'!O26</f>
        <v>0</v>
      </c>
      <c r="P471">
        <f ca="1">'UFV-UFJF'!P26</f>
        <v>0</v>
      </c>
      <c r="Q471">
        <f ca="1">'UFV-UFJF'!Q26</f>
        <v>0</v>
      </c>
      <c r="R471">
        <f ca="1">'UFV-UFJF'!R26</f>
        <v>0</v>
      </c>
      <c r="S471">
        <f ca="1">'UFV-UFJF'!S26</f>
        <v>0</v>
      </c>
      <c r="U471">
        <f ca="1">'UFV-UFJF'!U26</f>
        <v>1</v>
      </c>
      <c r="V471">
        <f ca="1">'UFV-UFJF'!V26</f>
        <v>0</v>
      </c>
      <c r="W471">
        <f ca="1">'UFV-UFJF'!W26</f>
        <v>4</v>
      </c>
      <c r="X471">
        <f ca="1">'UFV-UFJF'!X26</f>
        <v>1</v>
      </c>
      <c r="Y471">
        <f ca="1">'UFV-UFJF'!Y26</f>
        <v>2</v>
      </c>
      <c r="Z471">
        <f ca="1">'UFV-UFJF'!Z26</f>
        <v>1</v>
      </c>
      <c r="AA471">
        <f ca="1">'UFV-UFJF'!AA26</f>
        <v>1</v>
      </c>
      <c r="AB471">
        <f ca="1">'UFV-UFJF'!AB26</f>
        <v>0</v>
      </c>
      <c r="AC471">
        <f ca="1">'UFV-UFJF'!AC26</f>
        <v>0</v>
      </c>
      <c r="AD471">
        <f ca="1">'UFV-UFJF'!AD26</f>
        <v>0</v>
      </c>
      <c r="AE471">
        <f ca="1">'UFV-UFJF'!AE26</f>
        <v>0</v>
      </c>
      <c r="AF471">
        <f ca="1">'UFV-UFJF'!AF26</f>
        <v>0</v>
      </c>
      <c r="AG471">
        <f ca="1">'UFV-UFJF'!AG26</f>
        <v>0</v>
      </c>
      <c r="AH471">
        <f ca="1">'UFV-UFJF'!AH26</f>
        <v>0</v>
      </c>
      <c r="AI471">
        <f ca="1">'UFV-UFJF'!AI26</f>
        <v>0</v>
      </c>
      <c r="AJ471">
        <f ca="1">'UFV-UFJF'!AJ26</f>
        <v>0</v>
      </c>
      <c r="AY471" s="1" t="s">
        <v>64</v>
      </c>
      <c r="AZ471" s="60"/>
      <c r="BA471" s="309">
        <f>AZ455-COUNTIF(CE3:CE453,"=NAO")</f>
        <v>293</v>
      </c>
      <c r="BB471" s="281"/>
      <c r="BC471" s="77"/>
      <c r="BD471" s="310">
        <f>(BA471/G460)*100</f>
        <v>79.403794037940372</v>
      </c>
      <c r="BE471" s="311"/>
      <c r="BF471" s="312"/>
      <c r="BG471" s="78"/>
      <c r="BH471" s="54" t="str">
        <f>IF(BD471&gt;=80,"ATINGEM CONCEITO 3","NAO")</f>
        <v>NAO</v>
      </c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60"/>
    </row>
    <row r="472" spans="3:81" ht="15.75" thickBot="1">
      <c r="C472" t="str">
        <f>A98</f>
        <v>USJT</v>
      </c>
      <c r="E472">
        <f ca="1">USJT!E22</f>
        <v>0</v>
      </c>
      <c r="F472">
        <f ca="1">USJT!F22</f>
        <v>0</v>
      </c>
      <c r="G472">
        <f ca="1">USJT!G22</f>
        <v>4</v>
      </c>
      <c r="H472">
        <f ca="1">USJT!H22</f>
        <v>1</v>
      </c>
      <c r="I472">
        <f ca="1">USJT!I22</f>
        <v>6</v>
      </c>
      <c r="J472">
        <f ca="1">USJT!J22</f>
        <v>0</v>
      </c>
      <c r="K472">
        <f ca="1">USJT!K22</f>
        <v>0</v>
      </c>
      <c r="L472">
        <f ca="1">USJT!L22</f>
        <v>0</v>
      </c>
      <c r="M472">
        <f ca="1">USJT!M22</f>
        <v>0</v>
      </c>
      <c r="N472">
        <f ca="1">USJT!N22</f>
        <v>0</v>
      </c>
      <c r="O472">
        <f ca="1">USJT!O22</f>
        <v>0</v>
      </c>
      <c r="P472">
        <f ca="1">USJT!P22</f>
        <v>0</v>
      </c>
      <c r="Q472">
        <f ca="1">USJT!Q22</f>
        <v>0</v>
      </c>
      <c r="R472">
        <f ca="1">USJT!R22</f>
        <v>0</v>
      </c>
      <c r="S472">
        <f ca="1">USJT!S22</f>
        <v>2</v>
      </c>
      <c r="U472">
        <f ca="1">USJT!U22</f>
        <v>0</v>
      </c>
      <c r="V472">
        <f ca="1">USJT!V22</f>
        <v>0</v>
      </c>
      <c r="W472">
        <f ca="1">USJT!W22</f>
        <v>0</v>
      </c>
      <c r="X472">
        <f ca="1">USJT!X22</f>
        <v>0</v>
      </c>
      <c r="Y472">
        <f ca="1">USJT!Y22</f>
        <v>4</v>
      </c>
      <c r="Z472">
        <f ca="1">USJT!Z22</f>
        <v>0</v>
      </c>
      <c r="AA472">
        <f ca="1">USJT!AA22</f>
        <v>0</v>
      </c>
      <c r="AB472">
        <f ca="1">USJT!AB22</f>
        <v>0</v>
      </c>
      <c r="AC472">
        <f ca="1">USJT!AC22</f>
        <v>0</v>
      </c>
      <c r="AD472">
        <f ca="1">USJT!AD22</f>
        <v>0</v>
      </c>
      <c r="AE472">
        <f ca="1">USJT!AE22</f>
        <v>0</v>
      </c>
      <c r="AF472">
        <f ca="1">USJT!AF22</f>
        <v>0</v>
      </c>
      <c r="AG472">
        <f ca="1">USJT!AG22</f>
        <v>0</v>
      </c>
      <c r="AH472">
        <f ca="1">USJT!AH22</f>
        <v>0</v>
      </c>
      <c r="AI472">
        <f ca="1">USJT!AI22</f>
        <v>0</v>
      </c>
      <c r="AJ472">
        <f ca="1">USJT!AJ22</f>
        <v>0</v>
      </c>
      <c r="AY472" s="1" t="s">
        <v>65</v>
      </c>
      <c r="AZ472" s="60"/>
      <c r="BA472" s="309">
        <f>AZ455-COUNTIF(CG3:CG453,"=NAO")</f>
        <v>270</v>
      </c>
      <c r="BB472" s="281"/>
      <c r="BC472" s="77"/>
      <c r="BD472" s="310">
        <f>(BA472/G460)*100</f>
        <v>73.170731707317074</v>
      </c>
      <c r="BE472" s="311"/>
      <c r="BF472" s="312"/>
      <c r="BG472" s="78"/>
      <c r="BH472" s="54" t="str">
        <f>IF(BD472&gt;=80," ATINGEM CONCEITO 4","NAO")</f>
        <v>NAO</v>
      </c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60"/>
    </row>
    <row r="473" spans="3:81" ht="15.75" thickBot="1">
      <c r="C473" t="str">
        <f>A116</f>
        <v>UNICAMP</v>
      </c>
      <c r="E473">
        <f ca="1">UNICAMP!E39</f>
        <v>1</v>
      </c>
      <c r="F473">
        <f ca="1">UNICAMP!F39</f>
        <v>3</v>
      </c>
      <c r="G473">
        <f ca="1">UNICAMP!G39</f>
        <v>5</v>
      </c>
      <c r="H473">
        <f ca="1">UNICAMP!H39</f>
        <v>0</v>
      </c>
      <c r="I473">
        <f ca="1">UNICAMP!I39</f>
        <v>1</v>
      </c>
      <c r="J473">
        <f ca="1">UNICAMP!J39</f>
        <v>2</v>
      </c>
      <c r="K473">
        <f ca="1">UNICAMP!K39</f>
        <v>0</v>
      </c>
      <c r="L473">
        <f ca="1">UNICAMP!L39</f>
        <v>0</v>
      </c>
      <c r="M473">
        <f ca="1">UNICAMP!M39</f>
        <v>3</v>
      </c>
      <c r="N473">
        <f ca="1">UNICAMP!N39</f>
        <v>0</v>
      </c>
      <c r="O473">
        <f ca="1">UNICAMP!O39</f>
        <v>1</v>
      </c>
      <c r="P473">
        <f ca="1">UNICAMP!P39</f>
        <v>0</v>
      </c>
      <c r="Q473">
        <f ca="1">UNICAMP!Q39</f>
        <v>0</v>
      </c>
      <c r="R473">
        <f ca="1">UNICAMP!R39</f>
        <v>1</v>
      </c>
      <c r="S473">
        <f ca="1">UNICAMP!S39</f>
        <v>0</v>
      </c>
      <c r="U473">
        <f ca="1">UNICAMP!U39</f>
        <v>7</v>
      </c>
      <c r="V473">
        <f ca="1">UNICAMP!V39</f>
        <v>1</v>
      </c>
      <c r="W473">
        <f ca="1">UNICAMP!W39</f>
        <v>2</v>
      </c>
      <c r="X473">
        <f ca="1">UNICAMP!X39</f>
        <v>1</v>
      </c>
      <c r="Y473">
        <f ca="1">UNICAMP!Y39</f>
        <v>0</v>
      </c>
      <c r="Z473">
        <f ca="1">UNICAMP!Z39</f>
        <v>1</v>
      </c>
      <c r="AA473">
        <f ca="1">UNICAMP!AA39</f>
        <v>0</v>
      </c>
      <c r="AB473">
        <f ca="1">UNICAMP!AB39</f>
        <v>0</v>
      </c>
      <c r="AC473">
        <f ca="1">UNICAMP!AC39</f>
        <v>0</v>
      </c>
      <c r="AD473">
        <f ca="1">UNICAMP!AD39</f>
        <v>0</v>
      </c>
      <c r="AE473">
        <f ca="1">UNICAMP!AE39</f>
        <v>0</v>
      </c>
      <c r="AF473">
        <f ca="1">UNICAMP!AF39</f>
        <v>0</v>
      </c>
      <c r="AG473">
        <f ca="1">UNICAMP!AG39</f>
        <v>0</v>
      </c>
      <c r="AH473">
        <f ca="1">UNICAMP!AH39</f>
        <v>0</v>
      </c>
      <c r="AI473">
        <f ca="1">UNICAMP!AI39</f>
        <v>0</v>
      </c>
      <c r="AJ473">
        <f ca="1">UNICAMP!AJ39</f>
        <v>0</v>
      </c>
      <c r="AY473" s="313" t="s">
        <v>66</v>
      </c>
      <c r="AZ473" s="314"/>
      <c r="BA473" s="309">
        <f>AZ455-COUNTIF(CI3:CI453,"=NAO")</f>
        <v>241</v>
      </c>
      <c r="BB473" s="281"/>
      <c r="BC473" s="77"/>
      <c r="BD473" s="310">
        <f>(BA473/G460)*100</f>
        <v>65.311653116531161</v>
      </c>
      <c r="BE473" s="311"/>
      <c r="BF473" s="312"/>
      <c r="BG473" s="78"/>
      <c r="BH473" s="54" t="str">
        <f>IF(BD473&gt;=80,"ATINGEM CONCEITO 5","NAO")</f>
        <v>NAO</v>
      </c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60"/>
    </row>
    <row r="474" spans="3:81">
      <c r="C474" t="str">
        <f>A151</f>
        <v>UDESC</v>
      </c>
      <c r="E474">
        <f ca="1">UDESC!E22</f>
        <v>1</v>
      </c>
      <c r="F474">
        <f ca="1">UDESC!F22</f>
        <v>3</v>
      </c>
      <c r="G474">
        <f ca="1">UDESC!G22</f>
        <v>5</v>
      </c>
      <c r="H474">
        <f ca="1">UDESC!H22</f>
        <v>0</v>
      </c>
      <c r="I474">
        <f ca="1">UDESC!I22</f>
        <v>0</v>
      </c>
      <c r="J474">
        <f ca="1">UDESC!J22</f>
        <v>0</v>
      </c>
      <c r="K474">
        <f ca="1">UDESC!K22</f>
        <v>0</v>
      </c>
      <c r="L474">
        <f ca="1">UDESC!L22</f>
        <v>0</v>
      </c>
      <c r="M474">
        <f ca="1">UDESC!M22</f>
        <v>0</v>
      </c>
      <c r="N474">
        <f ca="1">UDESC!N22</f>
        <v>0</v>
      </c>
      <c r="O474">
        <f ca="1">UDESC!O22</f>
        <v>0</v>
      </c>
      <c r="P474">
        <f ca="1">UDESC!P22</f>
        <v>0</v>
      </c>
      <c r="Q474">
        <f ca="1">UDESC!Q22</f>
        <v>0</v>
      </c>
      <c r="R474">
        <f ca="1">UDESC!R22</f>
        <v>0</v>
      </c>
      <c r="S474">
        <f ca="1">UDESC!S22</f>
        <v>0</v>
      </c>
      <c r="U474">
        <f ca="1">UDESC!U22</f>
        <v>1</v>
      </c>
      <c r="V474">
        <f ca="1">UDESC!V22</f>
        <v>2</v>
      </c>
      <c r="W474">
        <f ca="1">UDESC!W22</f>
        <v>7</v>
      </c>
      <c r="X474">
        <f ca="1">UDESC!X22</f>
        <v>1</v>
      </c>
      <c r="Y474">
        <f ca="1">UDESC!Y22</f>
        <v>1</v>
      </c>
      <c r="Z474">
        <f ca="1">UDESC!Z22</f>
        <v>1</v>
      </c>
      <c r="AA474">
        <f ca="1">UDESC!AA22</f>
        <v>1</v>
      </c>
      <c r="AB474">
        <f ca="1">UDESC!AB22</f>
        <v>0</v>
      </c>
      <c r="AC474">
        <f ca="1">UDESC!AC22</f>
        <v>0</v>
      </c>
      <c r="AD474">
        <f ca="1">UDESC!AD22</f>
        <v>0</v>
      </c>
      <c r="AE474">
        <f ca="1">UDESC!AE22</f>
        <v>0</v>
      </c>
      <c r="AF474">
        <f ca="1">UDESC!AF22</f>
        <v>0</v>
      </c>
      <c r="AG474">
        <f ca="1">UDESC!AG22</f>
        <v>0</v>
      </c>
      <c r="AH474">
        <f ca="1">UDESC!AH22</f>
        <v>0</v>
      </c>
      <c r="AI474">
        <f ca="1">UDESC!AI22</f>
        <v>0</v>
      </c>
      <c r="AJ474">
        <f ca="1">UDESC!AJ22</f>
        <v>0</v>
      </c>
    </row>
    <row r="475" spans="3:81" ht="15.75" thickBot="1">
      <c r="C475" t="str">
        <f>A169</f>
        <v>UNB</v>
      </c>
      <c r="E475">
        <f ca="1">UNB!E20</f>
        <v>1</v>
      </c>
      <c r="F475">
        <f ca="1">UNB!F20</f>
        <v>1</v>
      </c>
      <c r="G475">
        <f ca="1">UNB!G20</f>
        <v>3</v>
      </c>
      <c r="H475">
        <f ca="1">UNB!H20</f>
        <v>0</v>
      </c>
      <c r="I475">
        <f ca="1">UNB!I20</f>
        <v>0</v>
      </c>
      <c r="J475">
        <f ca="1">UNB!J20</f>
        <v>0</v>
      </c>
      <c r="K475">
        <f ca="1">UNB!K20</f>
        <v>0</v>
      </c>
      <c r="L475">
        <f ca="1">UNB!L20</f>
        <v>0</v>
      </c>
      <c r="M475">
        <f ca="1">UNB!M20</f>
        <v>0</v>
      </c>
      <c r="N475">
        <f ca="1">UNB!N20</f>
        <v>0</v>
      </c>
      <c r="O475">
        <f ca="1">UNB!O20</f>
        <v>0</v>
      </c>
      <c r="P475">
        <f ca="1">UNB!P20</f>
        <v>0</v>
      </c>
      <c r="Q475">
        <f ca="1">UNB!Q20</f>
        <v>0</v>
      </c>
      <c r="R475">
        <f ca="1">UNB!R20</f>
        <v>0</v>
      </c>
      <c r="S475">
        <f ca="1">UNB!S20</f>
        <v>0</v>
      </c>
      <c r="U475">
        <f ca="1">UNB!U20</f>
        <v>1</v>
      </c>
      <c r="V475">
        <f ca="1">UNB!V20</f>
        <v>0</v>
      </c>
      <c r="W475">
        <f ca="1">UNB!W20</f>
        <v>3</v>
      </c>
      <c r="X475">
        <f ca="1">UNB!X20</f>
        <v>0</v>
      </c>
      <c r="Y475">
        <f ca="1">UNB!Y20</f>
        <v>0</v>
      </c>
      <c r="Z475">
        <f ca="1">UNB!Z20</f>
        <v>0</v>
      </c>
      <c r="AA475">
        <f ca="1">UNB!AA20</f>
        <v>0</v>
      </c>
      <c r="AB475">
        <f ca="1">UNB!AB20</f>
        <v>0</v>
      </c>
      <c r="AC475">
        <f ca="1">UNB!AC20</f>
        <v>0</v>
      </c>
      <c r="AD475">
        <f ca="1">UNB!AD20</f>
        <v>0</v>
      </c>
      <c r="AE475">
        <f ca="1">UNB!AE20</f>
        <v>0</v>
      </c>
      <c r="AF475">
        <f ca="1">UNB!AF20</f>
        <v>0</v>
      </c>
      <c r="AG475">
        <f ca="1">UNB!AG20</f>
        <v>0</v>
      </c>
      <c r="AH475">
        <f ca="1">UNB!AH20</f>
        <v>0</v>
      </c>
      <c r="AI475">
        <f ca="1">UNB!AI20</f>
        <v>0</v>
      </c>
      <c r="AJ475">
        <f ca="1">UNB!AJ20</f>
        <v>0</v>
      </c>
    </row>
    <row r="476" spans="3:81" ht="15.75" thickBot="1">
      <c r="C476" t="str">
        <f>A185</f>
        <v>UPE/UFPB</v>
      </c>
      <c r="E476">
        <f ca="1">'UPE-UFPB'!E23</f>
        <v>0</v>
      </c>
      <c r="F476">
        <f ca="1">'UPE-UFPB'!F23</f>
        <v>0</v>
      </c>
      <c r="G476">
        <f ca="1">'UPE-UFPB'!G23</f>
        <v>0</v>
      </c>
      <c r="H476">
        <f ca="1">'UPE-UFPB'!H23</f>
        <v>10</v>
      </c>
      <c r="I476">
        <f ca="1">'UPE-UFPB'!I23</f>
        <v>0</v>
      </c>
      <c r="J476">
        <f ca="1">'UPE-UFPB'!J23</f>
        <v>0</v>
      </c>
      <c r="K476">
        <f ca="1">'UPE-UFPB'!K23</f>
        <v>0</v>
      </c>
      <c r="L476">
        <f ca="1">'UPE-UFPB'!L23</f>
        <v>0</v>
      </c>
      <c r="M476">
        <f ca="1">'UPE-UFPB'!M23</f>
        <v>0</v>
      </c>
      <c r="N476">
        <f ca="1">'UPE-UFPB'!N23</f>
        <v>0</v>
      </c>
      <c r="O476">
        <f ca="1">'UPE-UFPB'!O23</f>
        <v>0</v>
      </c>
      <c r="P476">
        <f ca="1">'UPE-UFPB'!P23</f>
        <v>0</v>
      </c>
      <c r="Q476">
        <f ca="1">'UPE-UFPB'!Q23</f>
        <v>0</v>
      </c>
      <c r="R476">
        <f ca="1">'UPE-UFPB'!R23</f>
        <v>0</v>
      </c>
      <c r="S476">
        <f ca="1">'UPE-UFPB'!S23</f>
        <v>0</v>
      </c>
      <c r="U476">
        <f ca="1">'UPE-UFPB'!U23</f>
        <v>0</v>
      </c>
      <c r="V476">
        <f ca="1">'UPE-UFPB'!V23</f>
        <v>0</v>
      </c>
      <c r="W476">
        <f ca="1">'UPE-UFPB'!W23</f>
        <v>0</v>
      </c>
      <c r="X476">
        <f ca="1">'UPE-UFPB'!X23</f>
        <v>1</v>
      </c>
      <c r="Y476">
        <f ca="1">'UPE-UFPB'!Y23</f>
        <v>0</v>
      </c>
      <c r="Z476">
        <f ca="1">'UPE-UFPB'!Z23</f>
        <v>0</v>
      </c>
      <c r="AA476">
        <f ca="1">'UPE-UFPB'!AA23</f>
        <v>0</v>
      </c>
      <c r="AB476">
        <f ca="1">'UPE-UFPB'!AB23</f>
        <v>0</v>
      </c>
      <c r="AC476">
        <f ca="1">'UPE-UFPB'!AC23</f>
        <v>0</v>
      </c>
      <c r="AD476">
        <f ca="1">'UPE-UFPB'!AD23</f>
        <v>0</v>
      </c>
      <c r="AE476">
        <f ca="1">'UPE-UFPB'!AE23</f>
        <v>0</v>
      </c>
      <c r="AF476">
        <f ca="1">'UPE-UFPB'!AF23</f>
        <v>0</v>
      </c>
      <c r="AG476">
        <f ca="1">'UPE-UFPB'!AG23</f>
        <v>0</v>
      </c>
      <c r="AH476">
        <f ca="1">'UPE-UFPB'!AH23</f>
        <v>0</v>
      </c>
      <c r="AI476">
        <f ca="1">'UPE-UFPB'!AI23</f>
        <v>0</v>
      </c>
      <c r="AJ476">
        <f ca="1">'UPE-UFPB'!AJ23</f>
        <v>0</v>
      </c>
      <c r="AY476" s="292" t="s">
        <v>67</v>
      </c>
      <c r="AZ476" s="282"/>
      <c r="BA476" s="282"/>
      <c r="BB476" s="282"/>
      <c r="BC476" s="282"/>
      <c r="BD476" s="282"/>
      <c r="BE476" s="282"/>
      <c r="BF476" s="282"/>
      <c r="BG476" s="282"/>
      <c r="BH476" s="282"/>
      <c r="BI476" s="282"/>
      <c r="BJ476" s="282"/>
      <c r="BK476" s="282"/>
      <c r="BL476" s="282"/>
      <c r="BM476" s="282"/>
      <c r="BN476" s="282"/>
      <c r="BO476" s="282"/>
      <c r="BP476" s="282"/>
      <c r="BQ476" s="282"/>
      <c r="BR476" s="282"/>
      <c r="BS476" s="282"/>
      <c r="BT476" s="282"/>
      <c r="BU476" s="282"/>
      <c r="BV476" s="283"/>
    </row>
    <row r="477" spans="3:81" ht="15.75" thickBot="1">
      <c r="C477" t="str">
        <f>A204</f>
        <v>USP</v>
      </c>
      <c r="E477">
        <f ca="1">USP!E49</f>
        <v>14</v>
      </c>
      <c r="F477">
        <f ca="1">USP!F49</f>
        <v>19</v>
      </c>
      <c r="G477">
        <f ca="1">USP!G49</f>
        <v>18</v>
      </c>
      <c r="H477">
        <f ca="1">USP!H49</f>
        <v>6</v>
      </c>
      <c r="I477">
        <f ca="1">USP!I49</f>
        <v>2</v>
      </c>
      <c r="J477">
        <f ca="1">USP!J49</f>
        <v>4</v>
      </c>
      <c r="K477">
        <f ca="1">USP!K49</f>
        <v>0</v>
      </c>
      <c r="L477">
        <f ca="1">USP!L49</f>
        <v>0</v>
      </c>
      <c r="M477">
        <f ca="1">USP!M49</f>
        <v>0</v>
      </c>
      <c r="N477">
        <f ca="1">USP!N49</f>
        <v>0</v>
      </c>
      <c r="O477">
        <f ca="1">USP!O49</f>
        <v>0</v>
      </c>
      <c r="P477">
        <f ca="1">USP!P49</f>
        <v>0</v>
      </c>
      <c r="Q477">
        <f ca="1">USP!Q49</f>
        <v>0</v>
      </c>
      <c r="R477">
        <f ca="1">USP!R49</f>
        <v>0</v>
      </c>
      <c r="S477">
        <f ca="1">USP!S49</f>
        <v>1</v>
      </c>
      <c r="U477">
        <f ca="1">USP!U49</f>
        <v>28</v>
      </c>
      <c r="V477">
        <f ca="1">USP!V49</f>
        <v>10</v>
      </c>
      <c r="W477">
        <f ca="1">USP!W49</f>
        <v>13</v>
      </c>
      <c r="X477">
        <f ca="1">USP!X49</f>
        <v>3</v>
      </c>
      <c r="Y477">
        <f ca="1">USP!Y49</f>
        <v>0</v>
      </c>
      <c r="Z477">
        <f ca="1">USP!Z49</f>
        <v>5</v>
      </c>
      <c r="AA477">
        <f ca="1">USP!AA49</f>
        <v>0</v>
      </c>
      <c r="AB477">
        <f ca="1">USP!AB49</f>
        <v>0</v>
      </c>
      <c r="AC477">
        <f ca="1">USP!AC49</f>
        <v>0</v>
      </c>
      <c r="AD477">
        <f ca="1">USP!AD49</f>
        <v>0</v>
      </c>
      <c r="AE477">
        <f ca="1">USP!AE49</f>
        <v>1</v>
      </c>
      <c r="AF477">
        <f ca="1">USP!AF49</f>
        <v>0</v>
      </c>
      <c r="AG477">
        <f ca="1">USP!AG49</f>
        <v>0</v>
      </c>
      <c r="AH477">
        <f ca="1">USP!AH49</f>
        <v>3</v>
      </c>
      <c r="AI477">
        <f ca="1">USP!AI49</f>
        <v>0</v>
      </c>
      <c r="AJ477">
        <f ca="1">USP!AJ49</f>
        <v>0</v>
      </c>
      <c r="AY477" t="s">
        <v>43</v>
      </c>
      <c r="AZ477">
        <f>G460</f>
        <v>369</v>
      </c>
      <c r="BA477" s="79" t="s">
        <v>8</v>
      </c>
      <c r="BB477" s="80" t="s">
        <v>9</v>
      </c>
      <c r="BC477" s="80"/>
      <c r="BD477" s="80" t="s">
        <v>10</v>
      </c>
      <c r="BE477" s="80"/>
      <c r="BF477" s="80" t="s">
        <v>11</v>
      </c>
      <c r="BG477" s="80"/>
      <c r="BH477" s="80" t="s">
        <v>12</v>
      </c>
      <c r="BI477" s="80" t="s">
        <v>13</v>
      </c>
      <c r="BJ477" s="80" t="s">
        <v>14</v>
      </c>
      <c r="BK477" s="80" t="s">
        <v>15</v>
      </c>
      <c r="BL477" s="80" t="s">
        <v>16</v>
      </c>
      <c r="BM477" s="80"/>
      <c r="BN477" s="80" t="s">
        <v>17</v>
      </c>
      <c r="BO477" s="80"/>
      <c r="BP477" s="80" t="s">
        <v>27</v>
      </c>
      <c r="BQ477" s="80" t="s">
        <v>19</v>
      </c>
      <c r="BR477" s="80" t="s">
        <v>20</v>
      </c>
      <c r="BS477" s="80"/>
      <c r="BT477" s="80" t="s">
        <v>21</v>
      </c>
      <c r="BU477" s="80"/>
      <c r="BV477" s="81" t="s">
        <v>22</v>
      </c>
    </row>
    <row r="478" spans="3:81">
      <c r="C478" t="str">
        <f>A249</f>
        <v>UFES</v>
      </c>
      <c r="E478">
        <f ca="1">UFES!E29</f>
        <v>0</v>
      </c>
      <c r="F478">
        <f ca="1">UFES!F29</f>
        <v>2</v>
      </c>
      <c r="G478">
        <f ca="1">UFES!G29</f>
        <v>2</v>
      </c>
      <c r="H478">
        <f ca="1">UFES!H29</f>
        <v>1</v>
      </c>
      <c r="I478">
        <f ca="1">UFES!I29</f>
        <v>0</v>
      </c>
      <c r="J478">
        <f ca="1">UFES!J29</f>
        <v>0</v>
      </c>
      <c r="K478">
        <f ca="1">UFES!K29</f>
        <v>0</v>
      </c>
      <c r="L478">
        <f ca="1">UFES!L29</f>
        <v>0</v>
      </c>
      <c r="M478">
        <f ca="1">UFES!M29</f>
        <v>0</v>
      </c>
      <c r="N478">
        <f ca="1">UFES!N29</f>
        <v>0</v>
      </c>
      <c r="O478">
        <f ca="1">UFES!O29</f>
        <v>0</v>
      </c>
      <c r="P478">
        <f ca="1">UFES!P29</f>
        <v>0</v>
      </c>
      <c r="Q478">
        <f ca="1">UFES!Q29</f>
        <v>0</v>
      </c>
      <c r="R478">
        <f ca="1">UFES!R29</f>
        <v>0</v>
      </c>
      <c r="S478">
        <f ca="1">UFES!S29</f>
        <v>1</v>
      </c>
      <c r="U478">
        <f ca="1">UFES!U29</f>
        <v>1</v>
      </c>
      <c r="V478">
        <f ca="1">UFES!V29</f>
        <v>6</v>
      </c>
      <c r="W478">
        <f ca="1">UFES!W29</f>
        <v>1</v>
      </c>
      <c r="X478">
        <f ca="1">UFES!X29</f>
        <v>0</v>
      </c>
      <c r="Y478">
        <f ca="1">UFES!Y29</f>
        <v>0</v>
      </c>
      <c r="Z478">
        <f ca="1">UFES!Z29</f>
        <v>1</v>
      </c>
      <c r="AA478">
        <f ca="1">UFES!AA29</f>
        <v>0</v>
      </c>
      <c r="AB478">
        <f ca="1">UFES!AB29</f>
        <v>0</v>
      </c>
      <c r="AC478">
        <f ca="1">UFES!AC29</f>
        <v>0</v>
      </c>
      <c r="AD478">
        <f ca="1">UFES!AD29</f>
        <v>0</v>
      </c>
      <c r="AE478">
        <f ca="1">UFES!AE29</f>
        <v>0</v>
      </c>
      <c r="AF478">
        <f ca="1">UFES!AF29</f>
        <v>0</v>
      </c>
      <c r="AG478">
        <f ca="1">UFES!AG29</f>
        <v>0</v>
      </c>
      <c r="AH478">
        <f ca="1">UFES!AH29</f>
        <v>0</v>
      </c>
      <c r="AI478">
        <f ca="1">UFES!AI29</f>
        <v>0</v>
      </c>
      <c r="AJ478">
        <f ca="1">UFES!AJ29</f>
        <v>0</v>
      </c>
      <c r="AY478" t="s">
        <v>68</v>
      </c>
      <c r="BA478">
        <f>COUNTIF(BA3:BA453,"&gt;0")</f>
        <v>161</v>
      </c>
      <c r="BB478">
        <f>COUNTIF(BB3:BB453,"&gt;0")</f>
        <v>268</v>
      </c>
      <c r="BD478">
        <f>COUNTIF(BD3:BD453,"&gt;0")</f>
        <v>293</v>
      </c>
      <c r="BF478">
        <f>COUNTIF(BF3:BF453,"&gt;0")</f>
        <v>200</v>
      </c>
      <c r="BH478">
        <f t="shared" ref="BH478:BV478" si="643">COUNTIF(BH3:BH453,"&gt;0")</f>
        <v>71</v>
      </c>
      <c r="BI478">
        <f t="shared" si="643"/>
        <v>154</v>
      </c>
      <c r="BJ478">
        <f t="shared" si="643"/>
        <v>63</v>
      </c>
      <c r="BK478">
        <f t="shared" si="643"/>
        <v>7</v>
      </c>
      <c r="BL478">
        <f t="shared" si="643"/>
        <v>5</v>
      </c>
      <c r="BM478">
        <f t="shared" si="643"/>
        <v>12</v>
      </c>
      <c r="BN478">
        <f t="shared" si="643"/>
        <v>25</v>
      </c>
      <c r="BO478">
        <f t="shared" si="643"/>
        <v>21</v>
      </c>
      <c r="BP478">
        <f t="shared" si="643"/>
        <v>21</v>
      </c>
      <c r="BQ478">
        <f t="shared" si="643"/>
        <v>7</v>
      </c>
      <c r="BR478">
        <f t="shared" si="643"/>
        <v>15</v>
      </c>
      <c r="BS478">
        <f t="shared" si="643"/>
        <v>21</v>
      </c>
      <c r="BT478">
        <f t="shared" si="643"/>
        <v>46</v>
      </c>
      <c r="BU478">
        <f t="shared" si="643"/>
        <v>48</v>
      </c>
      <c r="BV478">
        <f t="shared" si="643"/>
        <v>48</v>
      </c>
    </row>
    <row r="479" spans="3:81">
      <c r="C479" t="str">
        <f>A274</f>
        <v>UNESP/RC</v>
      </c>
      <c r="E479">
        <f ca="1">UNESP!E30</f>
        <v>2</v>
      </c>
      <c r="F479">
        <f ca="1">UNESP!F30</f>
        <v>2</v>
      </c>
      <c r="G479">
        <f ca="1">UNESP!G30</f>
        <v>5</v>
      </c>
      <c r="H479">
        <f ca="1">UNESP!H30</f>
        <v>2</v>
      </c>
      <c r="I479">
        <f ca="1">UNESP!I30</f>
        <v>1</v>
      </c>
      <c r="J479">
        <f ca="1">UNESP!J30</f>
        <v>1</v>
      </c>
      <c r="K479">
        <f ca="1">UNESP!K30</f>
        <v>1</v>
      </c>
      <c r="L479">
        <f ca="1">UNESP!L30</f>
        <v>0</v>
      </c>
      <c r="M479">
        <f ca="1">UNESP!M30</f>
        <v>0</v>
      </c>
      <c r="N479">
        <f ca="1">UNESP!N30</f>
        <v>0</v>
      </c>
      <c r="O479">
        <f ca="1">UNESP!O30</f>
        <v>0</v>
      </c>
      <c r="P479">
        <f ca="1">UNESP!P30</f>
        <v>0</v>
      </c>
      <c r="Q479">
        <f ca="1">UNESP!Q30</f>
        <v>0</v>
      </c>
      <c r="R479">
        <f ca="1">UNESP!R30</f>
        <v>0</v>
      </c>
      <c r="S479">
        <f ca="1">UNESP!S30</f>
        <v>0</v>
      </c>
      <c r="U479">
        <f ca="1">UNESP!U30</f>
        <v>2</v>
      </c>
      <c r="V479">
        <f ca="1">UNESP!V30</f>
        <v>5</v>
      </c>
      <c r="W479">
        <f ca="1">UNESP!W30</f>
        <v>15</v>
      </c>
      <c r="X479">
        <f ca="1">UNESP!X30</f>
        <v>5</v>
      </c>
      <c r="Y479">
        <f ca="1">UNESP!Y30</f>
        <v>0</v>
      </c>
      <c r="Z479">
        <f ca="1">UNESP!Z30</f>
        <v>2</v>
      </c>
      <c r="AA479">
        <f ca="1">UNESP!AA30</f>
        <v>0</v>
      </c>
      <c r="AB479">
        <f ca="1">UNESP!AB30</f>
        <v>0</v>
      </c>
      <c r="AC479">
        <f ca="1">UNESP!AC30</f>
        <v>0</v>
      </c>
      <c r="AD479">
        <f ca="1">UNESP!AD30</f>
        <v>0</v>
      </c>
      <c r="AE479">
        <f ca="1">UNESP!AE30</f>
        <v>2</v>
      </c>
      <c r="AF479">
        <f ca="1">UNESP!AF30</f>
        <v>0</v>
      </c>
      <c r="AG479">
        <f ca="1">UNESP!AG30</f>
        <v>0</v>
      </c>
      <c r="AH479">
        <f ca="1">UNESP!AH30</f>
        <v>0</v>
      </c>
      <c r="AI479">
        <f ca="1">UNESP!AI30</f>
        <v>0</v>
      </c>
      <c r="AJ479">
        <f ca="1">UNESP!AJ30</f>
        <v>0</v>
      </c>
      <c r="AY479" t="s">
        <v>69</v>
      </c>
      <c r="BA479" s="82">
        <f>BA478/$AZ$477*100</f>
        <v>43.631436314363143</v>
      </c>
      <c r="BB479" s="82">
        <f t="shared" ref="BB479:BV479" si="644">BB478/$AZ$477*100</f>
        <v>72.628726287262865</v>
      </c>
      <c r="BC479" s="82"/>
      <c r="BD479" s="82">
        <f t="shared" si="644"/>
        <v>79.403794037940372</v>
      </c>
      <c r="BE479" s="82"/>
      <c r="BF479" s="82">
        <f t="shared" si="644"/>
        <v>54.200542005420047</v>
      </c>
      <c r="BG479" s="82"/>
      <c r="BH479" s="82">
        <f t="shared" si="644"/>
        <v>19.241192411924118</v>
      </c>
      <c r="BI479" s="82">
        <f t="shared" si="644"/>
        <v>41.734417344173444</v>
      </c>
      <c r="BJ479" s="82">
        <f t="shared" si="644"/>
        <v>17.073170731707318</v>
      </c>
      <c r="BK479" s="82">
        <f t="shared" si="644"/>
        <v>1.8970189701897018</v>
      </c>
      <c r="BL479" s="82">
        <f t="shared" si="644"/>
        <v>1.3550135501355014</v>
      </c>
      <c r="BM479" s="82">
        <f t="shared" si="644"/>
        <v>3.2520325203252036</v>
      </c>
      <c r="BN479" s="82">
        <f t="shared" si="644"/>
        <v>6.7750677506775059</v>
      </c>
      <c r="BO479" s="82">
        <f t="shared" si="644"/>
        <v>5.6910569105691051</v>
      </c>
      <c r="BP479" s="82">
        <f t="shared" si="644"/>
        <v>5.6910569105691051</v>
      </c>
      <c r="BQ479" s="82">
        <f t="shared" si="644"/>
        <v>1.8970189701897018</v>
      </c>
      <c r="BR479" s="82">
        <f t="shared" si="644"/>
        <v>4.0650406504065035</v>
      </c>
      <c r="BS479" s="82">
        <f t="shared" si="644"/>
        <v>5.6910569105691051</v>
      </c>
      <c r="BT479" s="82">
        <f t="shared" si="644"/>
        <v>12.466124661246612</v>
      </c>
      <c r="BU479" s="82">
        <f t="shared" si="644"/>
        <v>13.008130081300814</v>
      </c>
      <c r="BV479" s="82">
        <f t="shared" si="644"/>
        <v>13.008130081300814</v>
      </c>
    </row>
    <row r="480" spans="3:81" ht="15.75" thickBot="1">
      <c r="C480" t="str">
        <f>A299</f>
        <v>UFMG</v>
      </c>
      <c r="E480">
        <f ca="1">UFMG!E17</f>
        <v>4</v>
      </c>
      <c r="F480">
        <f ca="1">UFMG!F17</f>
        <v>16</v>
      </c>
      <c r="G480">
        <f ca="1">UFMG!G17</f>
        <v>6</v>
      </c>
      <c r="H480">
        <f ca="1">UFMG!H17</f>
        <v>2</v>
      </c>
      <c r="I480">
        <f ca="1">UFMG!I17</f>
        <v>0</v>
      </c>
      <c r="J480">
        <f ca="1">UFMG!J17</f>
        <v>1</v>
      </c>
      <c r="K480">
        <f ca="1">UFMG!K17</f>
        <v>0</v>
      </c>
      <c r="L480">
        <f ca="1">UFMG!L17</f>
        <v>0</v>
      </c>
      <c r="M480">
        <f ca="1">UFMG!M17</f>
        <v>0</v>
      </c>
      <c r="N480">
        <f ca="1">UFMG!N17</f>
        <v>0</v>
      </c>
      <c r="O480">
        <f ca="1">UFMG!O17</f>
        <v>0</v>
      </c>
      <c r="P480">
        <f ca="1">UFMG!P17</f>
        <v>0</v>
      </c>
      <c r="Q480">
        <f ca="1">UFMG!Q17</f>
        <v>0</v>
      </c>
      <c r="R480">
        <f ca="1">UFMG!R17</f>
        <v>0</v>
      </c>
      <c r="S480">
        <f ca="1">UFMG!S17</f>
        <v>0</v>
      </c>
      <c r="U480">
        <f ca="1">UFMG!U17</f>
        <v>4</v>
      </c>
      <c r="V480">
        <f ca="1">UFMG!V17</f>
        <v>4</v>
      </c>
      <c r="W480">
        <f ca="1">UFMG!W17</f>
        <v>12</v>
      </c>
      <c r="X480">
        <f ca="1">UFMG!X17</f>
        <v>4</v>
      </c>
      <c r="Y480">
        <f ca="1">UFMG!Y17</f>
        <v>0</v>
      </c>
      <c r="Z480">
        <f ca="1">UFMG!Z17</f>
        <v>0</v>
      </c>
      <c r="AA480">
        <f ca="1">UFMG!AA17</f>
        <v>0</v>
      </c>
      <c r="AB480">
        <f ca="1">UFMG!AB17</f>
        <v>0</v>
      </c>
      <c r="AC480">
        <f ca="1">UFMG!AC17</f>
        <v>0</v>
      </c>
      <c r="AD480">
        <f ca="1">UFMG!AD17</f>
        <v>0</v>
      </c>
      <c r="AE480">
        <f ca="1">UFMG!AE17</f>
        <v>0</v>
      </c>
      <c r="AF480">
        <f ca="1">UFMG!AF17</f>
        <v>0</v>
      </c>
      <c r="AG480">
        <f ca="1">UFMG!AG17</f>
        <v>0</v>
      </c>
      <c r="AH480">
        <f ca="1">UFMG!AH17</f>
        <v>0</v>
      </c>
      <c r="AI480">
        <f ca="1">UFMG!AI17</f>
        <v>0</v>
      </c>
      <c r="AJ480">
        <f ca="1">UFMG!AJ17</f>
        <v>0</v>
      </c>
      <c r="BA480" t="s">
        <v>29</v>
      </c>
      <c r="BK480" t="s">
        <v>50</v>
      </c>
      <c r="BQ480" t="s">
        <v>53</v>
      </c>
    </row>
    <row r="481" spans="3:71" ht="15.75" thickBot="1">
      <c r="C481" t="str">
        <f>A312</f>
        <v>UCB</v>
      </c>
      <c r="E481">
        <f ca="1">UCB!E25</f>
        <v>5</v>
      </c>
      <c r="F481">
        <f ca="1">UCB!F25</f>
        <v>4</v>
      </c>
      <c r="G481">
        <f ca="1">UCB!G25</f>
        <v>8</v>
      </c>
      <c r="H481">
        <f ca="1">UCB!H25</f>
        <v>1</v>
      </c>
      <c r="I481">
        <f ca="1">UCB!I25</f>
        <v>0</v>
      </c>
      <c r="J481">
        <f ca="1">UCB!J25</f>
        <v>3</v>
      </c>
      <c r="K481">
        <f ca="1">UCB!K25</f>
        <v>0</v>
      </c>
      <c r="L481">
        <f ca="1">UCB!L25</f>
        <v>0</v>
      </c>
      <c r="M481">
        <f ca="1">UCB!M25</f>
        <v>0</v>
      </c>
      <c r="N481">
        <f ca="1">UCB!N25</f>
        <v>0</v>
      </c>
      <c r="O481">
        <f ca="1">UCB!O25</f>
        <v>0</v>
      </c>
      <c r="P481">
        <f ca="1">UCB!P25</f>
        <v>0</v>
      </c>
      <c r="Q481">
        <f ca="1">UCB!Q25</f>
        <v>0</v>
      </c>
      <c r="R481">
        <f ca="1">UCB!R25</f>
        <v>0</v>
      </c>
      <c r="S481">
        <f ca="1">UCB!S25</f>
        <v>0</v>
      </c>
      <c r="U481">
        <f ca="1">UCB!U25</f>
        <v>7</v>
      </c>
      <c r="V481">
        <f ca="1">UCB!V25</f>
        <v>2</v>
      </c>
      <c r="W481">
        <f ca="1">UCB!W25</f>
        <v>6</v>
      </c>
      <c r="X481">
        <f ca="1">UCB!X25</f>
        <v>2</v>
      </c>
      <c r="Y481">
        <f ca="1">UCB!Y25</f>
        <v>1</v>
      </c>
      <c r="Z481">
        <f ca="1">UCB!Z25</f>
        <v>3</v>
      </c>
      <c r="AA481">
        <f ca="1">UCB!AA25</f>
        <v>0</v>
      </c>
      <c r="AB481">
        <f ca="1">UCB!AB25</f>
        <v>0</v>
      </c>
      <c r="AC481">
        <f ca="1">UCB!AC25</f>
        <v>0</v>
      </c>
      <c r="AD481">
        <f ca="1">UCB!AD25</f>
        <v>0</v>
      </c>
      <c r="AE481">
        <f ca="1">UCB!AE25</f>
        <v>0</v>
      </c>
      <c r="AF481">
        <f ca="1">UCB!AF25</f>
        <v>0</v>
      </c>
      <c r="AG481">
        <f ca="1">UCB!AG25</f>
        <v>0</v>
      </c>
      <c r="AH481">
        <f ca="1">UCB!AH25</f>
        <v>0</v>
      </c>
      <c r="AI481">
        <f ca="1">UCB!AI25</f>
        <v>0</v>
      </c>
      <c r="AJ481">
        <f ca="1">UCB!AJ25</f>
        <v>0</v>
      </c>
      <c r="AX481">
        <v>1</v>
      </c>
      <c r="AY481" t="s">
        <v>23</v>
      </c>
      <c r="BA481" s="288">
        <f>COUNTIF(BC3:BC453,"&gt;0")/$AZ$477*100</f>
        <v>81.300813008130078</v>
      </c>
      <c r="BB481" s="289"/>
      <c r="BC481" s="83"/>
      <c r="BJ481" t="s">
        <v>26</v>
      </c>
      <c r="BK481" s="288">
        <f>COUNTIF(BM3:BM453,"&gt;0")/$AZ$477*100</f>
        <v>3.2520325203252036</v>
      </c>
      <c r="BL481" s="289"/>
      <c r="BM481" s="83"/>
      <c r="BP481" t="s">
        <v>28</v>
      </c>
      <c r="BQ481" s="288">
        <f>COUNTIF(BS3:BS453,"&gt;0")/$AZ$477*100</f>
        <v>5.6910569105691051</v>
      </c>
      <c r="BR481" s="289"/>
      <c r="BS481" s="83"/>
    </row>
    <row r="482" spans="3:71" ht="15.75" thickBot="1">
      <c r="C482" t="str">
        <f>A333</f>
        <v>UFSC</v>
      </c>
      <c r="E482">
        <f ca="1">UFSC!E23</f>
        <v>0</v>
      </c>
      <c r="F482">
        <f ca="1">UFSC!F23</f>
        <v>6</v>
      </c>
      <c r="G482">
        <f ca="1">UFSC!G23</f>
        <v>4</v>
      </c>
      <c r="H482">
        <f ca="1">UFSC!H23</f>
        <v>1</v>
      </c>
      <c r="I482">
        <f ca="1">UFSC!I23</f>
        <v>0</v>
      </c>
      <c r="J482">
        <f ca="1">UFSC!J23</f>
        <v>1</v>
      </c>
      <c r="K482">
        <f ca="1">UFSC!K23</f>
        <v>0</v>
      </c>
      <c r="L482">
        <f ca="1">UFSC!L23</f>
        <v>0</v>
      </c>
      <c r="M482">
        <f ca="1">UFSC!M23</f>
        <v>0</v>
      </c>
      <c r="N482">
        <f ca="1">UFSC!N23</f>
        <v>0</v>
      </c>
      <c r="O482">
        <f ca="1">UFSC!O23</f>
        <v>0</v>
      </c>
      <c r="P482">
        <f ca="1">UFSC!P23</f>
        <v>0</v>
      </c>
      <c r="Q482">
        <f ca="1">UFSC!Q23</f>
        <v>0</v>
      </c>
      <c r="R482">
        <f ca="1">UFSC!R23</f>
        <v>0</v>
      </c>
      <c r="S482">
        <f ca="1">UFSC!S23</f>
        <v>0</v>
      </c>
      <c r="U482">
        <f ca="1">UFSC!U23</f>
        <v>3</v>
      </c>
      <c r="V482">
        <f ca="1">UFSC!V23</f>
        <v>2</v>
      </c>
      <c r="W482">
        <f ca="1">UFSC!W23</f>
        <v>3</v>
      </c>
      <c r="X482">
        <f ca="1">UFSC!X23</f>
        <v>5</v>
      </c>
      <c r="Y482">
        <f ca="1">UFSC!Y23</f>
        <v>0</v>
      </c>
      <c r="Z482">
        <f ca="1">UFSC!Z23</f>
        <v>0</v>
      </c>
      <c r="AA482">
        <f ca="1">UFSC!AA23</f>
        <v>0</v>
      </c>
      <c r="AB482">
        <f ca="1">UFSC!AB23</f>
        <v>0</v>
      </c>
      <c r="AC482">
        <f ca="1">UFSC!AC23</f>
        <v>0</v>
      </c>
      <c r="AD482">
        <f ca="1">UFSC!AD23</f>
        <v>0</v>
      </c>
      <c r="AE482">
        <f ca="1">UFSC!AE23</f>
        <v>0</v>
      </c>
      <c r="AF482">
        <f ca="1">UFSC!AF23</f>
        <v>0</v>
      </c>
      <c r="AG482">
        <f ca="1">UFSC!AG23</f>
        <v>0</v>
      </c>
      <c r="AH482">
        <f ca="1">UFSC!AH23</f>
        <v>0</v>
      </c>
      <c r="AI482">
        <f ca="1">UFSC!AI23</f>
        <v>0</v>
      </c>
      <c r="AJ482">
        <f ca="1">UFSC!AJ23</f>
        <v>0</v>
      </c>
      <c r="AY482" t="s">
        <v>24</v>
      </c>
      <c r="BA482" s="305">
        <f>COUNTIF(BE3:BE545,"&gt;0")/$AZ$477*100</f>
        <v>96.747967479674799</v>
      </c>
      <c r="BB482" s="306"/>
      <c r="BC482" s="306"/>
      <c r="BD482" s="307"/>
      <c r="BE482" s="83"/>
    </row>
    <row r="483" spans="3:71" ht="15.75" thickBot="1">
      <c r="C483" t="str">
        <f>A352</f>
        <v>UNIMEP</v>
      </c>
      <c r="E483">
        <f ca="1">UNIMEP!E16</f>
        <v>0</v>
      </c>
      <c r="F483">
        <f ca="1">UNIMEP!F16</f>
        <v>2</v>
      </c>
      <c r="G483">
        <f ca="1">UNIMEP!G16</f>
        <v>2</v>
      </c>
      <c r="H483">
        <f ca="1">UNIMEP!H16</f>
        <v>2</v>
      </c>
      <c r="I483">
        <f ca="1">UNIMEP!I16</f>
        <v>0</v>
      </c>
      <c r="J483">
        <f ca="1">UNIMEP!J16</f>
        <v>0</v>
      </c>
      <c r="K483">
        <f ca="1">UNIMEP!K16</f>
        <v>0</v>
      </c>
      <c r="L483">
        <f ca="1">UNIMEP!L16</f>
        <v>0</v>
      </c>
      <c r="M483">
        <f ca="1">UNIMEP!M16</f>
        <v>0</v>
      </c>
      <c r="N483">
        <f ca="1">UNIMEP!N16</f>
        <v>0</v>
      </c>
      <c r="O483">
        <f ca="1">UNIMEP!O16</f>
        <v>0</v>
      </c>
      <c r="P483">
        <f ca="1">UNIMEP!P16</f>
        <v>0</v>
      </c>
      <c r="Q483">
        <f ca="1">UNIMEP!Q16</f>
        <v>0</v>
      </c>
      <c r="R483">
        <f ca="1">UNIMEP!R16</f>
        <v>0</v>
      </c>
      <c r="S483">
        <f ca="1">UNIMEP!S16</f>
        <v>0</v>
      </c>
      <c r="U483">
        <f ca="1">UNIMEP!U16</f>
        <v>2</v>
      </c>
      <c r="V483">
        <f ca="1">UNIMEP!V16</f>
        <v>0</v>
      </c>
      <c r="W483">
        <f ca="1">UNIMEP!W16</f>
        <v>0</v>
      </c>
      <c r="X483">
        <f ca="1">UNIMEP!X16</f>
        <v>0</v>
      </c>
      <c r="Y483">
        <f ca="1">UNIMEP!Y16</f>
        <v>0</v>
      </c>
      <c r="Z483">
        <f ca="1">UNIMEP!Z16</f>
        <v>0</v>
      </c>
      <c r="AA483">
        <f ca="1">UNIMEP!AA16</f>
        <v>0</v>
      </c>
      <c r="AB483">
        <f ca="1">UNIMEP!AB16</f>
        <v>0</v>
      </c>
      <c r="AC483">
        <f ca="1">UNIMEP!AC16</f>
        <v>0</v>
      </c>
      <c r="AD483">
        <f ca="1">UNIMEP!AD16</f>
        <v>0</v>
      </c>
      <c r="AE483">
        <f ca="1">UNIMEP!AE16</f>
        <v>0</v>
      </c>
      <c r="AF483">
        <f ca="1">UNIMEP!AF16</f>
        <v>0</v>
      </c>
      <c r="AG483">
        <f ca="1">UNIMEP!AG16</f>
        <v>0</v>
      </c>
      <c r="AH483">
        <f ca="1">UNIMEP!AH16</f>
        <v>0</v>
      </c>
      <c r="AI483">
        <f ca="1">UNIMEP!AI16</f>
        <v>0</v>
      </c>
      <c r="AJ483">
        <f ca="1">UNIMEP!AJ16</f>
        <v>0</v>
      </c>
      <c r="AY483" t="s">
        <v>70</v>
      </c>
      <c r="BA483" s="288">
        <f>COUNTIF(BG3:BG453,"&gt;0")/$AZ$477*100</f>
        <v>100.54200542005421</v>
      </c>
      <c r="BB483" s="308"/>
      <c r="BC483" s="308"/>
      <c r="BD483" s="308"/>
      <c r="BE483" s="308"/>
      <c r="BF483" s="289"/>
      <c r="BG483" s="57"/>
    </row>
    <row r="484" spans="3:71" ht="15.75" thickBot="1">
      <c r="C484" t="str">
        <f>A364</f>
        <v>UFRGS</v>
      </c>
      <c r="E484">
        <f ca="1">UFRGS!E27</f>
        <v>3</v>
      </c>
      <c r="F484">
        <f ca="1">UFRGS!F27</f>
        <v>1</v>
      </c>
      <c r="G484">
        <f ca="1">UFRGS!G27</f>
        <v>0</v>
      </c>
      <c r="H484">
        <f ca="1">UFRGS!H27</f>
        <v>8</v>
      </c>
      <c r="I484">
        <f ca="1">UFRGS!I27</f>
        <v>0</v>
      </c>
      <c r="J484">
        <f ca="1">UFRGS!J27</f>
        <v>0</v>
      </c>
      <c r="K484">
        <f ca="1">UFRGS!K27</f>
        <v>0</v>
      </c>
      <c r="L484">
        <f ca="1">UFRGS!L27</f>
        <v>1</v>
      </c>
      <c r="M484">
        <f ca="1">UFRGS!M27</f>
        <v>0</v>
      </c>
      <c r="N484">
        <f ca="1">UFRGS!N27</f>
        <v>0</v>
      </c>
      <c r="O484">
        <f ca="1">UFRGS!O27</f>
        <v>0</v>
      </c>
      <c r="P484">
        <f ca="1">UFRGS!P27</f>
        <v>0</v>
      </c>
      <c r="Q484">
        <f ca="1">UFRGS!Q27</f>
        <v>0</v>
      </c>
      <c r="R484">
        <f ca="1">UFRGS!R27</f>
        <v>1</v>
      </c>
      <c r="S484">
        <f ca="1">UFRGS!S27</f>
        <v>0</v>
      </c>
      <c r="U484">
        <f ca="1">UFRGS!U27</f>
        <v>2</v>
      </c>
      <c r="V484">
        <f ca="1">UFRGS!V27</f>
        <v>1</v>
      </c>
      <c r="W484">
        <f ca="1">UFRGS!W27</f>
        <v>3</v>
      </c>
      <c r="X484">
        <f ca="1">UFRGS!X27</f>
        <v>2</v>
      </c>
      <c r="Y484">
        <f ca="1">UFRGS!Y27</f>
        <v>2</v>
      </c>
      <c r="Z484">
        <f ca="1">UFRGS!Z27</f>
        <v>3</v>
      </c>
      <c r="AA484">
        <f ca="1">UFRGS!AA27</f>
        <v>0</v>
      </c>
      <c r="AB484">
        <f ca="1">UFRGS!AB27</f>
        <v>0</v>
      </c>
      <c r="AC484">
        <f ca="1">UFRGS!AC27</f>
        <v>0</v>
      </c>
      <c r="AD484">
        <f ca="1">UFRGS!AD27</f>
        <v>0</v>
      </c>
      <c r="AE484">
        <f ca="1">UFRGS!AE27</f>
        <v>0</v>
      </c>
      <c r="AF484">
        <f ca="1">UFRGS!AF27</f>
        <v>0</v>
      </c>
      <c r="AG484">
        <f ca="1">UFRGS!AG27</f>
        <v>0</v>
      </c>
      <c r="AH484">
        <f ca="1">UFRGS!AH27</f>
        <v>0</v>
      </c>
      <c r="AI484">
        <f ca="1">UFRGS!AI27</f>
        <v>0</v>
      </c>
      <c r="AJ484">
        <f ca="1">UFRGS!AJ27</f>
        <v>0</v>
      </c>
      <c r="AX484">
        <v>2</v>
      </c>
      <c r="AY484" t="s">
        <v>8</v>
      </c>
      <c r="BA484" s="82">
        <f>COUNTIF(BA3:BA453,"&gt;1")/$AZ$477*100</f>
        <v>24.932249322493224</v>
      </c>
    </row>
    <row r="485" spans="3:71" ht="15.75" thickBot="1">
      <c r="C485" t="str">
        <f>A387</f>
        <v>UGF</v>
      </c>
      <c r="E485">
        <f ca="1">UGF!E18</f>
        <v>0</v>
      </c>
      <c r="F485">
        <f ca="1">UGF!F18</f>
        <v>0</v>
      </c>
      <c r="G485">
        <f ca="1">UGF!G18</f>
        <v>0</v>
      </c>
      <c r="H485">
        <f ca="1">UGF!H18</f>
        <v>0</v>
      </c>
      <c r="I485">
        <f ca="1">UGF!I18</f>
        <v>0</v>
      </c>
      <c r="J485">
        <f ca="1">UGF!J18</f>
        <v>0</v>
      </c>
      <c r="K485">
        <f ca="1">UGF!K18</f>
        <v>0</v>
      </c>
      <c r="L485">
        <f ca="1">UGF!L18</f>
        <v>0</v>
      </c>
      <c r="M485">
        <f ca="1">UGF!M18</f>
        <v>0</v>
      </c>
      <c r="N485">
        <f ca="1">UGF!N18</f>
        <v>0</v>
      </c>
      <c r="O485">
        <f ca="1">UGF!O18</f>
        <v>0</v>
      </c>
      <c r="P485">
        <f ca="1">UGF!P18</f>
        <v>0</v>
      </c>
      <c r="Q485">
        <f ca="1">UGF!Q18</f>
        <v>0</v>
      </c>
      <c r="R485">
        <f ca="1">UGF!R18</f>
        <v>0</v>
      </c>
      <c r="S485">
        <f ca="1">UGF!S18</f>
        <v>0</v>
      </c>
      <c r="U485">
        <f ca="1">UGF!U18</f>
        <v>1</v>
      </c>
      <c r="V485">
        <f ca="1">UGF!V18</f>
        <v>0</v>
      </c>
      <c r="W485">
        <f ca="1">UGF!W18</f>
        <v>0</v>
      </c>
      <c r="X485">
        <f ca="1">UGF!X18</f>
        <v>0</v>
      </c>
      <c r="Y485">
        <f ca="1">UGF!Y18</f>
        <v>0</v>
      </c>
      <c r="Z485">
        <f ca="1">UGF!Z18</f>
        <v>0</v>
      </c>
      <c r="AA485">
        <f ca="1">UGF!AA18</f>
        <v>0</v>
      </c>
      <c r="AB485">
        <f ca="1">UGF!AB18</f>
        <v>0</v>
      </c>
      <c r="AC485">
        <f ca="1">UGF!AC18</f>
        <v>0</v>
      </c>
      <c r="AD485">
        <f ca="1">UGF!AD18</f>
        <v>0</v>
      </c>
      <c r="AE485">
        <f ca="1">UGF!AE18</f>
        <v>0</v>
      </c>
      <c r="AF485">
        <f ca="1">UGF!AF18</f>
        <v>0</v>
      </c>
      <c r="AG485">
        <f ca="1">UGF!AG18</f>
        <v>0</v>
      </c>
      <c r="AH485">
        <f ca="1">UGF!AH18</f>
        <v>0</v>
      </c>
      <c r="AI485">
        <f ca="1">UGF!AI18</f>
        <v>0</v>
      </c>
      <c r="AJ485">
        <f ca="1">UGF!AJ18</f>
        <v>0</v>
      </c>
      <c r="AX485">
        <v>2</v>
      </c>
      <c r="AY485" t="s">
        <v>23</v>
      </c>
      <c r="BA485" s="288">
        <f>COUNTIF(BC3:BC453,"&gt;1")/$AZ$477*100</f>
        <v>55.284552845528459</v>
      </c>
      <c r="BB485" s="289"/>
    </row>
    <row r="486" spans="3:71">
      <c r="C486" t="str">
        <f>A401</f>
        <v>UNIVERSO</v>
      </c>
      <c r="E486">
        <f ca="1">UNIVERSO!E15</f>
        <v>4</v>
      </c>
      <c r="F486">
        <f ca="1">UNIVERSO!F15</f>
        <v>1</v>
      </c>
      <c r="G486">
        <f ca="1">UNIVERSO!G15</f>
        <v>0</v>
      </c>
      <c r="H486">
        <f ca="1">UNIVERSO!H15</f>
        <v>0</v>
      </c>
      <c r="I486">
        <f ca="1">UNIVERSO!I15</f>
        <v>0</v>
      </c>
      <c r="J486">
        <f ca="1">UNIVERSO!J15</f>
        <v>1</v>
      </c>
      <c r="K486">
        <f ca="1">UNIVERSO!K15</f>
        <v>0</v>
      </c>
      <c r="L486">
        <f ca="1">UNIVERSO!L15</f>
        <v>0</v>
      </c>
      <c r="M486">
        <f ca="1">UNIVERSO!M15</f>
        <v>0</v>
      </c>
      <c r="N486">
        <f ca="1">UNIVERSO!N15</f>
        <v>0</v>
      </c>
      <c r="O486">
        <f ca="1">UNIVERSO!O15</f>
        <v>0</v>
      </c>
      <c r="P486">
        <f ca="1">UNIVERSO!P15</f>
        <v>0</v>
      </c>
      <c r="Q486">
        <f ca="1">UNIVERSO!Q15</f>
        <v>0</v>
      </c>
      <c r="R486">
        <f ca="1">UNIVERSO!R15</f>
        <v>2</v>
      </c>
      <c r="S486">
        <f ca="1">UNIVERSO!S15</f>
        <v>0</v>
      </c>
      <c r="U486">
        <f ca="1">UNIVERSO!U15</f>
        <v>2</v>
      </c>
      <c r="V486">
        <f ca="1">UNIVERSO!V15</f>
        <v>3</v>
      </c>
      <c r="W486">
        <f ca="1">UNIVERSO!W15</f>
        <v>5</v>
      </c>
      <c r="X486">
        <f ca="1">UNIVERSO!X15</f>
        <v>1</v>
      </c>
      <c r="Y486">
        <f ca="1">UNIVERSO!Y15</f>
        <v>0</v>
      </c>
      <c r="Z486">
        <f ca="1">UNIVERSO!Z15</f>
        <v>0</v>
      </c>
      <c r="AA486">
        <f ca="1">UNIVERSO!AA15</f>
        <v>0</v>
      </c>
      <c r="AB486">
        <f ca="1">UNIVERSO!AB15</f>
        <v>0</v>
      </c>
      <c r="AC486">
        <f ca="1">UNIVERSO!AC15</f>
        <v>0</v>
      </c>
      <c r="AD486">
        <f ca="1">UNIVERSO!AD15</f>
        <v>0</v>
      </c>
      <c r="AE486">
        <f ca="1">UNIVERSO!AE15</f>
        <v>0</v>
      </c>
      <c r="AF486">
        <f ca="1">UNIVERSO!AF15</f>
        <v>1</v>
      </c>
      <c r="AG486">
        <f ca="1">UNIVERSO!AG15</f>
        <v>0</v>
      </c>
      <c r="AH486">
        <f ca="1">UNIVERSO!AH15</f>
        <v>0</v>
      </c>
      <c r="AI486">
        <f ca="1">UNIVERSO!AI15</f>
        <v>0</v>
      </c>
      <c r="AJ486">
        <f ca="1">UNIVERSO!AJ15</f>
        <v>0</v>
      </c>
    </row>
    <row r="487" spans="3:71">
      <c r="C487" t="str">
        <f>A412</f>
        <v>UEL</v>
      </c>
      <c r="E487">
        <f ca="1">'UEL-UEM'!E33</f>
        <v>1</v>
      </c>
      <c r="F487">
        <f ca="1">'UEL-UEM'!F33</f>
        <v>11</v>
      </c>
      <c r="G487">
        <f ca="1">'UEL-UEM'!G33</f>
        <v>10</v>
      </c>
      <c r="H487">
        <f ca="1">'UEL-UEM'!H33</f>
        <v>4</v>
      </c>
      <c r="I487">
        <f ca="1">'UEL-UEM'!I33</f>
        <v>0</v>
      </c>
      <c r="J487">
        <f ca="1">'UEL-UEM'!J33</f>
        <v>3</v>
      </c>
      <c r="K487">
        <f ca="1">'UEL-UEM'!K33</f>
        <v>0</v>
      </c>
      <c r="L487">
        <f ca="1">'UEL-UEM'!L33</f>
        <v>0</v>
      </c>
      <c r="M487">
        <f ca="1">'UEL-UEM'!M33</f>
        <v>0</v>
      </c>
      <c r="N487">
        <f ca="1">'UEL-UEM'!N33</f>
        <v>0</v>
      </c>
      <c r="O487">
        <f ca="1">'UEL-UEM'!O33</f>
        <v>2</v>
      </c>
      <c r="P487">
        <f ca="1">'UEL-UEM'!P33</f>
        <v>0</v>
      </c>
      <c r="Q487">
        <f ca="1">'UEL-UEM'!Q33</f>
        <v>0</v>
      </c>
      <c r="R487">
        <f ca="1">'UEL-UEM'!R33</f>
        <v>3</v>
      </c>
      <c r="S487">
        <f ca="1">'UEL-UEM'!S33</f>
        <v>0</v>
      </c>
      <c r="U487">
        <f ca="1">'UEL-UEM'!U33</f>
        <v>1</v>
      </c>
      <c r="V487">
        <f ca="1">'UEL-UEM'!V33</f>
        <v>2</v>
      </c>
      <c r="W487">
        <f ca="1">'UEL-UEM'!W33</f>
        <v>12</v>
      </c>
      <c r="X487">
        <f ca="1">'UEL-UEM'!X33</f>
        <v>6</v>
      </c>
      <c r="Y487">
        <f ca="1">'UEL-UEM'!Y33</f>
        <v>0</v>
      </c>
      <c r="Z487">
        <f ca="1">'UEL-UEM'!Z33</f>
        <v>3</v>
      </c>
      <c r="AA487">
        <f ca="1">'UEL-UEM'!AA33</f>
        <v>0</v>
      </c>
      <c r="AB487">
        <f ca="1">'UEL-UEM'!AB33</f>
        <v>0</v>
      </c>
      <c r="AC487">
        <f ca="1">'UEL-UEM'!AC33</f>
        <v>0</v>
      </c>
      <c r="AD487">
        <f ca="1">'UEL-UEM'!AD33</f>
        <v>0</v>
      </c>
      <c r="AE487">
        <f ca="1">'UEL-UEM'!AE33</f>
        <v>0</v>
      </c>
      <c r="AF487">
        <f ca="1">'UEL-UEM'!AF33</f>
        <v>0</v>
      </c>
      <c r="AG487">
        <f ca="1">'UEL-UEM'!AG33</f>
        <v>0</v>
      </c>
      <c r="AH487">
        <f ca="1">'UEL-UEM'!AH33</f>
        <v>0</v>
      </c>
      <c r="AI487">
        <f ca="1">'UEL-UEM'!AI33</f>
        <v>0</v>
      </c>
      <c r="AJ487">
        <f ca="1">'UEL-UEM'!AJ33</f>
        <v>0</v>
      </c>
    </row>
    <row r="488" spans="3:71">
      <c r="C488" t="str">
        <f>A441</f>
        <v>UFRJ</v>
      </c>
      <c r="E488">
        <f ca="1">UFRJ!E17</f>
        <v>8</v>
      </c>
      <c r="F488">
        <f ca="1">UFRJ!F17</f>
        <v>1</v>
      </c>
      <c r="G488">
        <f ca="1">UFRJ!G17</f>
        <v>2</v>
      </c>
      <c r="H488">
        <f ca="1">UFRJ!H17</f>
        <v>0</v>
      </c>
      <c r="I488">
        <f ca="1">UFRJ!I17</f>
        <v>0</v>
      </c>
      <c r="J488">
        <f ca="1">UFRJ!J17</f>
        <v>0</v>
      </c>
      <c r="K488">
        <f ca="1">UFRJ!K17</f>
        <v>0</v>
      </c>
      <c r="L488">
        <f ca="1">UFRJ!L17</f>
        <v>0</v>
      </c>
      <c r="M488">
        <f ca="1">UFRJ!M17</f>
        <v>0</v>
      </c>
      <c r="N488">
        <f ca="1">UFRJ!N17</f>
        <v>0</v>
      </c>
      <c r="O488">
        <f ca="1">UFRJ!O17</f>
        <v>0</v>
      </c>
      <c r="P488">
        <f ca="1">UFRJ!P17</f>
        <v>0</v>
      </c>
      <c r="Q488">
        <f ca="1">UFRJ!Q17</f>
        <v>0</v>
      </c>
      <c r="R488">
        <f ca="1">UFRJ!R17</f>
        <v>0</v>
      </c>
      <c r="S488">
        <f ca="1">UFRJ!S17</f>
        <v>0</v>
      </c>
      <c r="U488">
        <f ca="1">UFRJ!U17</f>
        <v>6</v>
      </c>
      <c r="V488">
        <f ca="1">UFRJ!V17</f>
        <v>1</v>
      </c>
      <c r="W488">
        <f ca="1">UFRJ!W17</f>
        <v>0</v>
      </c>
      <c r="X488">
        <f ca="1">UFRJ!X17</f>
        <v>0</v>
      </c>
      <c r="Y488">
        <f ca="1">UFRJ!Y17</f>
        <v>0</v>
      </c>
      <c r="Z488">
        <f ca="1">UFRJ!Z17</f>
        <v>0</v>
      </c>
      <c r="AA488">
        <f ca="1">UFRJ!AA17</f>
        <v>0</v>
      </c>
      <c r="AB488">
        <f ca="1">UFRJ!AB17</f>
        <v>0</v>
      </c>
      <c r="AC488">
        <f ca="1">UFRJ!AC17</f>
        <v>0</v>
      </c>
      <c r="AD488">
        <f ca="1">UFRJ!AD17</f>
        <v>0</v>
      </c>
      <c r="AE488">
        <f ca="1">UFRJ!AE17</f>
        <v>0</v>
      </c>
      <c r="AF488">
        <f ca="1">UFRJ!AF17</f>
        <v>0</v>
      </c>
      <c r="AG488">
        <f ca="1">UFRJ!AG17</f>
        <v>0</v>
      </c>
      <c r="AH488">
        <f ca="1">UFRJ!AH17</f>
        <v>0</v>
      </c>
      <c r="AI488">
        <f ca="1">UFRJ!AI17</f>
        <v>0</v>
      </c>
      <c r="AJ488">
        <f ca="1">UFRJ!AJ17</f>
        <v>0</v>
      </c>
    </row>
  </sheetData>
  <protectedRanges>
    <protectedRange password="E804" sqref="T534:AI534" name="Dados da produção_1"/>
  </protectedRanges>
  <mergeCells count="30">
    <mergeCell ref="BA473:BB473"/>
    <mergeCell ref="BD473:BF473"/>
    <mergeCell ref="BK481:BL481"/>
    <mergeCell ref="BQ481:BR481"/>
    <mergeCell ref="CB458:CC458"/>
    <mergeCell ref="BA483:BF483"/>
    <mergeCell ref="AY469:BV469"/>
    <mergeCell ref="BA471:BB471"/>
    <mergeCell ref="BD471:BF471"/>
    <mergeCell ref="BA472:BB472"/>
    <mergeCell ref="BD472:BF472"/>
    <mergeCell ref="AY473:AZ473"/>
    <mergeCell ref="BA482:BD482"/>
    <mergeCell ref="BW460:BX460"/>
    <mergeCell ref="BA485:BB485"/>
    <mergeCell ref="AY459:BV459"/>
    <mergeCell ref="BW459:BX459"/>
    <mergeCell ref="BB464:BH464"/>
    <mergeCell ref="BB465:BH465"/>
    <mergeCell ref="BB466:BH466"/>
    <mergeCell ref="AY476:BV476"/>
    <mergeCell ref="BA481:BB481"/>
    <mergeCell ref="BW458:CA458"/>
    <mergeCell ref="BW461:BX461"/>
    <mergeCell ref="BW462:BX462"/>
    <mergeCell ref="BW463:BW467"/>
    <mergeCell ref="E1:S1"/>
    <mergeCell ref="U1:AI1"/>
    <mergeCell ref="AK1:AY1"/>
    <mergeCell ref="BA1:BV1"/>
  </mergeCells>
  <phoneticPr fontId="0" type="noConversion"/>
  <conditionalFormatting sqref="DE3:DE453">
    <cfRule type="cellIs" dxfId="21" priority="1" operator="equal">
      <formula>1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O54"/>
  <sheetViews>
    <sheetView tabSelected="1" zoomScale="166" zoomScaleNormal="166" workbookViewId="0">
      <pane xSplit="2" ySplit="2" topLeftCell="C18" activePane="bottomRight" state="frozen"/>
      <selection pane="topRight" activeCell="C1" sqref="C1"/>
      <selection pane="bottomLeft" activeCell="A3" sqref="A3"/>
      <selection pane="bottomRight" activeCell="B29" sqref="B29"/>
    </sheetView>
  </sheetViews>
  <sheetFormatPr defaultRowHeight="15"/>
  <cols>
    <col min="1" max="1" width="5.28515625" customWidth="1"/>
    <col min="2" max="2" width="10.7109375" customWidth="1"/>
    <col min="3" max="3" width="9.42578125" customWidth="1"/>
    <col min="4" max="4" width="10.42578125" customWidth="1"/>
    <col min="5" max="5" width="5" customWidth="1"/>
    <col min="6" max="6" width="5.85546875" customWidth="1"/>
    <col min="7" max="7" width="5.140625" customWidth="1"/>
    <col min="8" max="8" width="4.42578125" customWidth="1"/>
    <col min="9" max="9" width="5.42578125" customWidth="1"/>
    <col min="10" max="10" width="4.7109375" customWidth="1"/>
    <col min="11" max="11" width="5.140625" customWidth="1"/>
    <col min="12" max="12" width="8.42578125" customWidth="1"/>
    <col min="13" max="13" width="9.28515625" bestFit="1" customWidth="1"/>
    <col min="14" max="14" width="9.5703125" bestFit="1" customWidth="1"/>
    <col min="15" max="15" width="9.28515625" customWidth="1"/>
    <col min="16" max="16" width="8.140625" bestFit="1" customWidth="1"/>
    <col min="17" max="17" width="8.140625" customWidth="1"/>
    <col min="18" max="18" width="8.28515625" customWidth="1"/>
    <col min="21" max="21" width="4.5703125" customWidth="1"/>
    <col min="22" max="22" width="7.42578125" customWidth="1"/>
    <col min="23" max="23" width="6" bestFit="1" customWidth="1"/>
    <col min="24" max="24" width="6.28515625" customWidth="1"/>
    <col min="25" max="25" width="6.7109375" customWidth="1"/>
    <col min="26" max="26" width="5.7109375" customWidth="1"/>
    <col min="27" max="27" width="5.28515625" customWidth="1"/>
    <col min="28" max="28" width="5.5703125" customWidth="1"/>
    <col min="29" max="29" width="5.140625" customWidth="1"/>
  </cols>
  <sheetData>
    <row r="1" spans="1:41" ht="15.75" thickBot="1">
      <c r="E1" s="292" t="s">
        <v>359</v>
      </c>
      <c r="F1" s="282"/>
      <c r="G1" s="282"/>
      <c r="H1" s="282"/>
      <c r="I1" s="282"/>
      <c r="J1" s="282"/>
      <c r="K1" s="282"/>
      <c r="L1" s="282"/>
      <c r="M1" s="282"/>
      <c r="N1" s="283"/>
      <c r="V1" s="315" t="s">
        <v>483</v>
      </c>
      <c r="W1" s="316"/>
      <c r="X1" s="316"/>
      <c r="Y1" s="316"/>
      <c r="Z1" s="316"/>
      <c r="AA1" s="316"/>
      <c r="AB1" s="316"/>
      <c r="AC1" s="317"/>
    </row>
    <row r="2" spans="1:41" ht="15.75" thickBot="1">
      <c r="C2" t="s">
        <v>344</v>
      </c>
      <c r="D2" t="s">
        <v>357</v>
      </c>
      <c r="E2" s="1" t="s">
        <v>8</v>
      </c>
      <c r="F2" s="54" t="s">
        <v>9</v>
      </c>
      <c r="G2" s="54" t="s">
        <v>10</v>
      </c>
      <c r="H2" s="54" t="s">
        <v>11</v>
      </c>
      <c r="I2" s="54" t="s">
        <v>12</v>
      </c>
      <c r="J2" s="54" t="s">
        <v>13</v>
      </c>
      <c r="K2" s="54" t="s">
        <v>14</v>
      </c>
      <c r="L2" s="54" t="s">
        <v>52</v>
      </c>
      <c r="M2" s="54" t="s">
        <v>360</v>
      </c>
      <c r="N2" s="60" t="s">
        <v>58</v>
      </c>
      <c r="O2" s="124" t="s">
        <v>567</v>
      </c>
      <c r="P2" s="124" t="s">
        <v>568</v>
      </c>
      <c r="Q2" s="124" t="s">
        <v>601</v>
      </c>
      <c r="R2" s="292" t="s">
        <v>569</v>
      </c>
      <c r="S2" s="282"/>
      <c r="T2" s="283"/>
      <c r="V2" s="249">
        <v>0.8</v>
      </c>
      <c r="W2" s="250">
        <v>0.75</v>
      </c>
      <c r="X2" s="250">
        <v>0.7</v>
      </c>
      <c r="Y2" s="250">
        <v>0.6</v>
      </c>
      <c r="Z2" s="250">
        <v>0.5</v>
      </c>
      <c r="AA2" s="250">
        <v>0.4</v>
      </c>
      <c r="AB2" s="250">
        <v>0.35</v>
      </c>
      <c r="AC2" s="251">
        <v>0.3</v>
      </c>
      <c r="AI2" t="s">
        <v>584</v>
      </c>
      <c r="AJ2" t="s">
        <v>585</v>
      </c>
      <c r="AK2" t="s">
        <v>586</v>
      </c>
      <c r="AL2" t="s">
        <v>587</v>
      </c>
      <c r="AM2" t="s">
        <v>588</v>
      </c>
    </row>
    <row r="3" spans="1:41">
      <c r="B3" t="s">
        <v>358</v>
      </c>
      <c r="D3" s="213">
        <f>SUM(D4:D33)</f>
        <v>369.5</v>
      </c>
      <c r="E3" s="214"/>
      <c r="F3" s="214"/>
      <c r="G3" s="214"/>
      <c r="H3" s="214"/>
      <c r="I3" s="214"/>
      <c r="J3" s="214"/>
      <c r="K3" s="214"/>
      <c r="L3" s="214">
        <f ca="1">AVERAGE(L4:L25)</f>
        <v>8646.136363636364</v>
      </c>
      <c r="M3" s="214">
        <f ca="1">AVERAGE(M4:M25)</f>
        <v>510.21414706845917</v>
      </c>
      <c r="N3" s="214">
        <f ca="1">'ALL EF'!CA465</f>
        <v>320</v>
      </c>
      <c r="O3" s="248">
        <f ca="1">'ALL EF'!BA479</f>
        <v>43.631436314363143</v>
      </c>
      <c r="P3" s="248">
        <f ca="1">'ALL EF'!BA481</f>
        <v>81.300813008130078</v>
      </c>
      <c r="Q3" s="248">
        <f ca="1">'ALL EF'!BA485</f>
        <v>55.284552845528459</v>
      </c>
      <c r="R3" s="244">
        <v>220</v>
      </c>
      <c r="S3" s="244">
        <v>280</v>
      </c>
      <c r="T3" s="244">
        <v>360</v>
      </c>
      <c r="V3" s="213">
        <f ca="1">'ALL EF'!CC459</f>
        <v>765</v>
      </c>
      <c r="W3" s="213">
        <f ca="1">'ALL EF'!CC460</f>
        <v>630</v>
      </c>
      <c r="X3" s="213">
        <f ca="1">'ALL EF'!CC461</f>
        <v>512.5</v>
      </c>
      <c r="Y3" s="213">
        <f ca="1">'ALL EF'!CC462</f>
        <v>370</v>
      </c>
      <c r="Z3" s="213">
        <f ca="1">'ALL EF'!CC463</f>
        <v>320</v>
      </c>
      <c r="AA3" s="213">
        <f ca="1">'ALL EF'!CC464</f>
        <v>260</v>
      </c>
      <c r="AB3" s="213">
        <f ca="1">'ALL EF'!CC465</f>
        <v>230</v>
      </c>
      <c r="AC3" s="213">
        <f ca="1">'ALL EF'!CC466</f>
        <v>200</v>
      </c>
      <c r="AH3" t="s">
        <v>589</v>
      </c>
      <c r="AI3">
        <v>249</v>
      </c>
      <c r="AJ3">
        <v>258</v>
      </c>
      <c r="AK3">
        <v>289</v>
      </c>
      <c r="AL3">
        <v>362</v>
      </c>
      <c r="AM3">
        <v>377</v>
      </c>
    </row>
    <row r="4" spans="1:41">
      <c r="A4">
        <v>1</v>
      </c>
      <c r="B4" s="44" t="str">
        <f ca="1">'ALL EF'!A3</f>
        <v>UFPR/PR</v>
      </c>
      <c r="C4" t="s">
        <v>345</v>
      </c>
      <c r="D4">
        <f ca="1">UFPR!AZ45</f>
        <v>17</v>
      </c>
      <c r="E4">
        <f ca="1">UFPR!BA29</f>
        <v>25</v>
      </c>
      <c r="F4">
        <f ca="1">UFPR!BB29</f>
        <v>33</v>
      </c>
      <c r="G4">
        <f ca="1">UFPR!BD29</f>
        <v>63</v>
      </c>
      <c r="H4">
        <f ca="1">UFPR!BF29</f>
        <v>34</v>
      </c>
      <c r="I4">
        <f ca="1">UFPR!BH29</f>
        <v>3</v>
      </c>
      <c r="J4">
        <f ca="1">UFPR!BI29</f>
        <v>10</v>
      </c>
      <c r="K4">
        <f ca="1">UFPR!BJ29</f>
        <v>3</v>
      </c>
      <c r="L4">
        <f ca="1">SUM('ALL EF'!CC3:CC21)</f>
        <v>12905</v>
      </c>
      <c r="M4" s="178">
        <f ca="1">L4/D4</f>
        <v>759.11764705882354</v>
      </c>
      <c r="N4" s="178">
        <f ca="1">MEDIAN('ALL EF'!CC3:CC21)</f>
        <v>380</v>
      </c>
      <c r="O4" s="178">
        <f ca="1">UFPR!BA47</f>
        <v>29.411764705882355</v>
      </c>
      <c r="P4" s="178">
        <f ca="1">UFPR!BA49</f>
        <v>70.588235294117652</v>
      </c>
      <c r="Q4" s="178">
        <f ca="1">UFPR!BA53</f>
        <v>58.82352941176471</v>
      </c>
      <c r="R4" s="243">
        <f ca="1">UFPR!BD39</f>
        <v>88.235294117647058</v>
      </c>
      <c r="S4" s="243">
        <f ca="1">UFPR!BD40</f>
        <v>88.235294117647058</v>
      </c>
      <c r="T4" s="243">
        <f ca="1">UFPR!BD41</f>
        <v>76.470588235294116</v>
      </c>
      <c r="V4" s="247">
        <f ca="1">UFPR!CC27</f>
        <v>1106</v>
      </c>
      <c r="W4" s="246">
        <f ca="1">UFPR!CC28</f>
        <v>885</v>
      </c>
      <c r="X4">
        <f ca="1">UFPR!CC29</f>
        <v>720</v>
      </c>
      <c r="Y4">
        <f ca="1">UFPR!CC30</f>
        <v>445.99999999999994</v>
      </c>
      <c r="Z4" s="245">
        <f ca="1">UFPR!CC31</f>
        <v>380</v>
      </c>
      <c r="AA4">
        <f ca="1">UFPR!CC32</f>
        <v>364</v>
      </c>
      <c r="AB4">
        <f ca="1">UFPR!CC33</f>
        <v>347.49999999999994</v>
      </c>
      <c r="AC4">
        <f ca="1">UFPR!CC34</f>
        <v>320</v>
      </c>
      <c r="AH4" t="s">
        <v>590</v>
      </c>
      <c r="AI4">
        <v>21</v>
      </c>
      <c r="AJ4">
        <v>17</v>
      </c>
      <c r="AK4">
        <v>55</v>
      </c>
      <c r="AL4">
        <v>80</v>
      </c>
      <c r="AM4">
        <v>67</v>
      </c>
    </row>
    <row r="5" spans="1:41">
      <c r="A5">
        <v>2</v>
      </c>
      <c r="B5" s="246" t="str">
        <f ca="1">'ALL EF'!A22</f>
        <v>UNICSUL</v>
      </c>
      <c r="C5" t="s">
        <v>346</v>
      </c>
      <c r="D5">
        <f ca="1">UNICSUL!AZ38</f>
        <v>11.5</v>
      </c>
      <c r="E5">
        <f ca="1">UNICSUL!BA21</f>
        <v>25</v>
      </c>
      <c r="F5">
        <f ca="1">UNICSUL!BB21</f>
        <v>20</v>
      </c>
      <c r="G5">
        <f ca="1">UNICSUL!BD21</f>
        <v>7</v>
      </c>
      <c r="H5">
        <f ca="1">UNICSUL!BF21</f>
        <v>3</v>
      </c>
      <c r="I5">
        <f ca="1">UNICSUL!BH21</f>
        <v>1</v>
      </c>
      <c r="J5">
        <f ca="1">UNICSUL!BI21</f>
        <v>3</v>
      </c>
      <c r="K5">
        <f ca="1">UNICSUL!BJ21</f>
        <v>0</v>
      </c>
      <c r="L5">
        <f ca="1">SUM('ALL EF'!CC22:CC33)</f>
        <v>4690</v>
      </c>
      <c r="M5" s="178">
        <f t="shared" ref="M5:M15" si="0">L5/D5</f>
        <v>407.82608695652175</v>
      </c>
      <c r="N5" s="178">
        <f ca="1">MEDIAN('ALL EF'!CC22:CC33)</f>
        <v>380</v>
      </c>
      <c r="O5" s="178">
        <f ca="1">UNICSUL!BA40</f>
        <v>69.565217391304344</v>
      </c>
      <c r="P5" s="178">
        <f ca="1">UNICSUL!BA42</f>
        <v>95.652173913043484</v>
      </c>
      <c r="Q5" s="178">
        <f ca="1">UNICSUL!BA46</f>
        <v>69.565217391304344</v>
      </c>
      <c r="R5" s="243">
        <f ca="1">UNICSUL!BD32</f>
        <v>82.608695652173907</v>
      </c>
      <c r="S5" s="243">
        <f ca="1">UNICSUL!BD33</f>
        <v>65.217391304347828</v>
      </c>
      <c r="T5" s="243">
        <f ca="1">UNICSUL!BD34</f>
        <v>65.217391304347828</v>
      </c>
      <c r="V5">
        <f ca="1">UNICSUL!CC20</f>
        <v>568</v>
      </c>
      <c r="W5">
        <f ca="1">UNICSUL!CC21</f>
        <v>535</v>
      </c>
      <c r="X5">
        <f ca="1">UNICSUL!CC22</f>
        <v>501.99999999999994</v>
      </c>
      <c r="Y5">
        <f ca="1">UNICSUL!CC23</f>
        <v>428</v>
      </c>
      <c r="Z5" s="246">
        <f ca="1">UNICSUL!CC24</f>
        <v>380</v>
      </c>
      <c r="AA5">
        <f ca="1">UNICSUL!CC25</f>
        <v>326</v>
      </c>
      <c r="AB5">
        <f ca="1">UNICSUL!CC26</f>
        <v>225</v>
      </c>
      <c r="AC5">
        <f ca="1">UNICSUL!CC27</f>
        <v>198.99999999999997</v>
      </c>
      <c r="AI5">
        <f>AVERAGE(AI3:AK3)</f>
        <v>265.33333333333331</v>
      </c>
      <c r="AL5">
        <f>AVERAGE(AL3:AM3)</f>
        <v>369.5</v>
      </c>
      <c r="AN5" s="82">
        <f>(AL5-AI5)/AI5*100</f>
        <v>39.258793969849251</v>
      </c>
    </row>
    <row r="6" spans="1:41">
      <c r="A6">
        <v>3</v>
      </c>
      <c r="B6" s="247" t="str">
        <f ca="1">'ALL EF'!A34</f>
        <v>UFPEL</v>
      </c>
      <c r="C6" t="s">
        <v>347</v>
      </c>
      <c r="D6">
        <f ca="1">UFPEL!AZ44</f>
        <v>16.5</v>
      </c>
      <c r="E6">
        <f ca="1">UFPEL!BA28</f>
        <v>37</v>
      </c>
      <c r="F6">
        <f ca="1">UFPEL!BB28</f>
        <v>15</v>
      </c>
      <c r="G6">
        <f ca="1">UFPEL!BD28</f>
        <v>67</v>
      </c>
      <c r="H6">
        <f ca="1">UFPEL!BF28</f>
        <v>20</v>
      </c>
      <c r="I6">
        <f ca="1">UFPEL!BH28</f>
        <v>2</v>
      </c>
      <c r="J6">
        <f ca="1">UFPEL!BI28</f>
        <v>9</v>
      </c>
      <c r="K6">
        <f ca="1">UFPEL!BJ28</f>
        <v>7</v>
      </c>
      <c r="L6">
        <f ca="1">SUM('ALL EF'!CC34:CC51)</f>
        <v>12665</v>
      </c>
      <c r="M6" s="178">
        <f t="shared" si="0"/>
        <v>767.57575757575762</v>
      </c>
      <c r="N6" s="178">
        <f ca="1">MEDIAN('ALL EF'!CC34:CC51)</f>
        <v>335</v>
      </c>
      <c r="O6" s="178">
        <f ca="1">UFPEL!BA46</f>
        <v>48.484848484848484</v>
      </c>
      <c r="P6" s="178">
        <f ca="1">UFPEL!BA48</f>
        <v>72.727272727272734</v>
      </c>
      <c r="Q6" s="178">
        <f ca="1">UFPEL!BA52</f>
        <v>54.54545454545454</v>
      </c>
      <c r="R6" s="243">
        <f ca="1">UFPEL!BD38</f>
        <v>69.696969696969703</v>
      </c>
      <c r="S6" s="243">
        <f ca="1">UFPEL!BD39</f>
        <v>63.636363636363633</v>
      </c>
      <c r="T6" s="243">
        <f ca="1">UFPEL!BD40</f>
        <v>57.575757575757578</v>
      </c>
      <c r="V6" s="247">
        <f ca="1">UFPEL!CC26</f>
        <v>928</v>
      </c>
      <c r="W6" s="246">
        <f ca="1">UFPEL!CC27</f>
        <v>880</v>
      </c>
      <c r="X6">
        <f ca="1">UFPEL!CC28</f>
        <v>751.99999999999989</v>
      </c>
      <c r="Y6">
        <f ca="1">UFPEL!CC29</f>
        <v>509.99999999999994</v>
      </c>
      <c r="Z6" s="245">
        <f ca="1">UFPEL!CC30</f>
        <v>335</v>
      </c>
      <c r="AA6">
        <f ca="1">UFPEL!CC31</f>
        <v>190.00000000000003</v>
      </c>
      <c r="AB6">
        <f ca="1">UFPEL!CC32</f>
        <v>175</v>
      </c>
      <c r="AC6">
        <f ca="1">UFPEL!CC33</f>
        <v>100</v>
      </c>
      <c r="AG6" s="124"/>
      <c r="AI6">
        <f>AVERAGE(AI4:AK4)</f>
        <v>31</v>
      </c>
      <c r="AL6">
        <f>AVERAGE(AL4:AM4)</f>
        <v>73.5</v>
      </c>
    </row>
    <row r="7" spans="1:41">
      <c r="A7">
        <v>4</v>
      </c>
      <c r="B7" s="247" t="str">
        <f ca="1">'ALL EF'!A52</f>
        <v>UFRN</v>
      </c>
      <c r="C7" t="s">
        <v>348</v>
      </c>
      <c r="D7">
        <f ca="1">UFRN!AZ36</f>
        <v>10</v>
      </c>
      <c r="E7">
        <f ca="1">UFRN!BA20</f>
        <v>4</v>
      </c>
      <c r="F7">
        <f ca="1">UFRN!BB20</f>
        <v>10</v>
      </c>
      <c r="G7">
        <f ca="1">UFRN!BD20</f>
        <v>13</v>
      </c>
      <c r="H7">
        <f ca="1">UFRN!BF20</f>
        <v>9</v>
      </c>
      <c r="I7">
        <f ca="1">UFRN!BH20</f>
        <v>2</v>
      </c>
      <c r="J7">
        <f ca="1">UFRN!BI20</f>
        <v>1</v>
      </c>
      <c r="K7">
        <f ca="1">UFRN!BJ20</f>
        <v>1</v>
      </c>
      <c r="L7">
        <f ca="1">SUM('ALL EF'!CC52:CC61)</f>
        <v>3207.5</v>
      </c>
      <c r="M7" s="178">
        <f t="shared" si="0"/>
        <v>320.75</v>
      </c>
      <c r="N7" s="178">
        <f ca="1">MEDIAN('ALL EF'!CC35:CC61)</f>
        <v>307.5</v>
      </c>
      <c r="O7" s="178">
        <f ca="1">UFRN!BA38</f>
        <v>30</v>
      </c>
      <c r="P7" s="178">
        <f ca="1">UFRN!BA40</f>
        <v>90</v>
      </c>
      <c r="Q7" s="178">
        <f ca="1">UFRN!BA44</f>
        <v>40</v>
      </c>
      <c r="R7" s="243">
        <f ca="1">UFRN!BD30</f>
        <v>90</v>
      </c>
      <c r="S7" s="243">
        <f ca="1">UFRN!BD31</f>
        <v>80</v>
      </c>
      <c r="T7" s="243">
        <f ca="1">UFRN!BD32</f>
        <v>60</v>
      </c>
      <c r="V7">
        <f ca="1">UFRN!CC18</f>
        <v>355.99999999999994</v>
      </c>
      <c r="W7">
        <f ca="1">UFRN!CC19</f>
        <v>340</v>
      </c>
      <c r="X7">
        <f ca="1">UFRN!CC20</f>
        <v>340</v>
      </c>
      <c r="Y7">
        <f ca="1">UFRN!CC21</f>
        <v>303.99999999999994</v>
      </c>
      <c r="Z7">
        <f ca="1">UFRN!CC22</f>
        <v>262.5</v>
      </c>
      <c r="AA7">
        <f ca="1">UFRN!CC23</f>
        <v>230</v>
      </c>
      <c r="AB7">
        <f ca="1">UFRN!CC24</f>
        <v>206</v>
      </c>
      <c r="AC7">
        <f ca="1">UFRN!CC25</f>
        <v>205.25</v>
      </c>
    </row>
    <row r="8" spans="1:41">
      <c r="A8">
        <v>5</v>
      </c>
      <c r="B8" s="247" t="str">
        <f ca="1">'ALL EF'!A62</f>
        <v>UFTM</v>
      </c>
      <c r="C8" t="s">
        <v>349</v>
      </c>
      <c r="D8">
        <f ca="1">UFTM!AZ40</f>
        <v>13</v>
      </c>
      <c r="E8">
        <f ca="1">UFTM!BA24</f>
        <v>3</v>
      </c>
      <c r="F8">
        <f ca="1">UFTM!BB24</f>
        <v>6</v>
      </c>
      <c r="G8">
        <f ca="1">UFTM!BD24</f>
        <v>18</v>
      </c>
      <c r="H8">
        <f ca="1">UFTM!BF24</f>
        <v>4</v>
      </c>
      <c r="I8">
        <f ca="1">UFTM!BH24</f>
        <v>9</v>
      </c>
      <c r="J8">
        <f ca="1">UFTM!BI24</f>
        <v>4</v>
      </c>
      <c r="K8">
        <f ca="1">UFTM!BJ24</f>
        <v>6</v>
      </c>
      <c r="L8">
        <f ca="1">SUM('ALL EF'!CC62:CC75)</f>
        <v>4455</v>
      </c>
      <c r="M8" s="178">
        <f t="shared" si="0"/>
        <v>342.69230769230768</v>
      </c>
      <c r="N8" s="178">
        <f ca="1">MEDIAN('ALL EF'!CC62:CC75)</f>
        <v>305</v>
      </c>
      <c r="O8" s="178">
        <f ca="1">UFTM!BA42</f>
        <v>23.076923076923077</v>
      </c>
      <c r="P8" s="178">
        <f ca="1">UFTM!BA44</f>
        <v>53.846153846153847</v>
      </c>
      <c r="Q8" s="178">
        <f ca="1">UFTM!BA48</f>
        <v>23.076923076923077</v>
      </c>
      <c r="R8" s="243">
        <f ca="1">UFTM!BD34</f>
        <v>76.923076923076934</v>
      </c>
      <c r="S8" s="243">
        <f ca="1">UFTM!BD35</f>
        <v>76.923076923076934</v>
      </c>
      <c r="T8" s="243">
        <f ca="1">UFTM!BD36</f>
        <v>76.923076923076934</v>
      </c>
      <c r="V8">
        <f ca="1">UFTM!CC22</f>
        <v>493.00000000000006</v>
      </c>
      <c r="W8">
        <f ca="1">UFTM!CC23</f>
        <v>460</v>
      </c>
      <c r="X8">
        <f ca="1">UFTM!CC24</f>
        <v>399.99999999999989</v>
      </c>
      <c r="Y8">
        <f ca="1">UFTM!CC25</f>
        <v>332</v>
      </c>
      <c r="Z8" s="246">
        <f ca="1">UFTM!CC26</f>
        <v>305</v>
      </c>
      <c r="AA8">
        <f ca="1">UFTM!CC27</f>
        <v>300</v>
      </c>
      <c r="AB8">
        <f ca="1">UFTM!CC28</f>
        <v>291</v>
      </c>
      <c r="AC8">
        <f ca="1">UFTM!CC29</f>
        <v>276</v>
      </c>
    </row>
    <row r="9" spans="1:41">
      <c r="A9">
        <v>6</v>
      </c>
      <c r="B9" s="247" t="str">
        <f ca="1">'ALL EF'!A76</f>
        <v>UFV/UFJF</v>
      </c>
      <c r="C9" t="s">
        <v>350</v>
      </c>
      <c r="D9">
        <f ca="1">'UFV-UFJF'!AZ48</f>
        <v>16.5</v>
      </c>
      <c r="E9">
        <f ca="1">'UFV-UFJF'!BA32</f>
        <v>5</v>
      </c>
      <c r="F9">
        <f ca="1">'UFV-UFJF'!BB32</f>
        <v>19</v>
      </c>
      <c r="G9">
        <f ca="1">'UFV-UFJF'!BD32</f>
        <v>36</v>
      </c>
      <c r="H9">
        <f ca="1">'UFV-UFJF'!BF32</f>
        <v>18</v>
      </c>
      <c r="I9">
        <f ca="1">'UFV-UFJF'!BH32</f>
        <v>10</v>
      </c>
      <c r="J9">
        <f ca="1">'UFV-UFJF'!BI32</f>
        <v>14</v>
      </c>
      <c r="K9">
        <f ca="1">'UFV-UFJF'!BJ32</f>
        <v>12</v>
      </c>
      <c r="L9">
        <f ca="1">SUM('ALL EF'!CC76:CC97)</f>
        <v>6285</v>
      </c>
      <c r="M9" s="178">
        <f t="shared" si="0"/>
        <v>380.90909090909093</v>
      </c>
      <c r="N9" s="178">
        <f ca="1">MEDIAN('ALL EF'!CC76:CC97)</f>
        <v>130</v>
      </c>
      <c r="O9" s="178">
        <f ca="1">'UFV-UFJF'!BA50</f>
        <v>36.363636363636367</v>
      </c>
      <c r="P9" s="178">
        <f ca="1">'UFV-UFJF'!BA52</f>
        <v>54.54545454545454</v>
      </c>
      <c r="Q9" s="178">
        <f ca="1">'UFV-UFJF'!BA56</f>
        <v>36.363636363636367</v>
      </c>
      <c r="R9" s="243">
        <f ca="1">'UFV-UFJF'!BD42</f>
        <v>33.333333333333329</v>
      </c>
      <c r="S9" s="243">
        <f ca="1">'UFV-UFJF'!BD43</f>
        <v>33.333333333333329</v>
      </c>
      <c r="T9" s="243">
        <f ca="1">'UFV-UFJF'!BD44</f>
        <v>27.27272727272727</v>
      </c>
      <c r="V9">
        <f ca="1">'UFV-UFJF'!CC30</f>
        <v>505</v>
      </c>
      <c r="W9">
        <f ca="1">'UFV-UFJF'!CC31</f>
        <v>420</v>
      </c>
      <c r="X9">
        <f ca="1">'UFV-UFJF'!CC32</f>
        <v>370</v>
      </c>
      <c r="Y9">
        <f ca="1">'UFV-UFJF'!CC33</f>
        <v>225</v>
      </c>
      <c r="Z9">
        <f ca="1">'UFV-UFJF'!CC34</f>
        <v>130</v>
      </c>
      <c r="AA9">
        <f ca="1">'UFV-UFJF'!CC35</f>
        <v>60</v>
      </c>
      <c r="AB9">
        <f ca="1">'UFV-UFJF'!CC36</f>
        <v>55</v>
      </c>
      <c r="AC9">
        <f ca="1">'UFV-UFJF'!CC37</f>
        <v>30</v>
      </c>
      <c r="AI9" t="s">
        <v>8</v>
      </c>
      <c r="AJ9" t="s">
        <v>9</v>
      </c>
      <c r="AK9" t="s">
        <v>10</v>
      </c>
      <c r="AL9" t="s">
        <v>11</v>
      </c>
      <c r="AM9" t="s">
        <v>12</v>
      </c>
      <c r="AN9" t="s">
        <v>13</v>
      </c>
      <c r="AO9" t="s">
        <v>14</v>
      </c>
    </row>
    <row r="10" spans="1:41">
      <c r="A10">
        <v>7</v>
      </c>
      <c r="B10" s="246" t="str">
        <f ca="1">'ALL EF'!A98</f>
        <v>USJT</v>
      </c>
      <c r="C10" t="s">
        <v>351</v>
      </c>
      <c r="D10">
        <f ca="1">USJT!AZ44</f>
        <v>13</v>
      </c>
      <c r="E10">
        <f ca="1">USJT!BA27</f>
        <v>2</v>
      </c>
      <c r="F10">
        <f ca="1">USJT!BB27</f>
        <v>9</v>
      </c>
      <c r="G10">
        <f ca="1">USJT!BD27</f>
        <v>13</v>
      </c>
      <c r="H10">
        <f ca="1">USJT!BF27</f>
        <v>6</v>
      </c>
      <c r="I10">
        <f ca="1">USJT!BH27</f>
        <v>20</v>
      </c>
      <c r="J10">
        <f ca="1">USJT!BI27</f>
        <v>12</v>
      </c>
      <c r="K10">
        <f ca="1">USJT!BJ27</f>
        <v>3</v>
      </c>
      <c r="L10">
        <f ca="1">SUM('ALL EF'!CC98:CC115)</f>
        <v>2647.5</v>
      </c>
      <c r="M10" s="178">
        <f t="shared" si="0"/>
        <v>203.65384615384616</v>
      </c>
      <c r="N10" s="178">
        <f ca="1">MEDIAN('ALL EF'!CC98:CC115)</f>
        <v>145</v>
      </c>
      <c r="O10" s="178">
        <f ca="1">USJT!BA46</f>
        <v>15.384615384615385</v>
      </c>
      <c r="P10" s="178">
        <f ca="1">USJT!BA48</f>
        <v>69.230769230769226</v>
      </c>
      <c r="Q10" s="178">
        <f ca="1">USJT!BA52</f>
        <v>15.384615384615385</v>
      </c>
      <c r="R10" s="243">
        <f ca="1">USJT!BD38</f>
        <v>53.846153846153847</v>
      </c>
      <c r="S10" s="243">
        <f ca="1">USJT!BD39</f>
        <v>30.76923076923077</v>
      </c>
      <c r="T10" s="243">
        <f ca="1">USJT!BD40</f>
        <v>15.384615384615385</v>
      </c>
      <c r="V10">
        <f ca="1">USJT!CC26</f>
        <v>257.5</v>
      </c>
      <c r="W10">
        <f ca="1">USJT!CC27</f>
        <v>244.375</v>
      </c>
      <c r="X10">
        <f ca="1">USJT!CC28</f>
        <v>230</v>
      </c>
      <c r="Y10">
        <f ca="1">USJT!CC29</f>
        <v>190</v>
      </c>
      <c r="Z10">
        <f ca="1">USJT!CC30</f>
        <v>145</v>
      </c>
      <c r="AA10">
        <f ca="1">USJT!CC31</f>
        <v>110</v>
      </c>
      <c r="AB10">
        <f ca="1">USJT!CC32</f>
        <v>99</v>
      </c>
      <c r="AC10">
        <f ca="1">USJT!CC33</f>
        <v>95</v>
      </c>
      <c r="AH10" t="s">
        <v>591</v>
      </c>
      <c r="AI10">
        <v>205</v>
      </c>
      <c r="AJ10">
        <v>313</v>
      </c>
      <c r="AK10">
        <v>808</v>
      </c>
      <c r="AL10">
        <v>728</v>
      </c>
      <c r="AM10">
        <v>195</v>
      </c>
      <c r="AN10">
        <v>493</v>
      </c>
      <c r="AO10">
        <v>272</v>
      </c>
    </row>
    <row r="11" spans="1:41">
      <c r="A11">
        <v>8</v>
      </c>
      <c r="B11" s="246" t="str">
        <f ca="1">'ALL EF'!A116</f>
        <v>UNICAMP</v>
      </c>
      <c r="C11" t="s">
        <v>352</v>
      </c>
      <c r="D11">
        <f ca="1">UNICAMP!AZ61</f>
        <v>25</v>
      </c>
      <c r="E11">
        <f ca="1">UNICAMP!BA45</f>
        <v>17</v>
      </c>
      <c r="F11">
        <f ca="1">UNICAMP!BB45</f>
        <v>17</v>
      </c>
      <c r="G11">
        <f ca="1">UNICAMP!BD45</f>
        <v>43</v>
      </c>
      <c r="H11">
        <f ca="1">UNICAMP!BF45</f>
        <v>11</v>
      </c>
      <c r="I11">
        <f ca="1">UNICAMP!BH45</f>
        <v>4</v>
      </c>
      <c r="J11">
        <f ca="1">UNICAMP!BI45</f>
        <v>24</v>
      </c>
      <c r="K11">
        <f ca="1">UNICAMP!BJ45</f>
        <v>3</v>
      </c>
      <c r="L11">
        <f ca="1">SUM('ALL EF'!CC116:CC150)</f>
        <v>8322.5</v>
      </c>
      <c r="M11" s="178">
        <f t="shared" si="0"/>
        <v>332.9</v>
      </c>
      <c r="N11" s="178">
        <f ca="1">MEDIAN('ALL EF'!CC116:CC150)</f>
        <v>257.5</v>
      </c>
      <c r="O11" s="178">
        <f ca="1">UNICAMP!BA63</f>
        <v>52</v>
      </c>
      <c r="P11" s="178">
        <f ca="1">UNICAMP!BA65</f>
        <v>80</v>
      </c>
      <c r="Q11" s="178">
        <f ca="1">UNICAMP!BA69</f>
        <v>48</v>
      </c>
      <c r="R11" s="243">
        <f ca="1">UNICAMP!BD55</f>
        <v>88</v>
      </c>
      <c r="S11" s="243">
        <f ca="1">UNICAMP!BD56</f>
        <v>80</v>
      </c>
      <c r="T11" s="243">
        <f ca="1">UNICAMP!BD57</f>
        <v>60</v>
      </c>
      <c r="V11">
        <f ca="1">UNICAMP!CC43</f>
        <v>378.00000000000006</v>
      </c>
      <c r="W11">
        <f ca="1">UNICAMP!CC44</f>
        <v>348.75</v>
      </c>
      <c r="X11">
        <f ca="1">UNICAMP!CC45</f>
        <v>319</v>
      </c>
      <c r="Y11">
        <f ca="1">UNICAMP!CC46</f>
        <v>300</v>
      </c>
      <c r="Z11">
        <f ca="1">UNICAMP!CC47</f>
        <v>257.5</v>
      </c>
      <c r="AA11">
        <f ca="1">UNICAMP!CC48</f>
        <v>220.00000000000003</v>
      </c>
      <c r="AB11">
        <f ca="1">UNICAMP!CC49</f>
        <v>170.75</v>
      </c>
      <c r="AC11">
        <f ca="1">UNICAMP!CC50</f>
        <v>160.75</v>
      </c>
      <c r="AH11" t="s">
        <v>592</v>
      </c>
      <c r="AI11">
        <v>412</v>
      </c>
      <c r="AJ11">
        <v>513</v>
      </c>
      <c r="AK11">
        <v>804</v>
      </c>
      <c r="AL11">
        <v>351</v>
      </c>
      <c r="AM11">
        <v>105</v>
      </c>
      <c r="AN11">
        <v>291</v>
      </c>
      <c r="AO11">
        <v>83</v>
      </c>
    </row>
    <row r="12" spans="1:41">
      <c r="A12">
        <v>9</v>
      </c>
      <c r="B12" s="247" t="str">
        <f ca="1">'ALL EF'!A151</f>
        <v>UDESC</v>
      </c>
      <c r="C12" t="s">
        <v>353</v>
      </c>
      <c r="D12">
        <f ca="1">UDESC!AZ44</f>
        <v>16</v>
      </c>
      <c r="E12">
        <f ca="1">UDESC!BA28</f>
        <v>9</v>
      </c>
      <c r="F12">
        <f ca="1">UDESC!BB28</f>
        <v>32</v>
      </c>
      <c r="G12">
        <f ca="1">UDESC!BD28</f>
        <v>58</v>
      </c>
      <c r="H12">
        <f ca="1">UDESC!BF28</f>
        <v>39</v>
      </c>
      <c r="I12">
        <f ca="1">UDESC!BH28</f>
        <v>7</v>
      </c>
      <c r="J12">
        <f ca="1">UDESC!BI28</f>
        <v>11</v>
      </c>
      <c r="K12">
        <f ca="1">UDESC!BJ28</f>
        <v>7</v>
      </c>
      <c r="L12">
        <f ca="1">SUM('ALL EF'!CC151:CC168)</f>
        <v>10320</v>
      </c>
      <c r="M12" s="178">
        <f t="shared" si="0"/>
        <v>645</v>
      </c>
      <c r="N12" s="178">
        <f ca="1">MEDIAN('ALL EF'!CC151:CC168)</f>
        <v>495</v>
      </c>
      <c r="O12" s="178">
        <f ca="1">UDESC!BA46</f>
        <v>50</v>
      </c>
      <c r="P12" s="178">
        <f ca="1">UDESC!BA48</f>
        <v>93.75</v>
      </c>
      <c r="Q12" s="178">
        <f ca="1">UDESC!BA52</f>
        <v>75</v>
      </c>
      <c r="R12" s="243">
        <f ca="1">UDESC!BD38</f>
        <v>100</v>
      </c>
      <c r="S12" s="243">
        <f ca="1">UDESC!BD39</f>
        <v>93.75</v>
      </c>
      <c r="T12" s="243">
        <f ca="1">UDESC!BD40</f>
        <v>87.5</v>
      </c>
      <c r="V12" s="247">
        <f ca="1">UDESC!CC26</f>
        <v>903.00000000000011</v>
      </c>
      <c r="W12" s="246">
        <f ca="1">UDESC!CC27</f>
        <v>831.25</v>
      </c>
      <c r="X12">
        <f ca="1">UDESC!CC28</f>
        <v>790.49999999999977</v>
      </c>
      <c r="Y12">
        <f ca="1">UDESC!CC29</f>
        <v>587.99999999999989</v>
      </c>
      <c r="Z12" s="245">
        <f ca="1">UDESC!CC30</f>
        <v>495</v>
      </c>
      <c r="AA12">
        <f ca="1">UDESC!CC31</f>
        <v>405</v>
      </c>
      <c r="AB12">
        <f ca="1">UDESC!CC32</f>
        <v>405</v>
      </c>
      <c r="AC12">
        <f ca="1">UDESC!CC33</f>
        <v>310.49999999999994</v>
      </c>
    </row>
    <row r="13" spans="1:41">
      <c r="A13">
        <v>10</v>
      </c>
      <c r="B13" s="247" t="str">
        <f ca="1">'ALL EF'!A169</f>
        <v>UNB</v>
      </c>
      <c r="C13" t="s">
        <v>354</v>
      </c>
      <c r="D13">
        <f ca="1">UNB!AZ42</f>
        <v>12</v>
      </c>
      <c r="E13">
        <f ca="1">UNB!BA26</f>
        <v>16</v>
      </c>
      <c r="F13">
        <f ca="1">UNB!BB26</f>
        <v>17</v>
      </c>
      <c r="G13">
        <f ca="1">UNB!BD26</f>
        <v>15</v>
      </c>
      <c r="H13">
        <f ca="1">UNB!BF26</f>
        <v>10</v>
      </c>
      <c r="I13">
        <f ca="1">UNB!BH26</f>
        <v>3</v>
      </c>
      <c r="J13">
        <f ca="1">UNB!BI26</f>
        <v>2</v>
      </c>
      <c r="K13">
        <f ca="1">UNB!BJ26</f>
        <v>0</v>
      </c>
      <c r="L13">
        <f ca="1">SUM('ALL EF'!CC169:CC184)</f>
        <v>5080</v>
      </c>
      <c r="M13" s="178">
        <f t="shared" si="0"/>
        <v>423.33333333333331</v>
      </c>
      <c r="N13" s="178">
        <f ca="1">MEDIAN('ALL EF'!CC169:CC184)</f>
        <v>220</v>
      </c>
      <c r="O13" s="178">
        <f ca="1">UNB!BA44</f>
        <v>33.333333333333329</v>
      </c>
      <c r="P13" s="178">
        <f ca="1">UNB!BA46</f>
        <v>58.333333333333336</v>
      </c>
      <c r="Q13" s="178">
        <f ca="1">UNB!BA50</f>
        <v>50</v>
      </c>
      <c r="R13" s="243">
        <f ca="1">UNB!BD36</f>
        <v>75</v>
      </c>
      <c r="S13" s="243">
        <f ca="1">UNB!BD37</f>
        <v>66.666666666666657</v>
      </c>
      <c r="T13" s="243">
        <f ca="1">UNB!BD38</f>
        <v>41.666666666666671</v>
      </c>
      <c r="V13">
        <f ca="1">UNB!CC24</f>
        <v>548</v>
      </c>
      <c r="W13">
        <f ca="1">UNB!CC25</f>
        <v>422.5</v>
      </c>
      <c r="X13">
        <f ca="1">UNB!CC26</f>
        <v>287.99999999999989</v>
      </c>
      <c r="Y13">
        <f ca="1">UNB!CC27</f>
        <v>220</v>
      </c>
      <c r="Z13">
        <f ca="1">UNB!CC28</f>
        <v>210</v>
      </c>
      <c r="AA13">
        <f ca="1">UNB!CC29</f>
        <v>132.00000000000006</v>
      </c>
      <c r="AB13">
        <f ca="1">UNB!CC30</f>
        <v>44.249999999999993</v>
      </c>
      <c r="AC13">
        <f ca="1">UNB!CC31</f>
        <v>32.000000000000007</v>
      </c>
    </row>
    <row r="14" spans="1:41">
      <c r="A14">
        <v>11</v>
      </c>
      <c r="B14" s="247" t="str">
        <f ca="1">'ALL EF'!A185</f>
        <v>UPE/UFPB</v>
      </c>
      <c r="C14" t="s">
        <v>355</v>
      </c>
      <c r="D14">
        <f ca="1">'UPE-UFPB'!AZ45</f>
        <v>12.5</v>
      </c>
      <c r="E14">
        <f ca="1">'UPE-UFPB'!BA29</f>
        <v>11</v>
      </c>
      <c r="F14">
        <f ca="1">'UPE-UFPB'!BB29</f>
        <v>12</v>
      </c>
      <c r="G14">
        <f ca="1">'UPE-UFPB'!BD29</f>
        <v>32</v>
      </c>
      <c r="H14">
        <f ca="1">'UPE-UFPB'!BF29</f>
        <v>21</v>
      </c>
      <c r="I14">
        <f ca="1">'UPE-UFPB'!BH29</f>
        <v>2</v>
      </c>
      <c r="J14">
        <f ca="1">'UPE-UFPB'!BI29</f>
        <v>14</v>
      </c>
      <c r="K14">
        <f ca="1">'UPE-UFPB'!BJ29</f>
        <v>2</v>
      </c>
      <c r="L14">
        <f ca="1">SUM('ALL EF'!CC185:CC203)</f>
        <v>6130</v>
      </c>
      <c r="M14" s="178">
        <f t="shared" si="0"/>
        <v>490.4</v>
      </c>
      <c r="N14" s="178">
        <f ca="1">MEDIAN('ALL EF'!CC185:CC203)</f>
        <v>290</v>
      </c>
      <c r="O14" s="178">
        <f ca="1">'UPE-UFPB'!BA47</f>
        <v>24</v>
      </c>
      <c r="P14" s="178">
        <f ca="1">'UPE-UFPB'!BA49</f>
        <v>64</v>
      </c>
      <c r="Q14" s="178">
        <f ca="1">'UPE-UFPB'!BA53</f>
        <v>32</v>
      </c>
      <c r="R14" s="243">
        <f ca="1">'UPE-UFPB'!BD39</f>
        <v>92</v>
      </c>
      <c r="S14" s="243">
        <f ca="1">'UPE-UFPB'!BD40</f>
        <v>92</v>
      </c>
      <c r="T14" s="243">
        <f ca="1">'UPE-UFPB'!BD41</f>
        <v>76</v>
      </c>
      <c r="V14">
        <f ca="1">'UPE-UFPB'!CC27</f>
        <v>408.00000000000011</v>
      </c>
      <c r="W14">
        <f ca="1">'UPE-UFPB'!CC28</f>
        <v>385</v>
      </c>
      <c r="X14">
        <f ca="1">'UPE-UFPB'!CC29</f>
        <v>370.99999999999994</v>
      </c>
      <c r="Y14">
        <f ca="1">'UPE-UFPB'!CC30</f>
        <v>320</v>
      </c>
      <c r="Z14">
        <f ca="1">'UPE-UFPB'!CC31</f>
        <v>290</v>
      </c>
      <c r="AA14">
        <f ca="1">'UPE-UFPB'!CC32</f>
        <v>252.00000000000003</v>
      </c>
      <c r="AB14">
        <f ca="1">'UPE-UFPB'!CC33</f>
        <v>209</v>
      </c>
      <c r="AC14">
        <f ca="1">'UPE-UFPB'!CC34</f>
        <v>202</v>
      </c>
    </row>
    <row r="15" spans="1:41">
      <c r="A15">
        <v>12</v>
      </c>
      <c r="B15" s="44" t="str">
        <f ca="1">'ALL EF'!A204</f>
        <v>USP</v>
      </c>
      <c r="C15" t="s">
        <v>356</v>
      </c>
      <c r="D15">
        <f ca="1">USP!AZ71</f>
        <v>34</v>
      </c>
      <c r="E15">
        <f ca="1">USP!BA55</f>
        <v>66</v>
      </c>
      <c r="F15">
        <f ca="1">USP!BB55</f>
        <v>62</v>
      </c>
      <c r="G15">
        <f ca="1">USP!BD55</f>
        <v>75</v>
      </c>
      <c r="H15">
        <f ca="1">USP!BF55</f>
        <v>20</v>
      </c>
      <c r="I15">
        <f ca="1">USP!BH55</f>
        <v>4</v>
      </c>
      <c r="J15">
        <f ca="1">USP!BI55</f>
        <v>28</v>
      </c>
      <c r="K15">
        <f ca="1">USP!BJ55</f>
        <v>5</v>
      </c>
      <c r="L15">
        <f ca="1">SUM('ALL EF'!CC204:CC248)</f>
        <v>26926</v>
      </c>
      <c r="M15" s="178">
        <f t="shared" si="0"/>
        <v>791.94117647058829</v>
      </c>
      <c r="N15" s="178">
        <f ca="1">MEDIAN('ALL EF'!CC204:CC248)</f>
        <v>270</v>
      </c>
      <c r="O15" s="178">
        <f ca="1">USP!BA73</f>
        <v>50</v>
      </c>
      <c r="P15" s="178">
        <f ca="1">USP!BA75</f>
        <v>79.411764705882348</v>
      </c>
      <c r="Q15" s="178">
        <f ca="1">USP!BA79</f>
        <v>61.764705882352942</v>
      </c>
      <c r="R15" s="243">
        <f ca="1">USP!BD65</f>
        <v>58.82352941176471</v>
      </c>
      <c r="S15" s="243">
        <f ca="1">USP!BD66</f>
        <v>58.82352941176471</v>
      </c>
      <c r="T15" s="243">
        <f ca="1">USP!BD67</f>
        <v>52.941176470588239</v>
      </c>
      <c r="V15" s="247">
        <f ca="1">USP!CC53</f>
        <v>1185</v>
      </c>
      <c r="W15" s="246">
        <f ca="1">USP!CC54</f>
        <v>940</v>
      </c>
      <c r="X15">
        <f ca="1">USP!CC55</f>
        <v>790</v>
      </c>
      <c r="Y15">
        <f ca="1">USP!CC56</f>
        <v>465</v>
      </c>
      <c r="Z15">
        <f ca="1">USP!CC57</f>
        <v>270</v>
      </c>
      <c r="AA15">
        <f ca="1">USP!CC58</f>
        <v>220</v>
      </c>
      <c r="AB15">
        <f ca="1">USP!CC59</f>
        <v>136.5</v>
      </c>
      <c r="AC15">
        <f ca="1">USP!CC60</f>
        <v>125</v>
      </c>
      <c r="AJ15" t="s">
        <v>591</v>
      </c>
      <c r="AK15" t="s">
        <v>592</v>
      </c>
      <c r="AL15" t="s">
        <v>596</v>
      </c>
    </row>
    <row r="16" spans="1:41">
      <c r="A16">
        <v>13</v>
      </c>
      <c r="B16" s="247" t="str">
        <f ca="1">'ALL EF'!A249</f>
        <v>UFES</v>
      </c>
      <c r="C16" t="s">
        <v>386</v>
      </c>
      <c r="D16">
        <f ca="1">UFES!AZ51</f>
        <v>21.5</v>
      </c>
      <c r="E16">
        <f ca="1">UFES!BA35</f>
        <v>4</v>
      </c>
      <c r="F16">
        <f ca="1">UFES!BB35</f>
        <v>17</v>
      </c>
      <c r="G16">
        <f ca="1">UFES!BD35</f>
        <v>30</v>
      </c>
      <c r="H16">
        <f ca="1">UFES!BF35</f>
        <v>7</v>
      </c>
      <c r="I16">
        <f ca="1">UFES!BH35</f>
        <v>2</v>
      </c>
      <c r="J16">
        <f ca="1">UFES!BI35</f>
        <v>9</v>
      </c>
      <c r="K16">
        <f ca="1">UFES!BJ35</f>
        <v>5</v>
      </c>
      <c r="L16">
        <f ca="1">SUM('ALL EF'!CC249:CC273)</f>
        <v>5836</v>
      </c>
      <c r="M16" s="178">
        <f t="shared" ref="M16:M25" si="1">L16/D16</f>
        <v>271.44186046511629</v>
      </c>
      <c r="N16" s="178">
        <f ca="1">MEDIAN('ALL EF'!CC249:CC273)</f>
        <v>227.5</v>
      </c>
      <c r="O16" s="178">
        <f ca="1">UFES!BA53</f>
        <v>23.255813953488371</v>
      </c>
      <c r="P16" s="178">
        <f ca="1">UFES!BA55</f>
        <v>93.023255813953483</v>
      </c>
      <c r="Q16" s="178">
        <f ca="1">UFES!BA59</f>
        <v>37.209302325581397</v>
      </c>
      <c r="R16" s="243">
        <f ca="1">UFES!BD45</f>
        <v>90.697674418604649</v>
      </c>
      <c r="S16" s="243">
        <f ca="1">UFES!BD46</f>
        <v>67.441860465116278</v>
      </c>
      <c r="T16" s="243">
        <f ca="1">UFES!BD47</f>
        <v>48.837209302325576</v>
      </c>
      <c r="V16">
        <f ca="1">UFES!CC33</f>
        <v>326.00000000000006</v>
      </c>
      <c r="W16">
        <f ca="1">UFES!CC34</f>
        <v>297.5</v>
      </c>
      <c r="X16">
        <f ca="1">UFES!CC35</f>
        <v>271.99999999999994</v>
      </c>
      <c r="Y16">
        <f ca="1">UFES!CC36</f>
        <v>253.99999999999997</v>
      </c>
      <c r="Z16">
        <f ca="1">UFES!CC37</f>
        <v>227.5</v>
      </c>
      <c r="AA16">
        <f ca="1">UFES!CC38</f>
        <v>192.00000000000003</v>
      </c>
      <c r="AB16">
        <f ca="1">UFES!CC39</f>
        <v>183.5</v>
      </c>
      <c r="AC16">
        <f ca="1">UFES!CC40</f>
        <v>170</v>
      </c>
      <c r="AI16" t="s">
        <v>593</v>
      </c>
      <c r="AJ16">
        <v>146826</v>
      </c>
      <c r="AK16">
        <f ca="1">'ALL EF'!BA463</f>
        <v>155545</v>
      </c>
      <c r="AL16" s="82">
        <f>(AK16-AJ16)/AJ16*100</f>
        <v>5.938321550679035</v>
      </c>
    </row>
    <row r="17" spans="1:38">
      <c r="A17">
        <v>14</v>
      </c>
      <c r="B17" s="44" t="str">
        <f ca="1">'ALL EF'!A274</f>
        <v>UNESP/RC</v>
      </c>
      <c r="C17" t="s">
        <v>412</v>
      </c>
      <c r="D17">
        <f ca="1">UNESP!AZ52</f>
        <v>20</v>
      </c>
      <c r="E17">
        <f ca="1">UNESP!BA36</f>
        <v>35</v>
      </c>
      <c r="F17">
        <f ca="1">UNESP!BB36</f>
        <v>53</v>
      </c>
      <c r="G17">
        <f ca="1">UNESP!BD36</f>
        <v>40</v>
      </c>
      <c r="H17">
        <f ca="1">UNESP!BF36</f>
        <v>15</v>
      </c>
      <c r="I17">
        <f ca="1">UNESP!BH36</f>
        <v>2</v>
      </c>
      <c r="J17">
        <f ca="1">UNESP!BI36</f>
        <v>15</v>
      </c>
      <c r="K17">
        <f ca="1">UNESP!BJ36</f>
        <v>3</v>
      </c>
      <c r="L17">
        <f ca="1">SUM('ALL EF'!CC274:CC298)</f>
        <v>13935</v>
      </c>
      <c r="M17" s="178">
        <f t="shared" si="1"/>
        <v>696.75</v>
      </c>
      <c r="N17" s="178">
        <f ca="1">MEDIAN('ALL EF'!CC274:CC298)</f>
        <v>500</v>
      </c>
      <c r="O17" s="178">
        <f ca="1">UNESP!BA54</f>
        <v>70</v>
      </c>
      <c r="P17" s="178">
        <f ca="1">UNESP!BA56</f>
        <v>110.00000000000001</v>
      </c>
      <c r="Q17" s="178">
        <f ca="1">UNESP!BA60</f>
        <v>85</v>
      </c>
      <c r="R17" s="243">
        <f ca="1">UNESP!BD46</f>
        <v>90</v>
      </c>
      <c r="S17" s="243">
        <f ca="1">UNESP!BD47</f>
        <v>90</v>
      </c>
      <c r="T17" s="243">
        <f ca="1">UNESP!BD48</f>
        <v>90</v>
      </c>
      <c r="V17" s="247">
        <f ca="1">UNESP!CC34</f>
        <v>1002.0000000000001</v>
      </c>
      <c r="W17" s="246">
        <f ca="1">UNESP!CC35</f>
        <v>920</v>
      </c>
      <c r="X17">
        <f ca="1">UNESP!CC36</f>
        <v>831.99999999999989</v>
      </c>
      <c r="Y17">
        <f ca="1">UNESP!CC37</f>
        <v>706</v>
      </c>
      <c r="Z17" s="245">
        <f ca="1">UNESP!CC38</f>
        <v>430</v>
      </c>
      <c r="AA17">
        <f ca="1">UNESP!CC39</f>
        <v>348</v>
      </c>
      <c r="AB17">
        <f ca="1">UNESP!CC40</f>
        <v>343.5</v>
      </c>
      <c r="AC17">
        <f ca="1">UNESP!CC41</f>
        <v>320</v>
      </c>
      <c r="AI17" t="s">
        <v>594</v>
      </c>
      <c r="AJ17">
        <v>54770</v>
      </c>
      <c r="AK17">
        <v>45449</v>
      </c>
      <c r="AL17" s="82">
        <f>(AK17-AJ17)/AJ17*100</f>
        <v>-17.018440752236629</v>
      </c>
    </row>
    <row r="18" spans="1:38">
      <c r="A18">
        <v>15</v>
      </c>
      <c r="B18" s="246" t="str">
        <f ca="1">'ALL EF'!A299</f>
        <v>UFMG</v>
      </c>
      <c r="C18" t="s">
        <v>427</v>
      </c>
      <c r="D18">
        <f ca="1">UFMG!AZ39</f>
        <v>10</v>
      </c>
      <c r="E18">
        <f ca="1">UFMG!BA23</f>
        <v>5</v>
      </c>
      <c r="F18">
        <f ca="1">UFMG!BB23</f>
        <v>0</v>
      </c>
      <c r="G18">
        <f ca="1">UFMG!BD23</f>
        <v>16</v>
      </c>
      <c r="H18">
        <f ca="1">UFMG!BF23</f>
        <v>5</v>
      </c>
      <c r="I18">
        <f ca="1">UFMG!BH23</f>
        <v>1</v>
      </c>
      <c r="J18">
        <f ca="1">UFMG!BI23</f>
        <v>3</v>
      </c>
      <c r="K18">
        <f ca="1">UFMG!BJ23</f>
        <v>1</v>
      </c>
      <c r="L18">
        <f ca="1">SUM('ALL EF'!CC299:CC311)</f>
        <v>5445</v>
      </c>
      <c r="M18" s="178">
        <f t="shared" si="1"/>
        <v>544.5</v>
      </c>
      <c r="N18" s="178">
        <f ca="1">MEDIAN('ALL EF'!CC299:CC311)</f>
        <v>490</v>
      </c>
      <c r="O18" s="178">
        <f ca="1">UFMG!BA41</f>
        <v>60</v>
      </c>
      <c r="P18" s="178">
        <f ca="1">UFMG!BA43</f>
        <v>100</v>
      </c>
      <c r="Q18" s="178">
        <f ca="1">UFMG!BA47</f>
        <v>90</v>
      </c>
      <c r="R18" s="243">
        <f ca="1">UFMG!BD33</f>
        <v>100</v>
      </c>
      <c r="S18" s="243">
        <f ca="1">UFMG!BD34</f>
        <v>100</v>
      </c>
      <c r="T18" s="243">
        <f ca="1">UFMG!BD35</f>
        <v>100</v>
      </c>
      <c r="V18">
        <f ca="1">UFMG!CC21</f>
        <v>758.99999999999989</v>
      </c>
      <c r="W18" s="246">
        <f ca="1">UFMG!CC22</f>
        <v>685</v>
      </c>
      <c r="X18">
        <f ca="1">UFMG!CC23</f>
        <v>586</v>
      </c>
      <c r="Y18">
        <f ca="1">UFMG!CC24</f>
        <v>520</v>
      </c>
      <c r="Z18" s="245">
        <f ca="1">UFMG!CC25</f>
        <v>490</v>
      </c>
      <c r="AA18">
        <f ca="1">UFMG!CC26</f>
        <v>419.99999999999994</v>
      </c>
      <c r="AB18">
        <f ca="1">UFMG!CC27</f>
        <v>375.00000000000006</v>
      </c>
      <c r="AC18">
        <f ca="1">UFMG!CC28</f>
        <v>336</v>
      </c>
      <c r="AI18" t="s">
        <v>595</v>
      </c>
      <c r="AJ18">
        <v>44383</v>
      </c>
      <c r="AK18">
        <v>59285</v>
      </c>
      <c r="AL18" s="82">
        <f>(AK18-AJ18)/AJ18*100</f>
        <v>33.575918707613276</v>
      </c>
    </row>
    <row r="19" spans="1:38">
      <c r="A19">
        <v>16</v>
      </c>
      <c r="B19" s="246" t="str">
        <f ca="1">'ALL EF'!A312</f>
        <v>UCB</v>
      </c>
      <c r="C19" t="s">
        <v>449</v>
      </c>
      <c r="D19">
        <f ca="1">UCB!AZ47</f>
        <v>13.5</v>
      </c>
      <c r="E19">
        <f ca="1">UCB!BA31</f>
        <v>34</v>
      </c>
      <c r="F19">
        <f ca="1">UCB!BB31</f>
        <v>33</v>
      </c>
      <c r="G19">
        <f ca="1">UCB!BD31</f>
        <v>45</v>
      </c>
      <c r="H19">
        <f ca="1">UCB!BF31</f>
        <v>19</v>
      </c>
      <c r="I19">
        <f ca="1">UCB!BH31</f>
        <v>8</v>
      </c>
      <c r="J19">
        <f ca="1">UCB!BI31</f>
        <v>19</v>
      </c>
      <c r="K19">
        <f ca="1">UCB!BJ31</f>
        <v>2</v>
      </c>
      <c r="L19">
        <f ca="1">SUM('ALL EF'!CC312:CC332)</f>
        <v>13266</v>
      </c>
      <c r="M19" s="178">
        <f t="shared" si="1"/>
        <v>982.66666666666663</v>
      </c>
      <c r="N19" s="178">
        <f ca="1">MEDIAN('ALL EF'!CC312:CC332)</f>
        <v>495</v>
      </c>
      <c r="O19" s="178">
        <f ca="1">UCB!BA49</f>
        <v>81.481481481481481</v>
      </c>
      <c r="P19" s="178">
        <f ca="1">UCB!BA51</f>
        <v>103.7037037037037</v>
      </c>
      <c r="Q19" s="178">
        <f ca="1">UCB!BA55</f>
        <v>74.074074074074076</v>
      </c>
      <c r="R19" s="243">
        <f ca="1">UCB!BD41</f>
        <v>100</v>
      </c>
      <c r="S19" s="243">
        <f ca="1">UCB!BD42</f>
        <v>92.592592592592595</v>
      </c>
      <c r="T19" s="243">
        <f ca="1">UCB!BD43</f>
        <v>92.592592592592595</v>
      </c>
      <c r="V19" s="247">
        <f ca="1">UCB!CC29</f>
        <v>1260</v>
      </c>
      <c r="W19" s="246">
        <f ca="1">UCB!CC30</f>
        <v>1219.5</v>
      </c>
      <c r="X19">
        <f ca="1">UCB!CC31</f>
        <v>1193</v>
      </c>
      <c r="Y19">
        <f ca="1">UCB!CC32</f>
        <v>930</v>
      </c>
      <c r="Z19" s="245">
        <f ca="1">UCB!CC33</f>
        <v>495</v>
      </c>
      <c r="AA19">
        <f ca="1">UCB!CC34</f>
        <v>440</v>
      </c>
      <c r="AB19">
        <f ca="1">UCB!CC35</f>
        <v>437</v>
      </c>
      <c r="AC19">
        <f ca="1">UCB!CC36</f>
        <v>382.5</v>
      </c>
      <c r="AI19" t="s">
        <v>358</v>
      </c>
      <c r="AJ19">
        <v>245979</v>
      </c>
      <c r="AK19">
        <f>SUM(AK16:AK18)</f>
        <v>260279</v>
      </c>
      <c r="AL19" s="82">
        <f>(AK19-AJ19)/AJ19*100</f>
        <v>5.8135044048475688</v>
      </c>
    </row>
    <row r="20" spans="1:38">
      <c r="A20">
        <v>17</v>
      </c>
      <c r="B20" s="44" t="str">
        <f ca="1">'ALL EF'!A333</f>
        <v>UFSC</v>
      </c>
      <c r="C20" t="s">
        <v>469</v>
      </c>
      <c r="D20">
        <f ca="1">UFSC!AZ45</f>
        <v>17</v>
      </c>
      <c r="E20">
        <f ca="1">UFSC!BA29</f>
        <v>11</v>
      </c>
      <c r="F20">
        <f ca="1">UFSC!BB29</f>
        <v>29</v>
      </c>
      <c r="G20">
        <f ca="1">UFSC!BD29</f>
        <v>78</v>
      </c>
      <c r="H20">
        <f ca="1">UFSC!BF29</f>
        <v>38</v>
      </c>
      <c r="I20">
        <f ca="1">UFSC!BH29</f>
        <v>2</v>
      </c>
      <c r="J20">
        <f ca="1">UFSC!BI29</f>
        <v>13</v>
      </c>
      <c r="K20">
        <f ca="1">UFSC!BJ29</f>
        <v>7</v>
      </c>
      <c r="L20">
        <f ca="1">SUM('ALL EF'!CC333:CC351)</f>
        <v>11425</v>
      </c>
      <c r="M20" s="178">
        <f t="shared" si="1"/>
        <v>672.05882352941171</v>
      </c>
      <c r="N20" s="178">
        <f ca="1">MEDIAN('ALL EF'!CC333:CC351)</f>
        <v>565</v>
      </c>
      <c r="O20" s="178">
        <f ca="1">UFSC!BA47</f>
        <v>41.17647058823529</v>
      </c>
      <c r="P20" s="178">
        <f ca="1">UFSC!BA49</f>
        <v>88.235294117647058</v>
      </c>
      <c r="Q20" s="178">
        <f ca="1">UFSC!BA53</f>
        <v>70.588235294117652</v>
      </c>
      <c r="R20" s="243">
        <f ca="1">UFSC!BD39</f>
        <v>94.117647058823522</v>
      </c>
      <c r="S20" s="243">
        <f ca="1">UFSC!BD40</f>
        <v>94.117647058823522</v>
      </c>
      <c r="T20" s="243">
        <f ca="1">UFSC!BD41</f>
        <v>88.235294117647058</v>
      </c>
      <c r="V20" s="247">
        <f ca="1">UFSC!CC27</f>
        <v>1030.0000000000002</v>
      </c>
      <c r="W20" s="246">
        <f ca="1">UFSC!CC28</f>
        <v>952.5</v>
      </c>
      <c r="X20">
        <f ca="1">UFSC!CC29</f>
        <v>893.99999999999989</v>
      </c>
      <c r="Y20">
        <f ca="1">UFSC!CC30</f>
        <v>735.99999999999989</v>
      </c>
      <c r="Z20" s="245">
        <f ca="1">UFSC!CC31</f>
        <v>565</v>
      </c>
      <c r="AA20">
        <f ca="1">UFSC!CC32</f>
        <v>341</v>
      </c>
      <c r="AB20">
        <f ca="1">UFSC!CC33</f>
        <v>324</v>
      </c>
      <c r="AC20">
        <f ca="1">UFSC!CC34</f>
        <v>287</v>
      </c>
    </row>
    <row r="21" spans="1:38">
      <c r="A21">
        <v>18</v>
      </c>
      <c r="B21" s="246" t="str">
        <f ca="1">'ALL EF'!A352</f>
        <v>UNIMEP</v>
      </c>
      <c r="C21" t="s">
        <v>482</v>
      </c>
      <c r="D21">
        <f ca="1">UNIMEP!AZ38</f>
        <v>10.5</v>
      </c>
      <c r="E21">
        <f ca="1">UNIMEP!BA22</f>
        <v>2</v>
      </c>
      <c r="F21">
        <f ca="1">UNIMEP!BB22</f>
        <v>13</v>
      </c>
      <c r="G21">
        <f ca="1">UNIMEP!BD22</f>
        <v>10</v>
      </c>
      <c r="H21">
        <f ca="1">UNIMEP!BF22</f>
        <v>16</v>
      </c>
      <c r="I21">
        <f ca="1">UNIMEP!BH22</f>
        <v>1</v>
      </c>
      <c r="J21">
        <f ca="1">UNIMEP!BI22</f>
        <v>16</v>
      </c>
      <c r="K21">
        <f ca="1">UNIMEP!BJ22</f>
        <v>1</v>
      </c>
      <c r="L21">
        <f ca="1">SUM('ALL EF'!CC352:CC363)</f>
        <v>3762.5</v>
      </c>
      <c r="M21" s="178">
        <f t="shared" si="1"/>
        <v>358.33333333333331</v>
      </c>
      <c r="N21" s="178">
        <f ca="1">MEDIAN('ALL EF'!CC352:CC363)</f>
        <v>222.5</v>
      </c>
      <c r="O21" s="178">
        <f ca="1">UNIMEP!BA40</f>
        <v>38.095238095238095</v>
      </c>
      <c r="P21" s="178">
        <f ca="1">UNIMEP!BA42</f>
        <v>85.714285714285708</v>
      </c>
      <c r="Q21" s="178">
        <f ca="1">UNIMEP!BA46</f>
        <v>38.095238095238095</v>
      </c>
      <c r="R21" s="243">
        <f ca="1">UNIMEP!BD32</f>
        <v>71.428571428571431</v>
      </c>
      <c r="S21" s="243">
        <f ca="1">UNIMEP!BD33</f>
        <v>52.380952380952387</v>
      </c>
      <c r="T21" s="243">
        <f ca="1">UNIMEP!BD34</f>
        <v>52.380952380952387</v>
      </c>
      <c r="V21">
        <f ca="1">UNIMEP!CC20</f>
        <v>406.00000000000006</v>
      </c>
      <c r="W21">
        <f ca="1">UNIMEP!CC21</f>
        <v>367.5</v>
      </c>
      <c r="X21">
        <f ca="1">UNIMEP!CC22</f>
        <v>328.99999999999994</v>
      </c>
      <c r="Y21">
        <f ca="1">UNIMEP!CC23</f>
        <v>278</v>
      </c>
      <c r="Z21">
        <f ca="1">UNIMEP!CC24</f>
        <v>222.5</v>
      </c>
      <c r="AA21">
        <f ca="1">UNIMEP!CC25</f>
        <v>164</v>
      </c>
      <c r="AB21">
        <f ca="1">UNIMEP!CC26</f>
        <v>142.5</v>
      </c>
      <c r="AC21">
        <f ca="1">UNIMEP!CC27</f>
        <v>135.5</v>
      </c>
    </row>
    <row r="22" spans="1:38">
      <c r="A22">
        <v>19</v>
      </c>
      <c r="B22" s="44" t="str">
        <f ca="1">'ALL EF'!A364</f>
        <v>UFRGS</v>
      </c>
      <c r="C22" t="s">
        <v>507</v>
      </c>
      <c r="D22">
        <f ca="1">UFRGS!AZ49</f>
        <v>19.5</v>
      </c>
      <c r="E22">
        <f ca="1">UFRGS!BA33</f>
        <v>29</v>
      </c>
      <c r="F22">
        <f ca="1">UFRGS!BB33</f>
        <v>38</v>
      </c>
      <c r="G22">
        <f ca="1">UFRGS!BD33</f>
        <v>36</v>
      </c>
      <c r="H22">
        <f ca="1">UFRGS!BF33</f>
        <v>26</v>
      </c>
      <c r="I22">
        <f ca="1">UFRGS!BH33</f>
        <v>12</v>
      </c>
      <c r="J22">
        <f ca="1">UFRGS!BI33</f>
        <v>34</v>
      </c>
      <c r="K22">
        <f ca="1">UFRGS!BJ33</f>
        <v>8</v>
      </c>
      <c r="L22">
        <f ca="1">SUM('ALL EF'!CC364:CC386)</f>
        <v>11567</v>
      </c>
      <c r="M22" s="178">
        <f t="shared" si="1"/>
        <v>593.17948717948718</v>
      </c>
      <c r="N22" s="178">
        <f ca="1">MEDIAN('ALL EF'!CC364:CC386)</f>
        <v>417.5</v>
      </c>
      <c r="O22" s="178">
        <f ca="1">UFRGS!BA51</f>
        <v>41.025641025641022</v>
      </c>
      <c r="P22" s="178">
        <f ca="1">UFRGS!BA53</f>
        <v>87.179487179487182</v>
      </c>
      <c r="Q22" s="178">
        <f ca="1">UFRGS!BA57</f>
        <v>71.794871794871796</v>
      </c>
      <c r="R22" s="243">
        <f ca="1">UFRGS!BD43</f>
        <v>100</v>
      </c>
      <c r="S22" s="243">
        <f ca="1">UFRGS!BD44</f>
        <v>100</v>
      </c>
      <c r="T22" s="243">
        <f ca="1">UFRGS!BD45</f>
        <v>100</v>
      </c>
      <c r="V22" s="247">
        <f ca="1">UFRGS!CC31</f>
        <v>794.00000000000045</v>
      </c>
      <c r="W22" s="246">
        <f ca="1">UFRGS!CC32</f>
        <v>727.5</v>
      </c>
      <c r="X22">
        <f ca="1">UFRGS!CC33</f>
        <v>634.49999999999989</v>
      </c>
      <c r="Y22">
        <f ca="1">UFRGS!CC34</f>
        <v>545</v>
      </c>
      <c r="Z22" s="245">
        <f ca="1">UFRGS!CC35</f>
        <v>417.5</v>
      </c>
      <c r="AA22">
        <f ca="1">UFRGS!CC36</f>
        <v>340</v>
      </c>
      <c r="AB22">
        <f ca="1">UFRGS!CC37</f>
        <v>340</v>
      </c>
      <c r="AC22">
        <f ca="1">UFRGS!CC38</f>
        <v>327</v>
      </c>
    </row>
    <row r="23" spans="1:38">
      <c r="A23">
        <v>20</v>
      </c>
      <c r="B23" s="246" t="str">
        <f ca="1">'ALL EF'!A387</f>
        <v>UGF</v>
      </c>
      <c r="C23" t="s">
        <v>523</v>
      </c>
      <c r="D23">
        <f ca="1">UGF!AZ40</f>
        <v>11</v>
      </c>
      <c r="E23">
        <f ca="1">UGF!BA24</f>
        <v>13</v>
      </c>
      <c r="F23">
        <f ca="1">UGF!BB24</f>
        <v>9</v>
      </c>
      <c r="G23">
        <f ca="1">UGF!BD24</f>
        <v>25</v>
      </c>
      <c r="H23">
        <f ca="1">UGF!BF24</f>
        <v>5</v>
      </c>
      <c r="I23">
        <f ca="1">UGF!BH24</f>
        <v>3</v>
      </c>
      <c r="J23">
        <f ca="1">UGF!BI24</f>
        <v>9</v>
      </c>
      <c r="K23">
        <f ca="1">UGF!BJ24</f>
        <v>0</v>
      </c>
      <c r="L23">
        <f ca="1">SUM('ALL EF'!CC387:CC400)</f>
        <v>3960</v>
      </c>
      <c r="M23" s="178">
        <f t="shared" si="1"/>
        <v>360</v>
      </c>
      <c r="N23" s="178">
        <f ca="1">MEDIAN('ALL EF'!CC365:CC387)</f>
        <v>417.5</v>
      </c>
      <c r="O23" s="178">
        <f ca="1">UGF!BA42</f>
        <v>54.54545454545454</v>
      </c>
      <c r="P23" s="178">
        <f ca="1">UGF!BA44</f>
        <v>72.727272727272734</v>
      </c>
      <c r="Q23" s="178">
        <f ca="1">UGF!BA48</f>
        <v>54.54545454545454</v>
      </c>
      <c r="R23" s="243">
        <f ca="1">UGF!BD34</f>
        <v>63.636363636363633</v>
      </c>
      <c r="S23" s="243">
        <f ca="1">UGF!BD35</f>
        <v>63.636363636363633</v>
      </c>
      <c r="T23" s="243">
        <f ca="1">UGF!BD36</f>
        <v>63.636363636363633</v>
      </c>
      <c r="V23">
        <f ca="1">UGF!CC22</f>
        <v>436</v>
      </c>
      <c r="W23">
        <f ca="1">UGF!CC23</f>
        <v>425</v>
      </c>
      <c r="X23">
        <f ca="1">UGF!CC24</f>
        <v>404.99999999999994</v>
      </c>
      <c r="Y23">
        <f ca="1">UGF!CC25</f>
        <v>366</v>
      </c>
      <c r="Z23">
        <f ca="1">UGF!CC26</f>
        <v>320</v>
      </c>
      <c r="AA23">
        <f ca="1">UGF!CC27</f>
        <v>268</v>
      </c>
      <c r="AB23">
        <f ca="1">UGF!CC28</f>
        <v>238.99999999999994</v>
      </c>
      <c r="AC23">
        <f ca="1">UGF!CC29</f>
        <v>161.99999999999997</v>
      </c>
    </row>
    <row r="24" spans="1:38">
      <c r="A24">
        <v>21</v>
      </c>
      <c r="B24" s="247" t="str">
        <f ca="1">'ALL EF'!A401</f>
        <v>UNIVERSO</v>
      </c>
      <c r="C24" t="s">
        <v>535</v>
      </c>
      <c r="D24">
        <f ca="1">UNIVERSO!AZ37</f>
        <v>11</v>
      </c>
      <c r="E24">
        <f ca="1">UNIVERSO!BA21</f>
        <v>9</v>
      </c>
      <c r="F24">
        <f ca="1">UNIVERSO!BB21</f>
        <v>11</v>
      </c>
      <c r="G24">
        <f ca="1">UNIVERSO!BD21</f>
        <v>10</v>
      </c>
      <c r="H24">
        <f ca="1">UNIVERSO!BF21</f>
        <v>1</v>
      </c>
      <c r="I24">
        <f ca="1">UNIVERSO!BH21</f>
        <v>2</v>
      </c>
      <c r="J24">
        <f ca="1">UNIVERSO!BI21</f>
        <v>4</v>
      </c>
      <c r="K24">
        <f ca="1">UNIVERSO!BJ21</f>
        <v>2</v>
      </c>
      <c r="L24">
        <f ca="1">SUM('ALL EF'!CC401:CC411)</f>
        <v>4537.5</v>
      </c>
      <c r="M24" s="178">
        <f t="shared" si="1"/>
        <v>412.5</v>
      </c>
      <c r="N24" s="178">
        <f ca="1">MEDIAN('ALL EF'!CC401:CC411)</f>
        <v>190</v>
      </c>
      <c r="O24" s="178">
        <f ca="1">UNIVERSO!BA39</f>
        <v>36.363636363636367</v>
      </c>
      <c r="P24" s="178">
        <f ca="1">UNIVERSO!BA41</f>
        <v>90.909090909090907</v>
      </c>
      <c r="Q24" s="178">
        <f ca="1">UNIVERSO!BA45</f>
        <v>45.454545454545453</v>
      </c>
      <c r="R24" s="243">
        <f ca="1">UNIVERSO!BD31</f>
        <v>54.54545454545454</v>
      </c>
      <c r="S24" s="243">
        <f ca="1">UNIVERSO!BD32</f>
        <v>54.54545454545454</v>
      </c>
      <c r="T24" s="243">
        <f ca="1">UNIVERSO!BD33</f>
        <v>45.454545454545453</v>
      </c>
      <c r="V24">
        <f ca="1">UNIVERSO!CC19</f>
        <v>575</v>
      </c>
      <c r="W24">
        <f ca="1">UNIVERSO!CC20</f>
        <v>495</v>
      </c>
      <c r="X24">
        <f ca="1">UNIVERSO!CC21</f>
        <v>415</v>
      </c>
      <c r="Y24">
        <f ca="1">UNIVERSO!CC22</f>
        <v>360</v>
      </c>
      <c r="Z24">
        <f ca="1">UNIVERSO!CC23</f>
        <v>190</v>
      </c>
      <c r="AA24">
        <f ca="1">UNIVERSO!CC24</f>
        <v>140</v>
      </c>
      <c r="AB24">
        <f ca="1">UNIVERSO!CC25</f>
        <v>140</v>
      </c>
      <c r="AC24">
        <f ca="1">UNIVERSO!CC26</f>
        <v>140</v>
      </c>
    </row>
    <row r="25" spans="1:38">
      <c r="A25">
        <v>22</v>
      </c>
      <c r="B25" s="246" t="str">
        <f ca="1">'ALL EF'!A412</f>
        <v>UEL</v>
      </c>
      <c r="C25" t="s">
        <v>566</v>
      </c>
      <c r="D25">
        <f ca="1">'UEL-UEM'!AZ55</f>
        <v>27.5</v>
      </c>
      <c r="E25">
        <f ca="1">'UEL-UEM'!BA39</f>
        <v>20</v>
      </c>
      <c r="F25">
        <f ca="1">'UEL-UEM'!BB39</f>
        <v>41</v>
      </c>
      <c r="G25">
        <f ca="1">'UEL-UEM'!BD39</f>
        <v>51</v>
      </c>
      <c r="H25">
        <f ca="1">'UEL-UEM'!BF39</f>
        <v>18</v>
      </c>
      <c r="I25">
        <f ca="1">'UEL-UEM'!BH39</f>
        <v>2</v>
      </c>
      <c r="J25">
        <f ca="1">'UEL-UEM'!BI39</f>
        <v>23</v>
      </c>
      <c r="K25">
        <f ca="1">'UEL-UEM'!BJ39</f>
        <v>5</v>
      </c>
      <c r="L25">
        <f ca="1">SUM('ALL EF'!CC412:CC440)</f>
        <v>12847.5</v>
      </c>
      <c r="M25" s="178">
        <f t="shared" si="1"/>
        <v>467.18181818181819</v>
      </c>
      <c r="N25" s="178">
        <f ca="1">MEDIAN('ALL EF'!CC412:CC440)</f>
        <v>341.25</v>
      </c>
      <c r="O25" s="178">
        <f ca="1">'UEL-UEM'!BA57</f>
        <v>25.454545454545453</v>
      </c>
      <c r="P25" s="178">
        <f ca="1">'UEL-UEM'!BA59</f>
        <v>69.090909090909093</v>
      </c>
      <c r="Q25" s="178">
        <f ca="1">'UEL-UEM'!BA63</f>
        <v>50.909090909090907</v>
      </c>
      <c r="R25" s="243">
        <f ca="1">'UEL-UEM'!BD49</f>
        <v>78.181818181818187</v>
      </c>
      <c r="S25" s="243">
        <f ca="1">'UEL-UEM'!BD50</f>
        <v>63.636363636363633</v>
      </c>
      <c r="T25" s="243">
        <f ca="1">'UEL-UEM'!BD51</f>
        <v>56.36363636363636</v>
      </c>
      <c r="V25">
        <f ca="1">'UEL-UEM'!CC37</f>
        <v>718.00000000000023</v>
      </c>
      <c r="W25">
        <f ca="1">'UEL-UEM'!CC38</f>
        <v>565</v>
      </c>
      <c r="X25">
        <f ca="1">'UEL-UEM'!CC39</f>
        <v>431.99999999999989</v>
      </c>
      <c r="Y25">
        <f ca="1">'UEL-UEM'!CC40</f>
        <v>360</v>
      </c>
      <c r="Z25" s="246">
        <f ca="1">'UEL-UEM'!CC41</f>
        <v>318.75</v>
      </c>
      <c r="AA25">
        <f ca="1">'UEL-UEM'!CC42</f>
        <v>204.00000000000003</v>
      </c>
      <c r="AB25">
        <f ca="1">'UEL-UEM'!CC43</f>
        <v>175.5</v>
      </c>
      <c r="AC25">
        <f ca="1">'UEL-UEM'!CC44</f>
        <v>170.5</v>
      </c>
    </row>
    <row r="26" spans="1:38">
      <c r="A26">
        <v>23</v>
      </c>
      <c r="B26" s="247" t="str">
        <f ca="1">'ALL EF'!A441</f>
        <v>UFRJ</v>
      </c>
      <c r="C26" t="s">
        <v>583</v>
      </c>
      <c r="D26">
        <f ca="1">UFRJ!AZ39</f>
        <v>11</v>
      </c>
      <c r="E26">
        <f ca="1">UFRJ!BA23</f>
        <v>30</v>
      </c>
      <c r="F26">
        <f ca="1">UFRJ!BB23</f>
        <v>17</v>
      </c>
      <c r="G26">
        <f ca="1">UFRJ!BD23</f>
        <v>23</v>
      </c>
      <c r="H26">
        <f ca="1">UFRJ!BF23</f>
        <v>6</v>
      </c>
      <c r="I26">
        <f ca="1">UFRJ!BH23</f>
        <v>3</v>
      </c>
      <c r="J26">
        <f ca="1">UFRJ!BI23</f>
        <v>14</v>
      </c>
      <c r="K26">
        <f ca="1">UFRJ!BJ23</f>
        <v>0</v>
      </c>
      <c r="L26">
        <f ca="1">SUM('ALL EF'!CC441:CC453)</f>
        <v>7850</v>
      </c>
      <c r="M26" s="178">
        <f ca="1">L26/D26</f>
        <v>713.63636363636363</v>
      </c>
      <c r="N26" s="178">
        <f ca="1">MEDIAN('ALL EF'!CC441:CC453)</f>
        <v>710</v>
      </c>
      <c r="O26" s="178">
        <f ca="1">UFRJ!BA41</f>
        <v>72.727272727272734</v>
      </c>
      <c r="P26" s="178">
        <f ca="1">UFRJ!BA43</f>
        <v>100</v>
      </c>
      <c r="Q26" s="178">
        <f ca="1">UFRJ!BA47</f>
        <v>72.727272727272734</v>
      </c>
      <c r="R26" s="243">
        <f ca="1">UFRJ!BD33</f>
        <v>81.818181818181827</v>
      </c>
      <c r="S26" s="243">
        <f ca="1">UFRJ!BD34</f>
        <v>81.818181818181827</v>
      </c>
      <c r="T26" s="243">
        <f ca="1">UFRJ!BD35</f>
        <v>81.818181818181827</v>
      </c>
      <c r="V26" s="247">
        <f ca="1">UFRJ!CC21</f>
        <v>910</v>
      </c>
      <c r="W26" s="246">
        <f ca="1">UFRJ!CC22</f>
        <v>855</v>
      </c>
      <c r="X26">
        <f ca="1">UFRJ!CC23</f>
        <v>800</v>
      </c>
      <c r="Y26">
        <f ca="1">UFRJ!CC24</f>
        <v>720</v>
      </c>
      <c r="Z26">
        <f ca="1">UFRJ!CC25</f>
        <v>710</v>
      </c>
      <c r="AA26">
        <f ca="1">UFRJ!CC26</f>
        <v>440</v>
      </c>
      <c r="AB26">
        <f ca="1">UFRJ!CC27</f>
        <v>370</v>
      </c>
      <c r="AC26">
        <f ca="1">UFRJ!CC28</f>
        <v>300</v>
      </c>
    </row>
    <row r="27" spans="1:38">
      <c r="E27">
        <f>SUM(E4:E26)</f>
        <v>412</v>
      </c>
      <c r="F27">
        <f t="shared" ref="F27:L27" si="2">SUM(F4:F26)</f>
        <v>513</v>
      </c>
      <c r="G27">
        <f t="shared" si="2"/>
        <v>804</v>
      </c>
      <c r="H27">
        <f t="shared" si="2"/>
        <v>351</v>
      </c>
      <c r="I27">
        <f t="shared" si="2"/>
        <v>105</v>
      </c>
      <c r="J27">
        <f t="shared" si="2"/>
        <v>291</v>
      </c>
      <c r="K27">
        <f t="shared" si="2"/>
        <v>83</v>
      </c>
      <c r="L27">
        <f t="shared" si="2"/>
        <v>198065</v>
      </c>
      <c r="P27" s="178"/>
      <c r="Q27" s="178"/>
    </row>
    <row r="31" spans="1:38">
      <c r="E31" s="124" t="s">
        <v>8</v>
      </c>
      <c r="F31" s="124" t="s">
        <v>9</v>
      </c>
      <c r="G31" s="124" t="s">
        <v>10</v>
      </c>
      <c r="H31" s="124" t="s">
        <v>11</v>
      </c>
      <c r="I31" s="124" t="s">
        <v>12</v>
      </c>
      <c r="J31" s="124" t="s">
        <v>13</v>
      </c>
      <c r="K31" s="124" t="s">
        <v>14</v>
      </c>
      <c r="L31" s="124" t="s">
        <v>52</v>
      </c>
    </row>
    <row r="32" spans="1:38">
      <c r="A32">
        <f t="shared" ref="A32:B54" si="3">A4</f>
        <v>1</v>
      </c>
      <c r="B32" t="str">
        <f t="shared" si="3"/>
        <v>UFPR/PR</v>
      </c>
      <c r="E32">
        <f t="shared" ref="E32:E54" si="4">E4/(SUM($E$4:$E$26))*100</f>
        <v>6.0679611650485441</v>
      </c>
      <c r="F32">
        <f t="shared" ref="F32:F54" si="5">F4/(SUM($F$4:$F$26))*100</f>
        <v>6.4327485380116958</v>
      </c>
      <c r="G32">
        <f t="shared" ref="G32:G54" si="6">G4/(SUM($G$4:$G$26))*100</f>
        <v>7.8358208955223887</v>
      </c>
      <c r="H32">
        <f t="shared" ref="H32:H54" si="7">H4/(SUM($H$4:$H$26))*100</f>
        <v>9.6866096866096854</v>
      </c>
      <c r="I32">
        <f t="shared" ref="I32:I54" si="8">I4/(SUM($I$4:$I$26))*100</f>
        <v>2.8571428571428572</v>
      </c>
      <c r="J32">
        <f t="shared" ref="J32:J54" si="9">J4/(SUM($J$4:$J$26))*100</f>
        <v>3.4364261168384882</v>
      </c>
      <c r="K32">
        <f t="shared" ref="K32:K54" si="10">K4/(SUM($K$4:$K$26))*100</f>
        <v>3.6144578313253009</v>
      </c>
      <c r="L32">
        <f t="shared" ref="L32:L54" si="11">L4/(SUM($L$4:$L$26))*100</f>
        <v>6.5155378284906469</v>
      </c>
    </row>
    <row r="33" spans="1:12">
      <c r="A33">
        <f t="shared" si="3"/>
        <v>2</v>
      </c>
      <c r="B33" t="str">
        <f t="shared" si="3"/>
        <v>UNICSUL</v>
      </c>
      <c r="E33">
        <f t="shared" si="4"/>
        <v>6.0679611650485441</v>
      </c>
      <c r="F33">
        <f t="shared" si="5"/>
        <v>3.8986354775828458</v>
      </c>
      <c r="G33">
        <f t="shared" si="6"/>
        <v>0.87064676616915426</v>
      </c>
      <c r="H33">
        <f t="shared" si="7"/>
        <v>0.85470085470085477</v>
      </c>
      <c r="I33">
        <f t="shared" si="8"/>
        <v>0.95238095238095244</v>
      </c>
      <c r="J33">
        <f t="shared" si="9"/>
        <v>1.0309278350515463</v>
      </c>
      <c r="K33">
        <f t="shared" si="10"/>
        <v>0</v>
      </c>
      <c r="L33">
        <f t="shared" si="11"/>
        <v>2.3679095246509982</v>
      </c>
    </row>
    <row r="34" spans="1:12">
      <c r="A34">
        <f t="shared" si="3"/>
        <v>3</v>
      </c>
      <c r="B34" t="str">
        <f t="shared" si="3"/>
        <v>UFPEL</v>
      </c>
      <c r="E34">
        <f t="shared" si="4"/>
        <v>8.9805825242718456</v>
      </c>
      <c r="F34">
        <f t="shared" si="5"/>
        <v>2.9239766081871341</v>
      </c>
      <c r="G34">
        <f t="shared" si="6"/>
        <v>8.3333333333333321</v>
      </c>
      <c r="H34">
        <f t="shared" si="7"/>
        <v>5.6980056980056979</v>
      </c>
      <c r="I34">
        <f t="shared" si="8"/>
        <v>1.9047619047619049</v>
      </c>
      <c r="J34">
        <f t="shared" si="9"/>
        <v>3.0927835051546393</v>
      </c>
      <c r="K34">
        <f t="shared" si="10"/>
        <v>8.4337349397590362</v>
      </c>
      <c r="L34">
        <f t="shared" si="11"/>
        <v>6.3943654860778025</v>
      </c>
    </row>
    <row r="35" spans="1:12">
      <c r="A35">
        <f t="shared" si="3"/>
        <v>4</v>
      </c>
      <c r="B35" t="str">
        <f t="shared" si="3"/>
        <v>UFRN</v>
      </c>
      <c r="E35">
        <f t="shared" si="4"/>
        <v>0.97087378640776689</v>
      </c>
      <c r="F35">
        <f t="shared" si="5"/>
        <v>1.9493177387914229</v>
      </c>
      <c r="G35">
        <f t="shared" si="6"/>
        <v>1.616915422885572</v>
      </c>
      <c r="H35">
        <f t="shared" si="7"/>
        <v>2.5641025641025639</v>
      </c>
      <c r="I35">
        <f t="shared" si="8"/>
        <v>1.9047619047619049</v>
      </c>
      <c r="J35">
        <f t="shared" si="9"/>
        <v>0.3436426116838488</v>
      </c>
      <c r="K35">
        <f t="shared" si="10"/>
        <v>1.2048192771084338</v>
      </c>
      <c r="L35">
        <f t="shared" si="11"/>
        <v>1.6194178678716582</v>
      </c>
    </row>
    <row r="36" spans="1:12">
      <c r="A36">
        <f t="shared" si="3"/>
        <v>5</v>
      </c>
      <c r="B36" t="str">
        <f t="shared" si="3"/>
        <v>UFTM</v>
      </c>
      <c r="E36">
        <f t="shared" si="4"/>
        <v>0.72815533980582525</v>
      </c>
      <c r="F36">
        <f t="shared" si="5"/>
        <v>1.1695906432748537</v>
      </c>
      <c r="G36">
        <f t="shared" si="6"/>
        <v>2.2388059701492535</v>
      </c>
      <c r="H36">
        <f t="shared" si="7"/>
        <v>1.1396011396011396</v>
      </c>
      <c r="I36">
        <f t="shared" si="8"/>
        <v>8.5714285714285712</v>
      </c>
      <c r="J36">
        <f t="shared" si="9"/>
        <v>1.3745704467353952</v>
      </c>
      <c r="K36">
        <f t="shared" si="10"/>
        <v>7.2289156626506017</v>
      </c>
      <c r="L36">
        <f t="shared" si="11"/>
        <v>2.2492616060384218</v>
      </c>
    </row>
    <row r="37" spans="1:12">
      <c r="A37">
        <f t="shared" si="3"/>
        <v>6</v>
      </c>
      <c r="B37" t="str">
        <f t="shared" si="3"/>
        <v>UFV/UFJF</v>
      </c>
      <c r="E37">
        <f t="shared" si="4"/>
        <v>1.2135922330097086</v>
      </c>
      <c r="F37">
        <f t="shared" si="5"/>
        <v>3.7037037037037033</v>
      </c>
      <c r="G37">
        <f t="shared" si="6"/>
        <v>4.4776119402985071</v>
      </c>
      <c r="H37">
        <f t="shared" si="7"/>
        <v>5.1282051282051277</v>
      </c>
      <c r="I37">
        <f t="shared" si="8"/>
        <v>9.5238095238095237</v>
      </c>
      <c r="J37">
        <f t="shared" si="9"/>
        <v>4.8109965635738838</v>
      </c>
      <c r="K37">
        <f t="shared" si="10"/>
        <v>14.457831325301203</v>
      </c>
      <c r="L37">
        <f t="shared" si="11"/>
        <v>3.1732007169363592</v>
      </c>
    </row>
    <row r="38" spans="1:12">
      <c r="A38">
        <f t="shared" si="3"/>
        <v>7</v>
      </c>
      <c r="B38" t="str">
        <f t="shared" si="3"/>
        <v>USJT</v>
      </c>
      <c r="E38">
        <f t="shared" si="4"/>
        <v>0.48543689320388345</v>
      </c>
      <c r="F38">
        <f t="shared" si="5"/>
        <v>1.7543859649122806</v>
      </c>
      <c r="G38">
        <f t="shared" si="6"/>
        <v>1.616915422885572</v>
      </c>
      <c r="H38">
        <f t="shared" si="7"/>
        <v>1.7094017094017095</v>
      </c>
      <c r="I38">
        <f t="shared" si="8"/>
        <v>19.047619047619047</v>
      </c>
      <c r="J38">
        <f t="shared" si="9"/>
        <v>4.1237113402061851</v>
      </c>
      <c r="K38">
        <f t="shared" si="10"/>
        <v>3.6144578313253009</v>
      </c>
      <c r="L38">
        <f t="shared" si="11"/>
        <v>1.3366824022416883</v>
      </c>
    </row>
    <row r="39" spans="1:12">
      <c r="A39">
        <f t="shared" si="3"/>
        <v>8</v>
      </c>
      <c r="B39" t="str">
        <f t="shared" si="3"/>
        <v>UNICAMP</v>
      </c>
      <c r="E39">
        <f t="shared" si="4"/>
        <v>4.1262135922330101</v>
      </c>
      <c r="F39">
        <f t="shared" si="5"/>
        <v>3.3138401559454191</v>
      </c>
      <c r="G39">
        <f t="shared" si="6"/>
        <v>5.3482587064676617</v>
      </c>
      <c r="H39">
        <f t="shared" si="7"/>
        <v>3.133903133903134</v>
      </c>
      <c r="I39">
        <f t="shared" si="8"/>
        <v>3.8095238095238098</v>
      </c>
      <c r="J39">
        <f t="shared" si="9"/>
        <v>8.2474226804123703</v>
      </c>
      <c r="K39">
        <f t="shared" si="10"/>
        <v>3.6144578313253009</v>
      </c>
      <c r="L39">
        <f t="shared" si="11"/>
        <v>4.2019034155454014</v>
      </c>
    </row>
    <row r="40" spans="1:12">
      <c r="A40">
        <f t="shared" si="3"/>
        <v>9</v>
      </c>
      <c r="B40" t="str">
        <f t="shared" si="3"/>
        <v>UDESC</v>
      </c>
      <c r="E40">
        <f t="shared" si="4"/>
        <v>2.1844660194174756</v>
      </c>
      <c r="F40">
        <f t="shared" si="5"/>
        <v>6.2378167641325533</v>
      </c>
      <c r="G40">
        <f t="shared" si="6"/>
        <v>7.2139303482587067</v>
      </c>
      <c r="H40">
        <f t="shared" si="7"/>
        <v>11.111111111111111</v>
      </c>
      <c r="I40">
        <f t="shared" si="8"/>
        <v>6.666666666666667</v>
      </c>
      <c r="J40">
        <f t="shared" si="9"/>
        <v>3.7800687285223367</v>
      </c>
      <c r="K40">
        <f t="shared" si="10"/>
        <v>8.4337349397590362</v>
      </c>
      <c r="L40">
        <f t="shared" si="11"/>
        <v>5.210410723752303</v>
      </c>
    </row>
    <row r="41" spans="1:12">
      <c r="A41">
        <f t="shared" si="3"/>
        <v>10</v>
      </c>
      <c r="B41" t="str">
        <f t="shared" si="3"/>
        <v>UNB</v>
      </c>
      <c r="E41">
        <f t="shared" si="4"/>
        <v>3.8834951456310676</v>
      </c>
      <c r="F41">
        <f t="shared" si="5"/>
        <v>3.3138401559454191</v>
      </c>
      <c r="G41">
        <f t="shared" si="6"/>
        <v>1.8656716417910446</v>
      </c>
      <c r="H41">
        <f t="shared" si="7"/>
        <v>2.8490028490028489</v>
      </c>
      <c r="I41">
        <f t="shared" si="8"/>
        <v>2.8571428571428572</v>
      </c>
      <c r="J41">
        <f t="shared" si="9"/>
        <v>0.6872852233676976</v>
      </c>
      <c r="K41">
        <f t="shared" si="10"/>
        <v>0</v>
      </c>
      <c r="L41">
        <f t="shared" si="11"/>
        <v>2.5648145810718703</v>
      </c>
    </row>
    <row r="42" spans="1:12">
      <c r="A42">
        <f t="shared" si="3"/>
        <v>11</v>
      </c>
      <c r="B42" t="str">
        <f t="shared" si="3"/>
        <v>UPE/UFPB</v>
      </c>
      <c r="E42">
        <f t="shared" si="4"/>
        <v>2.6699029126213589</v>
      </c>
      <c r="F42">
        <f t="shared" si="5"/>
        <v>2.3391812865497075</v>
      </c>
      <c r="G42">
        <f t="shared" si="6"/>
        <v>3.9800995024875623</v>
      </c>
      <c r="H42">
        <f t="shared" si="7"/>
        <v>5.982905982905983</v>
      </c>
      <c r="I42">
        <f t="shared" si="8"/>
        <v>1.9047619047619049</v>
      </c>
      <c r="J42">
        <f t="shared" si="9"/>
        <v>4.8109965635738838</v>
      </c>
      <c r="K42">
        <f t="shared" si="10"/>
        <v>2.4096385542168677</v>
      </c>
      <c r="L42">
        <f t="shared" si="11"/>
        <v>3.0949435791280639</v>
      </c>
    </row>
    <row r="43" spans="1:12">
      <c r="A43">
        <f t="shared" si="3"/>
        <v>12</v>
      </c>
      <c r="B43" t="str">
        <f t="shared" si="3"/>
        <v>USP</v>
      </c>
      <c r="E43">
        <f t="shared" si="4"/>
        <v>16.019417475728158</v>
      </c>
      <c r="F43">
        <f t="shared" si="5"/>
        <v>12.085769980506821</v>
      </c>
      <c r="G43">
        <f t="shared" si="6"/>
        <v>9.3283582089552244</v>
      </c>
      <c r="H43">
        <f t="shared" si="7"/>
        <v>5.6980056980056979</v>
      </c>
      <c r="I43">
        <f t="shared" si="8"/>
        <v>3.8095238095238098</v>
      </c>
      <c r="J43">
        <f t="shared" si="9"/>
        <v>9.6219931271477677</v>
      </c>
      <c r="K43">
        <f t="shared" si="10"/>
        <v>6.024096385542169</v>
      </c>
      <c r="L43">
        <f t="shared" si="11"/>
        <v>13.59452704920102</v>
      </c>
    </row>
    <row r="44" spans="1:12">
      <c r="A44">
        <f t="shared" si="3"/>
        <v>13</v>
      </c>
      <c r="B44" t="str">
        <f t="shared" si="3"/>
        <v>UFES</v>
      </c>
      <c r="E44">
        <f t="shared" si="4"/>
        <v>0.97087378640776689</v>
      </c>
      <c r="F44">
        <f t="shared" si="5"/>
        <v>3.3138401559454191</v>
      </c>
      <c r="G44">
        <f t="shared" si="6"/>
        <v>3.7313432835820892</v>
      </c>
      <c r="H44">
        <f t="shared" si="7"/>
        <v>1.9943019943019942</v>
      </c>
      <c r="I44">
        <f t="shared" si="8"/>
        <v>1.9047619047619049</v>
      </c>
      <c r="J44">
        <f t="shared" si="9"/>
        <v>3.0927835051546393</v>
      </c>
      <c r="K44">
        <f t="shared" si="10"/>
        <v>6.024096385542169</v>
      </c>
      <c r="L44">
        <f t="shared" si="11"/>
        <v>2.9465074596723295</v>
      </c>
    </row>
    <row r="45" spans="1:12">
      <c r="A45">
        <f t="shared" si="3"/>
        <v>14</v>
      </c>
      <c r="B45" t="str">
        <f t="shared" si="3"/>
        <v>UNESP/RC</v>
      </c>
      <c r="E45">
        <f t="shared" si="4"/>
        <v>8.4951456310679614</v>
      </c>
      <c r="F45">
        <f t="shared" si="5"/>
        <v>10.331384015594541</v>
      </c>
      <c r="G45">
        <f t="shared" si="6"/>
        <v>4.9751243781094532</v>
      </c>
      <c r="H45">
        <f t="shared" si="7"/>
        <v>4.2735042735042734</v>
      </c>
      <c r="I45">
        <f t="shared" si="8"/>
        <v>1.9047619047619049</v>
      </c>
      <c r="J45">
        <f t="shared" si="9"/>
        <v>5.1546391752577314</v>
      </c>
      <c r="K45">
        <f t="shared" si="10"/>
        <v>3.6144578313253009</v>
      </c>
      <c r="L45">
        <f t="shared" si="11"/>
        <v>7.0355691313457704</v>
      </c>
    </row>
    <row r="46" spans="1:12">
      <c r="A46">
        <f t="shared" si="3"/>
        <v>15</v>
      </c>
      <c r="B46" t="str">
        <f t="shared" si="3"/>
        <v>UFMG</v>
      </c>
      <c r="E46">
        <f t="shared" si="4"/>
        <v>1.2135922330097086</v>
      </c>
      <c r="F46">
        <f t="shared" si="5"/>
        <v>0</v>
      </c>
      <c r="G46">
        <f t="shared" si="6"/>
        <v>1.9900497512437811</v>
      </c>
      <c r="H46">
        <f t="shared" si="7"/>
        <v>1.4245014245014245</v>
      </c>
      <c r="I46">
        <f t="shared" si="8"/>
        <v>0.95238095238095244</v>
      </c>
      <c r="J46">
        <f t="shared" si="9"/>
        <v>1.0309278350515463</v>
      </c>
      <c r="K46">
        <f t="shared" si="10"/>
        <v>1.2048192771084338</v>
      </c>
      <c r="L46">
        <f t="shared" si="11"/>
        <v>2.7490975184914044</v>
      </c>
    </row>
    <row r="47" spans="1:12">
      <c r="A47">
        <f t="shared" si="3"/>
        <v>16</v>
      </c>
      <c r="B47" t="str">
        <f t="shared" si="3"/>
        <v>UCB</v>
      </c>
      <c r="E47">
        <f t="shared" si="4"/>
        <v>8.2524271844660202</v>
      </c>
      <c r="F47">
        <f t="shared" si="5"/>
        <v>6.4327485380116958</v>
      </c>
      <c r="G47">
        <f t="shared" si="6"/>
        <v>5.5970149253731343</v>
      </c>
      <c r="H47">
        <f t="shared" si="7"/>
        <v>5.4131054131054128</v>
      </c>
      <c r="I47">
        <f t="shared" si="8"/>
        <v>7.6190476190476195</v>
      </c>
      <c r="J47">
        <f t="shared" si="9"/>
        <v>6.5292096219931279</v>
      </c>
      <c r="K47">
        <f t="shared" si="10"/>
        <v>2.4096385542168677</v>
      </c>
      <c r="L47">
        <f t="shared" si="11"/>
        <v>6.6978012268699665</v>
      </c>
    </row>
    <row r="48" spans="1:12">
      <c r="A48">
        <f t="shared" si="3"/>
        <v>17</v>
      </c>
      <c r="B48" t="str">
        <f t="shared" si="3"/>
        <v>UFSC</v>
      </c>
      <c r="E48">
        <f t="shared" si="4"/>
        <v>2.6699029126213589</v>
      </c>
      <c r="F48">
        <f t="shared" si="5"/>
        <v>5.6530214424951266</v>
      </c>
      <c r="G48">
        <f t="shared" si="6"/>
        <v>9.7014925373134329</v>
      </c>
      <c r="H48">
        <f t="shared" si="7"/>
        <v>10.826210826210826</v>
      </c>
      <c r="I48">
        <f t="shared" si="8"/>
        <v>1.9047619047619049</v>
      </c>
      <c r="J48">
        <f t="shared" si="9"/>
        <v>4.4673539518900345</v>
      </c>
      <c r="K48">
        <f t="shared" si="10"/>
        <v>8.4337349397590362</v>
      </c>
      <c r="L48">
        <f t="shared" si="11"/>
        <v>5.7683083836114406</v>
      </c>
    </row>
    <row r="49" spans="1:12">
      <c r="A49">
        <f t="shared" si="3"/>
        <v>18</v>
      </c>
      <c r="B49" t="str">
        <f t="shared" si="3"/>
        <v>UNIMEP</v>
      </c>
      <c r="E49">
        <f t="shared" si="4"/>
        <v>0.48543689320388345</v>
      </c>
      <c r="F49">
        <f t="shared" si="5"/>
        <v>2.53411306042885</v>
      </c>
      <c r="G49">
        <f t="shared" si="6"/>
        <v>1.2437810945273633</v>
      </c>
      <c r="H49">
        <f t="shared" si="7"/>
        <v>4.5584045584045585</v>
      </c>
      <c r="I49">
        <f t="shared" si="8"/>
        <v>0.95238095238095244</v>
      </c>
      <c r="J49">
        <f t="shared" si="9"/>
        <v>5.4982817869415808</v>
      </c>
      <c r="K49">
        <f t="shared" si="10"/>
        <v>1.2048192771084338</v>
      </c>
      <c r="L49">
        <f t="shared" si="11"/>
        <v>1.8996289097013606</v>
      </c>
    </row>
    <row r="50" spans="1:12">
      <c r="A50">
        <f t="shared" si="3"/>
        <v>19</v>
      </c>
      <c r="B50" t="str">
        <f t="shared" si="3"/>
        <v>UFRGS</v>
      </c>
      <c r="E50">
        <f t="shared" si="4"/>
        <v>7.0388349514563107</v>
      </c>
      <c r="F50">
        <f t="shared" si="5"/>
        <v>7.4074074074074066</v>
      </c>
      <c r="G50">
        <f t="shared" si="6"/>
        <v>4.4776119402985071</v>
      </c>
      <c r="H50">
        <f t="shared" si="7"/>
        <v>7.4074074074074066</v>
      </c>
      <c r="I50">
        <f t="shared" si="8"/>
        <v>11.428571428571429</v>
      </c>
      <c r="J50">
        <f t="shared" si="9"/>
        <v>11.683848797250858</v>
      </c>
      <c r="K50">
        <f t="shared" si="10"/>
        <v>9.6385542168674707</v>
      </c>
      <c r="L50">
        <f t="shared" si="11"/>
        <v>5.8400020195390399</v>
      </c>
    </row>
    <row r="51" spans="1:12">
      <c r="A51">
        <f t="shared" si="3"/>
        <v>20</v>
      </c>
      <c r="B51" t="str">
        <f t="shared" si="3"/>
        <v>UGF</v>
      </c>
      <c r="E51">
        <f t="shared" si="4"/>
        <v>3.1553398058252426</v>
      </c>
      <c r="F51">
        <f t="shared" si="5"/>
        <v>1.7543859649122806</v>
      </c>
      <c r="G51">
        <f t="shared" si="6"/>
        <v>3.1094527363184081</v>
      </c>
      <c r="H51">
        <f t="shared" si="7"/>
        <v>1.4245014245014245</v>
      </c>
      <c r="I51">
        <f t="shared" si="8"/>
        <v>2.8571428571428572</v>
      </c>
      <c r="J51">
        <f t="shared" si="9"/>
        <v>3.0927835051546393</v>
      </c>
      <c r="K51">
        <f t="shared" si="10"/>
        <v>0</v>
      </c>
      <c r="L51">
        <f t="shared" si="11"/>
        <v>1.9993436498119304</v>
      </c>
    </row>
    <row r="52" spans="1:12">
      <c r="A52">
        <f t="shared" si="3"/>
        <v>21</v>
      </c>
      <c r="B52" t="str">
        <f t="shared" si="3"/>
        <v>UNIVERSO</v>
      </c>
      <c r="E52">
        <f t="shared" si="4"/>
        <v>2.1844660194174756</v>
      </c>
      <c r="F52">
        <f t="shared" si="5"/>
        <v>2.144249512670565</v>
      </c>
      <c r="G52">
        <f t="shared" si="6"/>
        <v>1.2437810945273633</v>
      </c>
      <c r="H52">
        <f t="shared" si="7"/>
        <v>0.28490028490028491</v>
      </c>
      <c r="I52">
        <f t="shared" si="8"/>
        <v>1.9047619047619049</v>
      </c>
      <c r="J52">
        <f t="shared" si="9"/>
        <v>1.3745704467353952</v>
      </c>
      <c r="K52">
        <f t="shared" si="10"/>
        <v>2.4096385542168677</v>
      </c>
      <c r="L52">
        <f t="shared" si="11"/>
        <v>2.290914598742837</v>
      </c>
    </row>
    <row r="53" spans="1:12">
      <c r="A53">
        <f t="shared" si="3"/>
        <v>22</v>
      </c>
      <c r="B53" t="str">
        <f t="shared" si="3"/>
        <v>UEL</v>
      </c>
      <c r="E53">
        <f t="shared" si="4"/>
        <v>4.8543689320388346</v>
      </c>
      <c r="F53">
        <f t="shared" si="5"/>
        <v>7.9922027290448341</v>
      </c>
      <c r="G53">
        <f t="shared" si="6"/>
        <v>6.3432835820895521</v>
      </c>
      <c r="H53">
        <f t="shared" si="7"/>
        <v>5.1282051282051277</v>
      </c>
      <c r="I53">
        <f t="shared" si="8"/>
        <v>1.9047619047619049</v>
      </c>
      <c r="J53">
        <f t="shared" si="9"/>
        <v>7.9037800687285218</v>
      </c>
      <c r="K53">
        <f t="shared" si="10"/>
        <v>6.024096385542169</v>
      </c>
      <c r="L53">
        <f t="shared" si="11"/>
        <v>6.4865069547875702</v>
      </c>
    </row>
    <row r="54" spans="1:12">
      <c r="A54">
        <f t="shared" si="3"/>
        <v>23</v>
      </c>
      <c r="B54" t="str">
        <f t="shared" si="3"/>
        <v>UFRJ</v>
      </c>
      <c r="E54">
        <f t="shared" si="4"/>
        <v>7.2815533980582519</v>
      </c>
      <c r="F54">
        <f t="shared" si="5"/>
        <v>3.3138401559454191</v>
      </c>
      <c r="G54">
        <f t="shared" si="6"/>
        <v>2.8606965174129355</v>
      </c>
      <c r="H54">
        <f t="shared" si="7"/>
        <v>1.7094017094017095</v>
      </c>
      <c r="I54">
        <f t="shared" si="8"/>
        <v>2.8571428571428572</v>
      </c>
      <c r="J54">
        <f t="shared" si="9"/>
        <v>4.8109965635738838</v>
      </c>
      <c r="K54">
        <f t="shared" si="10"/>
        <v>0</v>
      </c>
      <c r="L54">
        <f t="shared" si="11"/>
        <v>3.9633453664201146</v>
      </c>
    </row>
  </sheetData>
  <mergeCells count="3">
    <mergeCell ref="E1:N1"/>
    <mergeCell ref="R2:T2"/>
    <mergeCell ref="V1:AC1"/>
  </mergeCells>
  <phoneticPr fontId="0" type="noConversion"/>
  <conditionalFormatting sqref="V4:V26">
    <cfRule type="cellIs" dxfId="20" priority="9" operator="greaterThan">
      <formula>"7$U$3"</formula>
    </cfRule>
    <cfRule type="cellIs" dxfId="19" priority="24" operator="greaterThan">
      <formula>$V$3</formula>
    </cfRule>
  </conditionalFormatting>
  <conditionalFormatting sqref="W4:W26">
    <cfRule type="cellIs" dxfId="18" priority="8" operator="greaterThan">
      <formula>$W$3</formula>
    </cfRule>
    <cfRule type="cellIs" dxfId="17" priority="23" operator="greaterThan">
      <formula>$W$3</formula>
    </cfRule>
  </conditionalFormatting>
  <conditionalFormatting sqref="X4:X26">
    <cfRule type="cellIs" dxfId="16" priority="7" operator="greaterThan">
      <formula>$X$3</formula>
    </cfRule>
    <cfRule type="cellIs" dxfId="15" priority="22" operator="greaterThan">
      <formula>$X$3</formula>
    </cfRule>
  </conditionalFormatting>
  <conditionalFormatting sqref="Y4:Y26">
    <cfRule type="cellIs" dxfId="14" priority="6" operator="greaterThan">
      <formula>$Y$3</formula>
    </cfRule>
    <cfRule type="cellIs" dxfId="13" priority="21" operator="greaterThan">
      <formula>$Y$3</formula>
    </cfRule>
  </conditionalFormatting>
  <conditionalFormatting sqref="Z4:Z26">
    <cfRule type="cellIs" dxfId="12" priority="5" operator="greaterThan">
      <formula>$Z$3</formula>
    </cfRule>
    <cfRule type="cellIs" dxfId="11" priority="20" operator="greaterThan">
      <formula>$Z$3</formula>
    </cfRule>
  </conditionalFormatting>
  <conditionalFormatting sqref="AA4:AA26">
    <cfRule type="cellIs" dxfId="10" priority="4" operator="greaterThan">
      <formula>$AA$3</formula>
    </cfRule>
    <cfRule type="cellIs" dxfId="9" priority="19" operator="greaterThan">
      <formula>$AA$3</formula>
    </cfRule>
  </conditionalFormatting>
  <conditionalFormatting sqref="AB4:AB26">
    <cfRule type="cellIs" dxfId="8" priority="3" operator="greaterThan">
      <formula>$AB$3</formula>
    </cfRule>
    <cfRule type="cellIs" dxfId="7" priority="18" operator="greaterThan">
      <formula>$AB$3</formula>
    </cfRule>
  </conditionalFormatting>
  <conditionalFormatting sqref="AC4:AC26">
    <cfRule type="cellIs" dxfId="6" priority="2" operator="greaterThan">
      <formula>$AC$3</formula>
    </cfRule>
    <cfRule type="cellIs" dxfId="5" priority="17" operator="greaterThan">
      <formula>$AC$3</formula>
    </cfRule>
  </conditionalFormatting>
  <conditionalFormatting sqref="N4:N26">
    <cfRule type="cellIs" dxfId="4" priority="14" operator="greaterThan">
      <formula>$N$3</formula>
    </cfRule>
    <cfRule type="cellIs" dxfId="3" priority="15" operator="greaterThan">
      <formula>$N$2</formula>
    </cfRule>
  </conditionalFormatting>
  <conditionalFormatting sqref="T4:T26">
    <cfRule type="cellIs" dxfId="2" priority="12" operator="greaterThan">
      <formula>79.9</formula>
    </cfRule>
    <cfRule type="expression" priority="13">
      <formula>"&gt;80"</formula>
    </cfRule>
  </conditionalFormatting>
  <conditionalFormatting sqref="R4:S26">
    <cfRule type="cellIs" dxfId="1" priority="11" operator="greaterThan">
      <formula>79.9</formula>
    </cfRule>
  </conditionalFormatting>
  <conditionalFormatting sqref="M4:M26">
    <cfRule type="cellIs" dxfId="0" priority="1" operator="greaterThan">
      <formula>$M$3</formula>
    </cfRule>
  </conditionalFormatting>
  <conditionalFormatting sqref="V27:AC27">
    <cfRule type="colorScale" priority="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DS53"/>
  <sheetViews>
    <sheetView topLeftCell="CE3" zoomScale="150" zoomScaleNormal="150" workbookViewId="0">
      <selection activeCell="CH5" sqref="CH5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5.75" thickBot="1">
      <c r="A3" s="24" t="s">
        <v>336</v>
      </c>
      <c r="B3" s="25">
        <v>1</v>
      </c>
      <c r="C3" s="25" t="s">
        <v>452</v>
      </c>
      <c r="D3" s="101" t="s">
        <v>76</v>
      </c>
      <c r="E3" s="179"/>
      <c r="F3" s="258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179"/>
      <c r="T3" s="259" t="s">
        <v>36</v>
      </c>
      <c r="U3" s="258"/>
      <c r="V3" s="26">
        <v>2</v>
      </c>
      <c r="W3" s="26"/>
      <c r="X3" s="26">
        <v>2</v>
      </c>
      <c r="Y3" s="26"/>
      <c r="Z3" s="26"/>
      <c r="AA3" s="26"/>
      <c r="AB3" s="258"/>
      <c r="AC3" s="26"/>
      <c r="AD3" s="26"/>
      <c r="AE3" s="26"/>
      <c r="AF3" s="26"/>
      <c r="AG3" s="26"/>
      <c r="AH3" s="26"/>
      <c r="AI3" s="260"/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1</v>
      </c>
      <c r="BA3" s="30">
        <f t="shared" ref="BA3:BB14" si="0">SUM(E3,U3,AK3)</f>
        <v>0</v>
      </c>
      <c r="BB3" s="31">
        <f t="shared" si="0"/>
        <v>2</v>
      </c>
      <c r="BC3" s="31">
        <f>SUM(BA3:BB3)</f>
        <v>2</v>
      </c>
      <c r="BD3" s="31">
        <f t="shared" ref="BD3:BD14" si="1">SUM(G3,W3,AM3)</f>
        <v>0</v>
      </c>
      <c r="BE3" s="31">
        <f>SUM(BC3:BD3)</f>
        <v>2</v>
      </c>
      <c r="BF3" s="31">
        <f t="shared" ref="BF3:BF14" si="2">SUM(H3,X3,AN3)</f>
        <v>2</v>
      </c>
      <c r="BG3" s="31">
        <f>BA3+BB3+BD3+BF3</f>
        <v>4</v>
      </c>
      <c r="BH3" s="31">
        <f t="shared" ref="BH3:BJ14" si="3">SUM(I3,Y3,AO3)</f>
        <v>0</v>
      </c>
      <c r="BI3" s="31">
        <f t="shared" si="3"/>
        <v>0</v>
      </c>
      <c r="BJ3" s="31">
        <f t="shared" si="3"/>
        <v>0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14" si="4">SUM(AT3,AD3,N3)</f>
        <v>0</v>
      </c>
      <c r="BO3" s="31">
        <f t="shared" si="4"/>
        <v>0</v>
      </c>
      <c r="BP3" s="31">
        <f>IF(BO3&gt;=3,3,BO3)</f>
        <v>0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14" si="5">SUM(AX3,AH3,R3)</f>
        <v>0</v>
      </c>
      <c r="BU3" s="32">
        <f t="shared" si="5"/>
        <v>0</v>
      </c>
      <c r="BV3" s="32">
        <f>IF(BU3&gt;=3,3,BU3)</f>
        <v>0</v>
      </c>
      <c r="BX3" s="30">
        <f>(BA3*100)+(BB3*80)+(BD3*60)+(BF3*40)+(BH3*20)</f>
        <v>240</v>
      </c>
      <c r="BY3" s="31">
        <f>IF(BI3&gt;3,30,BI3*10)</f>
        <v>0</v>
      </c>
      <c r="BZ3" s="31">
        <f>IF(BJ3&gt;3,15,BJ3*5)</f>
        <v>0</v>
      </c>
      <c r="CA3" s="31">
        <f>(BK3*200)+(BL3*100)+(BN3*50)+(BP3*20)</f>
        <v>0</v>
      </c>
      <c r="CB3" s="31">
        <f>(BQ3*100)+(BR3*50)+(BT3*25)+(BV3*10)</f>
        <v>0</v>
      </c>
      <c r="CC3" s="32">
        <f>IF(AZ3&gt;0,SUM(BX3:CB3),"")</f>
        <v>240</v>
      </c>
      <c r="CD3" s="176">
        <f t="shared" ref="CD3:CD23" si="6">$CC3-(($CE$2/3)*$AZ3)</f>
        <v>166.66666666666669</v>
      </c>
      <c r="CE3" s="24">
        <f>IF(AZ3=0," ",IF(CD3&gt;=0,3,"NAO"))</f>
        <v>3</v>
      </c>
      <c r="CF3" s="176">
        <f t="shared" ref="CF3:CF23" si="7">$CC3-(($CG$2/3)*$AZ3)</f>
        <v>146.66666666666669</v>
      </c>
      <c r="CG3" s="24">
        <f>IF(AZ3=0," ",IF(CF3&gt;=0,4,"NAO"))</f>
        <v>4</v>
      </c>
      <c r="CH3" s="176">
        <f t="shared" ref="CH3:CH23" si="8">$CC3-(($CI$2/3)*$AZ3)</f>
        <v>120</v>
      </c>
      <c r="CI3" s="24">
        <f>IF(AZ3=0," ",IF(CH3&gt;=0,5,"NAO"))</f>
        <v>5</v>
      </c>
      <c r="CJ3" s="24">
        <f t="shared" ref="CJ3:CJ14" si="9">(CC3)/(SUM($CC$3:$CC$23))*100</f>
        <v>2.5351220027463821</v>
      </c>
      <c r="CK3" s="24">
        <f t="shared" ref="CK3:CK14" si="10">(CC3/(SUM($CC$3:$CC$23))*100)</f>
        <v>2.5351220027463821</v>
      </c>
      <c r="CM3" s="24" t="e">
        <f t="shared" ref="CM3:CM14" si="11">BA3/(SUM(BA$3:BA$23)/100)</f>
        <v>#DIV/0!</v>
      </c>
      <c r="CN3" s="24">
        <f t="shared" ref="CN3:CN14" si="12">BB3/(SUM(BB$3:BB$23)/100)</f>
        <v>4.3478260869565215</v>
      </c>
      <c r="CO3" s="24">
        <f t="shared" ref="CO3:CO14" si="13">BD3/(SUM(BD$3:BD$23)/100)</f>
        <v>0</v>
      </c>
      <c r="CP3" s="24">
        <f t="shared" ref="CP3:CP14" si="14">BF3/(SUM(BF$3:BF$23)/100)</f>
        <v>3.9215686274509802</v>
      </c>
      <c r="CQ3" s="24" t="e">
        <f t="shared" ref="CQ3:CU14" si="15">BH3/(SUM(BH$3:BH$23)/100)</f>
        <v>#DIV/0!</v>
      </c>
      <c r="CR3" s="24">
        <f t="shared" si="15"/>
        <v>0</v>
      </c>
      <c r="CS3" s="24">
        <f t="shared" si="15"/>
        <v>0</v>
      </c>
      <c r="CT3" s="24">
        <f t="shared" si="15"/>
        <v>0</v>
      </c>
      <c r="CU3" s="24">
        <f t="shared" si="15"/>
        <v>0</v>
      </c>
      <c r="CV3" s="24" t="e">
        <f t="shared" ref="CV3:CZ14" si="16">BN3/(SUM(BN$3:BN$23)/100)</f>
        <v>#DIV/0!</v>
      </c>
      <c r="CW3" s="24">
        <f t="shared" si="16"/>
        <v>0</v>
      </c>
      <c r="CX3" s="24">
        <f t="shared" si="16"/>
        <v>0</v>
      </c>
      <c r="CY3" s="24" t="e">
        <f t="shared" si="16"/>
        <v>#DIV/0!</v>
      </c>
      <c r="CZ3" s="24">
        <f t="shared" si="16"/>
        <v>0</v>
      </c>
      <c r="DA3" s="24">
        <f t="shared" ref="DA3:DC14" si="17">BT3/(SUM(BT$3:BT$23)/100)</f>
        <v>0</v>
      </c>
      <c r="DB3" s="24">
        <f t="shared" si="17"/>
        <v>0</v>
      </c>
      <c r="DC3" s="24">
        <f t="shared" si="17"/>
        <v>0</v>
      </c>
      <c r="DE3" s="24">
        <f>COUNTIF(BA3,"&lt;&gt;0")</f>
        <v>0</v>
      </c>
      <c r="DF3" s="24">
        <f>COUNTIF(BB3,"&lt;&gt;0")</f>
        <v>1</v>
      </c>
      <c r="DG3" s="24">
        <f>COUNTIF(BD3,"&lt;&gt;0")</f>
        <v>0</v>
      </c>
      <c r="DH3" s="24">
        <f>COUNTIF(BF3,"&lt;&gt;0")</f>
        <v>1</v>
      </c>
      <c r="DI3" s="24">
        <f t="shared" ref="DI3:DM14" si="18">COUNTIF(BH3,"&lt;&gt;0")</f>
        <v>0</v>
      </c>
      <c r="DJ3" s="24">
        <f t="shared" si="18"/>
        <v>0</v>
      </c>
      <c r="DK3" s="24">
        <f t="shared" si="18"/>
        <v>0</v>
      </c>
      <c r="DL3" s="24">
        <f t="shared" si="18"/>
        <v>0</v>
      </c>
      <c r="DM3" s="24">
        <f t="shared" si="18"/>
        <v>0</v>
      </c>
      <c r="DN3" s="24">
        <f t="shared" ref="DN3:DN14" si="19">COUNTIF(BN3,"&lt;&gt;0")</f>
        <v>0</v>
      </c>
      <c r="DO3" s="24">
        <f>COUNTIF(BP3,"&lt;&gt;0")</f>
        <v>0</v>
      </c>
      <c r="DP3" s="24">
        <f>COUNTIF(BQ3,"&lt;&gt;0")</f>
        <v>0</v>
      </c>
      <c r="DQ3" s="24">
        <f>COUNTIF(BR3,"&lt;&gt;0")</f>
        <v>0</v>
      </c>
      <c r="DR3" s="24">
        <f>COUNTIF(BT3,"&lt;&gt;0")</f>
        <v>0</v>
      </c>
      <c r="DS3" s="24">
        <f>COUNTIF(BV3,"&lt;&gt;0")</f>
        <v>0</v>
      </c>
    </row>
    <row r="4" spans="1:123" s="24" customFormat="1" ht="15.75" thickBot="1">
      <c r="A4" s="24" t="s">
        <v>336</v>
      </c>
      <c r="B4" s="25">
        <v>2</v>
      </c>
      <c r="C4" s="25" t="s">
        <v>456</v>
      </c>
      <c r="D4" s="101" t="s">
        <v>36</v>
      </c>
      <c r="E4" s="179"/>
      <c r="F4" s="258">
        <v>1</v>
      </c>
      <c r="G4" s="26">
        <v>2</v>
      </c>
      <c r="H4" s="26">
        <v>2</v>
      </c>
      <c r="I4" s="26"/>
      <c r="J4" s="26"/>
      <c r="K4" s="26"/>
      <c r="L4" s="26"/>
      <c r="M4" s="26"/>
      <c r="N4" s="26"/>
      <c r="O4" s="26"/>
      <c r="P4" s="26"/>
      <c r="Q4" s="26"/>
      <c r="R4" s="26"/>
      <c r="S4" s="179"/>
      <c r="T4" s="259" t="s">
        <v>36</v>
      </c>
      <c r="U4" s="258"/>
      <c r="V4" s="26"/>
      <c r="W4" s="26"/>
      <c r="X4" s="26"/>
      <c r="Y4" s="26"/>
      <c r="Z4" s="26"/>
      <c r="AA4" s="26">
        <v>1</v>
      </c>
      <c r="AB4" s="258"/>
      <c r="AC4" s="26"/>
      <c r="AD4" s="26"/>
      <c r="AE4" s="26"/>
      <c r="AF4" s="26"/>
      <c r="AG4" s="26"/>
      <c r="AH4" s="26"/>
      <c r="AI4" s="260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14" si="20">COUNTIF(D4:AY4,"P")</f>
        <v>2</v>
      </c>
      <c r="BA4" s="30">
        <f t="shared" si="0"/>
        <v>0</v>
      </c>
      <c r="BB4" s="31">
        <f t="shared" si="0"/>
        <v>1</v>
      </c>
      <c r="BC4" s="31">
        <f t="shared" ref="BC4:BC14" si="21">SUM(BA4:BB4)</f>
        <v>1</v>
      </c>
      <c r="BD4" s="31">
        <f t="shared" si="1"/>
        <v>2</v>
      </c>
      <c r="BE4" s="31">
        <f t="shared" ref="BE4:BE14" si="22">SUM(BC4:BD4)</f>
        <v>3</v>
      </c>
      <c r="BF4" s="31">
        <f t="shared" si="2"/>
        <v>2</v>
      </c>
      <c r="BG4" s="31">
        <f t="shared" ref="BG4:BG14" si="23">BA4+BB4+BD4+BF4</f>
        <v>5</v>
      </c>
      <c r="BH4" s="31">
        <f t="shared" si="3"/>
        <v>0</v>
      </c>
      <c r="BI4" s="31">
        <f t="shared" si="3"/>
        <v>0</v>
      </c>
      <c r="BJ4" s="31">
        <f t="shared" si="3"/>
        <v>1</v>
      </c>
      <c r="BK4" s="31">
        <f t="shared" ref="BK4:BL14" si="24">SUM(AR4,AB4,L4)</f>
        <v>0</v>
      </c>
      <c r="BL4" s="31">
        <f t="shared" si="24"/>
        <v>0</v>
      </c>
      <c r="BM4" s="31">
        <f t="shared" ref="BM4:BM14" si="25">SUM(BK4:BL4)</f>
        <v>0</v>
      </c>
      <c r="BN4" s="31">
        <f t="shared" si="4"/>
        <v>0</v>
      </c>
      <c r="BO4" s="31">
        <f t="shared" si="4"/>
        <v>0</v>
      </c>
      <c r="BP4" s="31">
        <f t="shared" ref="BP4:BP14" si="26">IF(BO4&gt;=3,3,BO4)</f>
        <v>0</v>
      </c>
      <c r="BQ4" s="31">
        <f t="shared" ref="BQ4:BR14" si="27">SUM(AV4,AF4,P4)</f>
        <v>0</v>
      </c>
      <c r="BR4" s="31">
        <f t="shared" si="27"/>
        <v>0</v>
      </c>
      <c r="BS4" s="31">
        <f t="shared" ref="BS4:BS14" si="28">SUM(BQ4:BR4)</f>
        <v>0</v>
      </c>
      <c r="BT4" s="31">
        <f t="shared" si="5"/>
        <v>0</v>
      </c>
      <c r="BU4" s="32">
        <f t="shared" si="5"/>
        <v>0</v>
      </c>
      <c r="BV4" s="32">
        <f t="shared" ref="BV4:BV14" si="29">IF(BU4&gt;=3,3,BU4)</f>
        <v>0</v>
      </c>
      <c r="BX4" s="30">
        <f t="shared" ref="BX4:BX14" si="30">(BA4*100)+(BB4*80)+(BD4*60)+(BF4*40)+(BH4*20)</f>
        <v>280</v>
      </c>
      <c r="BY4" s="31">
        <f t="shared" ref="BY4:BY14" si="31">IF(BI4&gt;3,30,BI4*10)</f>
        <v>0</v>
      </c>
      <c r="BZ4" s="31">
        <f t="shared" ref="BZ4:BZ14" si="32">IF(BJ4&gt;3,15,BJ4*5)</f>
        <v>5</v>
      </c>
      <c r="CA4" s="31">
        <f t="shared" ref="CA4:CA14" si="33">(BK4*200)+(BL4*100)+(BN4*50)+(BP4*20)</f>
        <v>0</v>
      </c>
      <c r="CB4" s="31">
        <f t="shared" ref="CB4:CB14" si="34">(BQ4*100)+(BR4*50)+(BT4*25)+(BV4*10)</f>
        <v>0</v>
      </c>
      <c r="CC4" s="32">
        <f t="shared" ref="CC4:CC14" si="35">IF(AZ4&gt;0,SUM(BX4:CB4),"")</f>
        <v>285</v>
      </c>
      <c r="CD4" s="176">
        <f t="shared" si="6"/>
        <v>138.33333333333334</v>
      </c>
      <c r="CE4" s="24">
        <f t="shared" ref="CE4:CE14" si="36">IF(AZ4=0," ",IF(CD4&gt;=0,3,"NAO"))</f>
        <v>3</v>
      </c>
      <c r="CF4" s="176">
        <f t="shared" si="7"/>
        <v>98.333333333333343</v>
      </c>
      <c r="CG4" s="24">
        <f t="shared" ref="CG4:CG14" si="37">IF(AZ4=0," ",IF(CF4&gt;=0,4,"NAO"))</f>
        <v>4</v>
      </c>
      <c r="CH4" s="176">
        <f t="shared" si="8"/>
        <v>45</v>
      </c>
      <c r="CI4" s="24">
        <f t="shared" ref="CI4:CI14" si="38">IF(AZ4=0," ",IF(CH4&gt;=0,5,"NAO"))</f>
        <v>5</v>
      </c>
      <c r="CJ4" s="24">
        <f t="shared" si="9"/>
        <v>3.0104573782613291</v>
      </c>
      <c r="CK4" s="24">
        <f t="shared" si="10"/>
        <v>3.0104573782613291</v>
      </c>
      <c r="CM4" s="24" t="e">
        <f t="shared" si="11"/>
        <v>#DIV/0!</v>
      </c>
      <c r="CN4" s="24">
        <f t="shared" si="12"/>
        <v>2.1739130434782608</v>
      </c>
      <c r="CO4" s="24">
        <f t="shared" si="13"/>
        <v>4.6511627906976747</v>
      </c>
      <c r="CP4" s="24">
        <f t="shared" si="14"/>
        <v>3.9215686274509802</v>
      </c>
      <c r="CQ4" s="24" t="e">
        <f t="shared" si="15"/>
        <v>#DIV/0!</v>
      </c>
      <c r="CR4" s="24">
        <f t="shared" si="15"/>
        <v>0</v>
      </c>
      <c r="CS4" s="24">
        <f t="shared" si="15"/>
        <v>10</v>
      </c>
      <c r="CT4" s="24">
        <f t="shared" si="15"/>
        <v>0</v>
      </c>
      <c r="CU4" s="24">
        <f t="shared" si="15"/>
        <v>0</v>
      </c>
      <c r="CV4" s="24" t="e">
        <f t="shared" si="16"/>
        <v>#DIV/0!</v>
      </c>
      <c r="CW4" s="24">
        <f t="shared" si="16"/>
        <v>0</v>
      </c>
      <c r="CX4" s="24">
        <f t="shared" si="16"/>
        <v>0</v>
      </c>
      <c r="CY4" s="24" t="e">
        <f t="shared" si="16"/>
        <v>#DIV/0!</v>
      </c>
      <c r="CZ4" s="24">
        <f t="shared" si="16"/>
        <v>0</v>
      </c>
      <c r="DA4" s="24">
        <f t="shared" si="17"/>
        <v>0</v>
      </c>
      <c r="DB4" s="24">
        <f t="shared" si="17"/>
        <v>0</v>
      </c>
      <c r="DC4" s="24">
        <f t="shared" si="17"/>
        <v>0</v>
      </c>
      <c r="DE4" s="24">
        <f t="shared" ref="DE4:DF14" si="39">COUNTIF(BA4,"&lt;&gt;0")</f>
        <v>0</v>
      </c>
      <c r="DF4" s="24">
        <f t="shared" si="39"/>
        <v>1</v>
      </c>
      <c r="DG4" s="24">
        <f t="shared" ref="DG4:DG14" si="40">COUNTIF(BD4,"&lt;&gt;0")</f>
        <v>1</v>
      </c>
      <c r="DH4" s="24">
        <f t="shared" ref="DH4:DH14" si="41">COUNTIF(BF4,"&lt;&gt;0")</f>
        <v>1</v>
      </c>
      <c r="DI4" s="24">
        <f t="shared" si="18"/>
        <v>0</v>
      </c>
      <c r="DJ4" s="24">
        <f t="shared" si="18"/>
        <v>0</v>
      </c>
      <c r="DK4" s="24">
        <f t="shared" si="18"/>
        <v>1</v>
      </c>
      <c r="DL4" s="24">
        <f t="shared" si="18"/>
        <v>0</v>
      </c>
      <c r="DM4" s="24">
        <f t="shared" si="18"/>
        <v>0</v>
      </c>
      <c r="DN4" s="24">
        <f t="shared" si="19"/>
        <v>0</v>
      </c>
      <c r="DO4" s="24">
        <f t="shared" ref="DO4:DQ14" si="42">COUNTIF(BP4,"&lt;&gt;0")</f>
        <v>0</v>
      </c>
      <c r="DP4" s="24">
        <f t="shared" si="42"/>
        <v>0</v>
      </c>
      <c r="DQ4" s="24">
        <f t="shared" si="42"/>
        <v>0</v>
      </c>
      <c r="DR4" s="24">
        <f t="shared" ref="DR4:DR23" si="43">COUNTIF(BT4,"&lt;&gt;0")</f>
        <v>0</v>
      </c>
      <c r="DS4" s="24">
        <f t="shared" ref="DS4:DS23" si="44">COUNTIF(BV4,"&lt;&gt;0")</f>
        <v>0</v>
      </c>
    </row>
    <row r="5" spans="1:123" s="24" customFormat="1" ht="15.75" thickBot="1">
      <c r="A5" s="24" t="s">
        <v>336</v>
      </c>
      <c r="B5" s="25">
        <v>3</v>
      </c>
      <c r="C5" s="25" t="s">
        <v>458</v>
      </c>
      <c r="D5" s="101" t="s">
        <v>36</v>
      </c>
      <c r="E5" s="179"/>
      <c r="F5" s="258"/>
      <c r="G5" s="26"/>
      <c r="H5" s="26">
        <v>1</v>
      </c>
      <c r="I5" s="26"/>
      <c r="J5" s="26">
        <v>4</v>
      </c>
      <c r="K5" s="26"/>
      <c r="L5" s="26"/>
      <c r="M5" s="26"/>
      <c r="N5" s="26"/>
      <c r="O5" s="26"/>
      <c r="P5" s="26"/>
      <c r="Q5" s="26"/>
      <c r="R5" s="26"/>
      <c r="S5" s="179">
        <v>1</v>
      </c>
      <c r="T5" s="259" t="s">
        <v>36</v>
      </c>
      <c r="U5" s="258"/>
      <c r="V5" s="26"/>
      <c r="W5" s="26">
        <v>1</v>
      </c>
      <c r="X5" s="26"/>
      <c r="Y5" s="26"/>
      <c r="Z5" s="26"/>
      <c r="AA5" s="26"/>
      <c r="AB5" s="258"/>
      <c r="AC5" s="26"/>
      <c r="AD5" s="26"/>
      <c r="AE5" s="26"/>
      <c r="AF5" s="26"/>
      <c r="AG5" s="26"/>
      <c r="AH5" s="26">
        <v>2</v>
      </c>
      <c r="AI5" s="260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20"/>
        <v>2</v>
      </c>
      <c r="BA5" s="30">
        <f t="shared" si="0"/>
        <v>0</v>
      </c>
      <c r="BB5" s="31">
        <f t="shared" si="0"/>
        <v>0</v>
      </c>
      <c r="BC5" s="31">
        <f t="shared" si="21"/>
        <v>0</v>
      </c>
      <c r="BD5" s="31">
        <f t="shared" si="1"/>
        <v>1</v>
      </c>
      <c r="BE5" s="31">
        <f t="shared" si="22"/>
        <v>1</v>
      </c>
      <c r="BF5" s="31">
        <f t="shared" si="2"/>
        <v>1</v>
      </c>
      <c r="BG5" s="31">
        <f t="shared" si="23"/>
        <v>2</v>
      </c>
      <c r="BH5" s="31">
        <f t="shared" si="3"/>
        <v>0</v>
      </c>
      <c r="BI5" s="31">
        <f t="shared" si="3"/>
        <v>4</v>
      </c>
      <c r="BJ5" s="31">
        <f t="shared" si="3"/>
        <v>0</v>
      </c>
      <c r="BK5" s="31">
        <f t="shared" si="24"/>
        <v>0</v>
      </c>
      <c r="BL5" s="31">
        <f t="shared" si="24"/>
        <v>0</v>
      </c>
      <c r="BM5" s="31">
        <f t="shared" si="25"/>
        <v>0</v>
      </c>
      <c r="BN5" s="31">
        <f t="shared" si="4"/>
        <v>0</v>
      </c>
      <c r="BO5" s="31">
        <f t="shared" si="4"/>
        <v>0</v>
      </c>
      <c r="BP5" s="31">
        <f t="shared" si="26"/>
        <v>0</v>
      </c>
      <c r="BQ5" s="31">
        <f t="shared" si="27"/>
        <v>0</v>
      </c>
      <c r="BR5" s="31">
        <f t="shared" si="27"/>
        <v>0</v>
      </c>
      <c r="BS5" s="31">
        <f t="shared" si="28"/>
        <v>0</v>
      </c>
      <c r="BT5" s="31">
        <f t="shared" si="5"/>
        <v>2</v>
      </c>
      <c r="BU5" s="32">
        <f t="shared" si="5"/>
        <v>1</v>
      </c>
      <c r="BV5" s="32">
        <f t="shared" si="29"/>
        <v>1</v>
      </c>
      <c r="BX5" s="30">
        <f t="shared" si="30"/>
        <v>100</v>
      </c>
      <c r="BY5" s="31">
        <f t="shared" si="31"/>
        <v>30</v>
      </c>
      <c r="BZ5" s="31">
        <f t="shared" si="32"/>
        <v>0</v>
      </c>
      <c r="CA5" s="31">
        <f t="shared" si="33"/>
        <v>0</v>
      </c>
      <c r="CB5" s="31">
        <f t="shared" si="34"/>
        <v>60</v>
      </c>
      <c r="CC5" s="32">
        <f t="shared" si="35"/>
        <v>190</v>
      </c>
      <c r="CD5" s="176">
        <f t="shared" si="6"/>
        <v>43.333333333333343</v>
      </c>
      <c r="CE5" s="24">
        <f t="shared" si="36"/>
        <v>3</v>
      </c>
      <c r="CF5" s="176">
        <f t="shared" si="7"/>
        <v>3.3333333333333428</v>
      </c>
      <c r="CG5" s="24">
        <f t="shared" si="37"/>
        <v>4</v>
      </c>
      <c r="CH5" s="176">
        <f t="shared" si="8"/>
        <v>-50</v>
      </c>
      <c r="CI5" s="24" t="str">
        <f t="shared" si="38"/>
        <v>NAO</v>
      </c>
      <c r="CJ5" s="24">
        <f t="shared" si="9"/>
        <v>2.0069715855075527</v>
      </c>
      <c r="CK5" s="24">
        <f t="shared" si="10"/>
        <v>2.0069715855075527</v>
      </c>
      <c r="CM5" s="24" t="e">
        <f t="shared" si="11"/>
        <v>#DIV/0!</v>
      </c>
      <c r="CN5" s="24">
        <f t="shared" si="12"/>
        <v>0</v>
      </c>
      <c r="CO5" s="24">
        <f t="shared" si="13"/>
        <v>2.3255813953488373</v>
      </c>
      <c r="CP5" s="24">
        <f t="shared" si="14"/>
        <v>1.9607843137254901</v>
      </c>
      <c r="CQ5" s="24" t="e">
        <f t="shared" si="15"/>
        <v>#DIV/0!</v>
      </c>
      <c r="CR5" s="24">
        <f t="shared" si="15"/>
        <v>12.903225806451614</v>
      </c>
      <c r="CS5" s="24">
        <f t="shared" si="15"/>
        <v>0</v>
      </c>
      <c r="CT5" s="24">
        <f t="shared" si="15"/>
        <v>0</v>
      </c>
      <c r="CU5" s="24">
        <f t="shared" si="15"/>
        <v>0</v>
      </c>
      <c r="CV5" s="24" t="e">
        <f t="shared" si="16"/>
        <v>#DIV/0!</v>
      </c>
      <c r="CW5" s="24">
        <f t="shared" si="16"/>
        <v>0</v>
      </c>
      <c r="CX5" s="24">
        <f t="shared" si="16"/>
        <v>0</v>
      </c>
      <c r="CY5" s="24" t="e">
        <f t="shared" si="16"/>
        <v>#DIV/0!</v>
      </c>
      <c r="CZ5" s="24">
        <f t="shared" si="16"/>
        <v>0</v>
      </c>
      <c r="DA5" s="24">
        <f t="shared" si="17"/>
        <v>22.222222222222221</v>
      </c>
      <c r="DB5" s="24">
        <f t="shared" si="17"/>
        <v>12.195121951219514</v>
      </c>
      <c r="DC5" s="24">
        <f t="shared" si="17"/>
        <v>12.195121951219514</v>
      </c>
      <c r="DE5" s="24">
        <f t="shared" si="39"/>
        <v>0</v>
      </c>
      <c r="DF5" s="24">
        <f t="shared" si="39"/>
        <v>0</v>
      </c>
      <c r="DG5" s="24">
        <f t="shared" si="40"/>
        <v>1</v>
      </c>
      <c r="DH5" s="24">
        <f t="shared" si="41"/>
        <v>1</v>
      </c>
      <c r="DI5" s="24">
        <f t="shared" si="18"/>
        <v>0</v>
      </c>
      <c r="DJ5" s="24">
        <f t="shared" si="18"/>
        <v>1</v>
      </c>
      <c r="DK5" s="24">
        <f t="shared" si="18"/>
        <v>0</v>
      </c>
      <c r="DL5" s="24">
        <f t="shared" si="18"/>
        <v>0</v>
      </c>
      <c r="DM5" s="24">
        <f t="shared" si="18"/>
        <v>0</v>
      </c>
      <c r="DN5" s="24">
        <f t="shared" si="19"/>
        <v>0</v>
      </c>
      <c r="DO5" s="24">
        <f t="shared" si="42"/>
        <v>0</v>
      </c>
      <c r="DP5" s="24">
        <f t="shared" si="42"/>
        <v>0</v>
      </c>
      <c r="DQ5" s="24">
        <f t="shared" si="42"/>
        <v>0</v>
      </c>
      <c r="DR5" s="24">
        <f t="shared" si="43"/>
        <v>1</v>
      </c>
      <c r="DS5" s="24">
        <f t="shared" si="44"/>
        <v>1</v>
      </c>
    </row>
    <row r="6" spans="1:123" s="24" customFormat="1" ht="15.75" thickBot="1">
      <c r="A6" s="24" t="s">
        <v>336</v>
      </c>
      <c r="B6" s="25">
        <v>4</v>
      </c>
      <c r="C6" s="25" t="s">
        <v>459</v>
      </c>
      <c r="D6" s="101" t="s">
        <v>76</v>
      </c>
      <c r="E6" s="261"/>
      <c r="F6" s="262"/>
      <c r="G6" s="263"/>
      <c r="H6" s="263"/>
      <c r="I6" s="263"/>
      <c r="J6" s="263"/>
      <c r="K6" s="263"/>
      <c r="L6" s="26"/>
      <c r="M6" s="26"/>
      <c r="N6" s="26"/>
      <c r="O6" s="26"/>
      <c r="P6" s="26"/>
      <c r="Q6" s="26"/>
      <c r="R6" s="26"/>
      <c r="S6" s="179"/>
      <c r="T6" s="259" t="s">
        <v>36</v>
      </c>
      <c r="U6" s="258"/>
      <c r="V6" s="26">
        <v>1</v>
      </c>
      <c r="W6" s="26">
        <v>2</v>
      </c>
      <c r="X6" s="26"/>
      <c r="Y6" s="26"/>
      <c r="Z6" s="26"/>
      <c r="AA6" s="26"/>
      <c r="AB6" s="258"/>
      <c r="AC6" s="26"/>
      <c r="AD6" s="26"/>
      <c r="AE6" s="26"/>
      <c r="AF6" s="26"/>
      <c r="AG6" s="26"/>
      <c r="AH6" s="26"/>
      <c r="AI6" s="260"/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20"/>
        <v>1</v>
      </c>
      <c r="BA6" s="30">
        <f t="shared" si="0"/>
        <v>0</v>
      </c>
      <c r="BB6" s="31">
        <f t="shared" si="0"/>
        <v>1</v>
      </c>
      <c r="BC6" s="31">
        <f t="shared" si="21"/>
        <v>1</v>
      </c>
      <c r="BD6" s="31">
        <f t="shared" si="1"/>
        <v>2</v>
      </c>
      <c r="BE6" s="31">
        <f t="shared" si="22"/>
        <v>3</v>
      </c>
      <c r="BF6" s="31">
        <f t="shared" si="2"/>
        <v>0</v>
      </c>
      <c r="BG6" s="31">
        <f t="shared" si="23"/>
        <v>3</v>
      </c>
      <c r="BH6" s="31">
        <f t="shared" si="3"/>
        <v>0</v>
      </c>
      <c r="BI6" s="31">
        <f t="shared" si="3"/>
        <v>0</v>
      </c>
      <c r="BJ6" s="31">
        <f t="shared" si="3"/>
        <v>0</v>
      </c>
      <c r="BK6" s="31">
        <f t="shared" si="24"/>
        <v>0</v>
      </c>
      <c r="BL6" s="31">
        <f t="shared" si="24"/>
        <v>0</v>
      </c>
      <c r="BM6" s="31">
        <f t="shared" si="25"/>
        <v>0</v>
      </c>
      <c r="BN6" s="31">
        <f t="shared" si="4"/>
        <v>0</v>
      </c>
      <c r="BO6" s="31">
        <f t="shared" si="4"/>
        <v>0</v>
      </c>
      <c r="BP6" s="31">
        <f t="shared" si="26"/>
        <v>0</v>
      </c>
      <c r="BQ6" s="31">
        <f t="shared" si="27"/>
        <v>0</v>
      </c>
      <c r="BR6" s="31">
        <f t="shared" si="27"/>
        <v>0</v>
      </c>
      <c r="BS6" s="31">
        <f t="shared" si="28"/>
        <v>0</v>
      </c>
      <c r="BT6" s="31">
        <f t="shared" si="5"/>
        <v>0</v>
      </c>
      <c r="BU6" s="32">
        <f t="shared" si="5"/>
        <v>0</v>
      </c>
      <c r="BV6" s="32">
        <f t="shared" si="29"/>
        <v>0</v>
      </c>
      <c r="BX6" s="30">
        <f t="shared" si="30"/>
        <v>200</v>
      </c>
      <c r="BY6" s="31">
        <f t="shared" si="31"/>
        <v>0</v>
      </c>
      <c r="BZ6" s="31">
        <f t="shared" si="32"/>
        <v>0</v>
      </c>
      <c r="CA6" s="31">
        <f t="shared" si="33"/>
        <v>0</v>
      </c>
      <c r="CB6" s="31">
        <f t="shared" si="34"/>
        <v>0</v>
      </c>
      <c r="CC6" s="32">
        <f t="shared" si="35"/>
        <v>200</v>
      </c>
      <c r="CD6" s="176">
        <f t="shared" si="6"/>
        <v>126.66666666666667</v>
      </c>
      <c r="CE6" s="24">
        <f t="shared" si="36"/>
        <v>3</v>
      </c>
      <c r="CF6" s="176">
        <f t="shared" si="7"/>
        <v>106.66666666666667</v>
      </c>
      <c r="CG6" s="24">
        <f t="shared" si="37"/>
        <v>4</v>
      </c>
      <c r="CH6" s="176">
        <f t="shared" si="8"/>
        <v>80</v>
      </c>
      <c r="CI6" s="24">
        <f t="shared" si="38"/>
        <v>5</v>
      </c>
      <c r="CJ6" s="24">
        <f t="shared" si="9"/>
        <v>2.1126016689553184</v>
      </c>
      <c r="CK6" s="24">
        <f t="shared" si="10"/>
        <v>2.1126016689553184</v>
      </c>
      <c r="CM6" s="24" t="e">
        <f t="shared" si="11"/>
        <v>#DIV/0!</v>
      </c>
      <c r="CN6" s="24">
        <f t="shared" si="12"/>
        <v>2.1739130434782608</v>
      </c>
      <c r="CO6" s="24">
        <f t="shared" si="13"/>
        <v>4.6511627906976747</v>
      </c>
      <c r="CP6" s="24">
        <f t="shared" si="14"/>
        <v>0</v>
      </c>
      <c r="CQ6" s="24" t="e">
        <f t="shared" si="15"/>
        <v>#DIV/0!</v>
      </c>
      <c r="CR6" s="24">
        <f t="shared" si="15"/>
        <v>0</v>
      </c>
      <c r="CS6" s="24">
        <f t="shared" si="15"/>
        <v>0</v>
      </c>
      <c r="CT6" s="24">
        <f t="shared" si="15"/>
        <v>0</v>
      </c>
      <c r="CU6" s="24">
        <f t="shared" si="15"/>
        <v>0</v>
      </c>
      <c r="CV6" s="24" t="e">
        <f t="shared" si="16"/>
        <v>#DIV/0!</v>
      </c>
      <c r="CW6" s="24">
        <f t="shared" si="16"/>
        <v>0</v>
      </c>
      <c r="CX6" s="24">
        <f t="shared" si="16"/>
        <v>0</v>
      </c>
      <c r="CY6" s="24" t="e">
        <f t="shared" si="16"/>
        <v>#DIV/0!</v>
      </c>
      <c r="CZ6" s="24">
        <f t="shared" si="16"/>
        <v>0</v>
      </c>
      <c r="DA6" s="24">
        <f t="shared" si="17"/>
        <v>0</v>
      </c>
      <c r="DB6" s="24">
        <f t="shared" si="17"/>
        <v>0</v>
      </c>
      <c r="DC6" s="24">
        <f t="shared" si="17"/>
        <v>0</v>
      </c>
      <c r="DE6" s="24">
        <f t="shared" si="39"/>
        <v>0</v>
      </c>
      <c r="DF6" s="24">
        <f t="shared" si="39"/>
        <v>1</v>
      </c>
      <c r="DG6" s="24">
        <f t="shared" si="40"/>
        <v>1</v>
      </c>
      <c r="DH6" s="24">
        <f t="shared" si="41"/>
        <v>0</v>
      </c>
      <c r="DI6" s="24">
        <f t="shared" si="18"/>
        <v>0</v>
      </c>
      <c r="DJ6" s="24">
        <f t="shared" si="18"/>
        <v>0</v>
      </c>
      <c r="DK6" s="24">
        <f t="shared" si="18"/>
        <v>0</v>
      </c>
      <c r="DL6" s="24">
        <f t="shared" si="18"/>
        <v>0</v>
      </c>
      <c r="DM6" s="24">
        <f t="shared" si="18"/>
        <v>0</v>
      </c>
      <c r="DN6" s="24">
        <f t="shared" si="19"/>
        <v>0</v>
      </c>
      <c r="DO6" s="24">
        <f t="shared" si="42"/>
        <v>0</v>
      </c>
      <c r="DP6" s="24">
        <f t="shared" si="42"/>
        <v>0</v>
      </c>
      <c r="DQ6" s="24">
        <f t="shared" si="42"/>
        <v>0</v>
      </c>
      <c r="DR6" s="24">
        <f t="shared" si="43"/>
        <v>0</v>
      </c>
      <c r="DS6" s="24">
        <f t="shared" si="44"/>
        <v>0</v>
      </c>
    </row>
    <row r="7" spans="1:123" s="24" customFormat="1" ht="15.75" thickBot="1">
      <c r="A7" s="24" t="s">
        <v>336</v>
      </c>
      <c r="B7" s="25">
        <v>5</v>
      </c>
      <c r="C7" s="25" t="s">
        <v>460</v>
      </c>
      <c r="D7" s="101" t="s">
        <v>36</v>
      </c>
      <c r="E7" s="179"/>
      <c r="F7" s="258">
        <v>2</v>
      </c>
      <c r="G7" s="26">
        <v>4</v>
      </c>
      <c r="H7" s="26">
        <v>3</v>
      </c>
      <c r="I7" s="26"/>
      <c r="J7" s="26">
        <v>1</v>
      </c>
      <c r="K7" s="26"/>
      <c r="L7" s="26"/>
      <c r="M7" s="26"/>
      <c r="N7" s="26"/>
      <c r="O7" s="26"/>
      <c r="P7" s="26"/>
      <c r="Q7" s="26"/>
      <c r="R7" s="26"/>
      <c r="S7" s="179"/>
      <c r="T7" s="259" t="s">
        <v>36</v>
      </c>
      <c r="U7" s="258"/>
      <c r="V7" s="26">
        <v>3</v>
      </c>
      <c r="W7" s="26">
        <v>5</v>
      </c>
      <c r="X7" s="26">
        <v>5</v>
      </c>
      <c r="Y7" s="26"/>
      <c r="Z7" s="26"/>
      <c r="AA7" s="26">
        <v>1</v>
      </c>
      <c r="AB7" s="258"/>
      <c r="AC7" s="26"/>
      <c r="AD7" s="26"/>
      <c r="AE7" s="26"/>
      <c r="AF7" s="26"/>
      <c r="AG7" s="26"/>
      <c r="AH7" s="26"/>
      <c r="AI7" s="260"/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20"/>
        <v>2</v>
      </c>
      <c r="BA7" s="30">
        <f t="shared" si="0"/>
        <v>0</v>
      </c>
      <c r="BB7" s="31">
        <f t="shared" si="0"/>
        <v>5</v>
      </c>
      <c r="BC7" s="31">
        <f t="shared" si="21"/>
        <v>5</v>
      </c>
      <c r="BD7" s="31">
        <f t="shared" si="1"/>
        <v>9</v>
      </c>
      <c r="BE7" s="31">
        <f t="shared" si="22"/>
        <v>14</v>
      </c>
      <c r="BF7" s="31">
        <f t="shared" si="2"/>
        <v>8</v>
      </c>
      <c r="BG7" s="31">
        <f t="shared" si="23"/>
        <v>22</v>
      </c>
      <c r="BH7" s="31">
        <f t="shared" si="3"/>
        <v>0</v>
      </c>
      <c r="BI7" s="31">
        <f t="shared" si="3"/>
        <v>1</v>
      </c>
      <c r="BJ7" s="31">
        <f t="shared" si="3"/>
        <v>1</v>
      </c>
      <c r="BK7" s="31">
        <f t="shared" si="24"/>
        <v>0</v>
      </c>
      <c r="BL7" s="31">
        <f t="shared" si="24"/>
        <v>0</v>
      </c>
      <c r="BM7" s="31">
        <f t="shared" si="25"/>
        <v>0</v>
      </c>
      <c r="BN7" s="31">
        <f t="shared" si="4"/>
        <v>0</v>
      </c>
      <c r="BO7" s="31">
        <f t="shared" si="4"/>
        <v>0</v>
      </c>
      <c r="BP7" s="31">
        <f t="shared" si="26"/>
        <v>0</v>
      </c>
      <c r="BQ7" s="31">
        <f t="shared" si="27"/>
        <v>0</v>
      </c>
      <c r="BR7" s="31">
        <f t="shared" si="27"/>
        <v>0</v>
      </c>
      <c r="BS7" s="31">
        <f t="shared" si="28"/>
        <v>0</v>
      </c>
      <c r="BT7" s="31">
        <f t="shared" si="5"/>
        <v>0</v>
      </c>
      <c r="BU7" s="32">
        <f t="shared" si="5"/>
        <v>0</v>
      </c>
      <c r="BV7" s="32">
        <f t="shared" si="29"/>
        <v>0</v>
      </c>
      <c r="BX7" s="30">
        <f t="shared" si="30"/>
        <v>1260</v>
      </c>
      <c r="BY7" s="31">
        <f t="shared" si="31"/>
        <v>10</v>
      </c>
      <c r="BZ7" s="31">
        <f t="shared" si="32"/>
        <v>5</v>
      </c>
      <c r="CA7" s="31">
        <f t="shared" si="33"/>
        <v>0</v>
      </c>
      <c r="CB7" s="31">
        <f t="shared" si="34"/>
        <v>0</v>
      </c>
      <c r="CC7" s="32">
        <f t="shared" si="35"/>
        <v>1275</v>
      </c>
      <c r="CD7" s="176">
        <f t="shared" si="6"/>
        <v>1128.3333333333333</v>
      </c>
      <c r="CE7" s="24">
        <f t="shared" si="36"/>
        <v>3</v>
      </c>
      <c r="CF7" s="176">
        <f t="shared" si="7"/>
        <v>1088.3333333333333</v>
      </c>
      <c r="CG7" s="24">
        <f t="shared" si="37"/>
        <v>4</v>
      </c>
      <c r="CH7" s="176">
        <f t="shared" si="8"/>
        <v>1035</v>
      </c>
      <c r="CI7" s="24">
        <f t="shared" si="38"/>
        <v>5</v>
      </c>
      <c r="CJ7" s="24">
        <f t="shared" si="9"/>
        <v>13.467835639590156</v>
      </c>
      <c r="CK7" s="24">
        <f t="shared" si="10"/>
        <v>13.467835639590156</v>
      </c>
      <c r="CM7" s="24" t="e">
        <f t="shared" si="11"/>
        <v>#DIV/0!</v>
      </c>
      <c r="CN7" s="24">
        <f t="shared" si="12"/>
        <v>10.869565217391305</v>
      </c>
      <c r="CO7" s="24">
        <f t="shared" si="13"/>
        <v>20.930232558139537</v>
      </c>
      <c r="CP7" s="24">
        <f t="shared" si="14"/>
        <v>15.686274509803921</v>
      </c>
      <c r="CQ7" s="24" t="e">
        <f t="shared" si="15"/>
        <v>#DIV/0!</v>
      </c>
      <c r="CR7" s="24">
        <f t="shared" si="15"/>
        <v>3.2258064516129035</v>
      </c>
      <c r="CS7" s="24">
        <f t="shared" si="15"/>
        <v>10</v>
      </c>
      <c r="CT7" s="24">
        <f t="shared" si="15"/>
        <v>0</v>
      </c>
      <c r="CU7" s="24">
        <f t="shared" si="15"/>
        <v>0</v>
      </c>
      <c r="CV7" s="24" t="e">
        <f t="shared" si="16"/>
        <v>#DIV/0!</v>
      </c>
      <c r="CW7" s="24">
        <f t="shared" si="16"/>
        <v>0</v>
      </c>
      <c r="CX7" s="24">
        <f t="shared" si="16"/>
        <v>0</v>
      </c>
      <c r="CY7" s="24" t="e">
        <f t="shared" si="16"/>
        <v>#DIV/0!</v>
      </c>
      <c r="CZ7" s="24">
        <f t="shared" si="16"/>
        <v>0</v>
      </c>
      <c r="DA7" s="24">
        <f t="shared" si="17"/>
        <v>0</v>
      </c>
      <c r="DB7" s="24">
        <f t="shared" si="17"/>
        <v>0</v>
      </c>
      <c r="DC7" s="24">
        <f t="shared" si="17"/>
        <v>0</v>
      </c>
      <c r="DE7" s="24">
        <f t="shared" si="39"/>
        <v>0</v>
      </c>
      <c r="DF7" s="24">
        <f t="shared" si="39"/>
        <v>1</v>
      </c>
      <c r="DG7" s="24">
        <f t="shared" si="40"/>
        <v>1</v>
      </c>
      <c r="DH7" s="24">
        <f t="shared" si="41"/>
        <v>1</v>
      </c>
      <c r="DI7" s="24">
        <f t="shared" si="18"/>
        <v>0</v>
      </c>
      <c r="DJ7" s="24">
        <f t="shared" si="18"/>
        <v>1</v>
      </c>
      <c r="DK7" s="24">
        <f t="shared" si="18"/>
        <v>1</v>
      </c>
      <c r="DL7" s="24">
        <f t="shared" si="18"/>
        <v>0</v>
      </c>
      <c r="DM7" s="24">
        <f t="shared" si="18"/>
        <v>0</v>
      </c>
      <c r="DN7" s="24">
        <f t="shared" si="19"/>
        <v>0</v>
      </c>
      <c r="DO7" s="24">
        <f t="shared" si="42"/>
        <v>0</v>
      </c>
      <c r="DP7" s="24">
        <f t="shared" si="42"/>
        <v>0</v>
      </c>
      <c r="DQ7" s="24">
        <f t="shared" si="42"/>
        <v>0</v>
      </c>
      <c r="DR7" s="24">
        <f t="shared" si="43"/>
        <v>0</v>
      </c>
      <c r="DS7" s="24">
        <f t="shared" si="44"/>
        <v>0</v>
      </c>
    </row>
    <row r="8" spans="1:123" s="24" customFormat="1" ht="16.5" thickBot="1">
      <c r="A8" s="185" t="s">
        <v>597</v>
      </c>
      <c r="B8" s="264">
        <v>6</v>
      </c>
      <c r="C8" s="265" t="s">
        <v>72</v>
      </c>
      <c r="D8" s="5" t="s">
        <v>36</v>
      </c>
      <c r="E8" s="266"/>
      <c r="F8" s="266"/>
      <c r="G8" s="267">
        <v>1</v>
      </c>
      <c r="H8" s="267">
        <v>2</v>
      </c>
      <c r="I8" s="267"/>
      <c r="J8" s="267">
        <v>3</v>
      </c>
      <c r="K8" s="266"/>
      <c r="L8" s="266"/>
      <c r="M8" s="266"/>
      <c r="N8" s="268"/>
      <c r="O8" s="266"/>
      <c r="P8" s="266"/>
      <c r="Q8" s="269">
        <v>1</v>
      </c>
      <c r="R8" s="270"/>
      <c r="S8" s="268"/>
      <c r="T8" s="271" t="s">
        <v>36</v>
      </c>
      <c r="U8" s="266"/>
      <c r="V8" s="267">
        <v>2</v>
      </c>
      <c r="W8" s="267">
        <v>4</v>
      </c>
      <c r="X8" s="267">
        <v>1</v>
      </c>
      <c r="Y8" s="185"/>
      <c r="Z8" s="185"/>
      <c r="AA8" s="266"/>
      <c r="AB8" s="266"/>
      <c r="AC8" s="266"/>
      <c r="AD8" s="266"/>
      <c r="AE8" s="266"/>
      <c r="AF8" s="266"/>
      <c r="AG8" s="266"/>
      <c r="AH8" s="266"/>
      <c r="AI8" s="266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20"/>
        <v>2</v>
      </c>
      <c r="BA8" s="30">
        <f t="shared" si="0"/>
        <v>0</v>
      </c>
      <c r="BB8" s="31">
        <f t="shared" si="0"/>
        <v>2</v>
      </c>
      <c r="BC8" s="31">
        <f t="shared" si="21"/>
        <v>2</v>
      </c>
      <c r="BD8" s="31">
        <f t="shared" si="1"/>
        <v>5</v>
      </c>
      <c r="BE8" s="31">
        <f t="shared" si="22"/>
        <v>7</v>
      </c>
      <c r="BF8" s="31">
        <f t="shared" si="2"/>
        <v>3</v>
      </c>
      <c r="BG8" s="31">
        <f t="shared" si="23"/>
        <v>10</v>
      </c>
      <c r="BH8" s="31">
        <f t="shared" si="3"/>
        <v>0</v>
      </c>
      <c r="BI8" s="31">
        <f t="shared" si="3"/>
        <v>3</v>
      </c>
      <c r="BJ8" s="31">
        <f t="shared" si="3"/>
        <v>0</v>
      </c>
      <c r="BK8" s="31">
        <f t="shared" si="24"/>
        <v>0</v>
      </c>
      <c r="BL8" s="31">
        <f t="shared" si="24"/>
        <v>0</v>
      </c>
      <c r="BM8" s="31">
        <f t="shared" si="25"/>
        <v>0</v>
      </c>
      <c r="BN8" s="31">
        <f t="shared" si="4"/>
        <v>0</v>
      </c>
      <c r="BO8" s="31">
        <f t="shared" si="4"/>
        <v>0</v>
      </c>
      <c r="BP8" s="31">
        <f t="shared" si="26"/>
        <v>0</v>
      </c>
      <c r="BQ8" s="31">
        <f t="shared" si="27"/>
        <v>0</v>
      </c>
      <c r="BR8" s="31">
        <f t="shared" si="27"/>
        <v>1</v>
      </c>
      <c r="BS8" s="31">
        <f t="shared" si="28"/>
        <v>1</v>
      </c>
      <c r="BT8" s="31">
        <f t="shared" si="5"/>
        <v>0</v>
      </c>
      <c r="BU8" s="32">
        <f t="shared" si="5"/>
        <v>0</v>
      </c>
      <c r="BV8" s="32">
        <f t="shared" si="29"/>
        <v>0</v>
      </c>
      <c r="BX8" s="30">
        <f t="shared" si="30"/>
        <v>580</v>
      </c>
      <c r="BY8" s="31">
        <f t="shared" si="31"/>
        <v>30</v>
      </c>
      <c r="BZ8" s="31">
        <f t="shared" si="32"/>
        <v>0</v>
      </c>
      <c r="CA8" s="31">
        <f t="shared" si="33"/>
        <v>0</v>
      </c>
      <c r="CB8" s="31">
        <f t="shared" si="34"/>
        <v>50</v>
      </c>
      <c r="CC8" s="32">
        <f t="shared" si="35"/>
        <v>660</v>
      </c>
      <c r="CD8" s="176">
        <f t="shared" si="6"/>
        <v>513.33333333333337</v>
      </c>
      <c r="CE8" s="24">
        <f t="shared" si="36"/>
        <v>3</v>
      </c>
      <c r="CF8" s="176">
        <f t="shared" si="7"/>
        <v>473.33333333333337</v>
      </c>
      <c r="CG8" s="24">
        <f t="shared" si="37"/>
        <v>4</v>
      </c>
      <c r="CH8" s="176">
        <f t="shared" si="8"/>
        <v>420</v>
      </c>
      <c r="CI8" s="24">
        <f t="shared" si="38"/>
        <v>5</v>
      </c>
      <c r="CJ8" s="24">
        <f t="shared" si="9"/>
        <v>6.9715855075525512</v>
      </c>
      <c r="CK8" s="24">
        <f t="shared" si="10"/>
        <v>6.9715855075525512</v>
      </c>
      <c r="CM8" s="24" t="e">
        <f t="shared" si="11"/>
        <v>#DIV/0!</v>
      </c>
      <c r="CN8" s="24">
        <f t="shared" si="12"/>
        <v>4.3478260869565215</v>
      </c>
      <c r="CO8" s="24">
        <f t="shared" si="13"/>
        <v>11.627906976744185</v>
      </c>
      <c r="CP8" s="24">
        <f t="shared" si="14"/>
        <v>5.8823529411764701</v>
      </c>
      <c r="CQ8" s="24" t="e">
        <f t="shared" si="15"/>
        <v>#DIV/0!</v>
      </c>
      <c r="CR8" s="24">
        <f t="shared" si="15"/>
        <v>9.67741935483871</v>
      </c>
      <c r="CS8" s="24">
        <f t="shared" si="15"/>
        <v>0</v>
      </c>
      <c r="CT8" s="24">
        <f t="shared" si="15"/>
        <v>0</v>
      </c>
      <c r="CU8" s="24">
        <f t="shared" si="15"/>
        <v>0</v>
      </c>
      <c r="CV8" s="24" t="e">
        <f t="shared" si="16"/>
        <v>#DIV/0!</v>
      </c>
      <c r="CW8" s="24">
        <f t="shared" si="16"/>
        <v>0</v>
      </c>
      <c r="CX8" s="24">
        <f t="shared" si="16"/>
        <v>0</v>
      </c>
      <c r="CY8" s="24" t="e">
        <f t="shared" si="16"/>
        <v>#DIV/0!</v>
      </c>
      <c r="CZ8" s="24">
        <f t="shared" si="16"/>
        <v>33.333333333333336</v>
      </c>
      <c r="DA8" s="24">
        <f t="shared" si="17"/>
        <v>0</v>
      </c>
      <c r="DB8" s="24">
        <f t="shared" si="17"/>
        <v>0</v>
      </c>
      <c r="DC8" s="24">
        <f t="shared" si="17"/>
        <v>0</v>
      </c>
      <c r="DE8" s="24">
        <f t="shared" si="39"/>
        <v>0</v>
      </c>
      <c r="DF8" s="24">
        <f t="shared" si="39"/>
        <v>1</v>
      </c>
      <c r="DG8" s="24">
        <f t="shared" si="40"/>
        <v>1</v>
      </c>
      <c r="DH8" s="24">
        <f t="shared" si="41"/>
        <v>1</v>
      </c>
      <c r="DI8" s="24">
        <f t="shared" si="18"/>
        <v>0</v>
      </c>
      <c r="DJ8" s="24">
        <f t="shared" si="18"/>
        <v>1</v>
      </c>
      <c r="DK8" s="24">
        <f t="shared" si="18"/>
        <v>0</v>
      </c>
      <c r="DL8" s="24">
        <f t="shared" si="18"/>
        <v>0</v>
      </c>
      <c r="DM8" s="24">
        <f t="shared" si="18"/>
        <v>0</v>
      </c>
      <c r="DN8" s="24">
        <f t="shared" si="19"/>
        <v>0</v>
      </c>
      <c r="DO8" s="24">
        <f t="shared" si="42"/>
        <v>0</v>
      </c>
      <c r="DP8" s="24">
        <f t="shared" si="42"/>
        <v>0</v>
      </c>
      <c r="DQ8" s="24">
        <f t="shared" si="42"/>
        <v>1</v>
      </c>
      <c r="DR8" s="24">
        <f t="shared" si="43"/>
        <v>0</v>
      </c>
      <c r="DS8" s="24">
        <f t="shared" si="44"/>
        <v>0</v>
      </c>
    </row>
    <row r="9" spans="1:123" s="24" customFormat="1" ht="16.5" thickBot="1">
      <c r="A9" s="185" t="s">
        <v>597</v>
      </c>
      <c r="B9" s="264">
        <v>7</v>
      </c>
      <c r="C9" s="265" t="s">
        <v>75</v>
      </c>
      <c r="D9" s="5" t="s">
        <v>76</v>
      </c>
      <c r="E9" s="266"/>
      <c r="F9" s="267"/>
      <c r="G9" s="267"/>
      <c r="H9" s="267"/>
      <c r="I9" s="267"/>
      <c r="J9" s="267"/>
      <c r="K9" s="266"/>
      <c r="L9" s="266"/>
      <c r="M9" s="266"/>
      <c r="N9" s="268"/>
      <c r="O9" s="266"/>
      <c r="P9" s="266"/>
      <c r="Q9" s="268"/>
      <c r="R9" s="268"/>
      <c r="S9" s="268"/>
      <c r="T9" s="271" t="s">
        <v>36</v>
      </c>
      <c r="U9" s="266"/>
      <c r="V9" s="267">
        <v>2</v>
      </c>
      <c r="W9" s="267">
        <v>1</v>
      </c>
      <c r="X9" s="267">
        <v>2</v>
      </c>
      <c r="Y9" s="266"/>
      <c r="Z9" s="266"/>
      <c r="AA9" s="266"/>
      <c r="AB9" s="266"/>
      <c r="AC9" s="266"/>
      <c r="AD9" s="266"/>
      <c r="AE9" s="266"/>
      <c r="AF9" s="266"/>
      <c r="AG9" s="266"/>
      <c r="AH9" s="266"/>
      <c r="AI9" s="266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20"/>
        <v>1</v>
      </c>
      <c r="BA9" s="30">
        <f t="shared" si="0"/>
        <v>0</v>
      </c>
      <c r="BB9" s="31">
        <f t="shared" si="0"/>
        <v>2</v>
      </c>
      <c r="BC9" s="31">
        <f t="shared" si="21"/>
        <v>2</v>
      </c>
      <c r="BD9" s="31">
        <f t="shared" si="1"/>
        <v>1</v>
      </c>
      <c r="BE9" s="31">
        <f t="shared" si="22"/>
        <v>3</v>
      </c>
      <c r="BF9" s="31">
        <f t="shared" si="2"/>
        <v>2</v>
      </c>
      <c r="BG9" s="31">
        <f t="shared" si="23"/>
        <v>5</v>
      </c>
      <c r="BH9" s="31">
        <f t="shared" si="3"/>
        <v>0</v>
      </c>
      <c r="BI9" s="31">
        <f t="shared" si="3"/>
        <v>0</v>
      </c>
      <c r="BJ9" s="31">
        <f t="shared" si="3"/>
        <v>0</v>
      </c>
      <c r="BK9" s="31">
        <f t="shared" si="24"/>
        <v>0</v>
      </c>
      <c r="BL9" s="31">
        <f t="shared" si="24"/>
        <v>0</v>
      </c>
      <c r="BM9" s="31">
        <f t="shared" si="25"/>
        <v>0</v>
      </c>
      <c r="BN9" s="31">
        <f t="shared" si="4"/>
        <v>0</v>
      </c>
      <c r="BO9" s="31">
        <f t="shared" si="4"/>
        <v>0</v>
      </c>
      <c r="BP9" s="31">
        <f t="shared" si="26"/>
        <v>0</v>
      </c>
      <c r="BQ9" s="31">
        <f t="shared" si="27"/>
        <v>0</v>
      </c>
      <c r="BR9" s="31">
        <f t="shared" si="27"/>
        <v>0</v>
      </c>
      <c r="BS9" s="31">
        <f t="shared" si="28"/>
        <v>0</v>
      </c>
      <c r="BT9" s="31">
        <f t="shared" si="5"/>
        <v>0</v>
      </c>
      <c r="BU9" s="32">
        <f t="shared" si="5"/>
        <v>0</v>
      </c>
      <c r="BV9" s="32">
        <f t="shared" si="29"/>
        <v>0</v>
      </c>
      <c r="BX9" s="30">
        <f t="shared" si="30"/>
        <v>300</v>
      </c>
      <c r="BY9" s="31">
        <f t="shared" si="31"/>
        <v>0</v>
      </c>
      <c r="BZ9" s="31">
        <f t="shared" si="32"/>
        <v>0</v>
      </c>
      <c r="CA9" s="31">
        <f t="shared" si="33"/>
        <v>0</v>
      </c>
      <c r="CB9" s="31">
        <f t="shared" si="34"/>
        <v>0</v>
      </c>
      <c r="CC9" s="32">
        <f t="shared" si="35"/>
        <v>300</v>
      </c>
      <c r="CD9" s="176">
        <f t="shared" si="6"/>
        <v>226.66666666666669</v>
      </c>
      <c r="CE9" s="24">
        <f t="shared" si="36"/>
        <v>3</v>
      </c>
      <c r="CF9" s="176">
        <f t="shared" si="7"/>
        <v>206.66666666666669</v>
      </c>
      <c r="CG9" s="24">
        <f t="shared" si="37"/>
        <v>4</v>
      </c>
      <c r="CH9" s="176">
        <f t="shared" si="8"/>
        <v>180</v>
      </c>
      <c r="CI9" s="24">
        <f t="shared" si="38"/>
        <v>5</v>
      </c>
      <c r="CJ9" s="24">
        <f t="shared" si="9"/>
        <v>3.1689025034329776</v>
      </c>
      <c r="CK9" s="24">
        <f t="shared" si="10"/>
        <v>3.1689025034329776</v>
      </c>
      <c r="CM9" s="24" t="e">
        <f t="shared" si="11"/>
        <v>#DIV/0!</v>
      </c>
      <c r="CN9" s="24">
        <f t="shared" si="12"/>
        <v>4.3478260869565215</v>
      </c>
      <c r="CO9" s="24">
        <f t="shared" si="13"/>
        <v>2.3255813953488373</v>
      </c>
      <c r="CP9" s="24">
        <f t="shared" si="14"/>
        <v>3.9215686274509802</v>
      </c>
      <c r="CQ9" s="24" t="e">
        <f t="shared" si="15"/>
        <v>#DIV/0!</v>
      </c>
      <c r="CR9" s="24">
        <f t="shared" si="15"/>
        <v>0</v>
      </c>
      <c r="CS9" s="24">
        <f t="shared" si="15"/>
        <v>0</v>
      </c>
      <c r="CT9" s="24">
        <f t="shared" si="15"/>
        <v>0</v>
      </c>
      <c r="CU9" s="24">
        <f t="shared" si="15"/>
        <v>0</v>
      </c>
      <c r="CV9" s="24" t="e">
        <f t="shared" si="16"/>
        <v>#DIV/0!</v>
      </c>
      <c r="CW9" s="24">
        <f t="shared" si="16"/>
        <v>0</v>
      </c>
      <c r="CX9" s="24">
        <f t="shared" si="16"/>
        <v>0</v>
      </c>
      <c r="CY9" s="24" t="e">
        <f t="shared" si="16"/>
        <v>#DIV/0!</v>
      </c>
      <c r="CZ9" s="24">
        <f t="shared" si="16"/>
        <v>0</v>
      </c>
      <c r="DA9" s="24">
        <f t="shared" si="17"/>
        <v>0</v>
      </c>
      <c r="DB9" s="24">
        <f t="shared" si="17"/>
        <v>0</v>
      </c>
      <c r="DC9" s="24">
        <f t="shared" si="17"/>
        <v>0</v>
      </c>
      <c r="DE9" s="24">
        <f t="shared" si="39"/>
        <v>0</v>
      </c>
      <c r="DF9" s="24">
        <f t="shared" si="39"/>
        <v>1</v>
      </c>
      <c r="DG9" s="24">
        <f t="shared" si="40"/>
        <v>1</v>
      </c>
      <c r="DH9" s="24">
        <f t="shared" si="41"/>
        <v>1</v>
      </c>
      <c r="DI9" s="24">
        <f t="shared" si="18"/>
        <v>0</v>
      </c>
      <c r="DJ9" s="24">
        <f t="shared" si="18"/>
        <v>0</v>
      </c>
      <c r="DK9" s="24">
        <f t="shared" si="18"/>
        <v>0</v>
      </c>
      <c r="DL9" s="24">
        <f t="shared" si="18"/>
        <v>0</v>
      </c>
      <c r="DM9" s="24">
        <f t="shared" si="18"/>
        <v>0</v>
      </c>
      <c r="DN9" s="24">
        <f t="shared" si="19"/>
        <v>0</v>
      </c>
      <c r="DO9" s="24">
        <f t="shared" si="42"/>
        <v>0</v>
      </c>
      <c r="DP9" s="24">
        <f t="shared" si="42"/>
        <v>0</v>
      </c>
      <c r="DQ9" s="24">
        <f t="shared" si="42"/>
        <v>0</v>
      </c>
      <c r="DR9" s="24">
        <f t="shared" si="43"/>
        <v>0</v>
      </c>
      <c r="DS9" s="24">
        <f t="shared" si="44"/>
        <v>0</v>
      </c>
    </row>
    <row r="10" spans="1:123" s="24" customFormat="1" ht="16.5" thickBot="1">
      <c r="A10" s="185" t="s">
        <v>597</v>
      </c>
      <c r="B10" s="264">
        <v>8</v>
      </c>
      <c r="C10" s="265" t="s">
        <v>77</v>
      </c>
      <c r="D10" s="5" t="s">
        <v>36</v>
      </c>
      <c r="E10" s="266"/>
      <c r="F10" s="266"/>
      <c r="G10" s="266"/>
      <c r="H10" s="267">
        <v>4</v>
      </c>
      <c r="I10" s="266"/>
      <c r="J10" s="266"/>
      <c r="K10" s="266"/>
      <c r="L10" s="266"/>
      <c r="M10" s="266"/>
      <c r="N10" s="268"/>
      <c r="O10" s="266"/>
      <c r="P10" s="266"/>
      <c r="Q10" s="268"/>
      <c r="R10" s="268"/>
      <c r="S10" s="268"/>
      <c r="T10" s="271" t="s">
        <v>36</v>
      </c>
      <c r="U10" s="266"/>
      <c r="V10" s="266"/>
      <c r="W10" s="272">
        <v>1</v>
      </c>
      <c r="X10" s="267">
        <v>4</v>
      </c>
      <c r="Y10" s="266"/>
      <c r="Z10" s="266"/>
      <c r="AA10" s="266"/>
      <c r="AB10" s="266"/>
      <c r="AC10" s="266"/>
      <c r="AD10" s="266"/>
      <c r="AE10" s="266"/>
      <c r="AF10" s="266"/>
      <c r="AG10" s="266"/>
      <c r="AH10" s="266"/>
      <c r="AI10" s="266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20"/>
        <v>2</v>
      </c>
      <c r="BA10" s="30">
        <f t="shared" si="0"/>
        <v>0</v>
      </c>
      <c r="BB10" s="31">
        <f t="shared" si="0"/>
        <v>0</v>
      </c>
      <c r="BC10" s="31">
        <f t="shared" si="21"/>
        <v>0</v>
      </c>
      <c r="BD10" s="31">
        <f t="shared" si="1"/>
        <v>1</v>
      </c>
      <c r="BE10" s="31">
        <f t="shared" si="22"/>
        <v>1</v>
      </c>
      <c r="BF10" s="31">
        <f t="shared" si="2"/>
        <v>8</v>
      </c>
      <c r="BG10" s="31">
        <f t="shared" si="23"/>
        <v>9</v>
      </c>
      <c r="BH10" s="31">
        <f t="shared" si="3"/>
        <v>0</v>
      </c>
      <c r="BI10" s="31">
        <f t="shared" si="3"/>
        <v>0</v>
      </c>
      <c r="BJ10" s="31">
        <f t="shared" si="3"/>
        <v>0</v>
      </c>
      <c r="BK10" s="31">
        <f t="shared" si="24"/>
        <v>0</v>
      </c>
      <c r="BL10" s="31">
        <f t="shared" si="24"/>
        <v>0</v>
      </c>
      <c r="BM10" s="31">
        <f t="shared" si="25"/>
        <v>0</v>
      </c>
      <c r="BN10" s="31">
        <f t="shared" si="4"/>
        <v>0</v>
      </c>
      <c r="BO10" s="31">
        <f t="shared" si="4"/>
        <v>0</v>
      </c>
      <c r="BP10" s="31">
        <f t="shared" si="26"/>
        <v>0</v>
      </c>
      <c r="BQ10" s="31">
        <f t="shared" si="27"/>
        <v>0</v>
      </c>
      <c r="BR10" s="31">
        <f t="shared" si="27"/>
        <v>0</v>
      </c>
      <c r="BS10" s="31">
        <f t="shared" si="28"/>
        <v>0</v>
      </c>
      <c r="BT10" s="31">
        <f t="shared" si="5"/>
        <v>0</v>
      </c>
      <c r="BU10" s="32">
        <f t="shared" si="5"/>
        <v>0</v>
      </c>
      <c r="BV10" s="32">
        <f t="shared" si="29"/>
        <v>0</v>
      </c>
      <c r="BX10" s="30">
        <f t="shared" si="30"/>
        <v>380</v>
      </c>
      <c r="BY10" s="31">
        <f t="shared" si="31"/>
        <v>0</v>
      </c>
      <c r="BZ10" s="31">
        <f t="shared" si="32"/>
        <v>0</v>
      </c>
      <c r="CA10" s="31">
        <f t="shared" si="33"/>
        <v>0</v>
      </c>
      <c r="CB10" s="31">
        <f t="shared" si="34"/>
        <v>0</v>
      </c>
      <c r="CC10" s="32">
        <f t="shared" si="35"/>
        <v>380</v>
      </c>
      <c r="CD10" s="176">
        <f t="shared" si="6"/>
        <v>233.33333333333334</v>
      </c>
      <c r="CE10" s="24">
        <f t="shared" si="36"/>
        <v>3</v>
      </c>
      <c r="CF10" s="176">
        <f t="shared" si="7"/>
        <v>193.33333333333334</v>
      </c>
      <c r="CG10" s="24">
        <f t="shared" si="37"/>
        <v>4</v>
      </c>
      <c r="CH10" s="176">
        <f t="shared" si="8"/>
        <v>140</v>
      </c>
      <c r="CI10" s="24">
        <f t="shared" si="38"/>
        <v>5</v>
      </c>
      <c r="CJ10" s="24">
        <f t="shared" si="9"/>
        <v>4.0139431710151054</v>
      </c>
      <c r="CK10" s="24">
        <f t="shared" si="10"/>
        <v>4.0139431710151054</v>
      </c>
      <c r="CM10" s="24" t="e">
        <f t="shared" si="11"/>
        <v>#DIV/0!</v>
      </c>
      <c r="CN10" s="24">
        <f t="shared" si="12"/>
        <v>0</v>
      </c>
      <c r="CO10" s="24">
        <f t="shared" si="13"/>
        <v>2.3255813953488373</v>
      </c>
      <c r="CP10" s="24">
        <f t="shared" si="14"/>
        <v>15.686274509803921</v>
      </c>
      <c r="CQ10" s="24" t="e">
        <f t="shared" si="15"/>
        <v>#DIV/0!</v>
      </c>
      <c r="CR10" s="24">
        <f t="shared" si="15"/>
        <v>0</v>
      </c>
      <c r="CS10" s="24">
        <f t="shared" si="15"/>
        <v>0</v>
      </c>
      <c r="CT10" s="24">
        <f t="shared" si="15"/>
        <v>0</v>
      </c>
      <c r="CU10" s="24">
        <f t="shared" si="15"/>
        <v>0</v>
      </c>
      <c r="CV10" s="24" t="e">
        <f t="shared" si="16"/>
        <v>#DIV/0!</v>
      </c>
      <c r="CW10" s="24">
        <f t="shared" si="16"/>
        <v>0</v>
      </c>
      <c r="CX10" s="24">
        <f t="shared" si="16"/>
        <v>0</v>
      </c>
      <c r="CY10" s="24" t="e">
        <f t="shared" si="16"/>
        <v>#DIV/0!</v>
      </c>
      <c r="CZ10" s="24">
        <f t="shared" si="16"/>
        <v>0</v>
      </c>
      <c r="DA10" s="24">
        <f t="shared" si="17"/>
        <v>0</v>
      </c>
      <c r="DB10" s="24">
        <f t="shared" si="17"/>
        <v>0</v>
      </c>
      <c r="DC10" s="24">
        <f t="shared" si="17"/>
        <v>0</v>
      </c>
      <c r="DE10" s="24">
        <f t="shared" si="39"/>
        <v>0</v>
      </c>
      <c r="DF10" s="24">
        <f t="shared" si="39"/>
        <v>0</v>
      </c>
      <c r="DG10" s="24">
        <f t="shared" si="40"/>
        <v>1</v>
      </c>
      <c r="DH10" s="24">
        <f t="shared" si="41"/>
        <v>1</v>
      </c>
      <c r="DI10" s="24">
        <f t="shared" si="18"/>
        <v>0</v>
      </c>
      <c r="DJ10" s="24">
        <f t="shared" si="18"/>
        <v>0</v>
      </c>
      <c r="DK10" s="24">
        <f t="shared" si="18"/>
        <v>0</v>
      </c>
      <c r="DL10" s="24">
        <f t="shared" si="18"/>
        <v>0</v>
      </c>
      <c r="DM10" s="24">
        <f t="shared" si="18"/>
        <v>0</v>
      </c>
      <c r="DN10" s="24">
        <f t="shared" si="19"/>
        <v>0</v>
      </c>
      <c r="DO10" s="24">
        <f t="shared" si="42"/>
        <v>0</v>
      </c>
      <c r="DP10" s="24">
        <f t="shared" si="42"/>
        <v>0</v>
      </c>
      <c r="DQ10" s="24">
        <f t="shared" si="42"/>
        <v>0</v>
      </c>
      <c r="DR10" s="24">
        <f t="shared" si="43"/>
        <v>0</v>
      </c>
      <c r="DS10" s="24">
        <f t="shared" si="44"/>
        <v>0</v>
      </c>
    </row>
    <row r="11" spans="1:123" s="24" customFormat="1" ht="16.5" thickBot="1">
      <c r="A11" s="185" t="s">
        <v>597</v>
      </c>
      <c r="B11" s="264">
        <v>9</v>
      </c>
      <c r="C11" s="265" t="s">
        <v>78</v>
      </c>
      <c r="D11" s="5" t="s">
        <v>36</v>
      </c>
      <c r="E11" s="266"/>
      <c r="F11" s="267">
        <v>1</v>
      </c>
      <c r="G11" s="267">
        <v>1</v>
      </c>
      <c r="H11" s="267">
        <v>1</v>
      </c>
      <c r="I11" s="267"/>
      <c r="J11" s="267">
        <v>1</v>
      </c>
      <c r="K11" s="266"/>
      <c r="L11" s="266"/>
      <c r="M11" s="266"/>
      <c r="N11" s="268"/>
      <c r="O11" s="268"/>
      <c r="P11" s="266"/>
      <c r="Q11" s="268"/>
      <c r="R11" s="268"/>
      <c r="S11" s="269">
        <v>1</v>
      </c>
      <c r="T11" s="271" t="s">
        <v>36</v>
      </c>
      <c r="U11" s="266"/>
      <c r="V11" s="266"/>
      <c r="W11" s="267">
        <v>3</v>
      </c>
      <c r="X11" s="266"/>
      <c r="Y11" s="266"/>
      <c r="Z11" s="266"/>
      <c r="AA11" s="266"/>
      <c r="AB11" s="266"/>
      <c r="AC11" s="266"/>
      <c r="AD11" s="266"/>
      <c r="AE11" s="266"/>
      <c r="AF11" s="266"/>
      <c r="AG11" s="266"/>
      <c r="AH11" s="266"/>
      <c r="AI11" s="266"/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20"/>
        <v>2</v>
      </c>
      <c r="BA11" s="30">
        <f t="shared" si="0"/>
        <v>0</v>
      </c>
      <c r="BB11" s="31">
        <f t="shared" si="0"/>
        <v>1</v>
      </c>
      <c r="BC11" s="31">
        <f t="shared" si="21"/>
        <v>1</v>
      </c>
      <c r="BD11" s="31">
        <f t="shared" si="1"/>
        <v>4</v>
      </c>
      <c r="BE11" s="31">
        <f t="shared" si="22"/>
        <v>5</v>
      </c>
      <c r="BF11" s="31">
        <f t="shared" si="2"/>
        <v>1</v>
      </c>
      <c r="BG11" s="31">
        <f t="shared" si="23"/>
        <v>6</v>
      </c>
      <c r="BH11" s="31">
        <f t="shared" si="3"/>
        <v>0</v>
      </c>
      <c r="BI11" s="31">
        <f t="shared" si="3"/>
        <v>1</v>
      </c>
      <c r="BJ11" s="31">
        <f t="shared" si="3"/>
        <v>0</v>
      </c>
      <c r="BK11" s="31">
        <f t="shared" si="24"/>
        <v>0</v>
      </c>
      <c r="BL11" s="31">
        <f t="shared" si="24"/>
        <v>0</v>
      </c>
      <c r="BM11" s="31">
        <f t="shared" si="25"/>
        <v>0</v>
      </c>
      <c r="BN11" s="31">
        <f t="shared" si="4"/>
        <v>0</v>
      </c>
      <c r="BO11" s="31">
        <f t="shared" si="4"/>
        <v>0</v>
      </c>
      <c r="BP11" s="31">
        <f t="shared" si="26"/>
        <v>0</v>
      </c>
      <c r="BQ11" s="31">
        <f t="shared" si="27"/>
        <v>0</v>
      </c>
      <c r="BR11" s="31">
        <f t="shared" si="27"/>
        <v>0</v>
      </c>
      <c r="BS11" s="31">
        <f t="shared" si="28"/>
        <v>0</v>
      </c>
      <c r="BT11" s="31">
        <f t="shared" si="5"/>
        <v>0</v>
      </c>
      <c r="BU11" s="32">
        <f t="shared" si="5"/>
        <v>1</v>
      </c>
      <c r="BV11" s="32">
        <f t="shared" si="29"/>
        <v>1</v>
      </c>
      <c r="BX11" s="30">
        <f t="shared" si="30"/>
        <v>360</v>
      </c>
      <c r="BY11" s="31">
        <f t="shared" si="31"/>
        <v>10</v>
      </c>
      <c r="BZ11" s="31">
        <f t="shared" si="32"/>
        <v>0</v>
      </c>
      <c r="CA11" s="31">
        <f t="shared" si="33"/>
        <v>0</v>
      </c>
      <c r="CB11" s="31">
        <f t="shared" si="34"/>
        <v>10</v>
      </c>
      <c r="CC11" s="32">
        <f t="shared" si="35"/>
        <v>380</v>
      </c>
      <c r="CD11" s="176">
        <f t="shared" si="6"/>
        <v>233.33333333333334</v>
      </c>
      <c r="CE11" s="24">
        <f t="shared" si="36"/>
        <v>3</v>
      </c>
      <c r="CF11" s="176">
        <f t="shared" si="7"/>
        <v>193.33333333333334</v>
      </c>
      <c r="CG11" s="24">
        <f t="shared" si="37"/>
        <v>4</v>
      </c>
      <c r="CH11" s="176">
        <f t="shared" si="8"/>
        <v>140</v>
      </c>
      <c r="CI11" s="24">
        <f t="shared" si="38"/>
        <v>5</v>
      </c>
      <c r="CJ11" s="24">
        <f t="shared" si="9"/>
        <v>4.0139431710151054</v>
      </c>
      <c r="CK11" s="24">
        <f t="shared" si="10"/>
        <v>4.0139431710151054</v>
      </c>
      <c r="CM11" s="24" t="e">
        <f t="shared" si="11"/>
        <v>#DIV/0!</v>
      </c>
      <c r="CN11" s="24">
        <f t="shared" si="12"/>
        <v>2.1739130434782608</v>
      </c>
      <c r="CO11" s="24">
        <f t="shared" si="13"/>
        <v>9.3023255813953494</v>
      </c>
      <c r="CP11" s="24">
        <f t="shared" si="14"/>
        <v>1.9607843137254901</v>
      </c>
      <c r="CQ11" s="24" t="e">
        <f t="shared" si="15"/>
        <v>#DIV/0!</v>
      </c>
      <c r="CR11" s="24">
        <f t="shared" si="15"/>
        <v>3.2258064516129035</v>
      </c>
      <c r="CS11" s="24">
        <f t="shared" si="15"/>
        <v>0</v>
      </c>
      <c r="CT11" s="24">
        <f t="shared" si="15"/>
        <v>0</v>
      </c>
      <c r="CU11" s="24">
        <f t="shared" si="15"/>
        <v>0</v>
      </c>
      <c r="CV11" s="24" t="e">
        <f t="shared" si="16"/>
        <v>#DIV/0!</v>
      </c>
      <c r="CW11" s="24">
        <f t="shared" si="16"/>
        <v>0</v>
      </c>
      <c r="CX11" s="24">
        <f t="shared" si="16"/>
        <v>0</v>
      </c>
      <c r="CY11" s="24" t="e">
        <f t="shared" si="16"/>
        <v>#DIV/0!</v>
      </c>
      <c r="CZ11" s="24">
        <f t="shared" si="16"/>
        <v>0</v>
      </c>
      <c r="DA11" s="24">
        <f t="shared" si="17"/>
        <v>0</v>
      </c>
      <c r="DB11" s="24">
        <f t="shared" si="17"/>
        <v>12.195121951219514</v>
      </c>
      <c r="DC11" s="24">
        <f t="shared" si="17"/>
        <v>12.195121951219514</v>
      </c>
      <c r="DE11" s="24">
        <f t="shared" si="39"/>
        <v>0</v>
      </c>
      <c r="DF11" s="24">
        <f t="shared" si="39"/>
        <v>1</v>
      </c>
      <c r="DG11" s="24">
        <f t="shared" si="40"/>
        <v>1</v>
      </c>
      <c r="DH11" s="24">
        <f t="shared" si="41"/>
        <v>1</v>
      </c>
      <c r="DI11" s="24">
        <f t="shared" si="18"/>
        <v>0</v>
      </c>
      <c r="DJ11" s="24">
        <f t="shared" si="18"/>
        <v>1</v>
      </c>
      <c r="DK11" s="24">
        <f t="shared" si="18"/>
        <v>0</v>
      </c>
      <c r="DL11" s="24">
        <f t="shared" si="18"/>
        <v>0</v>
      </c>
      <c r="DM11" s="24">
        <f t="shared" si="18"/>
        <v>0</v>
      </c>
      <c r="DN11" s="24">
        <f t="shared" si="19"/>
        <v>0</v>
      </c>
      <c r="DO11" s="24">
        <f t="shared" si="42"/>
        <v>0</v>
      </c>
      <c r="DP11" s="24">
        <f t="shared" si="42"/>
        <v>0</v>
      </c>
      <c r="DQ11" s="24">
        <f t="shared" si="42"/>
        <v>0</v>
      </c>
      <c r="DR11" s="24">
        <f t="shared" si="43"/>
        <v>0</v>
      </c>
      <c r="DS11" s="24">
        <f t="shared" si="44"/>
        <v>1</v>
      </c>
    </row>
    <row r="12" spans="1:123" s="24" customFormat="1" ht="16.5" thickBot="1">
      <c r="A12" s="185" t="s">
        <v>597</v>
      </c>
      <c r="B12" s="264">
        <v>10</v>
      </c>
      <c r="C12" s="265" t="s">
        <v>87</v>
      </c>
      <c r="D12" s="271" t="s">
        <v>76</v>
      </c>
      <c r="E12" s="266"/>
      <c r="F12" s="267"/>
      <c r="G12" s="266"/>
      <c r="H12" s="266"/>
      <c r="I12" s="266"/>
      <c r="J12" s="266"/>
      <c r="K12" s="266"/>
      <c r="L12" s="266"/>
      <c r="M12" s="266"/>
      <c r="N12" s="266"/>
      <c r="O12" s="266"/>
      <c r="P12" s="273"/>
      <c r="Q12" s="266"/>
      <c r="R12" s="266"/>
      <c r="S12" s="266"/>
      <c r="T12" s="274" t="s">
        <v>36</v>
      </c>
      <c r="U12" s="266"/>
      <c r="V12" s="267">
        <v>2</v>
      </c>
      <c r="W12" s="267">
        <v>1</v>
      </c>
      <c r="X12" s="267">
        <v>4</v>
      </c>
      <c r="Y12" s="267"/>
      <c r="Z12" s="267">
        <v>1</v>
      </c>
      <c r="AA12" s="266"/>
      <c r="AB12" s="266"/>
      <c r="AC12" s="266"/>
      <c r="AD12" s="266"/>
      <c r="AE12" s="266"/>
      <c r="AF12" s="266"/>
      <c r="AG12" s="266"/>
      <c r="AH12" s="266"/>
      <c r="AI12" s="266"/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20"/>
        <v>1</v>
      </c>
      <c r="BA12" s="30">
        <f t="shared" si="0"/>
        <v>0</v>
      </c>
      <c r="BB12" s="31">
        <f t="shared" si="0"/>
        <v>2</v>
      </c>
      <c r="BC12" s="31">
        <f t="shared" si="21"/>
        <v>2</v>
      </c>
      <c r="BD12" s="31">
        <f t="shared" si="1"/>
        <v>1</v>
      </c>
      <c r="BE12" s="31">
        <f t="shared" si="22"/>
        <v>3</v>
      </c>
      <c r="BF12" s="31">
        <f t="shared" si="2"/>
        <v>4</v>
      </c>
      <c r="BG12" s="31">
        <f t="shared" si="23"/>
        <v>7</v>
      </c>
      <c r="BH12" s="31">
        <f t="shared" si="3"/>
        <v>0</v>
      </c>
      <c r="BI12" s="31">
        <f t="shared" si="3"/>
        <v>1</v>
      </c>
      <c r="BJ12" s="31">
        <f t="shared" si="3"/>
        <v>0</v>
      </c>
      <c r="BK12" s="31">
        <f t="shared" si="24"/>
        <v>0</v>
      </c>
      <c r="BL12" s="31">
        <f t="shared" si="24"/>
        <v>0</v>
      </c>
      <c r="BM12" s="31">
        <f t="shared" si="25"/>
        <v>0</v>
      </c>
      <c r="BN12" s="31">
        <f t="shared" si="4"/>
        <v>0</v>
      </c>
      <c r="BO12" s="31">
        <f t="shared" si="4"/>
        <v>0</v>
      </c>
      <c r="BP12" s="31">
        <f t="shared" si="26"/>
        <v>0</v>
      </c>
      <c r="BQ12" s="31">
        <f t="shared" si="27"/>
        <v>0</v>
      </c>
      <c r="BR12" s="31">
        <f t="shared" si="27"/>
        <v>0</v>
      </c>
      <c r="BS12" s="31">
        <f t="shared" si="28"/>
        <v>0</v>
      </c>
      <c r="BT12" s="31">
        <f t="shared" si="5"/>
        <v>0</v>
      </c>
      <c r="BU12" s="32">
        <f t="shared" si="5"/>
        <v>0</v>
      </c>
      <c r="BV12" s="32">
        <f t="shared" si="29"/>
        <v>0</v>
      </c>
      <c r="BX12" s="30">
        <f t="shared" si="30"/>
        <v>380</v>
      </c>
      <c r="BY12" s="31">
        <f t="shared" si="31"/>
        <v>10</v>
      </c>
      <c r="BZ12" s="31">
        <f t="shared" si="32"/>
        <v>0</v>
      </c>
      <c r="CA12" s="31">
        <f t="shared" si="33"/>
        <v>0</v>
      </c>
      <c r="CB12" s="31">
        <f t="shared" si="34"/>
        <v>0</v>
      </c>
      <c r="CC12" s="32">
        <f t="shared" si="35"/>
        <v>390</v>
      </c>
      <c r="CD12" s="176">
        <f t="shared" si="6"/>
        <v>316.66666666666669</v>
      </c>
      <c r="CE12" s="24">
        <f t="shared" si="36"/>
        <v>3</v>
      </c>
      <c r="CF12" s="176">
        <f t="shared" si="7"/>
        <v>296.66666666666669</v>
      </c>
      <c r="CG12" s="24">
        <f t="shared" si="37"/>
        <v>4</v>
      </c>
      <c r="CH12" s="176">
        <f t="shared" si="8"/>
        <v>270</v>
      </c>
      <c r="CI12" s="24">
        <f t="shared" si="38"/>
        <v>5</v>
      </c>
      <c r="CJ12" s="24">
        <f t="shared" si="9"/>
        <v>4.1195732544628711</v>
      </c>
      <c r="CK12" s="24">
        <f t="shared" si="10"/>
        <v>4.1195732544628711</v>
      </c>
      <c r="CM12" s="24" t="e">
        <f t="shared" si="11"/>
        <v>#DIV/0!</v>
      </c>
      <c r="CN12" s="24">
        <f t="shared" si="12"/>
        <v>4.3478260869565215</v>
      </c>
      <c r="CO12" s="24">
        <f t="shared" si="13"/>
        <v>2.3255813953488373</v>
      </c>
      <c r="CP12" s="24">
        <f t="shared" si="14"/>
        <v>7.8431372549019605</v>
      </c>
      <c r="CQ12" s="24" t="e">
        <f t="shared" si="15"/>
        <v>#DIV/0!</v>
      </c>
      <c r="CR12" s="24">
        <f t="shared" si="15"/>
        <v>3.2258064516129035</v>
      </c>
      <c r="CS12" s="24">
        <f t="shared" si="15"/>
        <v>0</v>
      </c>
      <c r="CT12" s="24">
        <f t="shared" si="15"/>
        <v>0</v>
      </c>
      <c r="CU12" s="24">
        <f t="shared" si="15"/>
        <v>0</v>
      </c>
      <c r="CV12" s="24" t="e">
        <f t="shared" si="16"/>
        <v>#DIV/0!</v>
      </c>
      <c r="CW12" s="24">
        <f t="shared" si="16"/>
        <v>0</v>
      </c>
      <c r="CX12" s="24">
        <f t="shared" si="16"/>
        <v>0</v>
      </c>
      <c r="CY12" s="24" t="e">
        <f t="shared" si="16"/>
        <v>#DIV/0!</v>
      </c>
      <c r="CZ12" s="24">
        <f t="shared" si="16"/>
        <v>0</v>
      </c>
      <c r="DA12" s="24">
        <f t="shared" si="17"/>
        <v>0</v>
      </c>
      <c r="DB12" s="24">
        <f t="shared" si="17"/>
        <v>0</v>
      </c>
      <c r="DC12" s="24">
        <f t="shared" si="17"/>
        <v>0</v>
      </c>
      <c r="DE12" s="24">
        <f t="shared" si="39"/>
        <v>0</v>
      </c>
      <c r="DF12" s="24">
        <f t="shared" si="39"/>
        <v>1</v>
      </c>
      <c r="DG12" s="24">
        <f t="shared" si="40"/>
        <v>1</v>
      </c>
      <c r="DH12" s="24">
        <f t="shared" si="41"/>
        <v>1</v>
      </c>
      <c r="DI12" s="24">
        <f t="shared" si="18"/>
        <v>0</v>
      </c>
      <c r="DJ12" s="24">
        <f t="shared" si="18"/>
        <v>1</v>
      </c>
      <c r="DK12" s="24">
        <f t="shared" si="18"/>
        <v>0</v>
      </c>
      <c r="DL12" s="24">
        <f t="shared" si="18"/>
        <v>0</v>
      </c>
      <c r="DM12" s="24">
        <f t="shared" si="18"/>
        <v>0</v>
      </c>
      <c r="DN12" s="24">
        <f t="shared" si="19"/>
        <v>0</v>
      </c>
      <c r="DO12" s="24">
        <f t="shared" si="42"/>
        <v>0</v>
      </c>
      <c r="DP12" s="24">
        <f t="shared" si="42"/>
        <v>0</v>
      </c>
      <c r="DQ12" s="24">
        <f t="shared" si="42"/>
        <v>0</v>
      </c>
      <c r="DR12" s="24">
        <f t="shared" si="43"/>
        <v>0</v>
      </c>
      <c r="DS12" s="24">
        <f t="shared" si="44"/>
        <v>0</v>
      </c>
    </row>
    <row r="13" spans="1:123" s="24" customFormat="1" ht="16.5" thickBot="1">
      <c r="A13" s="185" t="s">
        <v>597</v>
      </c>
      <c r="B13" s="264">
        <v>11</v>
      </c>
      <c r="C13" s="265" t="s">
        <v>90</v>
      </c>
      <c r="D13" s="271" t="s">
        <v>36</v>
      </c>
      <c r="E13" s="266"/>
      <c r="F13" s="267">
        <v>3</v>
      </c>
      <c r="G13" s="267">
        <v>1</v>
      </c>
      <c r="H13" s="267"/>
      <c r="I13" s="267"/>
      <c r="J13" s="267">
        <v>2</v>
      </c>
      <c r="K13" s="266"/>
      <c r="L13" s="266"/>
      <c r="M13" s="266"/>
      <c r="N13" s="266"/>
      <c r="O13" s="266"/>
      <c r="P13" s="266"/>
      <c r="Q13" s="266"/>
      <c r="R13" s="266"/>
      <c r="S13" s="266"/>
      <c r="T13" s="271" t="s">
        <v>36</v>
      </c>
      <c r="U13" s="266"/>
      <c r="V13" s="267">
        <v>5</v>
      </c>
      <c r="W13" s="267">
        <v>6</v>
      </c>
      <c r="X13" s="267">
        <v>4</v>
      </c>
      <c r="Y13" s="267"/>
      <c r="Z13" s="267">
        <v>1</v>
      </c>
      <c r="AA13" s="266"/>
      <c r="AB13" s="266"/>
      <c r="AC13" s="266"/>
      <c r="AD13" s="266"/>
      <c r="AE13" s="266"/>
      <c r="AF13" s="266"/>
      <c r="AG13" s="266"/>
      <c r="AH13" s="266"/>
      <c r="AI13" s="266"/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20"/>
        <v>2</v>
      </c>
      <c r="BA13" s="30">
        <f t="shared" si="0"/>
        <v>0</v>
      </c>
      <c r="BB13" s="31">
        <f t="shared" si="0"/>
        <v>8</v>
      </c>
      <c r="BC13" s="31">
        <f t="shared" si="21"/>
        <v>8</v>
      </c>
      <c r="BD13" s="31">
        <f t="shared" si="1"/>
        <v>7</v>
      </c>
      <c r="BE13" s="31">
        <f t="shared" si="22"/>
        <v>15</v>
      </c>
      <c r="BF13" s="31">
        <f t="shared" si="2"/>
        <v>4</v>
      </c>
      <c r="BG13" s="31">
        <f t="shared" si="23"/>
        <v>19</v>
      </c>
      <c r="BH13" s="31">
        <f t="shared" si="3"/>
        <v>0</v>
      </c>
      <c r="BI13" s="31">
        <f t="shared" si="3"/>
        <v>3</v>
      </c>
      <c r="BJ13" s="31">
        <f t="shared" si="3"/>
        <v>0</v>
      </c>
      <c r="BK13" s="31">
        <f t="shared" si="24"/>
        <v>0</v>
      </c>
      <c r="BL13" s="31">
        <f t="shared" si="24"/>
        <v>0</v>
      </c>
      <c r="BM13" s="31">
        <f t="shared" si="25"/>
        <v>0</v>
      </c>
      <c r="BN13" s="31">
        <f t="shared" si="4"/>
        <v>0</v>
      </c>
      <c r="BO13" s="31">
        <f t="shared" si="4"/>
        <v>0</v>
      </c>
      <c r="BP13" s="31">
        <f t="shared" si="26"/>
        <v>0</v>
      </c>
      <c r="BQ13" s="31">
        <f t="shared" si="27"/>
        <v>0</v>
      </c>
      <c r="BR13" s="31">
        <f t="shared" si="27"/>
        <v>0</v>
      </c>
      <c r="BS13" s="31">
        <f t="shared" si="28"/>
        <v>0</v>
      </c>
      <c r="BT13" s="31">
        <f t="shared" si="5"/>
        <v>0</v>
      </c>
      <c r="BU13" s="32">
        <f t="shared" si="5"/>
        <v>0</v>
      </c>
      <c r="BV13" s="32">
        <f t="shared" si="29"/>
        <v>0</v>
      </c>
      <c r="BX13" s="30">
        <f t="shared" si="30"/>
        <v>1220</v>
      </c>
      <c r="BY13" s="31">
        <f t="shared" si="31"/>
        <v>30</v>
      </c>
      <c r="BZ13" s="31">
        <f t="shared" si="32"/>
        <v>0</v>
      </c>
      <c r="CA13" s="31">
        <f t="shared" si="33"/>
        <v>0</v>
      </c>
      <c r="CB13" s="31">
        <f t="shared" si="34"/>
        <v>0</v>
      </c>
      <c r="CC13" s="32">
        <f t="shared" si="35"/>
        <v>1250</v>
      </c>
      <c r="CD13" s="176">
        <f t="shared" si="6"/>
        <v>1103.3333333333333</v>
      </c>
      <c r="CE13" s="24">
        <f t="shared" si="36"/>
        <v>3</v>
      </c>
      <c r="CF13" s="176">
        <f t="shared" si="7"/>
        <v>1063.3333333333333</v>
      </c>
      <c r="CG13" s="24">
        <f t="shared" si="37"/>
        <v>4</v>
      </c>
      <c r="CH13" s="176">
        <f t="shared" si="8"/>
        <v>1010</v>
      </c>
      <c r="CI13" s="24">
        <f t="shared" si="38"/>
        <v>5</v>
      </c>
      <c r="CJ13" s="24">
        <f t="shared" si="9"/>
        <v>13.203760430970741</v>
      </c>
      <c r="CK13" s="24">
        <f t="shared" si="10"/>
        <v>13.203760430970741</v>
      </c>
      <c r="CM13" s="24" t="e">
        <f t="shared" si="11"/>
        <v>#DIV/0!</v>
      </c>
      <c r="CN13" s="24">
        <f t="shared" si="12"/>
        <v>17.391304347826086</v>
      </c>
      <c r="CO13" s="24">
        <f t="shared" si="13"/>
        <v>16.279069767441861</v>
      </c>
      <c r="CP13" s="24">
        <f t="shared" si="14"/>
        <v>7.8431372549019605</v>
      </c>
      <c r="CQ13" s="24" t="e">
        <f t="shared" si="15"/>
        <v>#DIV/0!</v>
      </c>
      <c r="CR13" s="24">
        <f t="shared" si="15"/>
        <v>9.67741935483871</v>
      </c>
      <c r="CS13" s="24">
        <f t="shared" si="15"/>
        <v>0</v>
      </c>
      <c r="CT13" s="24">
        <f t="shared" si="15"/>
        <v>0</v>
      </c>
      <c r="CU13" s="24">
        <f t="shared" si="15"/>
        <v>0</v>
      </c>
      <c r="CV13" s="24" t="e">
        <f t="shared" si="16"/>
        <v>#DIV/0!</v>
      </c>
      <c r="CW13" s="24">
        <f t="shared" si="16"/>
        <v>0</v>
      </c>
      <c r="CX13" s="24">
        <f t="shared" si="16"/>
        <v>0</v>
      </c>
      <c r="CY13" s="24" t="e">
        <f t="shared" si="16"/>
        <v>#DIV/0!</v>
      </c>
      <c r="CZ13" s="24">
        <f t="shared" si="16"/>
        <v>0</v>
      </c>
      <c r="DA13" s="24">
        <f t="shared" si="17"/>
        <v>0</v>
      </c>
      <c r="DB13" s="24">
        <f t="shared" si="17"/>
        <v>0</v>
      </c>
      <c r="DC13" s="24">
        <f t="shared" si="17"/>
        <v>0</v>
      </c>
      <c r="DE13" s="24">
        <f t="shared" si="39"/>
        <v>0</v>
      </c>
      <c r="DF13" s="24">
        <f t="shared" si="39"/>
        <v>1</v>
      </c>
      <c r="DG13" s="24">
        <f t="shared" si="40"/>
        <v>1</v>
      </c>
      <c r="DH13" s="24">
        <f t="shared" si="41"/>
        <v>1</v>
      </c>
      <c r="DI13" s="24">
        <f t="shared" si="18"/>
        <v>0</v>
      </c>
      <c r="DJ13" s="24">
        <f t="shared" si="18"/>
        <v>1</v>
      </c>
      <c r="DK13" s="24">
        <f t="shared" si="18"/>
        <v>0</v>
      </c>
      <c r="DL13" s="24">
        <f t="shared" si="18"/>
        <v>0</v>
      </c>
      <c r="DM13" s="24">
        <f t="shared" si="18"/>
        <v>0</v>
      </c>
      <c r="DN13" s="24">
        <f t="shared" si="19"/>
        <v>0</v>
      </c>
      <c r="DO13" s="24">
        <f t="shared" si="42"/>
        <v>0</v>
      </c>
      <c r="DP13" s="24">
        <f t="shared" si="42"/>
        <v>0</v>
      </c>
      <c r="DQ13" s="24">
        <f t="shared" si="42"/>
        <v>0</v>
      </c>
      <c r="DR13" s="24">
        <f t="shared" si="43"/>
        <v>0</v>
      </c>
      <c r="DS13" s="24">
        <f t="shared" si="44"/>
        <v>0</v>
      </c>
    </row>
    <row r="14" spans="1:123" s="24" customFormat="1" ht="15.75" thickBot="1">
      <c r="A14" s="24" t="s">
        <v>335</v>
      </c>
      <c r="B14" s="25">
        <v>12</v>
      </c>
      <c r="C14" s="25" t="s">
        <v>487</v>
      </c>
      <c r="D14" s="101" t="s">
        <v>36</v>
      </c>
      <c r="E14" s="26"/>
      <c r="F14" s="26"/>
      <c r="G14" s="26">
        <v>1</v>
      </c>
      <c r="H14" s="26">
        <v>2</v>
      </c>
      <c r="I14" s="26"/>
      <c r="J14" s="26"/>
      <c r="K14" s="26"/>
      <c r="L14" s="26"/>
      <c r="M14" s="26"/>
      <c r="N14" s="26"/>
      <c r="O14" s="275"/>
      <c r="P14" s="26"/>
      <c r="Q14" s="275"/>
      <c r="R14" s="26"/>
      <c r="S14" s="26"/>
      <c r="T14" s="259" t="s">
        <v>36</v>
      </c>
      <c r="U14" s="26"/>
      <c r="V14" s="26"/>
      <c r="W14" s="26">
        <v>1</v>
      </c>
      <c r="X14" s="26"/>
      <c r="Y14" s="26"/>
      <c r="Z14" s="26"/>
      <c r="AA14" s="26"/>
      <c r="AB14" s="26"/>
      <c r="AC14" s="26"/>
      <c r="AD14" s="26"/>
      <c r="AE14" s="26"/>
      <c r="AF14" s="26"/>
      <c r="AG14" s="26">
        <v>1</v>
      </c>
      <c r="AH14" s="26">
        <v>1</v>
      </c>
      <c r="AI14" s="26"/>
      <c r="AJ14" s="50"/>
      <c r="AK14" s="9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 t="shared" si="20"/>
        <v>2</v>
      </c>
      <c r="BA14" s="30">
        <f t="shared" si="0"/>
        <v>0</v>
      </c>
      <c r="BB14" s="31">
        <f t="shared" si="0"/>
        <v>0</v>
      </c>
      <c r="BC14" s="31">
        <f t="shared" si="21"/>
        <v>0</v>
      </c>
      <c r="BD14" s="31">
        <f t="shared" si="1"/>
        <v>2</v>
      </c>
      <c r="BE14" s="31">
        <f t="shared" si="22"/>
        <v>2</v>
      </c>
      <c r="BF14" s="31">
        <f t="shared" si="2"/>
        <v>2</v>
      </c>
      <c r="BG14" s="31">
        <f t="shared" si="23"/>
        <v>4</v>
      </c>
      <c r="BH14" s="31">
        <f t="shared" si="3"/>
        <v>0</v>
      </c>
      <c r="BI14" s="31">
        <f t="shared" si="3"/>
        <v>0</v>
      </c>
      <c r="BJ14" s="31">
        <f t="shared" si="3"/>
        <v>0</v>
      </c>
      <c r="BK14" s="31">
        <f t="shared" si="24"/>
        <v>0</v>
      </c>
      <c r="BL14" s="31">
        <f t="shared" si="24"/>
        <v>0</v>
      </c>
      <c r="BM14" s="31">
        <f t="shared" si="25"/>
        <v>0</v>
      </c>
      <c r="BN14" s="31">
        <f t="shared" si="4"/>
        <v>0</v>
      </c>
      <c r="BO14" s="31">
        <f t="shared" si="4"/>
        <v>0</v>
      </c>
      <c r="BP14" s="31">
        <f t="shared" si="26"/>
        <v>0</v>
      </c>
      <c r="BQ14" s="31">
        <f t="shared" si="27"/>
        <v>0</v>
      </c>
      <c r="BR14" s="31">
        <f t="shared" si="27"/>
        <v>1</v>
      </c>
      <c r="BS14" s="31">
        <f t="shared" si="28"/>
        <v>1</v>
      </c>
      <c r="BT14" s="31">
        <f t="shared" si="5"/>
        <v>1</v>
      </c>
      <c r="BU14" s="32">
        <f t="shared" si="5"/>
        <v>0</v>
      </c>
      <c r="BV14" s="32">
        <f t="shared" si="29"/>
        <v>0</v>
      </c>
      <c r="BX14" s="30">
        <f t="shared" si="30"/>
        <v>200</v>
      </c>
      <c r="BY14" s="31">
        <f t="shared" si="31"/>
        <v>0</v>
      </c>
      <c r="BZ14" s="31">
        <f t="shared" si="32"/>
        <v>0</v>
      </c>
      <c r="CA14" s="31">
        <f t="shared" si="33"/>
        <v>0</v>
      </c>
      <c r="CB14" s="31">
        <f t="shared" si="34"/>
        <v>75</v>
      </c>
      <c r="CC14" s="32">
        <f t="shared" si="35"/>
        <v>275</v>
      </c>
      <c r="CD14" s="176">
        <f t="shared" si="6"/>
        <v>128.33333333333334</v>
      </c>
      <c r="CE14" s="24">
        <f t="shared" si="36"/>
        <v>3</v>
      </c>
      <c r="CF14" s="176">
        <f t="shared" si="7"/>
        <v>88.333333333333343</v>
      </c>
      <c r="CG14" s="24">
        <f t="shared" si="37"/>
        <v>4</v>
      </c>
      <c r="CH14" s="176">
        <f t="shared" si="8"/>
        <v>35</v>
      </c>
      <c r="CI14" s="24">
        <f t="shared" si="38"/>
        <v>5</v>
      </c>
      <c r="CJ14" s="24">
        <f t="shared" si="9"/>
        <v>2.9048272948135629</v>
      </c>
      <c r="CK14" s="24">
        <f t="shared" si="10"/>
        <v>2.9048272948135629</v>
      </c>
      <c r="CM14" s="24" t="e">
        <f t="shared" si="11"/>
        <v>#DIV/0!</v>
      </c>
      <c r="CN14" s="24">
        <f t="shared" si="12"/>
        <v>0</v>
      </c>
      <c r="CO14" s="24">
        <f t="shared" si="13"/>
        <v>4.6511627906976747</v>
      </c>
      <c r="CP14" s="24">
        <f t="shared" si="14"/>
        <v>3.9215686274509802</v>
      </c>
      <c r="CQ14" s="24" t="e">
        <f t="shared" si="15"/>
        <v>#DIV/0!</v>
      </c>
      <c r="CR14" s="24">
        <f t="shared" si="15"/>
        <v>0</v>
      </c>
      <c r="CS14" s="24">
        <f t="shared" si="15"/>
        <v>0</v>
      </c>
      <c r="CT14" s="24">
        <f t="shared" si="15"/>
        <v>0</v>
      </c>
      <c r="CU14" s="24">
        <f t="shared" si="15"/>
        <v>0</v>
      </c>
      <c r="CV14" s="24" t="e">
        <f t="shared" si="16"/>
        <v>#DIV/0!</v>
      </c>
      <c r="CW14" s="24">
        <f t="shared" si="16"/>
        <v>0</v>
      </c>
      <c r="CX14" s="24">
        <f t="shared" si="16"/>
        <v>0</v>
      </c>
      <c r="CY14" s="24" t="e">
        <f t="shared" si="16"/>
        <v>#DIV/0!</v>
      </c>
      <c r="CZ14" s="24">
        <f t="shared" si="16"/>
        <v>33.333333333333336</v>
      </c>
      <c r="DA14" s="24">
        <f t="shared" si="17"/>
        <v>11.111111111111111</v>
      </c>
      <c r="DB14" s="24">
        <f t="shared" si="17"/>
        <v>0</v>
      </c>
      <c r="DC14" s="24">
        <f t="shared" si="17"/>
        <v>0</v>
      </c>
      <c r="DE14" s="24">
        <f t="shared" si="39"/>
        <v>0</v>
      </c>
      <c r="DF14" s="24">
        <f t="shared" si="39"/>
        <v>0</v>
      </c>
      <c r="DG14" s="24">
        <f t="shared" si="40"/>
        <v>1</v>
      </c>
      <c r="DH14" s="24">
        <f t="shared" si="41"/>
        <v>1</v>
      </c>
      <c r="DI14" s="24">
        <f t="shared" si="18"/>
        <v>0</v>
      </c>
      <c r="DJ14" s="24">
        <f t="shared" si="18"/>
        <v>0</v>
      </c>
      <c r="DK14" s="24">
        <f t="shared" si="18"/>
        <v>0</v>
      </c>
      <c r="DL14" s="24">
        <f t="shared" si="18"/>
        <v>0</v>
      </c>
      <c r="DM14" s="24">
        <f t="shared" si="18"/>
        <v>0</v>
      </c>
      <c r="DN14" s="24">
        <f t="shared" si="19"/>
        <v>0</v>
      </c>
      <c r="DO14" s="24">
        <f t="shared" si="42"/>
        <v>0</v>
      </c>
      <c r="DP14" s="24">
        <f t="shared" si="42"/>
        <v>0</v>
      </c>
      <c r="DQ14" s="24">
        <f t="shared" si="42"/>
        <v>1</v>
      </c>
      <c r="DR14" s="24">
        <f t="shared" si="43"/>
        <v>1</v>
      </c>
      <c r="DS14" s="24">
        <f t="shared" si="44"/>
        <v>0</v>
      </c>
    </row>
    <row r="15" spans="1:123" s="24" customFormat="1" ht="15.75" thickBot="1">
      <c r="A15" s="24" t="s">
        <v>335</v>
      </c>
      <c r="B15" s="25">
        <v>13</v>
      </c>
      <c r="C15" s="25" t="s">
        <v>495</v>
      </c>
      <c r="D15" s="101" t="s">
        <v>36</v>
      </c>
      <c r="E15" s="26"/>
      <c r="F15" s="26">
        <v>3</v>
      </c>
      <c r="G15" s="26">
        <v>1</v>
      </c>
      <c r="H15" s="26">
        <v>4</v>
      </c>
      <c r="I15" s="26"/>
      <c r="J15" s="26">
        <v>3</v>
      </c>
      <c r="K15" s="26">
        <v>3</v>
      </c>
      <c r="L15" s="26"/>
      <c r="M15" s="26"/>
      <c r="N15" s="26"/>
      <c r="O15" s="26"/>
      <c r="P15" s="26"/>
      <c r="Q15" s="275"/>
      <c r="R15" s="26"/>
      <c r="S15" s="26"/>
      <c r="T15" s="259" t="s">
        <v>36</v>
      </c>
      <c r="U15" s="26"/>
      <c r="V15" s="26">
        <v>1</v>
      </c>
      <c r="W15" s="26">
        <v>1</v>
      </c>
      <c r="X15" s="26">
        <v>3</v>
      </c>
      <c r="Y15" s="26"/>
      <c r="Z15" s="26">
        <v>1</v>
      </c>
      <c r="AA15" s="26"/>
      <c r="AB15" s="26"/>
      <c r="AC15" s="26"/>
      <c r="AD15" s="26"/>
      <c r="AE15" s="26"/>
      <c r="AF15" s="26"/>
      <c r="AG15" s="26"/>
      <c r="AH15" s="26"/>
      <c r="AI15" s="26"/>
      <c r="AJ15" s="50"/>
      <c r="AK15" s="93"/>
      <c r="AL15" s="33"/>
      <c r="AM15" s="33"/>
      <c r="AN15" s="27"/>
      <c r="AO15" s="27"/>
      <c r="AP15" s="27"/>
      <c r="AQ15" s="27"/>
      <c r="AR15" s="28"/>
      <c r="AS15" s="26"/>
      <c r="AT15" s="26"/>
      <c r="AU15" s="26"/>
      <c r="AV15" s="26"/>
      <c r="AW15" s="26"/>
      <c r="AX15" s="26"/>
      <c r="AY15" s="26"/>
      <c r="AZ15" s="29">
        <f t="shared" ref="AZ15:AZ23" si="45">COUNTIF(D15:AY15,"P")</f>
        <v>2</v>
      </c>
      <c r="BA15" s="30">
        <f t="shared" ref="BA15:BA23" si="46">SUM(E15,U15,AK15)</f>
        <v>0</v>
      </c>
      <c r="BB15" s="31">
        <f t="shared" ref="BB15:BB23" si="47">SUM(F15,V15,AL15)</f>
        <v>4</v>
      </c>
      <c r="BC15" s="31">
        <f t="shared" ref="BC15:BC23" si="48">SUM(BA15:BB15)</f>
        <v>4</v>
      </c>
      <c r="BD15" s="31">
        <f t="shared" ref="BD15:BD23" si="49">SUM(G15,W15,AM15)</f>
        <v>2</v>
      </c>
      <c r="BE15" s="31">
        <f t="shared" ref="BE15:BE23" si="50">SUM(BC15:BD15)</f>
        <v>6</v>
      </c>
      <c r="BF15" s="31">
        <f t="shared" ref="BF15:BF23" si="51">SUM(H15,X15,AN15)</f>
        <v>7</v>
      </c>
      <c r="BG15" s="31">
        <f t="shared" ref="BG15:BG23" si="52">BA15+BB15+BD15+BF15</f>
        <v>13</v>
      </c>
      <c r="BH15" s="31">
        <f t="shared" ref="BH15:BH23" si="53">SUM(I15,Y15,AO15)</f>
        <v>0</v>
      </c>
      <c r="BI15" s="31">
        <f t="shared" ref="BI15:BI23" si="54">SUM(J15,Z15,AP15)</f>
        <v>4</v>
      </c>
      <c r="BJ15" s="31">
        <f t="shared" ref="BJ15:BJ23" si="55">SUM(K15,AA15,AQ15)</f>
        <v>3</v>
      </c>
      <c r="BK15" s="31">
        <f t="shared" ref="BK15:BK23" si="56">SUM(AR15,AB15,L15)</f>
        <v>0</v>
      </c>
      <c r="BL15" s="31">
        <f t="shared" ref="BL15:BL23" si="57">SUM(AS15,AC15,M15)</f>
        <v>0</v>
      </c>
      <c r="BM15" s="31">
        <f t="shared" ref="BM15:BM23" si="58">SUM(BK15:BL15)</f>
        <v>0</v>
      </c>
      <c r="BN15" s="31">
        <f t="shared" ref="BN15:BN23" si="59">SUM(AT15,AD15,N15)</f>
        <v>0</v>
      </c>
      <c r="BO15" s="31">
        <f t="shared" ref="BO15:BO23" si="60">SUM(AU15,AE15,O15)</f>
        <v>0</v>
      </c>
      <c r="BP15" s="31">
        <f t="shared" ref="BP15:BP23" si="61">IF(BO15&gt;=3,3,BO15)</f>
        <v>0</v>
      </c>
      <c r="BQ15" s="31">
        <f t="shared" ref="BQ15:BQ23" si="62">SUM(AV15,AF15,P15)</f>
        <v>0</v>
      </c>
      <c r="BR15" s="31">
        <f t="shared" ref="BR15:BR23" si="63">SUM(AW15,AG15,Q15)</f>
        <v>0</v>
      </c>
      <c r="BS15" s="31">
        <f t="shared" ref="BS15:BS23" si="64">SUM(BQ15:BR15)</f>
        <v>0</v>
      </c>
      <c r="BT15" s="31">
        <f t="shared" ref="BT15:BT23" si="65">SUM(AX15,AH15,R15)</f>
        <v>0</v>
      </c>
      <c r="BU15" s="32">
        <f t="shared" ref="BU15:BU23" si="66">SUM(AY15,AI15,S15)</f>
        <v>0</v>
      </c>
      <c r="BV15" s="32">
        <f t="shared" ref="BV15:BV23" si="67">IF(BU15&gt;=3,3,BU15)</f>
        <v>0</v>
      </c>
      <c r="BX15" s="30">
        <f t="shared" ref="BX15:BX23" si="68">(BA15*100)+(BB15*80)+(BD15*60)+(BF15*40)+(BH15*20)</f>
        <v>720</v>
      </c>
      <c r="BY15" s="31">
        <f t="shared" ref="BY15:BY23" si="69">IF(BI15&gt;3,30,BI15*10)</f>
        <v>30</v>
      </c>
      <c r="BZ15" s="31">
        <f t="shared" ref="BZ15:BZ23" si="70">IF(BJ15&gt;3,15,BJ15*5)</f>
        <v>15</v>
      </c>
      <c r="CA15" s="31">
        <f t="shared" ref="CA15:CA23" si="71">(BK15*200)+(BL15*100)+(BN15*50)+(BP15*20)</f>
        <v>0</v>
      </c>
      <c r="CB15" s="31">
        <f t="shared" ref="CB15:CB23" si="72">(BQ15*100)+(BR15*50)+(BT15*25)+(BV15*10)</f>
        <v>0</v>
      </c>
      <c r="CC15" s="32">
        <f t="shared" ref="CC15:CC23" si="73">IF(AZ15&gt;0,SUM(BX15:CB15),"")</f>
        <v>765</v>
      </c>
      <c r="CD15" s="176">
        <f t="shared" si="6"/>
        <v>618.33333333333337</v>
      </c>
      <c r="CE15" s="24">
        <f t="shared" ref="CE15:CE23" si="74">IF(AZ15=0," ",IF(CD15&gt;=0,3,"NAO"))</f>
        <v>3</v>
      </c>
      <c r="CF15" s="176">
        <f t="shared" si="7"/>
        <v>578.33333333333337</v>
      </c>
      <c r="CG15" s="24">
        <f t="shared" ref="CG15:CG23" si="75">IF(AZ15=0," ",IF(CF15&gt;=0,4,"NAO"))</f>
        <v>4</v>
      </c>
      <c r="CH15" s="176">
        <f t="shared" si="8"/>
        <v>525</v>
      </c>
      <c r="CI15" s="24">
        <f t="shared" ref="CI15:CI23" si="76">IF(AZ15=0," ",IF(CH15&gt;=0,5,"NAO"))</f>
        <v>5</v>
      </c>
      <c r="CJ15" s="24">
        <f t="shared" ref="CJ15:CJ23" si="77">(CC15)/(SUM($CC$3:$CC$23))*100</f>
        <v>8.0807013837540929</v>
      </c>
      <c r="CK15" s="24">
        <f t="shared" ref="CK15:CK23" si="78">(CC15/(SUM($CC$3:$CC$23))*100)</f>
        <v>8.0807013837540929</v>
      </c>
      <c r="CM15" s="24" t="e">
        <f t="shared" ref="CM15:CM23" si="79">BA15/(SUM(BA$3:BA$23)/100)</f>
        <v>#DIV/0!</v>
      </c>
      <c r="CN15" s="24">
        <f t="shared" ref="CN15:CN23" si="80">BB15/(SUM(BB$3:BB$23)/100)</f>
        <v>8.695652173913043</v>
      </c>
      <c r="CO15" s="24">
        <f t="shared" ref="CO15:CO23" si="81">BD15/(SUM(BD$3:BD$23)/100)</f>
        <v>4.6511627906976747</v>
      </c>
      <c r="CP15" s="24">
        <f t="shared" ref="CP15:CP23" si="82">BF15/(SUM(BF$3:BF$23)/100)</f>
        <v>13.725490196078431</v>
      </c>
      <c r="CQ15" s="24" t="e">
        <f t="shared" ref="CQ15:CQ23" si="83">BH15/(SUM(BH$3:BH$23)/100)</f>
        <v>#DIV/0!</v>
      </c>
      <c r="CR15" s="24">
        <f t="shared" ref="CR15:CR23" si="84">BI15/(SUM(BI$3:BI$23)/100)</f>
        <v>12.903225806451614</v>
      </c>
      <c r="CS15" s="24">
        <f t="shared" ref="CS15:CS23" si="85">BJ15/(SUM(BJ$3:BJ$23)/100)</f>
        <v>30</v>
      </c>
      <c r="CT15" s="24">
        <f t="shared" ref="CT15:CT23" si="86">BK15/(SUM(BK$3:BK$23)/100)</f>
        <v>0</v>
      </c>
      <c r="CU15" s="24">
        <f t="shared" ref="CU15:CU23" si="87">BL15/(SUM(BL$3:BL$23)/100)</f>
        <v>0</v>
      </c>
      <c r="CV15" s="24" t="e">
        <f t="shared" ref="CV15:CV23" si="88">BN15/(SUM(BN$3:BN$23)/100)</f>
        <v>#DIV/0!</v>
      </c>
      <c r="CW15" s="24">
        <f t="shared" ref="CW15:CW23" si="89">BO15/(SUM(BO$3:BO$23)/100)</f>
        <v>0</v>
      </c>
      <c r="CX15" s="24">
        <f t="shared" ref="CX15:CX23" si="90">BP15/(SUM(BP$3:BP$23)/100)</f>
        <v>0</v>
      </c>
      <c r="CY15" s="24" t="e">
        <f t="shared" ref="CY15:CY23" si="91">BQ15/(SUM(BQ$3:BQ$23)/100)</f>
        <v>#DIV/0!</v>
      </c>
      <c r="CZ15" s="24">
        <f t="shared" ref="CZ15:CZ23" si="92">BR15/(SUM(BR$3:BR$23)/100)</f>
        <v>0</v>
      </c>
      <c r="DA15" s="24">
        <f t="shared" ref="DA15:DA23" si="93">BT15/(SUM(BT$3:BT$23)/100)</f>
        <v>0</v>
      </c>
      <c r="DB15" s="24">
        <f t="shared" ref="DB15:DB23" si="94">BU15/(SUM(BU$3:BU$23)/100)</f>
        <v>0</v>
      </c>
      <c r="DC15" s="24">
        <f t="shared" ref="DC15:DC23" si="95">BV15/(SUM(BV$3:BV$23)/100)</f>
        <v>0</v>
      </c>
      <c r="DE15" s="24">
        <f t="shared" ref="DE15:DE23" si="96">COUNTIF(BA15,"&lt;&gt;0")</f>
        <v>0</v>
      </c>
      <c r="DF15" s="24">
        <f t="shared" ref="DF15:DF23" si="97">COUNTIF(BB15,"&lt;&gt;0")</f>
        <v>1</v>
      </c>
      <c r="DG15" s="24">
        <f t="shared" ref="DG15:DG23" si="98">COUNTIF(BD15,"&lt;&gt;0")</f>
        <v>1</v>
      </c>
      <c r="DH15" s="24">
        <f t="shared" ref="DH15:DH23" si="99">COUNTIF(BF15,"&lt;&gt;0")</f>
        <v>1</v>
      </c>
      <c r="DI15" s="24">
        <f t="shared" ref="DI15:DI23" si="100">COUNTIF(BH15,"&lt;&gt;0")</f>
        <v>0</v>
      </c>
      <c r="DJ15" s="24">
        <f t="shared" ref="DJ15:DJ23" si="101">COUNTIF(BI15,"&lt;&gt;0")</f>
        <v>1</v>
      </c>
      <c r="DK15" s="24">
        <f t="shared" ref="DK15:DK23" si="102">COUNTIF(BJ15,"&lt;&gt;0")</f>
        <v>1</v>
      </c>
      <c r="DL15" s="24">
        <f t="shared" ref="DL15:DL23" si="103">COUNTIF(BK15,"&lt;&gt;0")</f>
        <v>0</v>
      </c>
      <c r="DM15" s="24">
        <f t="shared" ref="DM15:DM23" si="104">COUNTIF(BL15,"&lt;&gt;0")</f>
        <v>0</v>
      </c>
      <c r="DN15" s="24">
        <f t="shared" ref="DN15:DN23" si="105">COUNTIF(BN15,"&lt;&gt;0")</f>
        <v>0</v>
      </c>
      <c r="DO15" s="24">
        <f t="shared" ref="DO15:DO23" si="106">COUNTIF(BP15,"&lt;&gt;0")</f>
        <v>0</v>
      </c>
      <c r="DP15" s="24">
        <f t="shared" ref="DP15:DP23" si="107">COUNTIF(BQ15,"&lt;&gt;0")</f>
        <v>0</v>
      </c>
      <c r="DQ15" s="24">
        <f t="shared" ref="DQ15:DQ23" si="108">COUNTIF(BR15,"&lt;&gt;0")</f>
        <v>0</v>
      </c>
    </row>
    <row r="16" spans="1:123" s="24" customFormat="1" ht="15.75" thickBot="1">
      <c r="A16" s="24" t="s">
        <v>335</v>
      </c>
      <c r="B16" s="25">
        <v>14</v>
      </c>
      <c r="C16" s="25" t="s">
        <v>500</v>
      </c>
      <c r="D16" s="259" t="s">
        <v>36</v>
      </c>
      <c r="E16" s="26"/>
      <c r="F16" s="26">
        <v>1</v>
      </c>
      <c r="G16" s="26"/>
      <c r="H16" s="26">
        <v>3</v>
      </c>
      <c r="I16" s="26"/>
      <c r="J16" s="26">
        <v>1</v>
      </c>
      <c r="K16" s="26"/>
      <c r="L16" s="26"/>
      <c r="M16" s="26"/>
      <c r="N16" s="26"/>
      <c r="O16" s="26"/>
      <c r="P16" s="26"/>
      <c r="Q16" s="26"/>
      <c r="R16" s="26"/>
      <c r="S16" s="26"/>
      <c r="T16" s="259" t="s">
        <v>36</v>
      </c>
      <c r="U16" s="26"/>
      <c r="V16" s="26"/>
      <c r="W16" s="26"/>
      <c r="X16" s="26"/>
      <c r="Y16" s="26"/>
      <c r="Z16" s="26">
        <v>1</v>
      </c>
      <c r="AA16" s="26"/>
      <c r="AB16" s="26"/>
      <c r="AC16" s="26">
        <v>1</v>
      </c>
      <c r="AD16" s="26"/>
      <c r="AE16" s="26"/>
      <c r="AF16" s="26"/>
      <c r="AG16" s="26"/>
      <c r="AH16" s="26"/>
      <c r="AI16" s="26"/>
      <c r="AJ16" s="50"/>
      <c r="AK16" s="93"/>
      <c r="AL16" s="33"/>
      <c r="AM16" s="33"/>
      <c r="AN16" s="27"/>
      <c r="AO16" s="27"/>
      <c r="AP16" s="27"/>
      <c r="AQ16" s="27"/>
      <c r="AR16" s="28"/>
      <c r="AS16" s="26"/>
      <c r="AT16" s="26"/>
      <c r="AU16" s="26"/>
      <c r="AV16" s="26"/>
      <c r="AW16" s="26"/>
      <c r="AX16" s="26"/>
      <c r="AY16" s="26"/>
      <c r="AZ16" s="29">
        <f t="shared" si="45"/>
        <v>2</v>
      </c>
      <c r="BA16" s="30">
        <f t="shared" si="46"/>
        <v>0</v>
      </c>
      <c r="BB16" s="31">
        <f t="shared" si="47"/>
        <v>1</v>
      </c>
      <c r="BC16" s="31">
        <f t="shared" si="48"/>
        <v>1</v>
      </c>
      <c r="BD16" s="31">
        <f t="shared" si="49"/>
        <v>0</v>
      </c>
      <c r="BE16" s="31">
        <f t="shared" si="50"/>
        <v>1</v>
      </c>
      <c r="BF16" s="31">
        <f t="shared" si="51"/>
        <v>3</v>
      </c>
      <c r="BG16" s="31">
        <f t="shared" si="52"/>
        <v>4</v>
      </c>
      <c r="BH16" s="31">
        <f t="shared" si="53"/>
        <v>0</v>
      </c>
      <c r="BI16" s="31">
        <f t="shared" si="54"/>
        <v>2</v>
      </c>
      <c r="BJ16" s="31">
        <f t="shared" si="55"/>
        <v>0</v>
      </c>
      <c r="BK16" s="31">
        <f t="shared" si="56"/>
        <v>0</v>
      </c>
      <c r="BL16" s="31">
        <f t="shared" si="57"/>
        <v>1</v>
      </c>
      <c r="BM16" s="31">
        <f t="shared" si="58"/>
        <v>1</v>
      </c>
      <c r="BN16" s="31">
        <f t="shared" si="59"/>
        <v>0</v>
      </c>
      <c r="BO16" s="31">
        <f t="shared" si="60"/>
        <v>0</v>
      </c>
      <c r="BP16" s="31">
        <f t="shared" si="61"/>
        <v>0</v>
      </c>
      <c r="BQ16" s="31">
        <f t="shared" si="62"/>
        <v>0</v>
      </c>
      <c r="BR16" s="31">
        <f t="shared" si="63"/>
        <v>0</v>
      </c>
      <c r="BS16" s="31">
        <f t="shared" si="64"/>
        <v>0</v>
      </c>
      <c r="BT16" s="31">
        <f t="shared" si="65"/>
        <v>0</v>
      </c>
      <c r="BU16" s="32">
        <f t="shared" si="66"/>
        <v>0</v>
      </c>
      <c r="BV16" s="32">
        <f t="shared" si="67"/>
        <v>0</v>
      </c>
      <c r="BX16" s="30">
        <f t="shared" si="68"/>
        <v>200</v>
      </c>
      <c r="BY16" s="31">
        <f t="shared" si="69"/>
        <v>20</v>
      </c>
      <c r="BZ16" s="31">
        <f t="shared" si="70"/>
        <v>0</v>
      </c>
      <c r="CA16" s="31">
        <f t="shared" si="71"/>
        <v>100</v>
      </c>
      <c r="CB16" s="31">
        <f t="shared" si="72"/>
        <v>0</v>
      </c>
      <c r="CC16" s="32">
        <f t="shared" si="73"/>
        <v>320</v>
      </c>
      <c r="CD16" s="176">
        <f t="shared" si="6"/>
        <v>173.33333333333334</v>
      </c>
      <c r="CE16" s="24">
        <f t="shared" si="74"/>
        <v>3</v>
      </c>
      <c r="CF16" s="176">
        <f t="shared" si="7"/>
        <v>133.33333333333334</v>
      </c>
      <c r="CG16" s="24">
        <f t="shared" si="75"/>
        <v>4</v>
      </c>
      <c r="CH16" s="176">
        <f t="shared" si="8"/>
        <v>80</v>
      </c>
      <c r="CI16" s="24">
        <f t="shared" si="76"/>
        <v>5</v>
      </c>
      <c r="CJ16" s="24">
        <f t="shared" si="77"/>
        <v>3.3801626703285099</v>
      </c>
      <c r="CK16" s="24">
        <f t="shared" si="78"/>
        <v>3.3801626703285099</v>
      </c>
      <c r="CM16" s="24" t="e">
        <f t="shared" si="79"/>
        <v>#DIV/0!</v>
      </c>
      <c r="CN16" s="24">
        <f t="shared" si="80"/>
        <v>2.1739130434782608</v>
      </c>
      <c r="CO16" s="24">
        <f t="shared" si="81"/>
        <v>0</v>
      </c>
      <c r="CP16" s="24">
        <f t="shared" si="82"/>
        <v>5.8823529411764701</v>
      </c>
      <c r="CQ16" s="24" t="e">
        <f t="shared" si="83"/>
        <v>#DIV/0!</v>
      </c>
      <c r="CR16" s="24">
        <f t="shared" si="84"/>
        <v>6.4516129032258069</v>
      </c>
      <c r="CS16" s="24">
        <f t="shared" si="85"/>
        <v>0</v>
      </c>
      <c r="CT16" s="24">
        <f t="shared" si="86"/>
        <v>0</v>
      </c>
      <c r="CU16" s="24">
        <f t="shared" si="87"/>
        <v>100</v>
      </c>
      <c r="CV16" s="24" t="e">
        <f t="shared" si="88"/>
        <v>#DIV/0!</v>
      </c>
      <c r="CW16" s="24">
        <f t="shared" si="89"/>
        <v>0</v>
      </c>
      <c r="CX16" s="24">
        <f t="shared" si="90"/>
        <v>0</v>
      </c>
      <c r="CY16" s="24" t="e">
        <f t="shared" si="91"/>
        <v>#DIV/0!</v>
      </c>
      <c r="CZ16" s="24">
        <f t="shared" si="92"/>
        <v>0</v>
      </c>
      <c r="DA16" s="24">
        <f t="shared" si="93"/>
        <v>0</v>
      </c>
      <c r="DB16" s="24">
        <f t="shared" si="94"/>
        <v>0</v>
      </c>
      <c r="DC16" s="24">
        <f t="shared" si="95"/>
        <v>0</v>
      </c>
      <c r="DE16" s="24">
        <f t="shared" si="96"/>
        <v>0</v>
      </c>
      <c r="DF16" s="24">
        <f t="shared" si="97"/>
        <v>1</v>
      </c>
      <c r="DG16" s="24">
        <f t="shared" si="98"/>
        <v>0</v>
      </c>
      <c r="DH16" s="24">
        <f t="shared" si="99"/>
        <v>1</v>
      </c>
      <c r="DI16" s="24">
        <f t="shared" si="100"/>
        <v>0</v>
      </c>
      <c r="DJ16" s="24">
        <f t="shared" si="101"/>
        <v>1</v>
      </c>
      <c r="DK16" s="24">
        <f t="shared" si="102"/>
        <v>0</v>
      </c>
      <c r="DL16" s="24">
        <f t="shared" si="103"/>
        <v>0</v>
      </c>
      <c r="DM16" s="24">
        <f t="shared" si="104"/>
        <v>1</v>
      </c>
      <c r="DN16" s="24">
        <f t="shared" si="105"/>
        <v>0</v>
      </c>
      <c r="DO16" s="24">
        <f t="shared" si="106"/>
        <v>0</v>
      </c>
      <c r="DP16" s="24">
        <f t="shared" si="107"/>
        <v>0</v>
      </c>
      <c r="DQ16" s="24">
        <f t="shared" si="108"/>
        <v>0</v>
      </c>
    </row>
    <row r="17" spans="1:123" s="24" customFormat="1" ht="15.75" thickBot="1">
      <c r="A17" s="24" t="s">
        <v>335</v>
      </c>
      <c r="B17" s="25">
        <v>15</v>
      </c>
      <c r="C17" s="25" t="s">
        <v>505</v>
      </c>
      <c r="D17" s="259" t="s">
        <v>36</v>
      </c>
      <c r="E17" s="26"/>
      <c r="F17" s="26">
        <v>3</v>
      </c>
      <c r="G17" s="26">
        <v>1</v>
      </c>
      <c r="H17" s="26">
        <v>1</v>
      </c>
      <c r="I17" s="26"/>
      <c r="J17" s="26">
        <v>3</v>
      </c>
      <c r="K17" s="26">
        <v>1</v>
      </c>
      <c r="L17" s="26"/>
      <c r="M17" s="26"/>
      <c r="N17" s="26"/>
      <c r="O17" s="26"/>
      <c r="P17" s="26"/>
      <c r="Q17" s="275"/>
      <c r="R17" s="275"/>
      <c r="S17" s="26"/>
      <c r="T17" s="259" t="s">
        <v>36</v>
      </c>
      <c r="U17" s="26"/>
      <c r="V17" s="26">
        <v>2</v>
      </c>
      <c r="W17" s="26">
        <v>2</v>
      </c>
      <c r="X17" s="26"/>
      <c r="Y17" s="26"/>
      <c r="Z17" s="26">
        <v>1</v>
      </c>
      <c r="AA17" s="26">
        <v>2</v>
      </c>
      <c r="AB17" s="26"/>
      <c r="AC17" s="26"/>
      <c r="AD17" s="26"/>
      <c r="AE17" s="26"/>
      <c r="AF17" s="26"/>
      <c r="AG17" s="26">
        <v>1</v>
      </c>
      <c r="AH17" s="26">
        <v>4</v>
      </c>
      <c r="AI17" s="26"/>
      <c r="AJ17" s="50"/>
      <c r="AK17" s="93"/>
      <c r="AL17" s="33"/>
      <c r="AM17" s="33"/>
      <c r="AN17" s="27"/>
      <c r="AO17" s="27"/>
      <c r="AP17" s="27"/>
      <c r="AQ17" s="27"/>
      <c r="AR17" s="28"/>
      <c r="AS17" s="26"/>
      <c r="AT17" s="26"/>
      <c r="AU17" s="26"/>
      <c r="AV17" s="26"/>
      <c r="AW17" s="26"/>
      <c r="AX17" s="26"/>
      <c r="AY17" s="26"/>
      <c r="AZ17" s="29">
        <f t="shared" si="45"/>
        <v>2</v>
      </c>
      <c r="BA17" s="30">
        <f t="shared" si="46"/>
        <v>0</v>
      </c>
      <c r="BB17" s="31">
        <f t="shared" si="47"/>
        <v>5</v>
      </c>
      <c r="BC17" s="31">
        <f t="shared" si="48"/>
        <v>5</v>
      </c>
      <c r="BD17" s="31">
        <f t="shared" si="49"/>
        <v>3</v>
      </c>
      <c r="BE17" s="31">
        <f t="shared" si="50"/>
        <v>8</v>
      </c>
      <c r="BF17" s="31">
        <f t="shared" si="51"/>
        <v>1</v>
      </c>
      <c r="BG17" s="31">
        <f t="shared" si="52"/>
        <v>9</v>
      </c>
      <c r="BH17" s="31">
        <f t="shared" si="53"/>
        <v>0</v>
      </c>
      <c r="BI17" s="31">
        <f t="shared" si="54"/>
        <v>4</v>
      </c>
      <c r="BJ17" s="31">
        <f t="shared" si="55"/>
        <v>3</v>
      </c>
      <c r="BK17" s="31">
        <f t="shared" si="56"/>
        <v>0</v>
      </c>
      <c r="BL17" s="31">
        <f t="shared" si="57"/>
        <v>0</v>
      </c>
      <c r="BM17" s="31">
        <f t="shared" si="58"/>
        <v>0</v>
      </c>
      <c r="BN17" s="31">
        <f t="shared" si="59"/>
        <v>0</v>
      </c>
      <c r="BO17" s="31">
        <f t="shared" si="60"/>
        <v>0</v>
      </c>
      <c r="BP17" s="31">
        <f t="shared" si="61"/>
        <v>0</v>
      </c>
      <c r="BQ17" s="31">
        <f t="shared" si="62"/>
        <v>0</v>
      </c>
      <c r="BR17" s="31">
        <f t="shared" si="63"/>
        <v>1</v>
      </c>
      <c r="BS17" s="31">
        <f t="shared" si="64"/>
        <v>1</v>
      </c>
      <c r="BT17" s="31">
        <f t="shared" si="65"/>
        <v>4</v>
      </c>
      <c r="BU17" s="32">
        <f t="shared" si="66"/>
        <v>0</v>
      </c>
      <c r="BV17" s="32">
        <f t="shared" si="67"/>
        <v>0</v>
      </c>
      <c r="BX17" s="30">
        <f t="shared" si="68"/>
        <v>620</v>
      </c>
      <c r="BY17" s="31">
        <f t="shared" si="69"/>
        <v>30</v>
      </c>
      <c r="BZ17" s="31">
        <f t="shared" si="70"/>
        <v>15</v>
      </c>
      <c r="CA17" s="31">
        <f t="shared" si="71"/>
        <v>0</v>
      </c>
      <c r="CB17" s="31">
        <f t="shared" si="72"/>
        <v>150</v>
      </c>
      <c r="CC17" s="32">
        <f t="shared" si="73"/>
        <v>815</v>
      </c>
      <c r="CD17" s="176">
        <f t="shared" si="6"/>
        <v>668.33333333333337</v>
      </c>
      <c r="CE17" s="24">
        <f t="shared" si="74"/>
        <v>3</v>
      </c>
      <c r="CF17" s="176">
        <f t="shared" si="7"/>
        <v>628.33333333333337</v>
      </c>
      <c r="CG17" s="24">
        <f t="shared" si="75"/>
        <v>4</v>
      </c>
      <c r="CH17" s="176">
        <f t="shared" si="8"/>
        <v>575</v>
      </c>
      <c r="CI17" s="24">
        <f t="shared" si="76"/>
        <v>5</v>
      </c>
      <c r="CJ17" s="24">
        <f t="shared" si="77"/>
        <v>8.6088518009929231</v>
      </c>
      <c r="CK17" s="24">
        <f t="shared" si="78"/>
        <v>8.6088518009929231</v>
      </c>
      <c r="CM17" s="24" t="e">
        <f t="shared" si="79"/>
        <v>#DIV/0!</v>
      </c>
      <c r="CN17" s="24">
        <f t="shared" si="80"/>
        <v>10.869565217391305</v>
      </c>
      <c r="CO17" s="24">
        <f t="shared" si="81"/>
        <v>6.9767441860465116</v>
      </c>
      <c r="CP17" s="24">
        <f t="shared" si="82"/>
        <v>1.9607843137254901</v>
      </c>
      <c r="CQ17" s="24" t="e">
        <f t="shared" si="83"/>
        <v>#DIV/0!</v>
      </c>
      <c r="CR17" s="24">
        <f t="shared" si="84"/>
        <v>12.903225806451614</v>
      </c>
      <c r="CS17" s="24">
        <f t="shared" si="85"/>
        <v>30</v>
      </c>
      <c r="CT17" s="24">
        <f t="shared" si="86"/>
        <v>0</v>
      </c>
      <c r="CU17" s="24">
        <f t="shared" si="87"/>
        <v>0</v>
      </c>
      <c r="CV17" s="24" t="e">
        <f t="shared" si="88"/>
        <v>#DIV/0!</v>
      </c>
      <c r="CW17" s="24">
        <f t="shared" si="89"/>
        <v>0</v>
      </c>
      <c r="CX17" s="24">
        <f t="shared" si="90"/>
        <v>0</v>
      </c>
      <c r="CY17" s="24" t="e">
        <f t="shared" si="91"/>
        <v>#DIV/0!</v>
      </c>
      <c r="CZ17" s="24">
        <f t="shared" si="92"/>
        <v>33.333333333333336</v>
      </c>
      <c r="DA17" s="24">
        <f t="shared" si="93"/>
        <v>44.444444444444443</v>
      </c>
      <c r="DB17" s="24">
        <f t="shared" si="94"/>
        <v>0</v>
      </c>
      <c r="DC17" s="24">
        <f t="shared" si="95"/>
        <v>0</v>
      </c>
      <c r="DE17" s="24">
        <f t="shared" si="96"/>
        <v>0</v>
      </c>
      <c r="DF17" s="24">
        <f t="shared" si="97"/>
        <v>1</v>
      </c>
      <c r="DG17" s="24">
        <f t="shared" si="98"/>
        <v>1</v>
      </c>
      <c r="DH17" s="24">
        <f t="shared" si="99"/>
        <v>1</v>
      </c>
      <c r="DI17" s="24">
        <f t="shared" si="100"/>
        <v>0</v>
      </c>
      <c r="DJ17" s="24">
        <f t="shared" si="101"/>
        <v>1</v>
      </c>
      <c r="DK17" s="24">
        <f t="shared" si="102"/>
        <v>1</v>
      </c>
      <c r="DL17" s="24">
        <f t="shared" si="103"/>
        <v>0</v>
      </c>
      <c r="DM17" s="24">
        <f t="shared" si="104"/>
        <v>0</v>
      </c>
      <c r="DN17" s="24">
        <f t="shared" si="105"/>
        <v>0</v>
      </c>
      <c r="DO17" s="24">
        <f t="shared" si="106"/>
        <v>0</v>
      </c>
      <c r="DP17" s="24">
        <f t="shared" si="107"/>
        <v>0</v>
      </c>
      <c r="DQ17" s="24">
        <f t="shared" si="108"/>
        <v>1</v>
      </c>
    </row>
    <row r="18" spans="1:123" s="24" customFormat="1" ht="15.75" thickBot="1">
      <c r="A18" s="24" t="s">
        <v>335</v>
      </c>
      <c r="B18" s="25">
        <v>16</v>
      </c>
      <c r="C18" s="25" t="s">
        <v>506</v>
      </c>
      <c r="D18" s="259" t="s">
        <v>36</v>
      </c>
      <c r="E18" s="26"/>
      <c r="F18" s="26">
        <v>2</v>
      </c>
      <c r="G18" s="26">
        <v>1</v>
      </c>
      <c r="H18" s="26"/>
      <c r="I18" s="26"/>
      <c r="J18" s="26">
        <v>2</v>
      </c>
      <c r="K18" s="26"/>
      <c r="L18" s="26"/>
      <c r="M18" s="26"/>
      <c r="N18" s="26"/>
      <c r="O18" s="26"/>
      <c r="P18" s="26"/>
      <c r="Q18" s="275"/>
      <c r="R18" s="276">
        <v>1</v>
      </c>
      <c r="S18" s="276">
        <v>2.2000000000000002</v>
      </c>
      <c r="T18" s="259" t="s">
        <v>36</v>
      </c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50"/>
      <c r="AK18" s="93"/>
      <c r="AL18" s="33"/>
      <c r="AM18" s="33"/>
      <c r="AN18" s="27"/>
      <c r="AO18" s="27"/>
      <c r="AP18" s="27"/>
      <c r="AQ18" s="27"/>
      <c r="AR18" s="28"/>
      <c r="AS18" s="26"/>
      <c r="AT18" s="26"/>
      <c r="AU18" s="26"/>
      <c r="AV18" s="26"/>
      <c r="AW18" s="26"/>
      <c r="AX18" s="26"/>
      <c r="AY18" s="26"/>
      <c r="AZ18" s="29">
        <f t="shared" si="45"/>
        <v>2</v>
      </c>
      <c r="BA18" s="30">
        <f t="shared" si="46"/>
        <v>0</v>
      </c>
      <c r="BB18" s="31">
        <f t="shared" si="47"/>
        <v>2</v>
      </c>
      <c r="BC18" s="31">
        <f t="shared" si="48"/>
        <v>2</v>
      </c>
      <c r="BD18" s="31">
        <f t="shared" si="49"/>
        <v>1</v>
      </c>
      <c r="BE18" s="31">
        <f t="shared" si="50"/>
        <v>3</v>
      </c>
      <c r="BF18" s="31">
        <f t="shared" si="51"/>
        <v>0</v>
      </c>
      <c r="BG18" s="31">
        <f t="shared" si="52"/>
        <v>3</v>
      </c>
      <c r="BH18" s="31">
        <f t="shared" si="53"/>
        <v>0</v>
      </c>
      <c r="BI18" s="31">
        <f t="shared" si="54"/>
        <v>2</v>
      </c>
      <c r="BJ18" s="31">
        <f t="shared" si="55"/>
        <v>0</v>
      </c>
      <c r="BK18" s="31">
        <f t="shared" si="56"/>
        <v>0</v>
      </c>
      <c r="BL18" s="31">
        <f t="shared" si="57"/>
        <v>0</v>
      </c>
      <c r="BM18" s="31">
        <f t="shared" si="58"/>
        <v>0</v>
      </c>
      <c r="BN18" s="31">
        <f t="shared" si="59"/>
        <v>0</v>
      </c>
      <c r="BO18" s="31">
        <f t="shared" si="60"/>
        <v>0</v>
      </c>
      <c r="BP18" s="31">
        <f t="shared" si="61"/>
        <v>0</v>
      </c>
      <c r="BQ18" s="31">
        <f t="shared" si="62"/>
        <v>0</v>
      </c>
      <c r="BR18" s="31">
        <f t="shared" si="63"/>
        <v>0</v>
      </c>
      <c r="BS18" s="31">
        <f t="shared" si="64"/>
        <v>0</v>
      </c>
      <c r="BT18" s="31">
        <f t="shared" si="65"/>
        <v>1</v>
      </c>
      <c r="BU18" s="32">
        <f t="shared" si="66"/>
        <v>2.2000000000000002</v>
      </c>
      <c r="BV18" s="32">
        <f t="shared" si="67"/>
        <v>2.2000000000000002</v>
      </c>
      <c r="BX18" s="30">
        <f t="shared" si="68"/>
        <v>220</v>
      </c>
      <c r="BY18" s="31">
        <f t="shared" si="69"/>
        <v>20</v>
      </c>
      <c r="BZ18" s="31">
        <f t="shared" si="70"/>
        <v>0</v>
      </c>
      <c r="CA18" s="31">
        <f t="shared" si="71"/>
        <v>0</v>
      </c>
      <c r="CB18" s="31">
        <f t="shared" si="72"/>
        <v>47</v>
      </c>
      <c r="CC18" s="32">
        <f t="shared" si="73"/>
        <v>287</v>
      </c>
      <c r="CD18" s="176">
        <f t="shared" si="6"/>
        <v>140.33333333333334</v>
      </c>
      <c r="CE18" s="24">
        <f t="shared" si="74"/>
        <v>3</v>
      </c>
      <c r="CF18" s="176">
        <f t="shared" si="7"/>
        <v>100.33333333333334</v>
      </c>
      <c r="CG18" s="24">
        <f t="shared" si="75"/>
        <v>4</v>
      </c>
      <c r="CH18" s="176">
        <f t="shared" si="8"/>
        <v>47</v>
      </c>
      <c r="CI18" s="24">
        <f t="shared" si="76"/>
        <v>5</v>
      </c>
      <c r="CJ18" s="24">
        <f t="shared" si="77"/>
        <v>3.0315833949508821</v>
      </c>
      <c r="CK18" s="24">
        <f t="shared" si="78"/>
        <v>3.0315833949508821</v>
      </c>
      <c r="CM18" s="24" t="e">
        <f t="shared" si="79"/>
        <v>#DIV/0!</v>
      </c>
      <c r="CN18" s="24">
        <f t="shared" si="80"/>
        <v>4.3478260869565215</v>
      </c>
      <c r="CO18" s="24">
        <f t="shared" si="81"/>
        <v>2.3255813953488373</v>
      </c>
      <c r="CP18" s="24">
        <f t="shared" si="82"/>
        <v>0</v>
      </c>
      <c r="CQ18" s="24" t="e">
        <f t="shared" si="83"/>
        <v>#DIV/0!</v>
      </c>
      <c r="CR18" s="24">
        <f t="shared" si="84"/>
        <v>6.4516129032258069</v>
      </c>
      <c r="CS18" s="24">
        <f t="shared" si="85"/>
        <v>0</v>
      </c>
      <c r="CT18" s="24">
        <f t="shared" si="86"/>
        <v>0</v>
      </c>
      <c r="CU18" s="24">
        <f t="shared" si="87"/>
        <v>0</v>
      </c>
      <c r="CV18" s="24" t="e">
        <f t="shared" si="88"/>
        <v>#DIV/0!</v>
      </c>
      <c r="CW18" s="24">
        <f t="shared" si="89"/>
        <v>0</v>
      </c>
      <c r="CX18" s="24">
        <f t="shared" si="90"/>
        <v>0</v>
      </c>
      <c r="CY18" s="24" t="e">
        <f t="shared" si="91"/>
        <v>#DIV/0!</v>
      </c>
      <c r="CZ18" s="24">
        <f t="shared" si="92"/>
        <v>0</v>
      </c>
      <c r="DA18" s="24">
        <f t="shared" si="93"/>
        <v>11.111111111111111</v>
      </c>
      <c r="DB18" s="24">
        <f t="shared" si="94"/>
        <v>26.829268292682933</v>
      </c>
      <c r="DC18" s="24">
        <f t="shared" si="95"/>
        <v>26.829268292682933</v>
      </c>
      <c r="DE18" s="24">
        <f t="shared" si="96"/>
        <v>0</v>
      </c>
      <c r="DF18" s="24">
        <f t="shared" si="97"/>
        <v>1</v>
      </c>
      <c r="DG18" s="24">
        <f t="shared" si="98"/>
        <v>1</v>
      </c>
      <c r="DH18" s="24">
        <f t="shared" si="99"/>
        <v>0</v>
      </c>
      <c r="DI18" s="24">
        <f t="shared" si="100"/>
        <v>0</v>
      </c>
      <c r="DJ18" s="24">
        <f t="shared" si="101"/>
        <v>1</v>
      </c>
      <c r="DK18" s="24">
        <f t="shared" si="102"/>
        <v>0</v>
      </c>
      <c r="DL18" s="24">
        <f t="shared" si="103"/>
        <v>0</v>
      </c>
      <c r="DM18" s="24">
        <f t="shared" si="104"/>
        <v>0</v>
      </c>
      <c r="DN18" s="24">
        <f t="shared" si="105"/>
        <v>0</v>
      </c>
      <c r="DO18" s="24">
        <f t="shared" si="106"/>
        <v>0</v>
      </c>
      <c r="DP18" s="24">
        <f t="shared" si="107"/>
        <v>0</v>
      </c>
      <c r="DQ18" s="24">
        <f t="shared" si="108"/>
        <v>0</v>
      </c>
    </row>
    <row r="19" spans="1:123" s="24" customFormat="1" ht="15.75" thickBot="1">
      <c r="A19" s="185" t="s">
        <v>598</v>
      </c>
      <c r="B19" s="264">
        <v>17</v>
      </c>
      <c r="C19" s="264" t="s">
        <v>392</v>
      </c>
      <c r="D19" s="5" t="s">
        <v>36</v>
      </c>
      <c r="E19" s="266"/>
      <c r="F19" s="266">
        <v>1</v>
      </c>
      <c r="G19" s="266"/>
      <c r="H19" s="266"/>
      <c r="I19" s="266"/>
      <c r="J19" s="266">
        <v>1</v>
      </c>
      <c r="K19" s="266"/>
      <c r="L19" s="266"/>
      <c r="M19" s="266"/>
      <c r="N19" s="266"/>
      <c r="O19" s="266"/>
      <c r="P19" s="266"/>
      <c r="Q19" s="266"/>
      <c r="R19" s="266"/>
      <c r="S19" s="266"/>
      <c r="T19" s="271" t="s">
        <v>36</v>
      </c>
      <c r="U19" s="266"/>
      <c r="V19" s="266"/>
      <c r="W19" s="266"/>
      <c r="X19" s="266"/>
      <c r="Y19" s="266"/>
      <c r="Z19" s="266">
        <v>2</v>
      </c>
      <c r="AA19" s="266"/>
      <c r="AB19" s="266"/>
      <c r="AC19" s="266"/>
      <c r="AD19" s="266"/>
      <c r="AE19" s="266">
        <v>1</v>
      </c>
      <c r="AF19" s="266"/>
      <c r="AG19" s="266"/>
      <c r="AH19" s="266"/>
      <c r="AI19" s="266">
        <v>1</v>
      </c>
      <c r="AJ19" s="50"/>
      <c r="AK19" s="93"/>
      <c r="AL19" s="33"/>
      <c r="AM19" s="33"/>
      <c r="AN19" s="27"/>
      <c r="AO19" s="27"/>
      <c r="AP19" s="27"/>
      <c r="AQ19" s="27"/>
      <c r="AR19" s="28"/>
      <c r="AS19" s="26"/>
      <c r="AT19" s="26"/>
      <c r="AU19" s="26"/>
      <c r="AV19" s="26"/>
      <c r="AW19" s="26"/>
      <c r="AX19" s="26"/>
      <c r="AY19" s="26"/>
      <c r="AZ19" s="29">
        <f t="shared" si="45"/>
        <v>2</v>
      </c>
      <c r="BA19" s="30">
        <f t="shared" si="46"/>
        <v>0</v>
      </c>
      <c r="BB19" s="31">
        <f t="shared" si="47"/>
        <v>1</v>
      </c>
      <c r="BC19" s="31">
        <f t="shared" si="48"/>
        <v>1</v>
      </c>
      <c r="BD19" s="31">
        <f t="shared" si="49"/>
        <v>0</v>
      </c>
      <c r="BE19" s="31">
        <f t="shared" si="50"/>
        <v>1</v>
      </c>
      <c r="BF19" s="31">
        <f t="shared" si="51"/>
        <v>0</v>
      </c>
      <c r="BG19" s="31">
        <f t="shared" si="52"/>
        <v>1</v>
      </c>
      <c r="BH19" s="31">
        <f t="shared" si="53"/>
        <v>0</v>
      </c>
      <c r="BI19" s="31">
        <f t="shared" si="54"/>
        <v>3</v>
      </c>
      <c r="BJ19" s="31">
        <f t="shared" si="55"/>
        <v>0</v>
      </c>
      <c r="BK19" s="31">
        <f t="shared" si="56"/>
        <v>0</v>
      </c>
      <c r="BL19" s="31">
        <f t="shared" si="57"/>
        <v>0</v>
      </c>
      <c r="BM19" s="31">
        <f t="shared" si="58"/>
        <v>0</v>
      </c>
      <c r="BN19" s="31">
        <f t="shared" si="59"/>
        <v>0</v>
      </c>
      <c r="BO19" s="31">
        <f t="shared" si="60"/>
        <v>1</v>
      </c>
      <c r="BP19" s="31">
        <f t="shared" si="61"/>
        <v>1</v>
      </c>
      <c r="BQ19" s="31">
        <f t="shared" si="62"/>
        <v>0</v>
      </c>
      <c r="BR19" s="31">
        <f t="shared" si="63"/>
        <v>0</v>
      </c>
      <c r="BS19" s="31">
        <f t="shared" si="64"/>
        <v>0</v>
      </c>
      <c r="BT19" s="31">
        <f t="shared" si="65"/>
        <v>0</v>
      </c>
      <c r="BU19" s="32">
        <f t="shared" si="66"/>
        <v>1</v>
      </c>
      <c r="BV19" s="32">
        <f t="shared" si="67"/>
        <v>1</v>
      </c>
      <c r="BX19" s="30">
        <f t="shared" si="68"/>
        <v>80</v>
      </c>
      <c r="BY19" s="31">
        <f t="shared" si="69"/>
        <v>30</v>
      </c>
      <c r="BZ19" s="31">
        <f t="shared" si="70"/>
        <v>0</v>
      </c>
      <c r="CA19" s="31">
        <f t="shared" si="71"/>
        <v>20</v>
      </c>
      <c r="CB19" s="31">
        <f t="shared" si="72"/>
        <v>10</v>
      </c>
      <c r="CC19" s="32">
        <f t="shared" si="73"/>
        <v>140</v>
      </c>
      <c r="CD19" s="176">
        <f t="shared" si="6"/>
        <v>-6.6666666666666572</v>
      </c>
      <c r="CE19" s="24" t="str">
        <f t="shared" si="74"/>
        <v>NAO</v>
      </c>
      <c r="CF19" s="176">
        <f t="shared" si="7"/>
        <v>-46.666666666666657</v>
      </c>
      <c r="CG19" s="24" t="str">
        <f t="shared" si="75"/>
        <v>NAO</v>
      </c>
      <c r="CH19" s="176">
        <f t="shared" si="8"/>
        <v>-100</v>
      </c>
      <c r="CI19" s="24" t="str">
        <f t="shared" si="76"/>
        <v>NAO</v>
      </c>
      <c r="CJ19" s="24">
        <f t="shared" si="77"/>
        <v>1.4788211682687229</v>
      </c>
      <c r="CK19" s="24">
        <f t="shared" si="78"/>
        <v>1.4788211682687229</v>
      </c>
      <c r="CM19" s="24" t="e">
        <f t="shared" si="79"/>
        <v>#DIV/0!</v>
      </c>
      <c r="CN19" s="24">
        <f t="shared" si="80"/>
        <v>2.1739130434782608</v>
      </c>
      <c r="CO19" s="24">
        <f t="shared" si="81"/>
        <v>0</v>
      </c>
      <c r="CP19" s="24">
        <f t="shared" si="82"/>
        <v>0</v>
      </c>
      <c r="CQ19" s="24" t="e">
        <f t="shared" si="83"/>
        <v>#DIV/0!</v>
      </c>
      <c r="CR19" s="24">
        <f t="shared" si="84"/>
        <v>9.67741935483871</v>
      </c>
      <c r="CS19" s="24">
        <f t="shared" si="85"/>
        <v>0</v>
      </c>
      <c r="CT19" s="24">
        <f t="shared" si="86"/>
        <v>0</v>
      </c>
      <c r="CU19" s="24">
        <f t="shared" si="87"/>
        <v>0</v>
      </c>
      <c r="CV19" s="24" t="e">
        <f t="shared" si="88"/>
        <v>#DIV/0!</v>
      </c>
      <c r="CW19" s="24">
        <f t="shared" si="89"/>
        <v>25</v>
      </c>
      <c r="CX19" s="24">
        <f t="shared" si="90"/>
        <v>25</v>
      </c>
      <c r="CY19" s="24" t="e">
        <f t="shared" si="91"/>
        <v>#DIV/0!</v>
      </c>
      <c r="CZ19" s="24">
        <f t="shared" si="92"/>
        <v>0</v>
      </c>
      <c r="DA19" s="24">
        <f t="shared" si="93"/>
        <v>0</v>
      </c>
      <c r="DB19" s="24">
        <f t="shared" si="94"/>
        <v>12.195121951219514</v>
      </c>
      <c r="DC19" s="24">
        <f t="shared" si="95"/>
        <v>12.195121951219514</v>
      </c>
      <c r="DE19" s="24">
        <f t="shared" si="96"/>
        <v>0</v>
      </c>
      <c r="DF19" s="24">
        <f t="shared" si="97"/>
        <v>1</v>
      </c>
      <c r="DG19" s="24">
        <f t="shared" si="98"/>
        <v>0</v>
      </c>
      <c r="DH19" s="24">
        <f t="shared" si="99"/>
        <v>0</v>
      </c>
      <c r="DI19" s="24">
        <f t="shared" si="100"/>
        <v>0</v>
      </c>
      <c r="DJ19" s="24">
        <f t="shared" si="101"/>
        <v>1</v>
      </c>
      <c r="DK19" s="24">
        <f t="shared" si="102"/>
        <v>0</v>
      </c>
      <c r="DL19" s="24">
        <f t="shared" si="103"/>
        <v>0</v>
      </c>
      <c r="DM19" s="24">
        <f t="shared" si="104"/>
        <v>0</v>
      </c>
      <c r="DN19" s="24">
        <f t="shared" si="105"/>
        <v>0</v>
      </c>
      <c r="DO19" s="24">
        <f t="shared" si="106"/>
        <v>1</v>
      </c>
      <c r="DP19" s="24">
        <f t="shared" si="107"/>
        <v>0</v>
      </c>
      <c r="DQ19" s="24">
        <f t="shared" si="108"/>
        <v>0</v>
      </c>
    </row>
    <row r="20" spans="1:123" s="24" customFormat="1" ht="15.75" thickBot="1">
      <c r="A20" s="185" t="s">
        <v>598</v>
      </c>
      <c r="B20" s="264">
        <v>18</v>
      </c>
      <c r="C20" s="264" t="s">
        <v>396</v>
      </c>
      <c r="D20" s="5" t="s">
        <v>36</v>
      </c>
      <c r="E20" s="266"/>
      <c r="F20" s="266">
        <v>4</v>
      </c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266"/>
      <c r="S20" s="266"/>
      <c r="T20" s="271" t="s">
        <v>36</v>
      </c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>
        <v>1</v>
      </c>
      <c r="AF20" s="266"/>
      <c r="AG20" s="266"/>
      <c r="AH20" s="266"/>
      <c r="AI20" s="266">
        <v>1</v>
      </c>
      <c r="AJ20" s="50"/>
      <c r="AK20" s="93"/>
      <c r="AL20" s="33"/>
      <c r="AM20" s="33"/>
      <c r="AN20" s="27"/>
      <c r="AO20" s="27"/>
      <c r="AP20" s="27"/>
      <c r="AQ20" s="27"/>
      <c r="AR20" s="28"/>
      <c r="AS20" s="26"/>
      <c r="AT20" s="26"/>
      <c r="AU20" s="26"/>
      <c r="AV20" s="26"/>
      <c r="AW20" s="26"/>
      <c r="AX20" s="26"/>
      <c r="AY20" s="26"/>
      <c r="AZ20" s="29">
        <f t="shared" si="45"/>
        <v>2</v>
      </c>
      <c r="BA20" s="30">
        <f t="shared" si="46"/>
        <v>0</v>
      </c>
      <c r="BB20" s="31">
        <f t="shared" si="47"/>
        <v>4</v>
      </c>
      <c r="BC20" s="31">
        <f t="shared" si="48"/>
        <v>4</v>
      </c>
      <c r="BD20" s="31">
        <f t="shared" si="49"/>
        <v>0</v>
      </c>
      <c r="BE20" s="31">
        <f t="shared" si="50"/>
        <v>4</v>
      </c>
      <c r="BF20" s="31">
        <f t="shared" si="51"/>
        <v>0</v>
      </c>
      <c r="BG20" s="31">
        <f t="shared" si="52"/>
        <v>4</v>
      </c>
      <c r="BH20" s="31">
        <f t="shared" si="53"/>
        <v>0</v>
      </c>
      <c r="BI20" s="31">
        <f t="shared" si="54"/>
        <v>0</v>
      </c>
      <c r="BJ20" s="31">
        <f t="shared" si="55"/>
        <v>0</v>
      </c>
      <c r="BK20" s="31">
        <f t="shared" si="56"/>
        <v>0</v>
      </c>
      <c r="BL20" s="31">
        <f t="shared" si="57"/>
        <v>0</v>
      </c>
      <c r="BM20" s="31">
        <f t="shared" si="58"/>
        <v>0</v>
      </c>
      <c r="BN20" s="31">
        <f t="shared" si="59"/>
        <v>0</v>
      </c>
      <c r="BO20" s="31">
        <f t="shared" si="60"/>
        <v>1</v>
      </c>
      <c r="BP20" s="31">
        <f t="shared" si="61"/>
        <v>1</v>
      </c>
      <c r="BQ20" s="31">
        <f t="shared" si="62"/>
        <v>0</v>
      </c>
      <c r="BR20" s="31">
        <f t="shared" si="63"/>
        <v>0</v>
      </c>
      <c r="BS20" s="31">
        <f t="shared" si="64"/>
        <v>0</v>
      </c>
      <c r="BT20" s="31">
        <f t="shared" si="65"/>
        <v>0</v>
      </c>
      <c r="BU20" s="32">
        <f t="shared" si="66"/>
        <v>1</v>
      </c>
      <c r="BV20" s="32">
        <f t="shared" si="67"/>
        <v>1</v>
      </c>
      <c r="BX20" s="30">
        <f t="shared" si="68"/>
        <v>320</v>
      </c>
      <c r="BY20" s="31">
        <f t="shared" si="69"/>
        <v>0</v>
      </c>
      <c r="BZ20" s="31">
        <f t="shared" si="70"/>
        <v>0</v>
      </c>
      <c r="CA20" s="31">
        <f t="shared" si="71"/>
        <v>20</v>
      </c>
      <c r="CB20" s="31">
        <f t="shared" si="72"/>
        <v>10</v>
      </c>
      <c r="CC20" s="32">
        <f t="shared" si="73"/>
        <v>350</v>
      </c>
      <c r="CD20" s="176">
        <f t="shared" si="6"/>
        <v>203.33333333333334</v>
      </c>
      <c r="CE20" s="24">
        <f t="shared" si="74"/>
        <v>3</v>
      </c>
      <c r="CF20" s="176">
        <f t="shared" si="7"/>
        <v>163.33333333333334</v>
      </c>
      <c r="CG20" s="24">
        <f t="shared" si="75"/>
        <v>4</v>
      </c>
      <c r="CH20" s="176">
        <f t="shared" si="8"/>
        <v>110</v>
      </c>
      <c r="CI20" s="24">
        <f t="shared" si="76"/>
        <v>5</v>
      </c>
      <c r="CJ20" s="24">
        <f t="shared" si="77"/>
        <v>3.6970529206718075</v>
      </c>
      <c r="CK20" s="24">
        <f t="shared" si="78"/>
        <v>3.6970529206718075</v>
      </c>
      <c r="CM20" s="24" t="e">
        <f t="shared" si="79"/>
        <v>#DIV/0!</v>
      </c>
      <c r="CN20" s="24">
        <f t="shared" si="80"/>
        <v>8.695652173913043</v>
      </c>
      <c r="CO20" s="24">
        <f t="shared" si="81"/>
        <v>0</v>
      </c>
      <c r="CP20" s="24">
        <f t="shared" si="82"/>
        <v>0</v>
      </c>
      <c r="CQ20" s="24" t="e">
        <f t="shared" si="83"/>
        <v>#DIV/0!</v>
      </c>
      <c r="CR20" s="24">
        <f t="shared" si="84"/>
        <v>0</v>
      </c>
      <c r="CS20" s="24">
        <f t="shared" si="85"/>
        <v>0</v>
      </c>
      <c r="CT20" s="24">
        <f t="shared" si="86"/>
        <v>0</v>
      </c>
      <c r="CU20" s="24">
        <f t="shared" si="87"/>
        <v>0</v>
      </c>
      <c r="CV20" s="24" t="e">
        <f t="shared" si="88"/>
        <v>#DIV/0!</v>
      </c>
      <c r="CW20" s="24">
        <f t="shared" si="89"/>
        <v>25</v>
      </c>
      <c r="CX20" s="24">
        <f t="shared" si="90"/>
        <v>25</v>
      </c>
      <c r="CY20" s="24" t="e">
        <f t="shared" si="91"/>
        <v>#DIV/0!</v>
      </c>
      <c r="CZ20" s="24">
        <f t="shared" si="92"/>
        <v>0</v>
      </c>
      <c r="DA20" s="24">
        <f t="shared" si="93"/>
        <v>0</v>
      </c>
      <c r="DB20" s="24">
        <f t="shared" si="94"/>
        <v>12.195121951219514</v>
      </c>
      <c r="DC20" s="24">
        <f t="shared" si="95"/>
        <v>12.195121951219514</v>
      </c>
      <c r="DE20" s="24">
        <f t="shared" si="96"/>
        <v>0</v>
      </c>
      <c r="DF20" s="24">
        <f t="shared" si="97"/>
        <v>1</v>
      </c>
      <c r="DG20" s="24">
        <f t="shared" si="98"/>
        <v>0</v>
      </c>
      <c r="DH20" s="24">
        <f t="shared" si="99"/>
        <v>0</v>
      </c>
      <c r="DI20" s="24">
        <f t="shared" si="100"/>
        <v>0</v>
      </c>
      <c r="DJ20" s="24">
        <f t="shared" si="101"/>
        <v>0</v>
      </c>
      <c r="DK20" s="24">
        <f t="shared" si="102"/>
        <v>0</v>
      </c>
      <c r="DL20" s="24">
        <f t="shared" si="103"/>
        <v>0</v>
      </c>
      <c r="DM20" s="24">
        <f t="shared" si="104"/>
        <v>0</v>
      </c>
      <c r="DN20" s="24">
        <f t="shared" si="105"/>
        <v>0</v>
      </c>
      <c r="DO20" s="24">
        <f t="shared" si="106"/>
        <v>1</v>
      </c>
      <c r="DP20" s="24">
        <f t="shared" si="107"/>
        <v>0</v>
      </c>
      <c r="DQ20" s="24">
        <f t="shared" si="108"/>
        <v>0</v>
      </c>
    </row>
    <row r="21" spans="1:123" s="24" customFormat="1" ht="15.75" thickBot="1">
      <c r="A21" s="185" t="s">
        <v>598</v>
      </c>
      <c r="B21" s="264">
        <v>19</v>
      </c>
      <c r="C21" s="264" t="s">
        <v>401</v>
      </c>
      <c r="D21" s="5" t="s">
        <v>36</v>
      </c>
      <c r="E21" s="273"/>
      <c r="F21" s="273">
        <v>2</v>
      </c>
      <c r="G21" s="273">
        <v>2</v>
      </c>
      <c r="H21" s="273">
        <v>1</v>
      </c>
      <c r="I21" s="273"/>
      <c r="J21" s="273">
        <v>2</v>
      </c>
      <c r="K21" s="273">
        <v>2</v>
      </c>
      <c r="L21" s="266"/>
      <c r="M21" s="266"/>
      <c r="N21" s="266"/>
      <c r="O21" s="266"/>
      <c r="P21" s="266"/>
      <c r="Q21" s="266"/>
      <c r="R21" s="266"/>
      <c r="S21" s="266"/>
      <c r="T21" s="271" t="s">
        <v>36</v>
      </c>
      <c r="U21" s="266"/>
      <c r="V21" s="266"/>
      <c r="W21" s="266"/>
      <c r="X21" s="266">
        <v>1</v>
      </c>
      <c r="Y21" s="266"/>
      <c r="Z21" s="266">
        <v>1</v>
      </c>
      <c r="AA21" s="266"/>
      <c r="AB21" s="266"/>
      <c r="AC21" s="266"/>
      <c r="AD21" s="266"/>
      <c r="AE21" s="266">
        <v>1</v>
      </c>
      <c r="AF21" s="266"/>
      <c r="AG21" s="266"/>
      <c r="AH21" s="266"/>
      <c r="AI21" s="266">
        <v>1</v>
      </c>
      <c r="AJ21" s="50"/>
      <c r="AK21" s="93"/>
      <c r="AL21" s="33"/>
      <c r="AM21" s="33"/>
      <c r="AN21" s="27"/>
      <c r="AO21" s="27"/>
      <c r="AP21" s="27"/>
      <c r="AQ21" s="27"/>
      <c r="AR21" s="28"/>
      <c r="AS21" s="26"/>
      <c r="AT21" s="26"/>
      <c r="AU21" s="26"/>
      <c r="AV21" s="26"/>
      <c r="AW21" s="26"/>
      <c r="AX21" s="26"/>
      <c r="AY21" s="26"/>
      <c r="AZ21" s="29">
        <f t="shared" si="45"/>
        <v>2</v>
      </c>
      <c r="BA21" s="30">
        <f t="shared" si="46"/>
        <v>0</v>
      </c>
      <c r="BB21" s="31">
        <f t="shared" si="47"/>
        <v>2</v>
      </c>
      <c r="BC21" s="31">
        <f t="shared" si="48"/>
        <v>2</v>
      </c>
      <c r="BD21" s="31">
        <f t="shared" si="49"/>
        <v>2</v>
      </c>
      <c r="BE21" s="31">
        <f t="shared" si="50"/>
        <v>4</v>
      </c>
      <c r="BF21" s="31">
        <f t="shared" si="51"/>
        <v>2</v>
      </c>
      <c r="BG21" s="31">
        <f t="shared" si="52"/>
        <v>6</v>
      </c>
      <c r="BH21" s="31">
        <f t="shared" si="53"/>
        <v>0</v>
      </c>
      <c r="BI21" s="31">
        <f t="shared" si="54"/>
        <v>3</v>
      </c>
      <c r="BJ21" s="31">
        <f t="shared" si="55"/>
        <v>2</v>
      </c>
      <c r="BK21" s="31">
        <f t="shared" si="56"/>
        <v>0</v>
      </c>
      <c r="BL21" s="31">
        <f t="shared" si="57"/>
        <v>0</v>
      </c>
      <c r="BM21" s="31">
        <f t="shared" si="58"/>
        <v>0</v>
      </c>
      <c r="BN21" s="31">
        <f t="shared" si="59"/>
        <v>0</v>
      </c>
      <c r="BO21" s="31">
        <f t="shared" si="60"/>
        <v>1</v>
      </c>
      <c r="BP21" s="31">
        <f t="shared" si="61"/>
        <v>1</v>
      </c>
      <c r="BQ21" s="31">
        <f t="shared" si="62"/>
        <v>0</v>
      </c>
      <c r="BR21" s="31">
        <f t="shared" si="63"/>
        <v>0</v>
      </c>
      <c r="BS21" s="31">
        <f t="shared" si="64"/>
        <v>0</v>
      </c>
      <c r="BT21" s="31">
        <f t="shared" si="65"/>
        <v>0</v>
      </c>
      <c r="BU21" s="32">
        <f t="shared" si="66"/>
        <v>1</v>
      </c>
      <c r="BV21" s="32">
        <f t="shared" si="67"/>
        <v>1</v>
      </c>
      <c r="BX21" s="30">
        <f t="shared" si="68"/>
        <v>360</v>
      </c>
      <c r="BY21" s="31">
        <f t="shared" si="69"/>
        <v>30</v>
      </c>
      <c r="BZ21" s="31">
        <f t="shared" si="70"/>
        <v>10</v>
      </c>
      <c r="CA21" s="31">
        <f t="shared" si="71"/>
        <v>20</v>
      </c>
      <c r="CB21" s="31">
        <f t="shared" si="72"/>
        <v>10</v>
      </c>
      <c r="CC21" s="32">
        <f t="shared" si="73"/>
        <v>430</v>
      </c>
      <c r="CD21" s="176">
        <f t="shared" si="6"/>
        <v>283.33333333333337</v>
      </c>
      <c r="CE21" s="24">
        <f t="shared" si="74"/>
        <v>3</v>
      </c>
      <c r="CF21" s="176">
        <f t="shared" si="7"/>
        <v>243.33333333333334</v>
      </c>
      <c r="CG21" s="24">
        <f t="shared" si="75"/>
        <v>4</v>
      </c>
      <c r="CH21" s="176">
        <f t="shared" si="8"/>
        <v>190</v>
      </c>
      <c r="CI21" s="24">
        <f t="shared" si="76"/>
        <v>5</v>
      </c>
      <c r="CJ21" s="24">
        <f t="shared" si="77"/>
        <v>4.5420935882539348</v>
      </c>
      <c r="CK21" s="24">
        <f t="shared" si="78"/>
        <v>4.5420935882539348</v>
      </c>
      <c r="CM21" s="24" t="e">
        <f t="shared" si="79"/>
        <v>#DIV/0!</v>
      </c>
      <c r="CN21" s="24">
        <f t="shared" si="80"/>
        <v>4.3478260869565215</v>
      </c>
      <c r="CO21" s="24">
        <f t="shared" si="81"/>
        <v>4.6511627906976747</v>
      </c>
      <c r="CP21" s="24">
        <f t="shared" si="82"/>
        <v>3.9215686274509802</v>
      </c>
      <c r="CQ21" s="24" t="e">
        <f t="shared" si="83"/>
        <v>#DIV/0!</v>
      </c>
      <c r="CR21" s="24">
        <f t="shared" si="84"/>
        <v>9.67741935483871</v>
      </c>
      <c r="CS21" s="24">
        <f t="shared" si="85"/>
        <v>20</v>
      </c>
      <c r="CT21" s="24">
        <f t="shared" si="86"/>
        <v>0</v>
      </c>
      <c r="CU21" s="24">
        <f t="shared" si="87"/>
        <v>0</v>
      </c>
      <c r="CV21" s="24" t="e">
        <f t="shared" si="88"/>
        <v>#DIV/0!</v>
      </c>
      <c r="CW21" s="24">
        <f t="shared" si="89"/>
        <v>25</v>
      </c>
      <c r="CX21" s="24">
        <f t="shared" si="90"/>
        <v>25</v>
      </c>
      <c r="CY21" s="24" t="e">
        <f t="shared" si="91"/>
        <v>#DIV/0!</v>
      </c>
      <c r="CZ21" s="24">
        <f t="shared" si="92"/>
        <v>0</v>
      </c>
      <c r="DA21" s="24">
        <f t="shared" si="93"/>
        <v>0</v>
      </c>
      <c r="DB21" s="24">
        <f t="shared" si="94"/>
        <v>12.195121951219514</v>
      </c>
      <c r="DC21" s="24">
        <f t="shared" si="95"/>
        <v>12.195121951219514</v>
      </c>
      <c r="DE21" s="24">
        <f t="shared" si="96"/>
        <v>0</v>
      </c>
      <c r="DF21" s="24">
        <f t="shared" si="97"/>
        <v>1</v>
      </c>
      <c r="DG21" s="24">
        <f t="shared" si="98"/>
        <v>1</v>
      </c>
      <c r="DH21" s="24">
        <f t="shared" si="99"/>
        <v>1</v>
      </c>
      <c r="DI21" s="24">
        <f t="shared" si="100"/>
        <v>0</v>
      </c>
      <c r="DJ21" s="24">
        <f t="shared" si="101"/>
        <v>1</v>
      </c>
      <c r="DK21" s="24">
        <f t="shared" si="102"/>
        <v>1</v>
      </c>
      <c r="DL21" s="24">
        <f t="shared" si="103"/>
        <v>0</v>
      </c>
      <c r="DM21" s="24">
        <f t="shared" si="104"/>
        <v>0</v>
      </c>
      <c r="DN21" s="24">
        <f t="shared" si="105"/>
        <v>0</v>
      </c>
      <c r="DO21" s="24">
        <f t="shared" si="106"/>
        <v>1</v>
      </c>
      <c r="DP21" s="24">
        <f t="shared" si="107"/>
        <v>0</v>
      </c>
      <c r="DQ21" s="24">
        <f t="shared" si="108"/>
        <v>0</v>
      </c>
    </row>
    <row r="22" spans="1:123" s="24" customFormat="1" ht="15.75" thickBot="1">
      <c r="A22" s="185" t="s">
        <v>598</v>
      </c>
      <c r="B22" s="264">
        <v>20</v>
      </c>
      <c r="C22" s="264" t="s">
        <v>406</v>
      </c>
      <c r="D22" s="5" t="s">
        <v>36</v>
      </c>
      <c r="E22" s="266"/>
      <c r="F22" s="266">
        <v>2</v>
      </c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277">
        <v>1</v>
      </c>
      <c r="S22" s="266"/>
      <c r="T22" s="271" t="s">
        <v>36</v>
      </c>
      <c r="U22" s="266"/>
      <c r="V22" s="266"/>
      <c r="W22" s="266"/>
      <c r="X22" s="266">
        <v>1</v>
      </c>
      <c r="Y22" s="266"/>
      <c r="Z22" s="266"/>
      <c r="AA22" s="266"/>
      <c r="AB22" s="266"/>
      <c r="AC22" s="266"/>
      <c r="AD22" s="266"/>
      <c r="AE22" s="266">
        <v>1</v>
      </c>
      <c r="AF22" s="266"/>
      <c r="AG22" s="266"/>
      <c r="AH22" s="266"/>
      <c r="AI22" s="266">
        <v>1</v>
      </c>
      <c r="AJ22" s="50"/>
      <c r="AK22" s="93"/>
      <c r="AL22" s="33"/>
      <c r="AM22" s="33"/>
      <c r="AN22" s="27"/>
      <c r="AO22" s="27"/>
      <c r="AP22" s="27"/>
      <c r="AQ22" s="27"/>
      <c r="AR22" s="28"/>
      <c r="AS22" s="26"/>
      <c r="AT22" s="26"/>
      <c r="AU22" s="26"/>
      <c r="AV22" s="26"/>
      <c r="AW22" s="26"/>
      <c r="AX22" s="26"/>
      <c r="AY22" s="26"/>
      <c r="AZ22" s="29">
        <f t="shared" si="45"/>
        <v>2</v>
      </c>
      <c r="BA22" s="30">
        <f t="shared" si="46"/>
        <v>0</v>
      </c>
      <c r="BB22" s="31">
        <f t="shared" si="47"/>
        <v>2</v>
      </c>
      <c r="BC22" s="31">
        <f t="shared" si="48"/>
        <v>2</v>
      </c>
      <c r="BD22" s="31">
        <f t="shared" si="49"/>
        <v>0</v>
      </c>
      <c r="BE22" s="31">
        <f t="shared" si="50"/>
        <v>2</v>
      </c>
      <c r="BF22" s="31">
        <f t="shared" si="51"/>
        <v>1</v>
      </c>
      <c r="BG22" s="31">
        <f t="shared" si="52"/>
        <v>3</v>
      </c>
      <c r="BH22" s="31">
        <f t="shared" si="53"/>
        <v>0</v>
      </c>
      <c r="BI22" s="31">
        <f t="shared" si="54"/>
        <v>0</v>
      </c>
      <c r="BJ22" s="31">
        <f t="shared" si="55"/>
        <v>0</v>
      </c>
      <c r="BK22" s="31">
        <f t="shared" si="56"/>
        <v>0</v>
      </c>
      <c r="BL22" s="31">
        <f t="shared" si="57"/>
        <v>0</v>
      </c>
      <c r="BM22" s="31">
        <f t="shared" si="58"/>
        <v>0</v>
      </c>
      <c r="BN22" s="31">
        <f t="shared" si="59"/>
        <v>0</v>
      </c>
      <c r="BO22" s="31">
        <f t="shared" si="60"/>
        <v>1</v>
      </c>
      <c r="BP22" s="31">
        <f t="shared" si="61"/>
        <v>1</v>
      </c>
      <c r="BQ22" s="31">
        <f t="shared" si="62"/>
        <v>0</v>
      </c>
      <c r="BR22" s="31">
        <f t="shared" si="63"/>
        <v>0</v>
      </c>
      <c r="BS22" s="31">
        <f t="shared" si="64"/>
        <v>0</v>
      </c>
      <c r="BT22" s="31">
        <f t="shared" si="65"/>
        <v>1</v>
      </c>
      <c r="BU22" s="32">
        <f t="shared" si="66"/>
        <v>1</v>
      </c>
      <c r="BV22" s="32">
        <f t="shared" si="67"/>
        <v>1</v>
      </c>
      <c r="BX22" s="30">
        <f t="shared" si="68"/>
        <v>200</v>
      </c>
      <c r="BY22" s="31">
        <f t="shared" si="69"/>
        <v>0</v>
      </c>
      <c r="BZ22" s="31">
        <f t="shared" si="70"/>
        <v>0</v>
      </c>
      <c r="CA22" s="31">
        <f t="shared" si="71"/>
        <v>20</v>
      </c>
      <c r="CB22" s="31">
        <f t="shared" si="72"/>
        <v>35</v>
      </c>
      <c r="CC22" s="32">
        <f t="shared" si="73"/>
        <v>255</v>
      </c>
      <c r="CD22" s="176">
        <f t="shared" si="6"/>
        <v>108.33333333333334</v>
      </c>
      <c r="CE22" s="24">
        <f t="shared" si="74"/>
        <v>3</v>
      </c>
      <c r="CF22" s="176">
        <f t="shared" si="7"/>
        <v>68.333333333333343</v>
      </c>
      <c r="CG22" s="24">
        <f t="shared" si="75"/>
        <v>4</v>
      </c>
      <c r="CH22" s="176">
        <f t="shared" si="8"/>
        <v>15</v>
      </c>
      <c r="CI22" s="24">
        <f t="shared" si="76"/>
        <v>5</v>
      </c>
      <c r="CJ22" s="24">
        <f t="shared" si="77"/>
        <v>2.6935671279180311</v>
      </c>
      <c r="CK22" s="24">
        <f t="shared" si="78"/>
        <v>2.6935671279180311</v>
      </c>
      <c r="CM22" s="24" t="e">
        <f t="shared" si="79"/>
        <v>#DIV/0!</v>
      </c>
      <c r="CN22" s="24">
        <f t="shared" si="80"/>
        <v>4.3478260869565215</v>
      </c>
      <c r="CO22" s="24">
        <f t="shared" si="81"/>
        <v>0</v>
      </c>
      <c r="CP22" s="24">
        <f t="shared" si="82"/>
        <v>1.9607843137254901</v>
      </c>
      <c r="CQ22" s="24" t="e">
        <f t="shared" si="83"/>
        <v>#DIV/0!</v>
      </c>
      <c r="CR22" s="24">
        <f t="shared" si="84"/>
        <v>0</v>
      </c>
      <c r="CS22" s="24">
        <f t="shared" si="85"/>
        <v>0</v>
      </c>
      <c r="CT22" s="24">
        <f t="shared" si="86"/>
        <v>0</v>
      </c>
      <c r="CU22" s="24">
        <f t="shared" si="87"/>
        <v>0</v>
      </c>
      <c r="CV22" s="24" t="e">
        <f t="shared" si="88"/>
        <v>#DIV/0!</v>
      </c>
      <c r="CW22" s="24">
        <f t="shared" si="89"/>
        <v>25</v>
      </c>
      <c r="CX22" s="24">
        <f t="shared" si="90"/>
        <v>25</v>
      </c>
      <c r="CY22" s="24" t="e">
        <f t="shared" si="91"/>
        <v>#DIV/0!</v>
      </c>
      <c r="CZ22" s="24">
        <f t="shared" si="92"/>
        <v>0</v>
      </c>
      <c r="DA22" s="24">
        <f t="shared" si="93"/>
        <v>11.111111111111111</v>
      </c>
      <c r="DB22" s="24">
        <f t="shared" si="94"/>
        <v>12.195121951219514</v>
      </c>
      <c r="DC22" s="24">
        <f t="shared" si="95"/>
        <v>12.195121951219514</v>
      </c>
      <c r="DE22" s="24">
        <f t="shared" si="96"/>
        <v>0</v>
      </c>
      <c r="DF22" s="24">
        <f t="shared" si="97"/>
        <v>1</v>
      </c>
      <c r="DG22" s="24">
        <f t="shared" si="98"/>
        <v>0</v>
      </c>
      <c r="DH22" s="24">
        <f t="shared" si="99"/>
        <v>1</v>
      </c>
      <c r="DI22" s="24">
        <f t="shared" si="100"/>
        <v>0</v>
      </c>
      <c r="DJ22" s="24">
        <f t="shared" si="101"/>
        <v>0</v>
      </c>
      <c r="DK22" s="24">
        <f t="shared" si="102"/>
        <v>0</v>
      </c>
      <c r="DL22" s="24">
        <f t="shared" si="103"/>
        <v>0</v>
      </c>
      <c r="DM22" s="24">
        <f t="shared" si="104"/>
        <v>0</v>
      </c>
      <c r="DN22" s="24">
        <f t="shared" si="105"/>
        <v>0</v>
      </c>
      <c r="DO22" s="24">
        <f t="shared" si="106"/>
        <v>1</v>
      </c>
      <c r="DP22" s="24">
        <f t="shared" si="107"/>
        <v>0</v>
      </c>
      <c r="DQ22" s="24">
        <f t="shared" si="108"/>
        <v>0</v>
      </c>
    </row>
    <row r="23" spans="1:123" s="24" customFormat="1" ht="15.75" thickBot="1">
      <c r="A23" s="185" t="s">
        <v>598</v>
      </c>
      <c r="B23" s="264">
        <v>21</v>
      </c>
      <c r="C23" s="264" t="s">
        <v>411</v>
      </c>
      <c r="D23" s="271" t="s">
        <v>76</v>
      </c>
      <c r="E23" s="266"/>
      <c r="F23" s="266"/>
      <c r="G23" s="266"/>
      <c r="H23" s="266"/>
      <c r="I23" s="266"/>
      <c r="J23" s="266"/>
      <c r="K23" s="266"/>
      <c r="L23" s="266"/>
      <c r="M23" s="266"/>
      <c r="N23" s="266"/>
      <c r="O23" s="266"/>
      <c r="P23" s="266"/>
      <c r="Q23" s="266"/>
      <c r="R23" s="266"/>
      <c r="S23" s="266"/>
      <c r="T23" s="271" t="s">
        <v>36</v>
      </c>
      <c r="U23" s="266"/>
      <c r="V23" s="266">
        <v>1</v>
      </c>
      <c r="W23" s="266"/>
      <c r="X23" s="266"/>
      <c r="Y23" s="266"/>
      <c r="Z23" s="266"/>
      <c r="AA23" s="266"/>
      <c r="AB23" s="266">
        <v>1</v>
      </c>
      <c r="AC23" s="266"/>
      <c r="AD23" s="266"/>
      <c r="AE23" s="266"/>
      <c r="AF23" s="266"/>
      <c r="AG23" s="266"/>
      <c r="AH23" s="266"/>
      <c r="AI23" s="266"/>
      <c r="AJ23" s="50"/>
      <c r="AK23" s="93"/>
      <c r="AL23" s="33"/>
      <c r="AM23" s="33"/>
      <c r="AN23" s="27"/>
      <c r="AO23" s="27"/>
      <c r="AP23" s="27"/>
      <c r="AQ23" s="27"/>
      <c r="AR23" s="28"/>
      <c r="AS23" s="26"/>
      <c r="AT23" s="26"/>
      <c r="AU23" s="26"/>
      <c r="AV23" s="26"/>
      <c r="AW23" s="26"/>
      <c r="AX23" s="26"/>
      <c r="AY23" s="26"/>
      <c r="AZ23" s="29">
        <f t="shared" si="45"/>
        <v>1</v>
      </c>
      <c r="BA23" s="30">
        <f t="shared" si="46"/>
        <v>0</v>
      </c>
      <c r="BB23" s="31">
        <f t="shared" si="47"/>
        <v>1</v>
      </c>
      <c r="BC23" s="31">
        <f t="shared" si="48"/>
        <v>1</v>
      </c>
      <c r="BD23" s="31">
        <f t="shared" si="49"/>
        <v>0</v>
      </c>
      <c r="BE23" s="31">
        <f t="shared" si="50"/>
        <v>1</v>
      </c>
      <c r="BF23" s="31">
        <f t="shared" si="51"/>
        <v>0</v>
      </c>
      <c r="BG23" s="31">
        <f t="shared" si="52"/>
        <v>1</v>
      </c>
      <c r="BH23" s="31">
        <f t="shared" si="53"/>
        <v>0</v>
      </c>
      <c r="BI23" s="31">
        <f t="shared" si="54"/>
        <v>0</v>
      </c>
      <c r="BJ23" s="31">
        <f t="shared" si="55"/>
        <v>0</v>
      </c>
      <c r="BK23" s="31">
        <f t="shared" si="56"/>
        <v>1</v>
      </c>
      <c r="BL23" s="31">
        <f t="shared" si="57"/>
        <v>0</v>
      </c>
      <c r="BM23" s="31">
        <f t="shared" si="58"/>
        <v>1</v>
      </c>
      <c r="BN23" s="31">
        <f t="shared" si="59"/>
        <v>0</v>
      </c>
      <c r="BO23" s="31">
        <f t="shared" si="60"/>
        <v>0</v>
      </c>
      <c r="BP23" s="31">
        <f t="shared" si="61"/>
        <v>0</v>
      </c>
      <c r="BQ23" s="31">
        <f t="shared" si="62"/>
        <v>0</v>
      </c>
      <c r="BR23" s="31">
        <f t="shared" si="63"/>
        <v>0</v>
      </c>
      <c r="BS23" s="31">
        <f t="shared" si="64"/>
        <v>0</v>
      </c>
      <c r="BT23" s="31">
        <f t="shared" si="65"/>
        <v>0</v>
      </c>
      <c r="BU23" s="32">
        <f t="shared" si="66"/>
        <v>0</v>
      </c>
      <c r="BV23" s="32">
        <f t="shared" si="67"/>
        <v>0</v>
      </c>
      <c r="BX23" s="30">
        <f t="shared" si="68"/>
        <v>80</v>
      </c>
      <c r="BY23" s="31">
        <f t="shared" si="69"/>
        <v>0</v>
      </c>
      <c r="BZ23" s="31">
        <f t="shared" si="70"/>
        <v>0</v>
      </c>
      <c r="CA23" s="31">
        <f t="shared" si="71"/>
        <v>200</v>
      </c>
      <c r="CB23" s="31">
        <f t="shared" si="72"/>
        <v>0</v>
      </c>
      <c r="CC23" s="32">
        <f t="shared" si="73"/>
        <v>280</v>
      </c>
      <c r="CD23" s="176">
        <f t="shared" si="6"/>
        <v>206.66666666666669</v>
      </c>
      <c r="CE23" s="24">
        <f t="shared" si="74"/>
        <v>3</v>
      </c>
      <c r="CF23" s="176">
        <f t="shared" si="7"/>
        <v>186.66666666666669</v>
      </c>
      <c r="CG23" s="24">
        <f t="shared" si="75"/>
        <v>4</v>
      </c>
      <c r="CH23" s="176">
        <f t="shared" si="8"/>
        <v>160</v>
      </c>
      <c r="CI23" s="24">
        <f t="shared" si="76"/>
        <v>5</v>
      </c>
      <c r="CJ23" s="24">
        <f t="shared" si="77"/>
        <v>2.9576423365374458</v>
      </c>
      <c r="CK23" s="24">
        <f t="shared" si="78"/>
        <v>2.9576423365374458</v>
      </c>
      <c r="CM23" s="24" t="e">
        <f t="shared" si="79"/>
        <v>#DIV/0!</v>
      </c>
      <c r="CN23" s="24">
        <f t="shared" si="80"/>
        <v>2.1739130434782608</v>
      </c>
      <c r="CO23" s="24">
        <f t="shared" si="81"/>
        <v>0</v>
      </c>
      <c r="CP23" s="24">
        <f t="shared" si="82"/>
        <v>0</v>
      </c>
      <c r="CQ23" s="24" t="e">
        <f t="shared" si="83"/>
        <v>#DIV/0!</v>
      </c>
      <c r="CR23" s="24">
        <f t="shared" si="84"/>
        <v>0</v>
      </c>
      <c r="CS23" s="24">
        <f t="shared" si="85"/>
        <v>0</v>
      </c>
      <c r="CT23" s="24">
        <f t="shared" si="86"/>
        <v>100</v>
      </c>
      <c r="CU23" s="24">
        <f t="shared" si="87"/>
        <v>0</v>
      </c>
      <c r="CV23" s="24" t="e">
        <f t="shared" si="88"/>
        <v>#DIV/0!</v>
      </c>
      <c r="CW23" s="24">
        <f t="shared" si="89"/>
        <v>0</v>
      </c>
      <c r="CX23" s="24">
        <f t="shared" si="90"/>
        <v>0</v>
      </c>
      <c r="CY23" s="24" t="e">
        <f t="shared" si="91"/>
        <v>#DIV/0!</v>
      </c>
      <c r="CZ23" s="24">
        <f t="shared" si="92"/>
        <v>0</v>
      </c>
      <c r="DA23" s="24">
        <f t="shared" si="93"/>
        <v>0</v>
      </c>
      <c r="DB23" s="24">
        <f t="shared" si="94"/>
        <v>0</v>
      </c>
      <c r="DC23" s="24">
        <f t="shared" si="95"/>
        <v>0</v>
      </c>
      <c r="DE23" s="24">
        <f t="shared" si="96"/>
        <v>0</v>
      </c>
      <c r="DF23" s="24">
        <f t="shared" si="97"/>
        <v>1</v>
      </c>
      <c r="DG23" s="24">
        <f t="shared" si="98"/>
        <v>0</v>
      </c>
      <c r="DH23" s="24">
        <f t="shared" si="99"/>
        <v>0</v>
      </c>
      <c r="DI23" s="24">
        <f t="shared" si="100"/>
        <v>0</v>
      </c>
      <c r="DJ23" s="24">
        <f t="shared" si="101"/>
        <v>0</v>
      </c>
      <c r="DK23" s="24">
        <f t="shared" si="102"/>
        <v>0</v>
      </c>
      <c r="DL23" s="24">
        <f t="shared" si="103"/>
        <v>1</v>
      </c>
      <c r="DM23" s="24">
        <f t="shared" si="104"/>
        <v>0</v>
      </c>
      <c r="DN23" s="24">
        <f t="shared" si="105"/>
        <v>0</v>
      </c>
      <c r="DO23" s="24">
        <f t="shared" si="106"/>
        <v>0</v>
      </c>
      <c r="DP23" s="24">
        <f t="shared" si="107"/>
        <v>0</v>
      </c>
      <c r="DQ23" s="24">
        <f t="shared" si="108"/>
        <v>0</v>
      </c>
      <c r="DR23" s="24">
        <f t="shared" si="43"/>
        <v>0</v>
      </c>
      <c r="DS23" s="24">
        <f t="shared" si="44"/>
        <v>0</v>
      </c>
    </row>
    <row r="24" spans="1:123" ht="15.75" thickBot="1">
      <c r="A24" s="44"/>
      <c r="B24" s="45"/>
      <c r="C24" s="46"/>
      <c r="D24" s="47"/>
      <c r="E24" s="48"/>
      <c r="F24" s="49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50"/>
      <c r="U24" s="49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50"/>
      <c r="AK24" s="49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50">
        <f>SUM(AZ3:AZ23)</f>
        <v>37</v>
      </c>
      <c r="BA24" s="51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52"/>
      <c r="BW24" s="44"/>
      <c r="BX24" s="45"/>
      <c r="BY24" s="45"/>
      <c r="BZ24" s="45"/>
      <c r="CA24" s="45"/>
      <c r="CB24" s="45"/>
      <c r="CC24" s="45"/>
      <c r="CD24" s="44"/>
      <c r="CE24" s="44"/>
      <c r="CF24" s="44"/>
      <c r="CG24" s="44"/>
      <c r="CH24" s="44"/>
      <c r="CI24" s="44"/>
    </row>
    <row r="25" spans="1:123" ht="15.75" thickBot="1">
      <c r="C25" s="8" t="s">
        <v>38</v>
      </c>
      <c r="D25" s="8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8">
        <f>AZ24/2</f>
        <v>18.5</v>
      </c>
      <c r="BA25" s="1">
        <f>SUM(E25,U25,AK25)</f>
        <v>0</v>
      </c>
      <c r="BB25" s="54">
        <f>SUM(F25,V25,AL25)</f>
        <v>0</v>
      </c>
      <c r="BC25" s="54"/>
      <c r="BD25" s="54">
        <f>SUM(G25,W25,AM25)</f>
        <v>0</v>
      </c>
      <c r="BE25" s="54"/>
      <c r="BF25" s="54">
        <f>SUM(H25,X25,AN25)</f>
        <v>0</v>
      </c>
      <c r="BG25" s="54"/>
      <c r="BH25" s="54">
        <f>SUM(I25,Y25,AO25)</f>
        <v>0</v>
      </c>
      <c r="BI25" s="54">
        <f>SUM(J25,Z25,AP25)</f>
        <v>0</v>
      </c>
      <c r="BJ25" s="54">
        <f>SUM(K25,AA25,AQ25)</f>
        <v>0</v>
      </c>
      <c r="BK25" s="55">
        <f>SUM(AR25,AB25,L25)</f>
        <v>0</v>
      </c>
      <c r="BL25" s="55">
        <f>SUM(AS25,AC25,M25)</f>
        <v>0</v>
      </c>
      <c r="BM25" s="55"/>
      <c r="BN25" s="55">
        <f>SUM(AT25,AD25,N25)</f>
        <v>0</v>
      </c>
      <c r="BO25" s="55"/>
      <c r="BP25" s="55">
        <f>SUM(AU25,AE25,O25)</f>
        <v>0</v>
      </c>
      <c r="BQ25" s="55">
        <f>SUM(AV25,AF25,P25)</f>
        <v>0</v>
      </c>
      <c r="BR25" s="55">
        <f>SUM(AW25,AG25,Q25)</f>
        <v>0</v>
      </c>
      <c r="BS25" s="55"/>
      <c r="BT25" s="55">
        <f>SUM(AX25,AH25,R25)</f>
        <v>0</v>
      </c>
      <c r="BU25" s="55"/>
      <c r="BV25" s="56">
        <f>SUM(AY25,AI25,S25)</f>
        <v>0</v>
      </c>
      <c r="CA25" s="57"/>
      <c r="CB25" s="57"/>
      <c r="CC25">
        <f>SUM(CC3:CC23)</f>
        <v>9467</v>
      </c>
    </row>
    <row r="26" spans="1:123">
      <c r="BI26" s="22"/>
      <c r="BY26" s="22"/>
      <c r="CJ26">
        <f>SUM(CJ3:CJ23)</f>
        <v>100.00000000000001</v>
      </c>
      <c r="CK26">
        <f>SUM(CK3:CK23)</f>
        <v>100.00000000000001</v>
      </c>
      <c r="CM26" t="e">
        <f t="shared" ref="CM26:DC26" si="109">SUM(CM3:CM23)</f>
        <v>#DIV/0!</v>
      </c>
      <c r="CN26">
        <f t="shared" si="109"/>
        <v>99.999999999999986</v>
      </c>
      <c r="CO26">
        <f t="shared" si="109"/>
        <v>99.999999999999986</v>
      </c>
      <c r="CP26">
        <f t="shared" si="109"/>
        <v>99.999999999999972</v>
      </c>
      <c r="CQ26" t="e">
        <f t="shared" si="109"/>
        <v>#DIV/0!</v>
      </c>
      <c r="CR26">
        <f t="shared" si="109"/>
        <v>100</v>
      </c>
      <c r="CS26">
        <f t="shared" si="109"/>
        <v>100</v>
      </c>
      <c r="CT26">
        <f t="shared" si="109"/>
        <v>100</v>
      </c>
      <c r="CU26">
        <f t="shared" si="109"/>
        <v>100</v>
      </c>
      <c r="CV26" t="e">
        <f t="shared" si="109"/>
        <v>#DIV/0!</v>
      </c>
      <c r="CW26">
        <f t="shared" si="109"/>
        <v>100</v>
      </c>
      <c r="CX26">
        <f t="shared" si="109"/>
        <v>100</v>
      </c>
      <c r="CY26" t="e">
        <f t="shared" si="109"/>
        <v>#DIV/0!</v>
      </c>
      <c r="CZ26">
        <f t="shared" si="109"/>
        <v>100</v>
      </c>
      <c r="DA26">
        <f t="shared" si="109"/>
        <v>100</v>
      </c>
      <c r="DB26">
        <f t="shared" si="109"/>
        <v>100.00000000000003</v>
      </c>
      <c r="DC26">
        <f t="shared" si="109"/>
        <v>100.00000000000003</v>
      </c>
    </row>
    <row r="27" spans="1:123" ht="15.75" thickBot="1"/>
    <row r="28" spans="1:123" ht="15.75" thickBot="1">
      <c r="D28" t="s">
        <v>39</v>
      </c>
      <c r="E28" t="s">
        <v>40</v>
      </c>
      <c r="F28" t="s">
        <v>41</v>
      </c>
      <c r="U28" s="57"/>
      <c r="BA28" s="18" t="s">
        <v>8</v>
      </c>
      <c r="BB28" s="19" t="s">
        <v>9</v>
      </c>
      <c r="BC28" s="19"/>
      <c r="BD28" s="19" t="s">
        <v>10</v>
      </c>
      <c r="BE28" s="19"/>
      <c r="BF28" s="19" t="s">
        <v>11</v>
      </c>
      <c r="BG28" s="19"/>
      <c r="BH28" s="19" t="s">
        <v>12</v>
      </c>
      <c r="BI28" s="19" t="s">
        <v>13</v>
      </c>
      <c r="BJ28" s="19" t="s">
        <v>14</v>
      </c>
      <c r="BK28" s="19" t="s">
        <v>15</v>
      </c>
      <c r="BL28" s="19" t="s">
        <v>16</v>
      </c>
      <c r="BM28" s="19"/>
      <c r="BN28" s="19" t="s">
        <v>17</v>
      </c>
      <c r="BO28" s="19"/>
      <c r="BP28" s="19" t="s">
        <v>27</v>
      </c>
      <c r="BQ28" s="19" t="s">
        <v>19</v>
      </c>
      <c r="BR28" s="19" t="s">
        <v>20</v>
      </c>
      <c r="BS28" s="19"/>
      <c r="BT28" s="19" t="s">
        <v>21</v>
      </c>
      <c r="BU28" s="19"/>
      <c r="BV28" s="21" t="s">
        <v>22</v>
      </c>
      <c r="BW28" s="295" t="s">
        <v>42</v>
      </c>
      <c r="BX28" s="296"/>
      <c r="BY28" s="296"/>
      <c r="BZ28" s="296"/>
      <c r="CA28" s="297"/>
      <c r="CB28" s="290" t="s">
        <v>483</v>
      </c>
      <c r="CC28" s="291"/>
    </row>
    <row r="29" spans="1:123" ht="15.75" thickBot="1">
      <c r="D29">
        <v>2010</v>
      </c>
      <c r="E29">
        <v>2011</v>
      </c>
      <c r="F29">
        <v>2012</v>
      </c>
      <c r="G29" t="s">
        <v>43</v>
      </c>
      <c r="AY29" s="292" t="s">
        <v>44</v>
      </c>
      <c r="AZ29" s="282"/>
      <c r="BA29" s="282"/>
      <c r="BB29" s="282"/>
      <c r="BC29" s="282"/>
      <c r="BD29" s="282"/>
      <c r="BE29" s="282"/>
      <c r="BF29" s="282"/>
      <c r="BG29" s="282"/>
      <c r="BH29" s="282"/>
      <c r="BI29" s="282"/>
      <c r="BJ29" s="282"/>
      <c r="BK29" s="282"/>
      <c r="BL29" s="282"/>
      <c r="BM29" s="282"/>
      <c r="BN29" s="282"/>
      <c r="BO29" s="282"/>
      <c r="BP29" s="282"/>
      <c r="BQ29" s="282"/>
      <c r="BR29" s="282"/>
      <c r="BS29" s="282"/>
      <c r="BT29" s="282"/>
      <c r="BU29" s="282"/>
      <c r="BV29" s="282"/>
      <c r="BW29" s="293" t="s">
        <v>45</v>
      </c>
      <c r="BX29" s="294"/>
      <c r="BY29" s="58"/>
      <c r="BZ29" s="58"/>
      <c r="CA29" s="59">
        <f>SUM(BA31:BV31)</f>
        <v>207.2</v>
      </c>
      <c r="CB29" s="221">
        <v>0.8</v>
      </c>
      <c r="CC29" s="62">
        <f>PERCENTILE($CC$1:$CC23,0.8)</f>
        <v>660</v>
      </c>
    </row>
    <row r="30" spans="1:123" ht="15.75" thickBot="1">
      <c r="C30" t="s">
        <v>46</v>
      </c>
      <c r="D30">
        <f>COUNTIF(D3:D23,"P")</f>
        <v>16</v>
      </c>
      <c r="E30">
        <f>COUNTIF(T3:T23,"P")</f>
        <v>21</v>
      </c>
      <c r="G30">
        <f>AVERAGE(D30:F30)</f>
        <v>18.5</v>
      </c>
      <c r="AP30" s="57"/>
      <c r="AQ30" s="57"/>
      <c r="AR30" s="57"/>
      <c r="AS30" s="57"/>
      <c r="AT30" s="57"/>
      <c r="AU30" s="57"/>
      <c r="AV30" s="57"/>
      <c r="AW30" s="57"/>
      <c r="AX30" s="57"/>
      <c r="AY30" s="1" t="s">
        <v>47</v>
      </c>
      <c r="AZ30" s="60"/>
      <c r="BA30" s="61">
        <f>SUM(BA3:BA23)</f>
        <v>0</v>
      </c>
      <c r="BB30" s="61">
        <f>SUM(BB3:BB23)</f>
        <v>46</v>
      </c>
      <c r="BC30" s="61"/>
      <c r="BD30" s="61">
        <f>SUM(BD3:BD23)</f>
        <v>43</v>
      </c>
      <c r="BE30" s="61"/>
      <c r="BF30" s="61">
        <f>SUM(BF3:BF23)</f>
        <v>51</v>
      </c>
      <c r="BG30" s="61"/>
      <c r="BH30" s="61">
        <f>SUM(BH3:BH23)</f>
        <v>0</v>
      </c>
      <c r="BI30" s="61">
        <f>SUM(BI3:BI23)</f>
        <v>31</v>
      </c>
      <c r="BJ30" s="61">
        <f>SUM(BJ3:BJ23)</f>
        <v>10</v>
      </c>
      <c r="BK30" s="61">
        <f>SUM(BK3:BK23)</f>
        <v>1</v>
      </c>
      <c r="BL30" s="61">
        <f>SUM(BL3:BL23)</f>
        <v>1</v>
      </c>
      <c r="BM30" s="61"/>
      <c r="BN30" s="61">
        <f>SUM(BN3:BN23)</f>
        <v>0</v>
      </c>
      <c r="BO30" s="61">
        <f>SUM(BO3:BO23)</f>
        <v>4</v>
      </c>
      <c r="BP30" s="61">
        <f>SUM(BP3:BP23)</f>
        <v>4</v>
      </c>
      <c r="BQ30" s="61">
        <f>SUM(BQ3:BQ23)</f>
        <v>0</v>
      </c>
      <c r="BR30" s="61">
        <f>SUM(BR3:BR23)</f>
        <v>3</v>
      </c>
      <c r="BS30" s="61"/>
      <c r="BT30" s="61">
        <f>SUM(BT3:BT23)</f>
        <v>9</v>
      </c>
      <c r="BU30" s="61">
        <f>SUM(BU3:BU23)</f>
        <v>8.1999999999999993</v>
      </c>
      <c r="BV30" s="61">
        <f>SUM(BV3:BV23)</f>
        <v>8.1999999999999993</v>
      </c>
      <c r="BW30" s="298" t="s">
        <v>29</v>
      </c>
      <c r="BX30" s="299"/>
      <c r="BY30" s="62"/>
      <c r="BZ30" s="62"/>
      <c r="CA30" s="63">
        <f>SUM(BA31:BJ31)</f>
        <v>181</v>
      </c>
      <c r="CB30" s="221">
        <v>0.75</v>
      </c>
      <c r="CC30" s="62">
        <f>PERCENTILE($CC$1:$CC24,0.75)</f>
        <v>430</v>
      </c>
    </row>
    <row r="31" spans="1:123" ht="15.75" thickBot="1">
      <c r="C31" t="s">
        <v>48</v>
      </c>
      <c r="D31">
        <f>COUNTIF(D3:D23,"C")</f>
        <v>5</v>
      </c>
      <c r="E31">
        <f>COUNTIF(T3:T23,"C")</f>
        <v>0</v>
      </c>
      <c r="F31">
        <f>COUNTIF(A3:AJ23,"C")</f>
        <v>5</v>
      </c>
      <c r="G31">
        <f>AVERAGE(D31:F31)</f>
        <v>3.3333333333333335</v>
      </c>
      <c r="AP31" s="57"/>
      <c r="AQ31" s="57"/>
      <c r="AR31" s="57"/>
      <c r="AS31" s="57"/>
      <c r="AT31" s="57"/>
      <c r="AU31" s="57"/>
      <c r="AV31" s="57"/>
      <c r="AW31" s="57"/>
      <c r="AX31" s="57"/>
      <c r="AY31" s="1" t="s">
        <v>49</v>
      </c>
      <c r="AZ31" s="60"/>
      <c r="BA31" s="54">
        <f>BA30-BA25</f>
        <v>0</v>
      </c>
      <c r="BB31" s="54">
        <f t="shared" ref="BB31:BV31" si="110">BB30-BB25</f>
        <v>46</v>
      </c>
      <c r="BC31" s="54"/>
      <c r="BD31" s="54">
        <f t="shared" si="110"/>
        <v>43</v>
      </c>
      <c r="BE31" s="54"/>
      <c r="BF31" s="54">
        <f t="shared" si="110"/>
        <v>51</v>
      </c>
      <c r="BG31" s="54"/>
      <c r="BH31" s="54">
        <f t="shared" si="110"/>
        <v>0</v>
      </c>
      <c r="BI31" s="54">
        <f t="shared" si="110"/>
        <v>31</v>
      </c>
      <c r="BJ31" s="54">
        <f t="shared" si="110"/>
        <v>10</v>
      </c>
      <c r="BK31" s="54">
        <f t="shared" si="110"/>
        <v>1</v>
      </c>
      <c r="BL31" s="54">
        <f t="shared" si="110"/>
        <v>1</v>
      </c>
      <c r="BM31" s="54"/>
      <c r="BN31" s="54">
        <f t="shared" si="110"/>
        <v>0</v>
      </c>
      <c r="BO31" s="54"/>
      <c r="BP31" s="54">
        <f t="shared" si="110"/>
        <v>4</v>
      </c>
      <c r="BQ31" s="54">
        <f t="shared" si="110"/>
        <v>0</v>
      </c>
      <c r="BR31" s="54">
        <f t="shared" si="110"/>
        <v>3</v>
      </c>
      <c r="BS31" s="54"/>
      <c r="BT31" s="54">
        <f t="shared" si="110"/>
        <v>9</v>
      </c>
      <c r="BU31" s="54"/>
      <c r="BV31" s="54">
        <f t="shared" si="110"/>
        <v>8.1999999999999993</v>
      </c>
      <c r="BW31" s="298" t="s">
        <v>50</v>
      </c>
      <c r="BX31" s="299"/>
      <c r="BY31" s="62"/>
      <c r="BZ31" s="62"/>
      <c r="CA31" s="63">
        <f>SUM(BK31:BP31)</f>
        <v>6</v>
      </c>
      <c r="CB31" s="221">
        <v>0.7</v>
      </c>
      <c r="CC31" s="62">
        <f>PERCENTILE($CC$1:$CC23,0.7)</f>
        <v>390</v>
      </c>
    </row>
    <row r="32" spans="1:123" ht="15.75" thickBot="1">
      <c r="C32" t="s">
        <v>51</v>
      </c>
      <c r="D32">
        <f>COUNTIF(D3:D23,"V")</f>
        <v>0</v>
      </c>
      <c r="E32">
        <f>COUNTIF(T3:T23,"V")</f>
        <v>0</v>
      </c>
      <c r="F32">
        <f>COUNTIF(AJ3:AJ23,"V")</f>
        <v>0</v>
      </c>
      <c r="G32">
        <f>AVERAGE(D32:F32)</f>
        <v>0</v>
      </c>
      <c r="AP32" s="57"/>
      <c r="AQ32" s="57"/>
      <c r="AR32" s="57"/>
      <c r="AS32" s="57"/>
      <c r="AT32" s="57"/>
      <c r="AU32" s="57"/>
      <c r="AV32" s="57"/>
      <c r="AW32" s="57"/>
      <c r="AX32" s="57"/>
      <c r="AY32" s="1" t="s">
        <v>52</v>
      </c>
      <c r="AZ32" s="60"/>
      <c r="BA32" s="60">
        <f>BA31*100</f>
        <v>0</v>
      </c>
      <c r="BB32" s="6">
        <f>BB31*80</f>
        <v>3680</v>
      </c>
      <c r="BC32" s="6"/>
      <c r="BD32" s="6">
        <f>BD31*60</f>
        <v>2580</v>
      </c>
      <c r="BE32" s="6"/>
      <c r="BF32" s="6">
        <f>BF31*40</f>
        <v>2040</v>
      </c>
      <c r="BG32" s="6"/>
      <c r="BH32" s="6">
        <f>BH31*20</f>
        <v>0</v>
      </c>
      <c r="BI32" s="6">
        <f>BI31*10</f>
        <v>310</v>
      </c>
      <c r="BJ32" s="6">
        <f>BJ31*5</f>
        <v>50</v>
      </c>
      <c r="BK32" s="6">
        <f>BK31*200</f>
        <v>200</v>
      </c>
      <c r="BL32" s="6">
        <f>BL31*100</f>
        <v>100</v>
      </c>
      <c r="BM32" s="6"/>
      <c r="BN32" s="6">
        <f>BN31*50</f>
        <v>0</v>
      </c>
      <c r="BO32" s="6"/>
      <c r="BP32" s="6">
        <f>BP31*25</f>
        <v>100</v>
      </c>
      <c r="BQ32" s="6">
        <f>BQ31*100</f>
        <v>0</v>
      </c>
      <c r="BR32" s="6">
        <f>BR31*50</f>
        <v>150</v>
      </c>
      <c r="BS32" s="6"/>
      <c r="BT32" s="6">
        <f>BT31*25</f>
        <v>225</v>
      </c>
      <c r="BU32" s="6"/>
      <c r="BV32" s="1">
        <f>BV31*10</f>
        <v>82</v>
      </c>
      <c r="BW32" s="300" t="s">
        <v>53</v>
      </c>
      <c r="BX32" s="301"/>
      <c r="BY32" s="64"/>
      <c r="BZ32" s="64"/>
      <c r="CA32" s="65">
        <f>SUM(BQ31:BV31)</f>
        <v>20.2</v>
      </c>
      <c r="CB32" s="221">
        <v>0.6</v>
      </c>
      <c r="CC32" s="62">
        <f>PERCENTILE($CC$1:$CC23,0.6)</f>
        <v>380</v>
      </c>
    </row>
    <row r="33" spans="3:81" ht="15.75" thickBot="1">
      <c r="C33" t="s">
        <v>34</v>
      </c>
      <c r="D33">
        <f>SUM(D30:D32)</f>
        <v>21</v>
      </c>
      <c r="E33">
        <f>SUM(E30:E32)</f>
        <v>21</v>
      </c>
      <c r="G33">
        <f>AVERAGE(D33:F33)</f>
        <v>21</v>
      </c>
      <c r="AY33" s="66" t="s">
        <v>54</v>
      </c>
      <c r="AZ33" s="67"/>
      <c r="BA33" s="60">
        <f>SUM(BA32:BV32)</f>
        <v>9517</v>
      </c>
      <c r="BB33" s="68">
        <f>BA33/AZ25</f>
        <v>514.43243243243239</v>
      </c>
      <c r="BC33" s="34"/>
      <c r="BW33" s="302" t="s">
        <v>52</v>
      </c>
      <c r="BX33" s="69" t="s">
        <v>55</v>
      </c>
      <c r="BY33" s="58"/>
      <c r="BZ33" s="58"/>
      <c r="CA33" s="70">
        <f>AVERAGE(CC3:CC23)</f>
        <v>450.8095238095238</v>
      </c>
      <c r="CB33" s="221">
        <v>0.5</v>
      </c>
      <c r="CC33" s="62">
        <f>PERCENTILE($CC$1:$CC23,0.5)</f>
        <v>320</v>
      </c>
    </row>
    <row r="34" spans="3:81" ht="15.75" thickBot="1">
      <c r="AY34" s="7"/>
      <c r="AZ34" s="9"/>
      <c r="BA34" s="6">
        <f>(SUM($AZ$3:$AZ$23))*($CE$2/3)</f>
        <v>2713.333333333333</v>
      </c>
      <c r="BB34" s="278" t="str">
        <f>IF(BA33&gt;BA34,"ATINGE CONCEITO 3","NAO")</f>
        <v>ATINGE CONCEITO 3</v>
      </c>
      <c r="BC34" s="279"/>
      <c r="BD34" s="279"/>
      <c r="BE34" s="279"/>
      <c r="BF34" s="279"/>
      <c r="BG34" s="279"/>
      <c r="BH34" s="279"/>
      <c r="BW34" s="303"/>
      <c r="BX34" s="71" t="s">
        <v>56</v>
      </c>
      <c r="BY34" s="62"/>
      <c r="BZ34" s="62"/>
      <c r="CA34" s="63">
        <f>QUARTILE(CC3:CC23,1)</f>
        <v>275</v>
      </c>
      <c r="CB34" s="221">
        <v>0.4</v>
      </c>
      <c r="CC34" s="62">
        <f>PERCENTILE($CC$1:$CC23,0.4)</f>
        <v>287</v>
      </c>
    </row>
    <row r="35" spans="3:81" ht="15.75" thickBot="1">
      <c r="AY35" s="72" t="s">
        <v>57</v>
      </c>
      <c r="AZ35" s="73"/>
      <c r="BA35" s="6">
        <f>(SUM($AZ$3:$AZ$23))*($CG$2/3)</f>
        <v>3453.333333333333</v>
      </c>
      <c r="BB35" s="278" t="str">
        <f>IF(BA33&gt;=BA35,"ATINGE CONCEITO 4","NAO")</f>
        <v>ATINGE CONCEITO 4</v>
      </c>
      <c r="BC35" s="279"/>
      <c r="BD35" s="279"/>
      <c r="BE35" s="279"/>
      <c r="BF35" s="279"/>
      <c r="BG35" s="279"/>
      <c r="BH35" s="279"/>
      <c r="BW35" s="303"/>
      <c r="BX35" s="71" t="s">
        <v>58</v>
      </c>
      <c r="BY35" s="62"/>
      <c r="BZ35" s="62"/>
      <c r="CA35" s="74">
        <f>MEDIAN(CC3:CC23)</f>
        <v>320</v>
      </c>
      <c r="CB35" s="221">
        <v>0.35</v>
      </c>
      <c r="CC35" s="62">
        <f>PERCENTILE($CC$1:$CC14,0.35)</f>
        <v>283.5</v>
      </c>
    </row>
    <row r="36" spans="3:81" ht="15.75" thickBot="1">
      <c r="AY36" s="66"/>
      <c r="AZ36" s="67"/>
      <c r="BA36" s="6">
        <f>(SUM($AZ$3:$AZ$23))*($CI$2/3)</f>
        <v>4440</v>
      </c>
      <c r="BB36" s="278" t="str">
        <f>IF(BA33&gt;=BA36,"ATINGE CONCEITO 5","NAO")</f>
        <v>ATINGE CONCEITO 5</v>
      </c>
      <c r="BC36" s="279"/>
      <c r="BD36" s="279"/>
      <c r="BE36" s="279"/>
      <c r="BF36" s="279"/>
      <c r="BG36" s="279"/>
      <c r="BH36" s="279"/>
      <c r="BW36" s="303"/>
      <c r="BX36" s="71" t="s">
        <v>59</v>
      </c>
      <c r="BY36" s="62"/>
      <c r="BZ36" s="62"/>
      <c r="CA36" s="63">
        <f>QUARTILE(CC3:CC23,3)</f>
        <v>430</v>
      </c>
      <c r="CB36" s="221">
        <v>0.3</v>
      </c>
      <c r="CC36" s="62">
        <f>PERCENTILE($CC$1:$CC23,0.3)</f>
        <v>280</v>
      </c>
    </row>
    <row r="37" spans="3:81" ht="15.75" thickBot="1">
      <c r="BW37" s="304"/>
      <c r="BX37" s="75" t="s">
        <v>60</v>
      </c>
      <c r="BY37" s="64"/>
      <c r="BZ37" s="64"/>
      <c r="CA37" s="65">
        <f>QUARTILE(CC3:CC23,4)</f>
        <v>1275</v>
      </c>
    </row>
    <row r="38" spans="3:81" ht="15.75" thickBot="1"/>
    <row r="39" spans="3:81" ht="15.75" thickBot="1">
      <c r="AY39" s="292" t="s">
        <v>61</v>
      </c>
      <c r="AZ39" s="282"/>
      <c r="BA39" s="282"/>
      <c r="BB39" s="282"/>
      <c r="BC39" s="282"/>
      <c r="BD39" s="282"/>
      <c r="BE39" s="282"/>
      <c r="BF39" s="282"/>
      <c r="BG39" s="282"/>
      <c r="BH39" s="282"/>
      <c r="BI39" s="282"/>
      <c r="BJ39" s="282"/>
      <c r="BK39" s="282"/>
      <c r="BL39" s="282"/>
      <c r="BM39" s="282"/>
      <c r="BN39" s="282"/>
      <c r="BO39" s="282"/>
      <c r="BP39" s="282"/>
      <c r="BQ39" s="282"/>
      <c r="BR39" s="282"/>
      <c r="BS39" s="282"/>
      <c r="BT39" s="282"/>
      <c r="BU39" s="282"/>
      <c r="BV39" s="283"/>
    </row>
    <row r="40" spans="3:81" ht="15.75" thickBot="1">
      <c r="AY40" s="76"/>
      <c r="AZ40" s="60"/>
      <c r="BA40" s="1" t="s">
        <v>62</v>
      </c>
      <c r="BB40" s="54"/>
      <c r="BC40" s="54"/>
      <c r="BD40" s="54" t="s">
        <v>63</v>
      </c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60"/>
    </row>
    <row r="41" spans="3:81" ht="15.75" thickBot="1">
      <c r="AY41" s="1" t="s">
        <v>64</v>
      </c>
      <c r="AZ41" s="60"/>
      <c r="BA41" s="309">
        <f>AZ25-COUNTIF(CE3:CE23,"NAO")</f>
        <v>17.5</v>
      </c>
      <c r="BB41" s="281"/>
      <c r="BC41" s="77"/>
      <c r="BD41" s="310">
        <f>(BA41/G30)*100</f>
        <v>94.594594594594597</v>
      </c>
      <c r="BE41" s="311"/>
      <c r="BF41" s="312"/>
      <c r="BG41" s="78"/>
      <c r="BH41" s="54" t="str">
        <f>IF(BD41&gt;=80,"ATINGEM CONCEITO 3","NAO")</f>
        <v>ATINGEM CONCEITO 3</v>
      </c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60"/>
    </row>
    <row r="42" spans="3:81" ht="15.75" thickBot="1">
      <c r="AY42" s="1" t="s">
        <v>65</v>
      </c>
      <c r="AZ42" s="60"/>
      <c r="BA42" s="309">
        <f>AZ25-COUNTIF(CG3:CG23,"=NAO")</f>
        <v>17.5</v>
      </c>
      <c r="BB42" s="281"/>
      <c r="BC42" s="77"/>
      <c r="BD42" s="310">
        <f>(BA42/G30)*100</f>
        <v>94.594594594594597</v>
      </c>
      <c r="BE42" s="311"/>
      <c r="BF42" s="312"/>
      <c r="BG42" s="78"/>
      <c r="BH42" s="54" t="str">
        <f>IF(BD42&gt;=80," ATINGEM CONCEITO 4","NAO")</f>
        <v xml:space="preserve"> ATINGEM CONCEITO 4</v>
      </c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60"/>
    </row>
    <row r="43" spans="3:81" ht="15.75" thickBot="1">
      <c r="AY43" s="313" t="s">
        <v>66</v>
      </c>
      <c r="AZ43" s="314"/>
      <c r="BA43" s="309">
        <f>AZ25-COUNTIF(CI3:CI23,"=NAO")</f>
        <v>16.5</v>
      </c>
      <c r="BB43" s="281"/>
      <c r="BC43" s="77"/>
      <c r="BD43" s="310">
        <f>(BA43/G30)*100</f>
        <v>89.189189189189193</v>
      </c>
      <c r="BE43" s="311"/>
      <c r="BF43" s="312"/>
      <c r="BG43" s="78"/>
      <c r="BH43" s="54" t="str">
        <f>IF(BD43&gt;=80,"ATINGEM CONCEITO 5","NAO")</f>
        <v>ATINGEM CONCEITO 5</v>
      </c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60"/>
    </row>
    <row r="45" spans="3:81" ht="15.75" thickBot="1"/>
    <row r="46" spans="3:81" ht="15.75" thickBot="1">
      <c r="AY46" s="292" t="s">
        <v>67</v>
      </c>
      <c r="AZ46" s="282"/>
      <c r="BA46" s="282"/>
      <c r="BB46" s="282"/>
      <c r="BC46" s="282"/>
      <c r="BD46" s="282"/>
      <c r="BE46" s="282"/>
      <c r="BF46" s="282"/>
      <c r="BG46" s="282"/>
      <c r="BH46" s="282"/>
      <c r="BI46" s="282"/>
      <c r="BJ46" s="282"/>
      <c r="BK46" s="282"/>
      <c r="BL46" s="282"/>
      <c r="BM46" s="282"/>
      <c r="BN46" s="282"/>
      <c r="BO46" s="282"/>
      <c r="BP46" s="282"/>
      <c r="BQ46" s="282"/>
      <c r="BR46" s="282"/>
      <c r="BS46" s="282"/>
      <c r="BT46" s="282"/>
      <c r="BU46" s="282"/>
      <c r="BV46" s="283"/>
    </row>
    <row r="47" spans="3:81" ht="15.75" thickBot="1">
      <c r="AY47" t="s">
        <v>43</v>
      </c>
      <c r="AZ47">
        <f>G30</f>
        <v>18.5</v>
      </c>
      <c r="BA47" s="79" t="s">
        <v>8</v>
      </c>
      <c r="BB47" s="80" t="s">
        <v>9</v>
      </c>
      <c r="BC47" s="80"/>
      <c r="BD47" s="80" t="s">
        <v>10</v>
      </c>
      <c r="BE47" s="80"/>
      <c r="BF47" s="80" t="s">
        <v>11</v>
      </c>
      <c r="BG47" s="80"/>
      <c r="BH47" s="80" t="s">
        <v>12</v>
      </c>
      <c r="BI47" s="80" t="s">
        <v>13</v>
      </c>
      <c r="BJ47" s="80" t="s">
        <v>14</v>
      </c>
      <c r="BK47" s="80" t="s">
        <v>15</v>
      </c>
      <c r="BL47" s="80" t="s">
        <v>16</v>
      </c>
      <c r="BM47" s="80"/>
      <c r="BN47" s="80" t="s">
        <v>17</v>
      </c>
      <c r="BO47" s="80"/>
      <c r="BP47" s="80" t="s">
        <v>27</v>
      </c>
      <c r="BQ47" s="80" t="s">
        <v>19</v>
      </c>
      <c r="BR47" s="80" t="s">
        <v>20</v>
      </c>
      <c r="BS47" s="80"/>
      <c r="BT47" s="80" t="s">
        <v>21</v>
      </c>
      <c r="BU47" s="80"/>
      <c r="BV47" s="81" t="s">
        <v>22</v>
      </c>
    </row>
    <row r="48" spans="3:81">
      <c r="AY48" t="s">
        <v>68</v>
      </c>
      <c r="BA48">
        <f>COUNTIF(BA3:BA23,"&gt;0")</f>
        <v>0</v>
      </c>
      <c r="BB48">
        <f>COUNTIF(BB3:BB23,"&gt;0")</f>
        <v>18</v>
      </c>
      <c r="BD48">
        <f>COUNTIF(BD3:BD23,"&gt;0")</f>
        <v>15</v>
      </c>
      <c r="BF48">
        <f>COUNTIF(BF3:BF23,"&gt;0")</f>
        <v>16</v>
      </c>
      <c r="BH48">
        <f t="shared" ref="BH48:BV48" si="111">COUNTIF(BH3:BH23,"&gt;0")</f>
        <v>0</v>
      </c>
      <c r="BI48">
        <f t="shared" si="111"/>
        <v>12</v>
      </c>
      <c r="BJ48">
        <f t="shared" si="111"/>
        <v>5</v>
      </c>
      <c r="BK48">
        <f t="shared" si="111"/>
        <v>1</v>
      </c>
      <c r="BL48">
        <f t="shared" si="111"/>
        <v>1</v>
      </c>
      <c r="BM48">
        <f t="shared" si="111"/>
        <v>2</v>
      </c>
      <c r="BN48">
        <f t="shared" si="111"/>
        <v>0</v>
      </c>
      <c r="BO48">
        <f t="shared" si="111"/>
        <v>4</v>
      </c>
      <c r="BP48">
        <f t="shared" si="111"/>
        <v>4</v>
      </c>
      <c r="BQ48">
        <f t="shared" si="111"/>
        <v>0</v>
      </c>
      <c r="BR48">
        <f t="shared" si="111"/>
        <v>3</v>
      </c>
      <c r="BS48">
        <f t="shared" si="111"/>
        <v>3</v>
      </c>
      <c r="BT48">
        <f t="shared" si="111"/>
        <v>5</v>
      </c>
      <c r="BU48">
        <f t="shared" si="111"/>
        <v>7</v>
      </c>
      <c r="BV48">
        <f t="shared" si="111"/>
        <v>7</v>
      </c>
    </row>
    <row r="49" spans="51:74">
      <c r="AY49" t="s">
        <v>69</v>
      </c>
      <c r="BA49" s="82">
        <f>BA48/$AZ$47*100</f>
        <v>0</v>
      </c>
      <c r="BB49" s="82">
        <f t="shared" ref="BB49:BV49" si="112">BB48/$AZ$47*100</f>
        <v>97.297297297297305</v>
      </c>
      <c r="BC49" s="82"/>
      <c r="BD49" s="82">
        <f t="shared" si="112"/>
        <v>81.081081081081081</v>
      </c>
      <c r="BE49" s="82"/>
      <c r="BF49" s="82">
        <f t="shared" si="112"/>
        <v>86.486486486486484</v>
      </c>
      <c r="BG49" s="82"/>
      <c r="BH49" s="82">
        <f t="shared" si="112"/>
        <v>0</v>
      </c>
      <c r="BI49" s="82">
        <f t="shared" si="112"/>
        <v>64.86486486486487</v>
      </c>
      <c r="BJ49" s="82">
        <f t="shared" si="112"/>
        <v>27.027027027027028</v>
      </c>
      <c r="BK49" s="82">
        <f t="shared" si="112"/>
        <v>5.4054054054054053</v>
      </c>
      <c r="BL49" s="82">
        <f t="shared" si="112"/>
        <v>5.4054054054054053</v>
      </c>
      <c r="BM49" s="82">
        <f t="shared" si="112"/>
        <v>10.810810810810811</v>
      </c>
      <c r="BN49" s="82">
        <f t="shared" si="112"/>
        <v>0</v>
      </c>
      <c r="BO49" s="82">
        <f t="shared" si="112"/>
        <v>21.621621621621621</v>
      </c>
      <c r="BP49" s="82">
        <f t="shared" si="112"/>
        <v>21.621621621621621</v>
      </c>
      <c r="BQ49" s="82">
        <f t="shared" si="112"/>
        <v>0</v>
      </c>
      <c r="BR49" s="82">
        <f t="shared" si="112"/>
        <v>16.216216216216218</v>
      </c>
      <c r="BS49" s="82">
        <f t="shared" si="112"/>
        <v>16.216216216216218</v>
      </c>
      <c r="BT49" s="82">
        <f t="shared" si="112"/>
        <v>27.027027027027028</v>
      </c>
      <c r="BU49" s="82">
        <f t="shared" si="112"/>
        <v>37.837837837837839</v>
      </c>
      <c r="BV49" s="82">
        <f t="shared" si="112"/>
        <v>37.837837837837839</v>
      </c>
    </row>
    <row r="50" spans="51:74" ht="15.75" thickBot="1">
      <c r="BA50" t="s">
        <v>29</v>
      </c>
      <c r="BK50" t="s">
        <v>50</v>
      </c>
      <c r="BQ50" t="s">
        <v>53</v>
      </c>
    </row>
    <row r="51" spans="51:74" ht="15.75" thickBot="1">
      <c r="AY51" t="s">
        <v>23</v>
      </c>
      <c r="BA51" s="288">
        <f>COUNTIF(BC3:BC23,"&gt;0")/$AZ$47*100</f>
        <v>97.297297297297305</v>
      </c>
      <c r="BB51" s="289"/>
      <c r="BC51" s="83"/>
      <c r="BJ51" t="s">
        <v>26</v>
      </c>
      <c r="BK51" s="288">
        <f>COUNTIF(BM3:BM23,"&gt;0")/$AZ$47*100</f>
        <v>10.810810810810811</v>
      </c>
      <c r="BL51" s="289"/>
      <c r="BM51" s="83"/>
      <c r="BP51" t="s">
        <v>28</v>
      </c>
      <c r="BQ51" s="288">
        <f>COUNTIF(BS3:BS23,"&gt;0")/$AZ$47*100</f>
        <v>16.216216216216218</v>
      </c>
      <c r="BR51" s="289"/>
      <c r="BS51" s="83"/>
    </row>
    <row r="52" spans="51:74" ht="15.75" thickBot="1">
      <c r="AY52" t="s">
        <v>24</v>
      </c>
      <c r="BA52" s="305">
        <f>COUNTIF(BE3:BE115,"&gt;0")/$AZ$47*100</f>
        <v>113.51351351351352</v>
      </c>
      <c r="BB52" s="306"/>
      <c r="BC52" s="306"/>
      <c r="BD52" s="307"/>
      <c r="BE52" s="83"/>
    </row>
    <row r="53" spans="51:74" ht="15.75" thickBot="1">
      <c r="AY53" t="s">
        <v>70</v>
      </c>
      <c r="BA53" s="288">
        <f>COUNTIF(BG3:BG23,"&gt;0")/$AZ$47*100</f>
        <v>113.51351351351352</v>
      </c>
      <c r="BB53" s="308"/>
      <c r="BC53" s="308"/>
      <c r="BD53" s="308"/>
      <c r="BE53" s="308"/>
      <c r="BF53" s="289"/>
      <c r="BG53" s="57"/>
    </row>
  </sheetData>
  <protectedRanges>
    <protectedRange password="E804" sqref="T104:AI104" name="Dados da produção_1"/>
  </protectedRanges>
  <mergeCells count="29">
    <mergeCell ref="E1:S1"/>
    <mergeCell ref="U1:AI1"/>
    <mergeCell ref="AK1:AY1"/>
    <mergeCell ref="BA1:BV1"/>
    <mergeCell ref="CB28:CC28"/>
    <mergeCell ref="BW33:BW37"/>
    <mergeCell ref="BB34:BH34"/>
    <mergeCell ref="BB35:BH35"/>
    <mergeCell ref="BB36:BH36"/>
    <mergeCell ref="AY29:BV29"/>
    <mergeCell ref="BA53:BF53"/>
    <mergeCell ref="AY39:BV39"/>
    <mergeCell ref="BA41:BB41"/>
    <mergeCell ref="BD41:BF41"/>
    <mergeCell ref="BA42:BB42"/>
    <mergeCell ref="BD42:BF42"/>
    <mergeCell ref="AY43:AZ43"/>
    <mergeCell ref="BA43:BB43"/>
    <mergeCell ref="BD43:BF43"/>
    <mergeCell ref="BA52:BD52"/>
    <mergeCell ref="AY46:BV46"/>
    <mergeCell ref="BA51:BB51"/>
    <mergeCell ref="BK51:BL51"/>
    <mergeCell ref="BQ51:BR51"/>
    <mergeCell ref="BW28:CA28"/>
    <mergeCell ref="BW29:BX29"/>
    <mergeCell ref="BW30:BX30"/>
    <mergeCell ref="BW31:BX31"/>
    <mergeCell ref="BW32:BX32"/>
  </mergeCells>
  <phoneticPr fontId="0" type="noConversion"/>
  <pageMargins left="0.511811024" right="0.511811024" top="0.78740157499999996" bottom="0.78740157499999996" header="0.31496062000000002" footer="0.31496062000000002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2:C8"/>
  <sheetViews>
    <sheetView workbookViewId="0">
      <selection activeCell="B8" sqref="B8"/>
    </sheetView>
  </sheetViews>
  <sheetFormatPr defaultRowHeight="15"/>
  <cols>
    <col min="2" max="2" width="10.140625" customWidth="1"/>
  </cols>
  <sheetData>
    <row r="2" spans="1:3">
      <c r="B2" t="s">
        <v>602</v>
      </c>
      <c r="C2" t="s">
        <v>58</v>
      </c>
    </row>
    <row r="3" spans="1:3">
      <c r="A3" t="s">
        <v>593</v>
      </c>
      <c r="B3">
        <v>510</v>
      </c>
      <c r="C3">
        <v>320</v>
      </c>
    </row>
    <row r="4" spans="1:3">
      <c r="A4" t="s">
        <v>595</v>
      </c>
      <c r="B4">
        <v>503</v>
      </c>
      <c r="C4">
        <v>400</v>
      </c>
    </row>
    <row r="5" spans="1:3">
      <c r="A5" t="s">
        <v>594</v>
      </c>
      <c r="B5">
        <v>475</v>
      </c>
      <c r="C5">
        <v>376</v>
      </c>
    </row>
    <row r="6" spans="1:3">
      <c r="A6" t="s">
        <v>358</v>
      </c>
      <c r="B6">
        <f ca="1">AVERAGE(B3:B6)</f>
        <v>496</v>
      </c>
      <c r="C6">
        <f ca="1">AVERAGE(C3:C6)</f>
        <v>365.33333333333331</v>
      </c>
    </row>
    <row r="8" spans="1:3">
      <c r="A8" t="s">
        <v>603</v>
      </c>
    </row>
  </sheetData>
  <phoneticPr fontId="0" type="noConversion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S52"/>
  <sheetViews>
    <sheetView workbookViewId="0"/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5.75" thickBot="1">
      <c r="A3" s="101" t="s">
        <v>105</v>
      </c>
      <c r="B3" s="102">
        <v>1</v>
      </c>
      <c r="C3" s="103" t="s">
        <v>106</v>
      </c>
      <c r="D3" s="85" t="s">
        <v>36</v>
      </c>
      <c r="E3" s="104"/>
      <c r="F3" s="104"/>
      <c r="G3" s="104"/>
      <c r="H3" s="104">
        <v>1</v>
      </c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85" t="s">
        <v>36</v>
      </c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>
        <v>2</v>
      </c>
      <c r="AF3" s="104"/>
      <c r="AG3" s="104"/>
      <c r="AH3" s="104"/>
      <c r="AI3" s="104">
        <v>2</v>
      </c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2</v>
      </c>
      <c r="BA3" s="30">
        <f t="shared" ref="BA3:BB18" si="0">SUM(E3,U3,AK3)</f>
        <v>0</v>
      </c>
      <c r="BB3" s="31">
        <f t="shared" si="0"/>
        <v>0</v>
      </c>
      <c r="BC3" s="31">
        <f>SUM(BA3:BB3)</f>
        <v>0</v>
      </c>
      <c r="BD3" s="31">
        <f t="shared" ref="BD3:BD20" si="1">SUM(G3,W3,AM3)</f>
        <v>0</v>
      </c>
      <c r="BE3" s="31">
        <f>SUM(BC3:BD3)</f>
        <v>0</v>
      </c>
      <c r="BF3" s="31">
        <f t="shared" ref="BF3:BF20" si="2">SUM(H3,X3,AN3)</f>
        <v>1</v>
      </c>
      <c r="BG3" s="31">
        <f>BA3+BB3+BD3+BF3</f>
        <v>1</v>
      </c>
      <c r="BH3" s="31">
        <f t="shared" ref="BH3:BJ20" si="3">SUM(I3,Y3,AO3)</f>
        <v>0</v>
      </c>
      <c r="BI3" s="31">
        <f t="shared" si="3"/>
        <v>0</v>
      </c>
      <c r="BJ3" s="31">
        <f t="shared" si="3"/>
        <v>0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20" si="4">SUM(AT3,AD3,N3)</f>
        <v>0</v>
      </c>
      <c r="BO3" s="31">
        <f t="shared" si="4"/>
        <v>2</v>
      </c>
      <c r="BP3" s="31">
        <f>IF(BO3&gt;=3,3,BO3)</f>
        <v>2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20" si="5">SUM(AX3,AH3,R3)</f>
        <v>0</v>
      </c>
      <c r="BU3" s="32">
        <f t="shared" si="5"/>
        <v>2</v>
      </c>
      <c r="BV3" s="32">
        <f>IF(BU3&gt;=3,3,BU3)</f>
        <v>2</v>
      </c>
      <c r="BX3" s="30">
        <f>(BA3*100)+(BB3*80)+(BD3*60)+(BF3*40)+(BH3*20)</f>
        <v>40</v>
      </c>
      <c r="BY3" s="31">
        <f>IF(BI3&gt;3,30,BI3*10)</f>
        <v>0</v>
      </c>
      <c r="BZ3" s="31">
        <f>IF(BJ3&gt;3,15,BJ3*5)</f>
        <v>0</v>
      </c>
      <c r="CA3" s="31">
        <f>(BK3*200)+(BL3*100)+(BN3*50)+(BP3*20)</f>
        <v>40</v>
      </c>
      <c r="CB3" s="31">
        <f>(BQ3*100)+(BR3*50)+(BT3*25)+(BV3*10)</f>
        <v>20</v>
      </c>
      <c r="CC3" s="32">
        <f>IF(AZ3&gt;0,SUM(BX3:CB3),"")</f>
        <v>100</v>
      </c>
      <c r="CD3" s="176">
        <f t="shared" ref="CD3:CD20" si="6">$CC3-(($CE$2/3)*$AZ3)</f>
        <v>-46.666666666666657</v>
      </c>
      <c r="CE3" s="24" t="str">
        <f>IF(AZ3=0," ",IF(CD3&gt;=0,3,"NAO"))</f>
        <v>NAO</v>
      </c>
      <c r="CF3" s="176">
        <f t="shared" ref="CF3:CF20" si="7">$CC3-(($CG$2/3)*$AZ3)</f>
        <v>-86.666666666666657</v>
      </c>
      <c r="CG3" s="24" t="str">
        <f>IF(AZ3=0," ",IF(CF3&gt;=0,4,"NAO"))</f>
        <v>NAO</v>
      </c>
      <c r="CH3" s="176">
        <f t="shared" ref="CH3:CH20" si="8">$CC3-(($CI$2/3)*$AZ3)</f>
        <v>-140</v>
      </c>
      <c r="CI3" s="24" t="str">
        <f>IF(AZ3=0," ",IF(CH3&gt;=0,5,"NAO"))</f>
        <v>NAO</v>
      </c>
      <c r="CK3" s="24">
        <f t="shared" ref="CK3:CK20" si="9">(CC3/(SUM($CC$3:$CC$20))*100)</f>
        <v>0.78957757599684175</v>
      </c>
      <c r="CM3" s="24">
        <f t="shared" ref="CM3:CM20" si="10">BA3/(SUM(BA$3:BA$20)/100)</f>
        <v>0</v>
      </c>
      <c r="CN3" s="24">
        <f t="shared" ref="CN3:CN20" si="11">BB3/(SUM(BB$3:BB$20)/100)</f>
        <v>0</v>
      </c>
      <c r="CO3" s="24">
        <f t="shared" ref="CO3:CO20" si="12">BD3/(SUM(BD$3:BD$20)/100)</f>
        <v>0</v>
      </c>
      <c r="CP3" s="24">
        <f t="shared" ref="CP3:CP20" si="13">BF3/(SUM(BF$3:BF$20)/100)</f>
        <v>3.3333333333333335</v>
      </c>
      <c r="CQ3" s="24">
        <f t="shared" ref="CQ3:CQ20" si="14">BH3/(SUM(BH$3:BH$20)/100)</f>
        <v>0</v>
      </c>
      <c r="CR3" s="24">
        <f t="shared" ref="CR3:CR20" si="15">BI3/(SUM(BI$3:BI$20)/100)</f>
        <v>0</v>
      </c>
      <c r="CS3" s="24">
        <f t="shared" ref="CS3:CS20" si="16">BJ3/(SUM(BJ$3:BJ$20)/100)</f>
        <v>0</v>
      </c>
      <c r="CT3" s="24" t="e">
        <f t="shared" ref="CT3:CT20" si="17">BK3/(SUM(BK$3:BK$20)/100)</f>
        <v>#DIV/0!</v>
      </c>
      <c r="CU3" s="24" t="e">
        <f t="shared" ref="CU3:CU20" si="18">BL3/(SUM(BL$3:BL$20)/100)</f>
        <v>#DIV/0!</v>
      </c>
      <c r="CV3" s="24">
        <f t="shared" ref="CV3:CV20" si="19">BN3/(SUM(BN$3:BN$20)/100)</f>
        <v>0</v>
      </c>
      <c r="CW3" s="24">
        <f t="shared" ref="CW3:CW20" si="20">BO3/(SUM(BO$3:BO$20)/100)</f>
        <v>50</v>
      </c>
      <c r="CX3" s="24">
        <f t="shared" ref="CX3:CX20" si="21">BP3/(SUM(BP$3:BP$20)/100)</f>
        <v>50</v>
      </c>
      <c r="CY3" s="24" t="e">
        <f t="shared" ref="CY3:CY20" si="22">BQ3/(SUM(BQ$3:BQ$20)/100)</f>
        <v>#DIV/0!</v>
      </c>
      <c r="CZ3" s="24" t="e">
        <f t="shared" ref="CZ3:CZ20" si="23">BR3/(SUM(BR$3:BR$20)/100)</f>
        <v>#DIV/0!</v>
      </c>
      <c r="DA3" s="24" t="e">
        <f t="shared" ref="DA3:DA20" si="24">BT3/(SUM(BT$3:BT$20)/100)</f>
        <v>#DIV/0!</v>
      </c>
      <c r="DB3" s="24">
        <f t="shared" ref="DB3:DB20" si="25">BU3/(SUM(BU$3:BU$20)/100)</f>
        <v>25</v>
      </c>
      <c r="DC3" s="24">
        <f t="shared" ref="DC3:DC20" si="26">BV3/(SUM(BV$3:BV$20)/100)</f>
        <v>25</v>
      </c>
      <c r="DE3" s="24">
        <f>COUNTIF(BA3,"&lt;&gt;0")</f>
        <v>0</v>
      </c>
      <c r="DF3" s="24">
        <f>COUNTIF(BB3,"&lt;&gt;0")</f>
        <v>0</v>
      </c>
      <c r="DG3" s="24">
        <f>COUNTIF(BD3,"&lt;&gt;0")</f>
        <v>0</v>
      </c>
      <c r="DH3" s="24">
        <f>COUNTIF(BF3,"&lt;&gt;0")</f>
        <v>1</v>
      </c>
      <c r="DI3" s="24">
        <f t="shared" ref="DI3:DM18" si="27">COUNTIF(BH3,"&lt;&gt;0")</f>
        <v>0</v>
      </c>
      <c r="DJ3" s="24">
        <f t="shared" si="27"/>
        <v>0</v>
      </c>
      <c r="DK3" s="24">
        <f t="shared" si="27"/>
        <v>0</v>
      </c>
      <c r="DL3" s="24">
        <f t="shared" si="27"/>
        <v>0</v>
      </c>
      <c r="DM3" s="24">
        <f t="shared" si="27"/>
        <v>0</v>
      </c>
      <c r="DN3" s="24">
        <f t="shared" ref="DN3:DN20" si="28">COUNTIF(BN3,"&lt;&gt;0")</f>
        <v>0</v>
      </c>
      <c r="DO3" s="24">
        <f>COUNTIF(BP3,"&lt;&gt;0")</f>
        <v>1</v>
      </c>
      <c r="DP3" s="24">
        <f>COUNTIF(BQ3,"&lt;&gt;0")</f>
        <v>0</v>
      </c>
      <c r="DQ3" s="24">
        <f>COUNTIF(BR3,"&lt;&gt;0")</f>
        <v>0</v>
      </c>
      <c r="DR3" s="24">
        <f>COUNTIF(BT3,"&lt;&gt;0")</f>
        <v>0</v>
      </c>
      <c r="DS3" s="24">
        <f>COUNTIF(BV3,"&lt;&gt;0")</f>
        <v>1</v>
      </c>
    </row>
    <row r="4" spans="1:123" s="24" customFormat="1" ht="15.75" thickBot="1">
      <c r="A4" s="101" t="s">
        <v>105</v>
      </c>
      <c r="B4" s="102">
        <v>2</v>
      </c>
      <c r="C4" s="103" t="s">
        <v>107</v>
      </c>
      <c r="D4" s="85" t="s">
        <v>36</v>
      </c>
      <c r="E4" s="105">
        <v>2</v>
      </c>
      <c r="F4" s="105"/>
      <c r="G4" s="105">
        <v>3</v>
      </c>
      <c r="H4" s="105">
        <v>3</v>
      </c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85" t="s">
        <v>36</v>
      </c>
      <c r="U4" s="105"/>
      <c r="V4" s="105">
        <v>3</v>
      </c>
      <c r="W4" s="105">
        <v>2</v>
      </c>
      <c r="X4" s="105">
        <v>2</v>
      </c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20" si="29">COUNTIF(D4:AY4,"P")</f>
        <v>2</v>
      </c>
      <c r="BA4" s="30">
        <f t="shared" si="0"/>
        <v>2</v>
      </c>
      <c r="BB4" s="31">
        <f t="shared" si="0"/>
        <v>3</v>
      </c>
      <c r="BC4" s="31">
        <f t="shared" ref="BC4:BC20" si="30">SUM(BA4:BB4)</f>
        <v>5</v>
      </c>
      <c r="BD4" s="31">
        <f t="shared" si="1"/>
        <v>5</v>
      </c>
      <c r="BE4" s="31">
        <f t="shared" ref="BE4:BE20" si="31">SUM(BC4:BD4)</f>
        <v>10</v>
      </c>
      <c r="BF4" s="31">
        <f t="shared" si="2"/>
        <v>5</v>
      </c>
      <c r="BG4" s="31">
        <f t="shared" ref="BG4:BG20" si="32">BA4+BB4+BD4+BF4</f>
        <v>15</v>
      </c>
      <c r="BH4" s="31">
        <f t="shared" si="3"/>
        <v>0</v>
      </c>
      <c r="BI4" s="31">
        <f t="shared" si="3"/>
        <v>0</v>
      </c>
      <c r="BJ4" s="31">
        <f t="shared" si="3"/>
        <v>0</v>
      </c>
      <c r="BK4" s="31">
        <f t="shared" ref="BK4:BL20" si="33">SUM(AR4,AB4,L4)</f>
        <v>0</v>
      </c>
      <c r="BL4" s="31">
        <f t="shared" si="33"/>
        <v>0</v>
      </c>
      <c r="BM4" s="31">
        <f t="shared" ref="BM4:BM20" si="34">SUM(BK4:BL4)</f>
        <v>0</v>
      </c>
      <c r="BN4" s="31">
        <f t="shared" si="4"/>
        <v>0</v>
      </c>
      <c r="BO4" s="31">
        <f t="shared" si="4"/>
        <v>0</v>
      </c>
      <c r="BP4" s="31">
        <f t="shared" ref="BP4:BP20" si="35">IF(BO4&gt;=3,3,BO4)</f>
        <v>0</v>
      </c>
      <c r="BQ4" s="31">
        <f t="shared" ref="BQ4:BR20" si="36">SUM(AV4,AF4,P4)</f>
        <v>0</v>
      </c>
      <c r="BR4" s="31">
        <f t="shared" si="36"/>
        <v>0</v>
      </c>
      <c r="BS4" s="31">
        <f t="shared" ref="BS4:BS20" si="37">SUM(BQ4:BR4)</f>
        <v>0</v>
      </c>
      <c r="BT4" s="31">
        <f t="shared" si="5"/>
        <v>0</v>
      </c>
      <c r="BU4" s="32">
        <f t="shared" si="5"/>
        <v>0</v>
      </c>
      <c r="BV4" s="32">
        <f t="shared" ref="BV4:BV20" si="38">IF(BU4&gt;=3,3,BU4)</f>
        <v>0</v>
      </c>
      <c r="BX4" s="30">
        <f t="shared" ref="BX4:BX20" si="39">(BA4*100)+(BB4*80)+(BD4*60)+(BF4*40)+(BH4*20)</f>
        <v>940</v>
      </c>
      <c r="BY4" s="31">
        <f t="shared" ref="BY4:BY20" si="40">IF(BI4&gt;3,30,BI4*10)</f>
        <v>0</v>
      </c>
      <c r="BZ4" s="31">
        <f t="shared" ref="BZ4:BZ20" si="41">IF(BJ4&gt;3,15,BJ4*5)</f>
        <v>0</v>
      </c>
      <c r="CA4" s="31">
        <f t="shared" ref="CA4:CA20" si="42">(BK4*200)+(BL4*100)+(BN4*50)+(BP4*20)</f>
        <v>0</v>
      </c>
      <c r="CB4" s="31">
        <f t="shared" ref="CB4:CB20" si="43">(BQ4*100)+(BR4*50)+(BT4*25)+(BV4*10)</f>
        <v>0</v>
      </c>
      <c r="CC4" s="32">
        <f t="shared" ref="CC4:CC20" si="44">IF(AZ4&gt;0,SUM(BX4:CB4),"")</f>
        <v>940</v>
      </c>
      <c r="CD4" s="176">
        <f t="shared" si="6"/>
        <v>793.33333333333337</v>
      </c>
      <c r="CE4" s="24">
        <f t="shared" ref="CE4:CE20" si="45">IF(AZ4=0," ",IF(CD4&gt;=0,3,"NAO"))</f>
        <v>3</v>
      </c>
      <c r="CF4" s="176">
        <f t="shared" si="7"/>
        <v>753.33333333333337</v>
      </c>
      <c r="CG4" s="24">
        <f t="shared" ref="CG4:CG20" si="46">IF(AZ4=0," ",IF(CF4&gt;=0,4,"NAO"))</f>
        <v>4</v>
      </c>
      <c r="CH4" s="176">
        <f t="shared" si="8"/>
        <v>700</v>
      </c>
      <c r="CI4" s="24">
        <f t="shared" ref="CI4:CI20" si="47">IF(AZ4=0," ",IF(CH4&gt;=0,5,"NAO"))</f>
        <v>5</v>
      </c>
      <c r="CK4" s="24">
        <f t="shared" si="9"/>
        <v>7.422029214370311</v>
      </c>
      <c r="CM4" s="24">
        <f t="shared" si="10"/>
        <v>4.3478260869565215</v>
      </c>
      <c r="CN4" s="24">
        <f t="shared" si="11"/>
        <v>14.285714285714286</v>
      </c>
      <c r="CO4" s="24">
        <f t="shared" si="12"/>
        <v>6.25</v>
      </c>
      <c r="CP4" s="24">
        <f t="shared" si="13"/>
        <v>16.666666666666668</v>
      </c>
      <c r="CQ4" s="24">
        <f t="shared" si="14"/>
        <v>0</v>
      </c>
      <c r="CR4" s="24">
        <f t="shared" si="15"/>
        <v>0</v>
      </c>
      <c r="CS4" s="24">
        <f t="shared" si="16"/>
        <v>0</v>
      </c>
      <c r="CT4" s="24" t="e">
        <f t="shared" si="17"/>
        <v>#DIV/0!</v>
      </c>
      <c r="CU4" s="24" t="e">
        <f t="shared" si="18"/>
        <v>#DIV/0!</v>
      </c>
      <c r="CV4" s="24">
        <f t="shared" si="19"/>
        <v>0</v>
      </c>
      <c r="CW4" s="24">
        <f t="shared" si="20"/>
        <v>0</v>
      </c>
      <c r="CX4" s="24">
        <f t="shared" si="21"/>
        <v>0</v>
      </c>
      <c r="CY4" s="24" t="e">
        <f t="shared" si="22"/>
        <v>#DIV/0!</v>
      </c>
      <c r="CZ4" s="24" t="e">
        <f t="shared" si="23"/>
        <v>#DIV/0!</v>
      </c>
      <c r="DA4" s="24" t="e">
        <f t="shared" si="24"/>
        <v>#DIV/0!</v>
      </c>
      <c r="DB4" s="24">
        <f t="shared" si="25"/>
        <v>0</v>
      </c>
      <c r="DC4" s="24">
        <f t="shared" si="26"/>
        <v>0</v>
      </c>
      <c r="DE4" s="24">
        <f t="shared" ref="DE4:DF20" si="48">COUNTIF(BA4,"&lt;&gt;0")</f>
        <v>1</v>
      </c>
      <c r="DF4" s="24">
        <f t="shared" si="48"/>
        <v>1</v>
      </c>
      <c r="DG4" s="24">
        <f t="shared" ref="DG4:DG20" si="49">COUNTIF(BD4,"&lt;&gt;0")</f>
        <v>1</v>
      </c>
      <c r="DH4" s="24">
        <f t="shared" ref="DH4:DH20" si="50">COUNTIF(BF4,"&lt;&gt;0")</f>
        <v>1</v>
      </c>
      <c r="DI4" s="24">
        <f t="shared" si="27"/>
        <v>0</v>
      </c>
      <c r="DJ4" s="24">
        <f t="shared" si="27"/>
        <v>0</v>
      </c>
      <c r="DK4" s="24">
        <f t="shared" si="27"/>
        <v>0</v>
      </c>
      <c r="DL4" s="24">
        <f t="shared" si="27"/>
        <v>0</v>
      </c>
      <c r="DM4" s="24">
        <f t="shared" si="27"/>
        <v>0</v>
      </c>
      <c r="DN4" s="24">
        <f t="shared" si="28"/>
        <v>0</v>
      </c>
      <c r="DO4" s="24">
        <f t="shared" ref="DO4:DQ20" si="51">COUNTIF(BP4,"&lt;&gt;0")</f>
        <v>0</v>
      </c>
      <c r="DP4" s="24">
        <f t="shared" si="51"/>
        <v>0</v>
      </c>
      <c r="DQ4" s="24">
        <f t="shared" si="51"/>
        <v>0</v>
      </c>
      <c r="DR4" s="24">
        <f t="shared" ref="DR4:DR20" si="52">COUNTIF(BT4,"&lt;&gt;0")</f>
        <v>0</v>
      </c>
      <c r="DS4" s="24">
        <f t="shared" ref="DS4:DS20" si="53">COUNTIF(BV4,"&lt;&gt;0")</f>
        <v>0</v>
      </c>
    </row>
    <row r="5" spans="1:123" s="24" customFormat="1" ht="15.75" thickBot="1">
      <c r="A5" s="101" t="s">
        <v>105</v>
      </c>
      <c r="B5" s="102">
        <v>3</v>
      </c>
      <c r="C5" s="103" t="s">
        <v>108</v>
      </c>
      <c r="D5" s="85" t="s">
        <v>36</v>
      </c>
      <c r="E5" s="105"/>
      <c r="F5" s="105"/>
      <c r="G5" s="105">
        <v>1</v>
      </c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85" t="s">
        <v>36</v>
      </c>
      <c r="U5" s="105"/>
      <c r="V5" s="105"/>
      <c r="W5" s="105"/>
      <c r="X5" s="105">
        <v>1</v>
      </c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29"/>
        <v>2</v>
      </c>
      <c r="BA5" s="30">
        <f t="shared" si="0"/>
        <v>0</v>
      </c>
      <c r="BB5" s="31">
        <f t="shared" si="0"/>
        <v>0</v>
      </c>
      <c r="BC5" s="31">
        <f t="shared" si="30"/>
        <v>0</v>
      </c>
      <c r="BD5" s="31">
        <f t="shared" si="1"/>
        <v>1</v>
      </c>
      <c r="BE5" s="31">
        <f t="shared" si="31"/>
        <v>1</v>
      </c>
      <c r="BF5" s="31">
        <f t="shared" si="2"/>
        <v>1</v>
      </c>
      <c r="BG5" s="31">
        <f t="shared" si="32"/>
        <v>2</v>
      </c>
      <c r="BH5" s="31">
        <f t="shared" si="3"/>
        <v>0</v>
      </c>
      <c r="BI5" s="31">
        <f t="shared" si="3"/>
        <v>0</v>
      </c>
      <c r="BJ5" s="31">
        <f t="shared" si="3"/>
        <v>0</v>
      </c>
      <c r="BK5" s="31">
        <f t="shared" si="33"/>
        <v>0</v>
      </c>
      <c r="BL5" s="31">
        <f t="shared" si="33"/>
        <v>0</v>
      </c>
      <c r="BM5" s="31">
        <f t="shared" si="34"/>
        <v>0</v>
      </c>
      <c r="BN5" s="31">
        <f t="shared" si="4"/>
        <v>0</v>
      </c>
      <c r="BO5" s="31">
        <f t="shared" si="4"/>
        <v>0</v>
      </c>
      <c r="BP5" s="31">
        <f t="shared" si="35"/>
        <v>0</v>
      </c>
      <c r="BQ5" s="31">
        <f t="shared" si="36"/>
        <v>0</v>
      </c>
      <c r="BR5" s="31">
        <f t="shared" si="36"/>
        <v>0</v>
      </c>
      <c r="BS5" s="31">
        <f t="shared" si="37"/>
        <v>0</v>
      </c>
      <c r="BT5" s="31">
        <f t="shared" si="5"/>
        <v>0</v>
      </c>
      <c r="BU5" s="32">
        <f t="shared" si="5"/>
        <v>0</v>
      </c>
      <c r="BV5" s="32">
        <f t="shared" si="38"/>
        <v>0</v>
      </c>
      <c r="BX5" s="30">
        <f t="shared" si="39"/>
        <v>100</v>
      </c>
      <c r="BY5" s="31">
        <f t="shared" si="40"/>
        <v>0</v>
      </c>
      <c r="BZ5" s="31">
        <f t="shared" si="41"/>
        <v>0</v>
      </c>
      <c r="CA5" s="31">
        <f t="shared" si="42"/>
        <v>0</v>
      </c>
      <c r="CB5" s="31">
        <f t="shared" si="43"/>
        <v>0</v>
      </c>
      <c r="CC5" s="32">
        <f t="shared" si="44"/>
        <v>100</v>
      </c>
      <c r="CD5" s="176">
        <f t="shared" si="6"/>
        <v>-46.666666666666657</v>
      </c>
      <c r="CE5" s="24" t="str">
        <f t="shared" si="45"/>
        <v>NAO</v>
      </c>
      <c r="CF5" s="176">
        <f t="shared" si="7"/>
        <v>-86.666666666666657</v>
      </c>
      <c r="CG5" s="24" t="str">
        <f t="shared" si="46"/>
        <v>NAO</v>
      </c>
      <c r="CH5" s="176">
        <f t="shared" si="8"/>
        <v>-140</v>
      </c>
      <c r="CI5" s="24" t="str">
        <f t="shared" si="47"/>
        <v>NAO</v>
      </c>
      <c r="CK5" s="24">
        <f t="shared" si="9"/>
        <v>0.78957757599684175</v>
      </c>
      <c r="CM5" s="24">
        <f t="shared" si="10"/>
        <v>0</v>
      </c>
      <c r="CN5" s="24">
        <f t="shared" si="11"/>
        <v>0</v>
      </c>
      <c r="CO5" s="24">
        <f t="shared" si="12"/>
        <v>1.25</v>
      </c>
      <c r="CP5" s="24">
        <f t="shared" si="13"/>
        <v>3.3333333333333335</v>
      </c>
      <c r="CQ5" s="24">
        <f t="shared" si="14"/>
        <v>0</v>
      </c>
      <c r="CR5" s="24">
        <f t="shared" si="15"/>
        <v>0</v>
      </c>
      <c r="CS5" s="24">
        <f t="shared" si="16"/>
        <v>0</v>
      </c>
      <c r="CT5" s="24" t="e">
        <f t="shared" si="17"/>
        <v>#DIV/0!</v>
      </c>
      <c r="CU5" s="24" t="e">
        <f t="shared" si="18"/>
        <v>#DIV/0!</v>
      </c>
      <c r="CV5" s="24">
        <f t="shared" si="19"/>
        <v>0</v>
      </c>
      <c r="CW5" s="24">
        <f t="shared" si="20"/>
        <v>0</v>
      </c>
      <c r="CX5" s="24">
        <f t="shared" si="21"/>
        <v>0</v>
      </c>
      <c r="CY5" s="24" t="e">
        <f t="shared" si="22"/>
        <v>#DIV/0!</v>
      </c>
      <c r="CZ5" s="24" t="e">
        <f t="shared" si="23"/>
        <v>#DIV/0!</v>
      </c>
      <c r="DA5" s="24" t="e">
        <f t="shared" si="24"/>
        <v>#DIV/0!</v>
      </c>
      <c r="DB5" s="24">
        <f t="shared" si="25"/>
        <v>0</v>
      </c>
      <c r="DC5" s="24">
        <f t="shared" si="26"/>
        <v>0</v>
      </c>
      <c r="DE5" s="24">
        <f t="shared" si="48"/>
        <v>0</v>
      </c>
      <c r="DF5" s="24">
        <f t="shared" si="48"/>
        <v>0</v>
      </c>
      <c r="DG5" s="24">
        <f t="shared" si="49"/>
        <v>1</v>
      </c>
      <c r="DH5" s="24">
        <f t="shared" si="50"/>
        <v>1</v>
      </c>
      <c r="DI5" s="24">
        <f t="shared" si="27"/>
        <v>0</v>
      </c>
      <c r="DJ5" s="24">
        <f t="shared" si="27"/>
        <v>0</v>
      </c>
      <c r="DK5" s="24">
        <f t="shared" si="27"/>
        <v>0</v>
      </c>
      <c r="DL5" s="24">
        <f t="shared" si="27"/>
        <v>0</v>
      </c>
      <c r="DM5" s="24">
        <f t="shared" si="27"/>
        <v>0</v>
      </c>
      <c r="DN5" s="24">
        <f t="shared" si="28"/>
        <v>0</v>
      </c>
      <c r="DO5" s="24">
        <f t="shared" si="51"/>
        <v>0</v>
      </c>
      <c r="DP5" s="24">
        <f t="shared" si="51"/>
        <v>0</v>
      </c>
      <c r="DQ5" s="24">
        <f t="shared" si="51"/>
        <v>0</v>
      </c>
      <c r="DR5" s="24">
        <f t="shared" si="52"/>
        <v>0</v>
      </c>
      <c r="DS5" s="24">
        <f t="shared" si="53"/>
        <v>0</v>
      </c>
    </row>
    <row r="6" spans="1:123" s="24" customFormat="1" ht="15.75" thickBot="1">
      <c r="A6" s="101" t="s">
        <v>37</v>
      </c>
      <c r="B6" s="102">
        <v>4</v>
      </c>
      <c r="C6" s="103" t="s">
        <v>109</v>
      </c>
      <c r="D6" s="85" t="s">
        <v>76</v>
      </c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85" t="s">
        <v>76</v>
      </c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29"/>
        <v>0</v>
      </c>
      <c r="BA6" s="30">
        <f t="shared" si="0"/>
        <v>0</v>
      </c>
      <c r="BB6" s="31">
        <f t="shared" si="0"/>
        <v>0</v>
      </c>
      <c r="BC6" s="31">
        <f t="shared" si="30"/>
        <v>0</v>
      </c>
      <c r="BD6" s="31">
        <f t="shared" si="1"/>
        <v>0</v>
      </c>
      <c r="BE6" s="31">
        <f t="shared" si="31"/>
        <v>0</v>
      </c>
      <c r="BF6" s="31">
        <f t="shared" si="2"/>
        <v>0</v>
      </c>
      <c r="BG6" s="31">
        <f t="shared" si="32"/>
        <v>0</v>
      </c>
      <c r="BH6" s="31">
        <f t="shared" si="3"/>
        <v>0</v>
      </c>
      <c r="BI6" s="31">
        <f t="shared" si="3"/>
        <v>0</v>
      </c>
      <c r="BJ6" s="31">
        <f t="shared" si="3"/>
        <v>0</v>
      </c>
      <c r="BK6" s="31">
        <f t="shared" si="33"/>
        <v>0</v>
      </c>
      <c r="BL6" s="31">
        <f t="shared" si="33"/>
        <v>0</v>
      </c>
      <c r="BM6" s="31">
        <f t="shared" si="34"/>
        <v>0</v>
      </c>
      <c r="BN6" s="31">
        <f t="shared" si="4"/>
        <v>0</v>
      </c>
      <c r="BO6" s="31">
        <f t="shared" si="4"/>
        <v>0</v>
      </c>
      <c r="BP6" s="31">
        <f t="shared" si="35"/>
        <v>0</v>
      </c>
      <c r="BQ6" s="31">
        <f t="shared" si="36"/>
        <v>0</v>
      </c>
      <c r="BR6" s="31">
        <f t="shared" si="36"/>
        <v>0</v>
      </c>
      <c r="BS6" s="31">
        <f t="shared" si="37"/>
        <v>0</v>
      </c>
      <c r="BT6" s="31">
        <f t="shared" si="5"/>
        <v>0</v>
      </c>
      <c r="BU6" s="32">
        <f t="shared" si="5"/>
        <v>0</v>
      </c>
      <c r="BV6" s="32">
        <f t="shared" si="38"/>
        <v>0</v>
      </c>
      <c r="BX6" s="30">
        <f t="shared" si="39"/>
        <v>0</v>
      </c>
      <c r="BY6" s="31">
        <f t="shared" si="40"/>
        <v>0</v>
      </c>
      <c r="BZ6" s="31">
        <f t="shared" si="41"/>
        <v>0</v>
      </c>
      <c r="CA6" s="31">
        <f t="shared" si="42"/>
        <v>0</v>
      </c>
      <c r="CB6" s="31">
        <f t="shared" si="43"/>
        <v>0</v>
      </c>
      <c r="CC6" s="32" t="str">
        <f t="shared" si="44"/>
        <v/>
      </c>
      <c r="CD6" s="176" t="e">
        <f t="shared" si="6"/>
        <v>#VALUE!</v>
      </c>
      <c r="CE6" s="24" t="str">
        <f t="shared" si="45"/>
        <v xml:space="preserve"> </v>
      </c>
      <c r="CF6" s="176" t="e">
        <f t="shared" si="7"/>
        <v>#VALUE!</v>
      </c>
      <c r="CG6" s="24" t="str">
        <f t="shared" si="46"/>
        <v xml:space="preserve"> </v>
      </c>
      <c r="CH6" s="176" t="e">
        <f t="shared" si="8"/>
        <v>#VALUE!</v>
      </c>
      <c r="CI6" s="24" t="str">
        <f t="shared" si="47"/>
        <v xml:space="preserve"> </v>
      </c>
      <c r="CK6" s="24" t="e">
        <f t="shared" si="9"/>
        <v>#VALUE!</v>
      </c>
      <c r="CM6" s="24">
        <f t="shared" si="10"/>
        <v>0</v>
      </c>
      <c r="CN6" s="24">
        <f t="shared" si="11"/>
        <v>0</v>
      </c>
      <c r="CO6" s="24">
        <f t="shared" si="12"/>
        <v>0</v>
      </c>
      <c r="CP6" s="24">
        <f t="shared" si="13"/>
        <v>0</v>
      </c>
      <c r="CQ6" s="24">
        <f t="shared" si="14"/>
        <v>0</v>
      </c>
      <c r="CR6" s="24">
        <f t="shared" si="15"/>
        <v>0</v>
      </c>
      <c r="CS6" s="24">
        <f t="shared" si="16"/>
        <v>0</v>
      </c>
      <c r="CT6" s="24" t="e">
        <f t="shared" si="17"/>
        <v>#DIV/0!</v>
      </c>
      <c r="CU6" s="24" t="e">
        <f t="shared" si="18"/>
        <v>#DIV/0!</v>
      </c>
      <c r="CV6" s="24">
        <f t="shared" si="19"/>
        <v>0</v>
      </c>
      <c r="CW6" s="24">
        <f t="shared" si="20"/>
        <v>0</v>
      </c>
      <c r="CX6" s="24">
        <f t="shared" si="21"/>
        <v>0</v>
      </c>
      <c r="CY6" s="24" t="e">
        <f t="shared" si="22"/>
        <v>#DIV/0!</v>
      </c>
      <c r="CZ6" s="24" t="e">
        <f t="shared" si="23"/>
        <v>#DIV/0!</v>
      </c>
      <c r="DA6" s="24" t="e">
        <f t="shared" si="24"/>
        <v>#DIV/0!</v>
      </c>
      <c r="DB6" s="24">
        <f t="shared" si="25"/>
        <v>0</v>
      </c>
      <c r="DC6" s="24">
        <f t="shared" si="26"/>
        <v>0</v>
      </c>
      <c r="DE6" s="24">
        <f t="shared" si="48"/>
        <v>0</v>
      </c>
      <c r="DF6" s="24">
        <f t="shared" si="48"/>
        <v>0</v>
      </c>
      <c r="DG6" s="24">
        <f t="shared" si="49"/>
        <v>0</v>
      </c>
      <c r="DH6" s="24">
        <f t="shared" si="50"/>
        <v>0</v>
      </c>
      <c r="DI6" s="24">
        <f t="shared" si="27"/>
        <v>0</v>
      </c>
      <c r="DJ6" s="24">
        <f t="shared" si="27"/>
        <v>0</v>
      </c>
      <c r="DK6" s="24">
        <f t="shared" si="27"/>
        <v>0</v>
      </c>
      <c r="DL6" s="24">
        <f t="shared" si="27"/>
        <v>0</v>
      </c>
      <c r="DM6" s="24">
        <f t="shared" si="27"/>
        <v>0</v>
      </c>
      <c r="DN6" s="24">
        <f t="shared" si="28"/>
        <v>0</v>
      </c>
      <c r="DO6" s="24">
        <f t="shared" si="51"/>
        <v>0</v>
      </c>
      <c r="DP6" s="24">
        <f t="shared" si="51"/>
        <v>0</v>
      </c>
      <c r="DQ6" s="24">
        <f t="shared" si="51"/>
        <v>0</v>
      </c>
      <c r="DR6" s="24">
        <f t="shared" si="52"/>
        <v>0</v>
      </c>
      <c r="DS6" s="24">
        <f t="shared" si="53"/>
        <v>0</v>
      </c>
    </row>
    <row r="7" spans="1:123" s="24" customFormat="1" ht="15.75" thickBot="1">
      <c r="A7" s="101" t="s">
        <v>105</v>
      </c>
      <c r="B7" s="102">
        <v>5</v>
      </c>
      <c r="C7" s="103" t="s">
        <v>110</v>
      </c>
      <c r="D7" s="85" t="s">
        <v>36</v>
      </c>
      <c r="E7" s="105"/>
      <c r="F7" s="105"/>
      <c r="G7" s="105"/>
      <c r="H7" s="105"/>
      <c r="I7" s="105"/>
      <c r="J7" s="105">
        <v>3</v>
      </c>
      <c r="K7" s="105"/>
      <c r="L7" s="105"/>
      <c r="M7" s="105"/>
      <c r="N7" s="105"/>
      <c r="O7" s="224"/>
      <c r="P7" s="105"/>
      <c r="Q7" s="105"/>
      <c r="R7" s="105"/>
      <c r="S7" s="224"/>
      <c r="T7" s="85" t="s">
        <v>36</v>
      </c>
      <c r="U7" s="105">
        <v>2</v>
      </c>
      <c r="V7" s="105">
        <v>3</v>
      </c>
      <c r="W7" s="105">
        <v>1</v>
      </c>
      <c r="X7" s="105">
        <v>1</v>
      </c>
      <c r="Y7" s="105"/>
      <c r="Z7" s="105">
        <v>1</v>
      </c>
      <c r="AA7" s="105"/>
      <c r="AB7" s="105"/>
      <c r="AC7" s="105"/>
      <c r="AD7" s="105"/>
      <c r="AE7" s="105"/>
      <c r="AF7" s="105"/>
      <c r="AG7" s="105"/>
      <c r="AH7" s="105"/>
      <c r="AI7" s="105"/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29"/>
        <v>2</v>
      </c>
      <c r="BA7" s="30">
        <f t="shared" si="0"/>
        <v>2</v>
      </c>
      <c r="BB7" s="31">
        <f t="shared" si="0"/>
        <v>3</v>
      </c>
      <c r="BC7" s="31">
        <f t="shared" si="30"/>
        <v>5</v>
      </c>
      <c r="BD7" s="31">
        <f t="shared" si="1"/>
        <v>1</v>
      </c>
      <c r="BE7" s="31">
        <f t="shared" si="31"/>
        <v>6</v>
      </c>
      <c r="BF7" s="31">
        <f t="shared" si="2"/>
        <v>1</v>
      </c>
      <c r="BG7" s="31">
        <f t="shared" si="32"/>
        <v>7</v>
      </c>
      <c r="BH7" s="31">
        <f t="shared" si="3"/>
        <v>0</v>
      </c>
      <c r="BI7" s="31">
        <f t="shared" si="3"/>
        <v>4</v>
      </c>
      <c r="BJ7" s="31">
        <f t="shared" si="3"/>
        <v>0</v>
      </c>
      <c r="BK7" s="31">
        <f t="shared" si="33"/>
        <v>0</v>
      </c>
      <c r="BL7" s="31">
        <f t="shared" si="33"/>
        <v>0</v>
      </c>
      <c r="BM7" s="31">
        <f t="shared" si="34"/>
        <v>0</v>
      </c>
      <c r="BN7" s="31">
        <f t="shared" si="4"/>
        <v>0</v>
      </c>
      <c r="BO7" s="31">
        <f t="shared" si="4"/>
        <v>0</v>
      </c>
      <c r="BP7" s="31">
        <f t="shared" si="35"/>
        <v>0</v>
      </c>
      <c r="BQ7" s="31">
        <f t="shared" si="36"/>
        <v>0</v>
      </c>
      <c r="BR7" s="31">
        <f t="shared" si="36"/>
        <v>0</v>
      </c>
      <c r="BS7" s="31">
        <f t="shared" si="37"/>
        <v>0</v>
      </c>
      <c r="BT7" s="31">
        <f t="shared" si="5"/>
        <v>0</v>
      </c>
      <c r="BU7" s="32">
        <f t="shared" si="5"/>
        <v>0</v>
      </c>
      <c r="BV7" s="32">
        <f t="shared" si="38"/>
        <v>0</v>
      </c>
      <c r="BX7" s="30">
        <f t="shared" si="39"/>
        <v>540</v>
      </c>
      <c r="BY7" s="31">
        <f t="shared" si="40"/>
        <v>30</v>
      </c>
      <c r="BZ7" s="31">
        <f t="shared" si="41"/>
        <v>0</v>
      </c>
      <c r="CA7" s="31">
        <f t="shared" si="42"/>
        <v>0</v>
      </c>
      <c r="CB7" s="31">
        <f t="shared" si="43"/>
        <v>0</v>
      </c>
      <c r="CC7" s="32">
        <f t="shared" si="44"/>
        <v>570</v>
      </c>
      <c r="CD7" s="176">
        <f t="shared" si="6"/>
        <v>423.33333333333337</v>
      </c>
      <c r="CE7" s="24">
        <f t="shared" si="45"/>
        <v>3</v>
      </c>
      <c r="CF7" s="176">
        <f t="shared" si="7"/>
        <v>383.33333333333337</v>
      </c>
      <c r="CG7" s="24">
        <f t="shared" si="46"/>
        <v>4</v>
      </c>
      <c r="CH7" s="176">
        <f t="shared" si="8"/>
        <v>330</v>
      </c>
      <c r="CI7" s="24">
        <f t="shared" si="47"/>
        <v>5</v>
      </c>
      <c r="CK7" s="24">
        <f t="shared" si="9"/>
        <v>4.5005921831819977</v>
      </c>
      <c r="CM7" s="24">
        <f t="shared" si="10"/>
        <v>4.3478260869565215</v>
      </c>
      <c r="CN7" s="24">
        <f t="shared" si="11"/>
        <v>14.285714285714286</v>
      </c>
      <c r="CO7" s="24">
        <f t="shared" si="12"/>
        <v>1.25</v>
      </c>
      <c r="CP7" s="24">
        <f t="shared" si="13"/>
        <v>3.3333333333333335</v>
      </c>
      <c r="CQ7" s="24">
        <f t="shared" si="14"/>
        <v>0</v>
      </c>
      <c r="CR7" s="24">
        <f t="shared" si="15"/>
        <v>36.363636363636367</v>
      </c>
      <c r="CS7" s="24">
        <f t="shared" si="16"/>
        <v>0</v>
      </c>
      <c r="CT7" s="24" t="e">
        <f t="shared" si="17"/>
        <v>#DIV/0!</v>
      </c>
      <c r="CU7" s="24" t="e">
        <f t="shared" si="18"/>
        <v>#DIV/0!</v>
      </c>
      <c r="CV7" s="24">
        <f t="shared" si="19"/>
        <v>0</v>
      </c>
      <c r="CW7" s="24">
        <f t="shared" si="20"/>
        <v>0</v>
      </c>
      <c r="CX7" s="24">
        <f t="shared" si="21"/>
        <v>0</v>
      </c>
      <c r="CY7" s="24" t="e">
        <f t="shared" si="22"/>
        <v>#DIV/0!</v>
      </c>
      <c r="CZ7" s="24" t="e">
        <f t="shared" si="23"/>
        <v>#DIV/0!</v>
      </c>
      <c r="DA7" s="24" t="e">
        <f t="shared" si="24"/>
        <v>#DIV/0!</v>
      </c>
      <c r="DB7" s="24">
        <f t="shared" si="25"/>
        <v>0</v>
      </c>
      <c r="DC7" s="24">
        <f t="shared" si="26"/>
        <v>0</v>
      </c>
      <c r="DE7" s="24">
        <f t="shared" si="48"/>
        <v>1</v>
      </c>
      <c r="DF7" s="24">
        <f t="shared" si="48"/>
        <v>1</v>
      </c>
      <c r="DG7" s="24">
        <f t="shared" si="49"/>
        <v>1</v>
      </c>
      <c r="DH7" s="24">
        <f t="shared" si="50"/>
        <v>1</v>
      </c>
      <c r="DI7" s="24">
        <f t="shared" si="27"/>
        <v>0</v>
      </c>
      <c r="DJ7" s="24">
        <f t="shared" si="27"/>
        <v>1</v>
      </c>
      <c r="DK7" s="24">
        <f t="shared" si="27"/>
        <v>0</v>
      </c>
      <c r="DL7" s="24">
        <f t="shared" si="27"/>
        <v>0</v>
      </c>
      <c r="DM7" s="24">
        <f t="shared" si="27"/>
        <v>0</v>
      </c>
      <c r="DN7" s="24">
        <f t="shared" si="28"/>
        <v>0</v>
      </c>
      <c r="DO7" s="24">
        <f t="shared" si="51"/>
        <v>0</v>
      </c>
      <c r="DP7" s="24">
        <f t="shared" si="51"/>
        <v>0</v>
      </c>
      <c r="DQ7" s="24">
        <f t="shared" si="51"/>
        <v>0</v>
      </c>
      <c r="DR7" s="24">
        <f t="shared" si="52"/>
        <v>0</v>
      </c>
      <c r="DS7" s="24">
        <f t="shared" si="53"/>
        <v>0</v>
      </c>
    </row>
    <row r="8" spans="1:123" s="24" customFormat="1" ht="15.75" thickBot="1">
      <c r="A8" s="101" t="s">
        <v>105</v>
      </c>
      <c r="B8" s="102">
        <v>6</v>
      </c>
      <c r="C8" s="103" t="s">
        <v>111</v>
      </c>
      <c r="D8" s="85" t="s">
        <v>36</v>
      </c>
      <c r="E8" s="105">
        <v>1</v>
      </c>
      <c r="F8" s="105">
        <v>1</v>
      </c>
      <c r="G8" s="105">
        <v>3</v>
      </c>
      <c r="H8" s="105">
        <v>1</v>
      </c>
      <c r="I8" s="105">
        <v>1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85" t="s">
        <v>36</v>
      </c>
      <c r="U8" s="105">
        <v>2</v>
      </c>
      <c r="V8" s="105"/>
      <c r="W8" s="105">
        <v>1</v>
      </c>
      <c r="X8" s="105">
        <v>1</v>
      </c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29"/>
        <v>2</v>
      </c>
      <c r="BA8" s="30">
        <f t="shared" si="0"/>
        <v>3</v>
      </c>
      <c r="BB8" s="31">
        <f t="shared" si="0"/>
        <v>1</v>
      </c>
      <c r="BC8" s="31">
        <f t="shared" si="30"/>
        <v>4</v>
      </c>
      <c r="BD8" s="31">
        <f t="shared" si="1"/>
        <v>4</v>
      </c>
      <c r="BE8" s="31">
        <f t="shared" si="31"/>
        <v>8</v>
      </c>
      <c r="BF8" s="31">
        <f t="shared" si="2"/>
        <v>2</v>
      </c>
      <c r="BG8" s="31">
        <f t="shared" si="32"/>
        <v>10</v>
      </c>
      <c r="BH8" s="31">
        <f t="shared" si="3"/>
        <v>1</v>
      </c>
      <c r="BI8" s="31">
        <f t="shared" si="3"/>
        <v>0</v>
      </c>
      <c r="BJ8" s="31">
        <f t="shared" si="3"/>
        <v>0</v>
      </c>
      <c r="BK8" s="31">
        <f t="shared" si="33"/>
        <v>0</v>
      </c>
      <c r="BL8" s="31">
        <f t="shared" si="33"/>
        <v>0</v>
      </c>
      <c r="BM8" s="31">
        <f t="shared" si="34"/>
        <v>0</v>
      </c>
      <c r="BN8" s="31">
        <f t="shared" si="4"/>
        <v>0</v>
      </c>
      <c r="BO8" s="31">
        <f t="shared" si="4"/>
        <v>0</v>
      </c>
      <c r="BP8" s="31">
        <f t="shared" si="35"/>
        <v>0</v>
      </c>
      <c r="BQ8" s="31">
        <f t="shared" si="36"/>
        <v>0</v>
      </c>
      <c r="BR8" s="31">
        <f t="shared" si="36"/>
        <v>0</v>
      </c>
      <c r="BS8" s="31">
        <f t="shared" si="37"/>
        <v>0</v>
      </c>
      <c r="BT8" s="31">
        <f t="shared" si="5"/>
        <v>0</v>
      </c>
      <c r="BU8" s="32">
        <f t="shared" si="5"/>
        <v>0</v>
      </c>
      <c r="BV8" s="32">
        <f t="shared" si="38"/>
        <v>0</v>
      </c>
      <c r="BX8" s="30">
        <f t="shared" si="39"/>
        <v>720</v>
      </c>
      <c r="BY8" s="31">
        <f t="shared" si="40"/>
        <v>0</v>
      </c>
      <c r="BZ8" s="31">
        <f t="shared" si="41"/>
        <v>0</v>
      </c>
      <c r="CA8" s="31">
        <f t="shared" si="42"/>
        <v>0</v>
      </c>
      <c r="CB8" s="31">
        <f t="shared" si="43"/>
        <v>0</v>
      </c>
      <c r="CC8" s="32">
        <f t="shared" si="44"/>
        <v>720</v>
      </c>
      <c r="CD8" s="176">
        <f t="shared" si="6"/>
        <v>573.33333333333337</v>
      </c>
      <c r="CE8" s="24">
        <f t="shared" si="45"/>
        <v>3</v>
      </c>
      <c r="CF8" s="176">
        <f t="shared" si="7"/>
        <v>533.33333333333337</v>
      </c>
      <c r="CG8" s="24">
        <f t="shared" si="46"/>
        <v>4</v>
      </c>
      <c r="CH8" s="176">
        <f t="shared" si="8"/>
        <v>480</v>
      </c>
      <c r="CI8" s="24">
        <f t="shared" si="47"/>
        <v>5</v>
      </c>
      <c r="CK8" s="24">
        <f t="shared" si="9"/>
        <v>5.6849585471772599</v>
      </c>
      <c r="CM8" s="24">
        <f t="shared" si="10"/>
        <v>6.5217391304347823</v>
      </c>
      <c r="CN8" s="24">
        <f t="shared" si="11"/>
        <v>4.7619047619047619</v>
      </c>
      <c r="CO8" s="24">
        <f t="shared" si="12"/>
        <v>5</v>
      </c>
      <c r="CP8" s="24">
        <f t="shared" si="13"/>
        <v>6.666666666666667</v>
      </c>
      <c r="CQ8" s="24">
        <f t="shared" si="14"/>
        <v>50</v>
      </c>
      <c r="CR8" s="24">
        <f t="shared" si="15"/>
        <v>0</v>
      </c>
      <c r="CS8" s="24">
        <f t="shared" si="16"/>
        <v>0</v>
      </c>
      <c r="CT8" s="24" t="e">
        <f t="shared" si="17"/>
        <v>#DIV/0!</v>
      </c>
      <c r="CU8" s="24" t="e">
        <f t="shared" si="18"/>
        <v>#DIV/0!</v>
      </c>
      <c r="CV8" s="24">
        <f t="shared" si="19"/>
        <v>0</v>
      </c>
      <c r="CW8" s="24">
        <f t="shared" si="20"/>
        <v>0</v>
      </c>
      <c r="CX8" s="24">
        <f t="shared" si="21"/>
        <v>0</v>
      </c>
      <c r="CY8" s="24" t="e">
        <f t="shared" si="22"/>
        <v>#DIV/0!</v>
      </c>
      <c r="CZ8" s="24" t="e">
        <f t="shared" si="23"/>
        <v>#DIV/0!</v>
      </c>
      <c r="DA8" s="24" t="e">
        <f t="shared" si="24"/>
        <v>#DIV/0!</v>
      </c>
      <c r="DB8" s="24">
        <f t="shared" si="25"/>
        <v>0</v>
      </c>
      <c r="DC8" s="24">
        <f t="shared" si="26"/>
        <v>0</v>
      </c>
      <c r="DE8" s="24">
        <f t="shared" si="48"/>
        <v>1</v>
      </c>
      <c r="DF8" s="24">
        <f t="shared" si="48"/>
        <v>1</v>
      </c>
      <c r="DG8" s="24">
        <f t="shared" si="49"/>
        <v>1</v>
      </c>
      <c r="DH8" s="24">
        <f t="shared" si="50"/>
        <v>1</v>
      </c>
      <c r="DI8" s="24">
        <f t="shared" si="27"/>
        <v>1</v>
      </c>
      <c r="DJ8" s="24">
        <f t="shared" si="27"/>
        <v>0</v>
      </c>
      <c r="DK8" s="24">
        <f t="shared" si="27"/>
        <v>0</v>
      </c>
      <c r="DL8" s="24">
        <f t="shared" si="27"/>
        <v>0</v>
      </c>
      <c r="DM8" s="24">
        <f t="shared" si="27"/>
        <v>0</v>
      </c>
      <c r="DN8" s="24">
        <f t="shared" si="28"/>
        <v>0</v>
      </c>
      <c r="DO8" s="24">
        <f t="shared" si="51"/>
        <v>0</v>
      </c>
      <c r="DP8" s="24">
        <f t="shared" si="51"/>
        <v>0</v>
      </c>
      <c r="DQ8" s="24">
        <f t="shared" si="51"/>
        <v>0</v>
      </c>
      <c r="DR8" s="24">
        <f t="shared" si="52"/>
        <v>0</v>
      </c>
      <c r="DS8" s="24">
        <f t="shared" si="53"/>
        <v>0</v>
      </c>
    </row>
    <row r="9" spans="1:123" s="24" customFormat="1" ht="15.75" thickBot="1">
      <c r="A9" s="101" t="s">
        <v>105</v>
      </c>
      <c r="B9" s="102">
        <v>7</v>
      </c>
      <c r="C9" s="103" t="s">
        <v>112</v>
      </c>
      <c r="D9" s="85" t="s">
        <v>36</v>
      </c>
      <c r="E9" s="105"/>
      <c r="F9" s="105"/>
      <c r="G9" s="105">
        <v>4</v>
      </c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85" t="s">
        <v>36</v>
      </c>
      <c r="U9" s="105">
        <v>1</v>
      </c>
      <c r="V9" s="105">
        <v>1</v>
      </c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29"/>
        <v>2</v>
      </c>
      <c r="BA9" s="30">
        <f t="shared" si="0"/>
        <v>1</v>
      </c>
      <c r="BB9" s="31">
        <f t="shared" si="0"/>
        <v>1</v>
      </c>
      <c r="BC9" s="31">
        <f t="shared" si="30"/>
        <v>2</v>
      </c>
      <c r="BD9" s="31">
        <f t="shared" si="1"/>
        <v>4</v>
      </c>
      <c r="BE9" s="31">
        <f t="shared" si="31"/>
        <v>6</v>
      </c>
      <c r="BF9" s="31">
        <f t="shared" si="2"/>
        <v>0</v>
      </c>
      <c r="BG9" s="31">
        <f t="shared" si="32"/>
        <v>6</v>
      </c>
      <c r="BH9" s="31">
        <f t="shared" si="3"/>
        <v>0</v>
      </c>
      <c r="BI9" s="31">
        <f t="shared" si="3"/>
        <v>0</v>
      </c>
      <c r="BJ9" s="31">
        <f t="shared" si="3"/>
        <v>0</v>
      </c>
      <c r="BK9" s="31">
        <f t="shared" si="33"/>
        <v>0</v>
      </c>
      <c r="BL9" s="31">
        <f t="shared" si="33"/>
        <v>0</v>
      </c>
      <c r="BM9" s="31">
        <f t="shared" si="34"/>
        <v>0</v>
      </c>
      <c r="BN9" s="31">
        <f t="shared" si="4"/>
        <v>0</v>
      </c>
      <c r="BO9" s="31">
        <f t="shared" si="4"/>
        <v>0</v>
      </c>
      <c r="BP9" s="31">
        <f t="shared" si="35"/>
        <v>0</v>
      </c>
      <c r="BQ9" s="31">
        <f t="shared" si="36"/>
        <v>0</v>
      </c>
      <c r="BR9" s="31">
        <f t="shared" si="36"/>
        <v>0</v>
      </c>
      <c r="BS9" s="31">
        <f t="shared" si="37"/>
        <v>0</v>
      </c>
      <c r="BT9" s="31">
        <f t="shared" si="5"/>
        <v>0</v>
      </c>
      <c r="BU9" s="32">
        <f t="shared" si="5"/>
        <v>0</v>
      </c>
      <c r="BV9" s="32">
        <f t="shared" si="38"/>
        <v>0</v>
      </c>
      <c r="BX9" s="30">
        <f t="shared" si="39"/>
        <v>420</v>
      </c>
      <c r="BY9" s="31">
        <f t="shared" si="40"/>
        <v>0</v>
      </c>
      <c r="BZ9" s="31">
        <f t="shared" si="41"/>
        <v>0</v>
      </c>
      <c r="CA9" s="31">
        <f t="shared" si="42"/>
        <v>0</v>
      </c>
      <c r="CB9" s="31">
        <f t="shared" si="43"/>
        <v>0</v>
      </c>
      <c r="CC9" s="32">
        <f t="shared" si="44"/>
        <v>420</v>
      </c>
      <c r="CD9" s="176">
        <f t="shared" si="6"/>
        <v>273.33333333333337</v>
      </c>
      <c r="CE9" s="24">
        <f t="shared" si="45"/>
        <v>3</v>
      </c>
      <c r="CF9" s="176">
        <f t="shared" si="7"/>
        <v>233.33333333333334</v>
      </c>
      <c r="CG9" s="24">
        <f t="shared" si="46"/>
        <v>4</v>
      </c>
      <c r="CH9" s="176">
        <f t="shared" si="8"/>
        <v>180</v>
      </c>
      <c r="CI9" s="24">
        <f t="shared" si="47"/>
        <v>5</v>
      </c>
      <c r="CK9" s="24">
        <f t="shared" si="9"/>
        <v>3.3162258191867346</v>
      </c>
      <c r="CM9" s="24">
        <f t="shared" si="10"/>
        <v>2.1739130434782608</v>
      </c>
      <c r="CN9" s="24">
        <f t="shared" si="11"/>
        <v>4.7619047619047619</v>
      </c>
      <c r="CO9" s="24">
        <f t="shared" si="12"/>
        <v>5</v>
      </c>
      <c r="CP9" s="24">
        <f t="shared" si="13"/>
        <v>0</v>
      </c>
      <c r="CQ9" s="24">
        <f t="shared" si="14"/>
        <v>0</v>
      </c>
      <c r="CR9" s="24">
        <f t="shared" si="15"/>
        <v>0</v>
      </c>
      <c r="CS9" s="24">
        <f t="shared" si="16"/>
        <v>0</v>
      </c>
      <c r="CT9" s="24" t="e">
        <f t="shared" si="17"/>
        <v>#DIV/0!</v>
      </c>
      <c r="CU9" s="24" t="e">
        <f t="shared" si="18"/>
        <v>#DIV/0!</v>
      </c>
      <c r="CV9" s="24">
        <f t="shared" si="19"/>
        <v>0</v>
      </c>
      <c r="CW9" s="24">
        <f t="shared" si="20"/>
        <v>0</v>
      </c>
      <c r="CX9" s="24">
        <f t="shared" si="21"/>
        <v>0</v>
      </c>
      <c r="CY9" s="24" t="e">
        <f t="shared" si="22"/>
        <v>#DIV/0!</v>
      </c>
      <c r="CZ9" s="24" t="e">
        <f t="shared" si="23"/>
        <v>#DIV/0!</v>
      </c>
      <c r="DA9" s="24" t="e">
        <f t="shared" si="24"/>
        <v>#DIV/0!</v>
      </c>
      <c r="DB9" s="24">
        <f t="shared" si="25"/>
        <v>0</v>
      </c>
      <c r="DC9" s="24">
        <f t="shared" si="26"/>
        <v>0</v>
      </c>
      <c r="DE9" s="24">
        <f t="shared" si="48"/>
        <v>1</v>
      </c>
      <c r="DF9" s="24">
        <f t="shared" si="48"/>
        <v>1</v>
      </c>
      <c r="DG9" s="24">
        <f t="shared" si="49"/>
        <v>1</v>
      </c>
      <c r="DH9" s="24">
        <f t="shared" si="50"/>
        <v>0</v>
      </c>
      <c r="DI9" s="24">
        <f t="shared" si="27"/>
        <v>0</v>
      </c>
      <c r="DJ9" s="24">
        <f t="shared" si="27"/>
        <v>0</v>
      </c>
      <c r="DK9" s="24">
        <f t="shared" si="27"/>
        <v>0</v>
      </c>
      <c r="DL9" s="24">
        <f t="shared" si="27"/>
        <v>0</v>
      </c>
      <c r="DM9" s="24">
        <f t="shared" si="27"/>
        <v>0</v>
      </c>
      <c r="DN9" s="24">
        <f t="shared" si="28"/>
        <v>0</v>
      </c>
      <c r="DO9" s="24">
        <f t="shared" si="51"/>
        <v>0</v>
      </c>
      <c r="DP9" s="24">
        <f t="shared" si="51"/>
        <v>0</v>
      </c>
      <c r="DQ9" s="24">
        <f t="shared" si="51"/>
        <v>0</v>
      </c>
      <c r="DR9" s="24">
        <f t="shared" si="52"/>
        <v>0</v>
      </c>
      <c r="DS9" s="24">
        <f t="shared" si="53"/>
        <v>0</v>
      </c>
    </row>
    <row r="10" spans="1:123" s="24" customFormat="1" ht="15.75" thickBot="1">
      <c r="A10" s="101" t="s">
        <v>105</v>
      </c>
      <c r="B10" s="106">
        <v>8</v>
      </c>
      <c r="C10" s="103" t="s">
        <v>113</v>
      </c>
      <c r="D10" s="85" t="s">
        <v>36</v>
      </c>
      <c r="E10" s="107"/>
      <c r="F10" s="107"/>
      <c r="G10" s="107"/>
      <c r="H10" s="107">
        <v>1</v>
      </c>
      <c r="I10" s="107"/>
      <c r="J10" s="107"/>
      <c r="K10" s="107"/>
      <c r="L10" s="105"/>
      <c r="M10" s="105"/>
      <c r="N10" s="223">
        <v>1</v>
      </c>
      <c r="O10" s="105"/>
      <c r="P10" s="105"/>
      <c r="Q10" s="105"/>
      <c r="R10" s="105"/>
      <c r="S10" s="223">
        <v>1</v>
      </c>
      <c r="T10" s="85" t="s">
        <v>76</v>
      </c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29"/>
        <v>1</v>
      </c>
      <c r="BA10" s="30">
        <f t="shared" si="0"/>
        <v>0</v>
      </c>
      <c r="BB10" s="31">
        <f t="shared" si="0"/>
        <v>0</v>
      </c>
      <c r="BC10" s="31">
        <f t="shared" si="30"/>
        <v>0</v>
      </c>
      <c r="BD10" s="31">
        <f t="shared" si="1"/>
        <v>0</v>
      </c>
      <c r="BE10" s="31">
        <f t="shared" si="31"/>
        <v>0</v>
      </c>
      <c r="BF10" s="31">
        <f t="shared" si="2"/>
        <v>1</v>
      </c>
      <c r="BG10" s="31">
        <f t="shared" si="32"/>
        <v>1</v>
      </c>
      <c r="BH10" s="31">
        <f t="shared" si="3"/>
        <v>0</v>
      </c>
      <c r="BI10" s="31">
        <f t="shared" si="3"/>
        <v>0</v>
      </c>
      <c r="BJ10" s="31">
        <f t="shared" si="3"/>
        <v>0</v>
      </c>
      <c r="BK10" s="31">
        <f t="shared" si="33"/>
        <v>0</v>
      </c>
      <c r="BL10" s="31">
        <f t="shared" si="33"/>
        <v>0</v>
      </c>
      <c r="BM10" s="31">
        <f t="shared" si="34"/>
        <v>0</v>
      </c>
      <c r="BN10" s="31">
        <f t="shared" si="4"/>
        <v>1</v>
      </c>
      <c r="BO10" s="31">
        <f t="shared" si="4"/>
        <v>0</v>
      </c>
      <c r="BP10" s="31">
        <f t="shared" si="35"/>
        <v>0</v>
      </c>
      <c r="BQ10" s="31">
        <f t="shared" si="36"/>
        <v>0</v>
      </c>
      <c r="BR10" s="31">
        <f t="shared" si="36"/>
        <v>0</v>
      </c>
      <c r="BS10" s="31">
        <f t="shared" si="37"/>
        <v>0</v>
      </c>
      <c r="BT10" s="31">
        <f t="shared" si="5"/>
        <v>0</v>
      </c>
      <c r="BU10" s="32">
        <f t="shared" si="5"/>
        <v>1</v>
      </c>
      <c r="BV10" s="32">
        <f t="shared" si="38"/>
        <v>1</v>
      </c>
      <c r="BX10" s="30">
        <f t="shared" si="39"/>
        <v>40</v>
      </c>
      <c r="BY10" s="31">
        <f t="shared" si="40"/>
        <v>0</v>
      </c>
      <c r="BZ10" s="31">
        <f t="shared" si="41"/>
        <v>0</v>
      </c>
      <c r="CA10" s="31">
        <f t="shared" si="42"/>
        <v>50</v>
      </c>
      <c r="CB10" s="31">
        <f t="shared" si="43"/>
        <v>10</v>
      </c>
      <c r="CC10" s="32">
        <f t="shared" si="44"/>
        <v>100</v>
      </c>
      <c r="CD10" s="176">
        <f t="shared" si="6"/>
        <v>26.666666666666671</v>
      </c>
      <c r="CE10" s="24">
        <f t="shared" si="45"/>
        <v>3</v>
      </c>
      <c r="CF10" s="176">
        <f t="shared" si="7"/>
        <v>6.6666666666666714</v>
      </c>
      <c r="CG10" s="24">
        <f t="shared" si="46"/>
        <v>4</v>
      </c>
      <c r="CH10" s="176">
        <f t="shared" si="8"/>
        <v>-20</v>
      </c>
      <c r="CI10" s="24" t="str">
        <f t="shared" si="47"/>
        <v>NAO</v>
      </c>
      <c r="CK10" s="24">
        <f t="shared" si="9"/>
        <v>0.78957757599684175</v>
      </c>
      <c r="CM10" s="24">
        <f t="shared" si="10"/>
        <v>0</v>
      </c>
      <c r="CN10" s="24">
        <f t="shared" si="11"/>
        <v>0</v>
      </c>
      <c r="CO10" s="24">
        <f t="shared" si="12"/>
        <v>0</v>
      </c>
      <c r="CP10" s="24">
        <f t="shared" si="13"/>
        <v>3.3333333333333335</v>
      </c>
      <c r="CQ10" s="24">
        <f t="shared" si="14"/>
        <v>0</v>
      </c>
      <c r="CR10" s="24">
        <f t="shared" si="15"/>
        <v>0</v>
      </c>
      <c r="CS10" s="24">
        <f t="shared" si="16"/>
        <v>0</v>
      </c>
      <c r="CT10" s="24" t="e">
        <f t="shared" si="17"/>
        <v>#DIV/0!</v>
      </c>
      <c r="CU10" s="24" t="e">
        <f t="shared" si="18"/>
        <v>#DIV/0!</v>
      </c>
      <c r="CV10" s="24">
        <f t="shared" si="19"/>
        <v>100</v>
      </c>
      <c r="CW10" s="24">
        <f t="shared" si="20"/>
        <v>0</v>
      </c>
      <c r="CX10" s="24">
        <f t="shared" si="21"/>
        <v>0</v>
      </c>
      <c r="CY10" s="24" t="e">
        <f t="shared" si="22"/>
        <v>#DIV/0!</v>
      </c>
      <c r="CZ10" s="24" t="e">
        <f t="shared" si="23"/>
        <v>#DIV/0!</v>
      </c>
      <c r="DA10" s="24" t="e">
        <f t="shared" si="24"/>
        <v>#DIV/0!</v>
      </c>
      <c r="DB10" s="24">
        <f t="shared" si="25"/>
        <v>12.5</v>
      </c>
      <c r="DC10" s="24">
        <f t="shared" si="26"/>
        <v>12.5</v>
      </c>
      <c r="DE10" s="24">
        <f t="shared" si="48"/>
        <v>0</v>
      </c>
      <c r="DF10" s="24">
        <f t="shared" si="48"/>
        <v>0</v>
      </c>
      <c r="DG10" s="24">
        <f t="shared" si="49"/>
        <v>0</v>
      </c>
      <c r="DH10" s="24">
        <f t="shared" si="50"/>
        <v>1</v>
      </c>
      <c r="DI10" s="24">
        <f t="shared" si="27"/>
        <v>0</v>
      </c>
      <c r="DJ10" s="24">
        <f t="shared" si="27"/>
        <v>0</v>
      </c>
      <c r="DK10" s="24">
        <f t="shared" si="27"/>
        <v>0</v>
      </c>
      <c r="DL10" s="24">
        <f t="shared" si="27"/>
        <v>0</v>
      </c>
      <c r="DM10" s="24">
        <f t="shared" si="27"/>
        <v>0</v>
      </c>
      <c r="DN10" s="24">
        <f t="shared" si="28"/>
        <v>1</v>
      </c>
      <c r="DO10" s="24">
        <f t="shared" si="51"/>
        <v>0</v>
      </c>
      <c r="DP10" s="24">
        <f t="shared" si="51"/>
        <v>0</v>
      </c>
      <c r="DQ10" s="24">
        <f t="shared" si="51"/>
        <v>0</v>
      </c>
      <c r="DR10" s="24">
        <f t="shared" si="52"/>
        <v>0</v>
      </c>
      <c r="DS10" s="24">
        <f t="shared" si="53"/>
        <v>1</v>
      </c>
    </row>
    <row r="11" spans="1:123" s="24" customFormat="1" ht="15.75" thickBot="1">
      <c r="A11" s="101" t="s">
        <v>105</v>
      </c>
      <c r="B11" s="102">
        <v>9</v>
      </c>
      <c r="C11" s="103" t="s">
        <v>114</v>
      </c>
      <c r="D11" s="85" t="s">
        <v>36</v>
      </c>
      <c r="E11" s="105"/>
      <c r="F11" s="105">
        <v>1</v>
      </c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85" t="s">
        <v>36</v>
      </c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29"/>
        <v>2</v>
      </c>
      <c r="BA11" s="30">
        <f t="shared" si="0"/>
        <v>0</v>
      </c>
      <c r="BB11" s="31">
        <f t="shared" si="0"/>
        <v>1</v>
      </c>
      <c r="BC11" s="31">
        <f t="shared" si="30"/>
        <v>1</v>
      </c>
      <c r="BD11" s="31">
        <f t="shared" si="1"/>
        <v>0</v>
      </c>
      <c r="BE11" s="31">
        <f t="shared" si="31"/>
        <v>1</v>
      </c>
      <c r="BF11" s="31">
        <f t="shared" si="2"/>
        <v>0</v>
      </c>
      <c r="BG11" s="31">
        <f t="shared" si="32"/>
        <v>1</v>
      </c>
      <c r="BH11" s="31">
        <f t="shared" si="3"/>
        <v>0</v>
      </c>
      <c r="BI11" s="31">
        <f t="shared" si="3"/>
        <v>0</v>
      </c>
      <c r="BJ11" s="31">
        <f t="shared" si="3"/>
        <v>0</v>
      </c>
      <c r="BK11" s="31">
        <f t="shared" si="33"/>
        <v>0</v>
      </c>
      <c r="BL11" s="31">
        <f t="shared" si="33"/>
        <v>0</v>
      </c>
      <c r="BM11" s="31">
        <f t="shared" si="34"/>
        <v>0</v>
      </c>
      <c r="BN11" s="31">
        <f t="shared" si="4"/>
        <v>0</v>
      </c>
      <c r="BO11" s="31">
        <f t="shared" si="4"/>
        <v>0</v>
      </c>
      <c r="BP11" s="31">
        <f t="shared" si="35"/>
        <v>0</v>
      </c>
      <c r="BQ11" s="31">
        <f t="shared" si="36"/>
        <v>0</v>
      </c>
      <c r="BR11" s="31">
        <f t="shared" si="36"/>
        <v>0</v>
      </c>
      <c r="BS11" s="31">
        <f t="shared" si="37"/>
        <v>0</v>
      </c>
      <c r="BT11" s="31">
        <f t="shared" si="5"/>
        <v>0</v>
      </c>
      <c r="BU11" s="32">
        <f t="shared" si="5"/>
        <v>0</v>
      </c>
      <c r="BV11" s="32">
        <f t="shared" si="38"/>
        <v>0</v>
      </c>
      <c r="BX11" s="30">
        <f t="shared" si="39"/>
        <v>80</v>
      </c>
      <c r="BY11" s="31">
        <f t="shared" si="40"/>
        <v>0</v>
      </c>
      <c r="BZ11" s="31">
        <f t="shared" si="41"/>
        <v>0</v>
      </c>
      <c r="CA11" s="31">
        <f t="shared" si="42"/>
        <v>0</v>
      </c>
      <c r="CB11" s="31">
        <f t="shared" si="43"/>
        <v>0</v>
      </c>
      <c r="CC11" s="32">
        <f t="shared" si="44"/>
        <v>80</v>
      </c>
      <c r="CD11" s="176">
        <f t="shared" si="6"/>
        <v>-66.666666666666657</v>
      </c>
      <c r="CE11" s="24" t="str">
        <f t="shared" si="45"/>
        <v>NAO</v>
      </c>
      <c r="CF11" s="176">
        <f t="shared" si="7"/>
        <v>-106.66666666666666</v>
      </c>
      <c r="CG11" s="24" t="str">
        <f t="shared" si="46"/>
        <v>NAO</v>
      </c>
      <c r="CH11" s="176">
        <f t="shared" si="8"/>
        <v>-160</v>
      </c>
      <c r="CI11" s="24" t="str">
        <f t="shared" si="47"/>
        <v>NAO</v>
      </c>
      <c r="CK11" s="24">
        <f t="shared" si="9"/>
        <v>0.63166206079747333</v>
      </c>
      <c r="CM11" s="24">
        <f t="shared" si="10"/>
        <v>0</v>
      </c>
      <c r="CN11" s="24">
        <f t="shared" si="11"/>
        <v>4.7619047619047619</v>
      </c>
      <c r="CO11" s="24">
        <f t="shared" si="12"/>
        <v>0</v>
      </c>
      <c r="CP11" s="24">
        <f t="shared" si="13"/>
        <v>0</v>
      </c>
      <c r="CQ11" s="24">
        <f t="shared" si="14"/>
        <v>0</v>
      </c>
      <c r="CR11" s="24">
        <f t="shared" si="15"/>
        <v>0</v>
      </c>
      <c r="CS11" s="24">
        <f t="shared" si="16"/>
        <v>0</v>
      </c>
      <c r="CT11" s="24" t="e">
        <f t="shared" si="17"/>
        <v>#DIV/0!</v>
      </c>
      <c r="CU11" s="24" t="e">
        <f t="shared" si="18"/>
        <v>#DIV/0!</v>
      </c>
      <c r="CV11" s="24">
        <f t="shared" si="19"/>
        <v>0</v>
      </c>
      <c r="CW11" s="24">
        <f t="shared" si="20"/>
        <v>0</v>
      </c>
      <c r="CX11" s="24">
        <f t="shared" si="21"/>
        <v>0</v>
      </c>
      <c r="CY11" s="24" t="e">
        <f t="shared" si="22"/>
        <v>#DIV/0!</v>
      </c>
      <c r="CZ11" s="24" t="e">
        <f t="shared" si="23"/>
        <v>#DIV/0!</v>
      </c>
      <c r="DA11" s="24" t="e">
        <f t="shared" si="24"/>
        <v>#DIV/0!</v>
      </c>
      <c r="DB11" s="24">
        <f t="shared" si="25"/>
        <v>0</v>
      </c>
      <c r="DC11" s="24">
        <f t="shared" si="26"/>
        <v>0</v>
      </c>
      <c r="DE11" s="24">
        <f t="shared" si="48"/>
        <v>0</v>
      </c>
      <c r="DF11" s="24">
        <f t="shared" si="48"/>
        <v>1</v>
      </c>
      <c r="DG11" s="24">
        <f t="shared" si="49"/>
        <v>0</v>
      </c>
      <c r="DH11" s="24">
        <f t="shared" si="50"/>
        <v>0</v>
      </c>
      <c r="DI11" s="24">
        <f t="shared" si="27"/>
        <v>0</v>
      </c>
      <c r="DJ11" s="24">
        <f t="shared" si="27"/>
        <v>0</v>
      </c>
      <c r="DK11" s="24">
        <f t="shared" si="27"/>
        <v>0</v>
      </c>
      <c r="DL11" s="24">
        <f t="shared" si="27"/>
        <v>0</v>
      </c>
      <c r="DM11" s="24">
        <f t="shared" si="27"/>
        <v>0</v>
      </c>
      <c r="DN11" s="24">
        <f t="shared" si="28"/>
        <v>0</v>
      </c>
      <c r="DO11" s="24">
        <f t="shared" si="51"/>
        <v>0</v>
      </c>
      <c r="DP11" s="24">
        <f t="shared" si="51"/>
        <v>0</v>
      </c>
      <c r="DQ11" s="24">
        <f t="shared" si="51"/>
        <v>0</v>
      </c>
      <c r="DR11" s="24">
        <f t="shared" si="52"/>
        <v>0</v>
      </c>
      <c r="DS11" s="24">
        <f t="shared" si="53"/>
        <v>0</v>
      </c>
    </row>
    <row r="12" spans="1:123" s="24" customFormat="1" ht="15.75" thickBot="1">
      <c r="A12" s="101" t="s">
        <v>105</v>
      </c>
      <c r="B12" s="102">
        <v>10</v>
      </c>
      <c r="C12" s="103" t="s">
        <v>115</v>
      </c>
      <c r="D12" s="50" t="s">
        <v>36</v>
      </c>
      <c r="E12" s="105"/>
      <c r="F12" s="105">
        <v>1</v>
      </c>
      <c r="G12" s="105"/>
      <c r="H12" s="105"/>
      <c r="I12" s="105"/>
      <c r="J12" s="105">
        <v>2</v>
      </c>
      <c r="K12" s="105"/>
      <c r="L12" s="105"/>
      <c r="M12" s="105"/>
      <c r="N12" s="105"/>
      <c r="O12" s="105"/>
      <c r="P12" s="105"/>
      <c r="Q12" s="105"/>
      <c r="R12" s="105"/>
      <c r="S12" s="224"/>
      <c r="T12" s="50" t="s">
        <v>36</v>
      </c>
      <c r="U12" s="105"/>
      <c r="V12" s="105"/>
      <c r="W12" s="105">
        <v>1</v>
      </c>
      <c r="X12" s="105">
        <v>2</v>
      </c>
      <c r="Y12" s="105"/>
      <c r="Z12" s="105"/>
      <c r="AA12" s="105">
        <v>2</v>
      </c>
      <c r="AB12" s="105"/>
      <c r="AC12" s="105"/>
      <c r="AD12" s="105"/>
      <c r="AE12" s="105"/>
      <c r="AF12" s="105"/>
      <c r="AG12" s="105"/>
      <c r="AH12" s="105"/>
      <c r="AI12" s="105"/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29"/>
        <v>2</v>
      </c>
      <c r="BA12" s="30">
        <f t="shared" si="0"/>
        <v>0</v>
      </c>
      <c r="BB12" s="31">
        <f t="shared" si="0"/>
        <v>1</v>
      </c>
      <c r="BC12" s="31">
        <f t="shared" si="30"/>
        <v>1</v>
      </c>
      <c r="BD12" s="31">
        <f t="shared" si="1"/>
        <v>1</v>
      </c>
      <c r="BE12" s="31">
        <f t="shared" si="31"/>
        <v>2</v>
      </c>
      <c r="BF12" s="31">
        <f t="shared" si="2"/>
        <v>2</v>
      </c>
      <c r="BG12" s="31">
        <f t="shared" si="32"/>
        <v>4</v>
      </c>
      <c r="BH12" s="31">
        <f t="shared" si="3"/>
        <v>0</v>
      </c>
      <c r="BI12" s="31">
        <f t="shared" si="3"/>
        <v>2</v>
      </c>
      <c r="BJ12" s="31">
        <f t="shared" si="3"/>
        <v>2</v>
      </c>
      <c r="BK12" s="31">
        <f t="shared" si="33"/>
        <v>0</v>
      </c>
      <c r="BL12" s="31">
        <f t="shared" si="33"/>
        <v>0</v>
      </c>
      <c r="BM12" s="31">
        <f t="shared" si="34"/>
        <v>0</v>
      </c>
      <c r="BN12" s="31">
        <f t="shared" si="4"/>
        <v>0</v>
      </c>
      <c r="BO12" s="31">
        <f t="shared" si="4"/>
        <v>0</v>
      </c>
      <c r="BP12" s="31">
        <f t="shared" si="35"/>
        <v>0</v>
      </c>
      <c r="BQ12" s="31">
        <f t="shared" si="36"/>
        <v>0</v>
      </c>
      <c r="BR12" s="31">
        <f t="shared" si="36"/>
        <v>0</v>
      </c>
      <c r="BS12" s="31">
        <f t="shared" si="37"/>
        <v>0</v>
      </c>
      <c r="BT12" s="31">
        <f t="shared" si="5"/>
        <v>0</v>
      </c>
      <c r="BU12" s="32">
        <f t="shared" si="5"/>
        <v>0</v>
      </c>
      <c r="BV12" s="32">
        <f t="shared" si="38"/>
        <v>0</v>
      </c>
      <c r="BX12" s="30">
        <f t="shared" si="39"/>
        <v>220</v>
      </c>
      <c r="BY12" s="31">
        <f t="shared" si="40"/>
        <v>20</v>
      </c>
      <c r="BZ12" s="31">
        <f t="shared" si="41"/>
        <v>10</v>
      </c>
      <c r="CA12" s="31">
        <f t="shared" si="42"/>
        <v>0</v>
      </c>
      <c r="CB12" s="31">
        <f t="shared" si="43"/>
        <v>0</v>
      </c>
      <c r="CC12" s="32">
        <f t="shared" si="44"/>
        <v>250</v>
      </c>
      <c r="CD12" s="176">
        <f t="shared" si="6"/>
        <v>103.33333333333334</v>
      </c>
      <c r="CE12" s="24">
        <f t="shared" si="45"/>
        <v>3</v>
      </c>
      <c r="CF12" s="176">
        <f t="shared" si="7"/>
        <v>63.333333333333343</v>
      </c>
      <c r="CG12" s="24">
        <f t="shared" si="46"/>
        <v>4</v>
      </c>
      <c r="CH12" s="176">
        <f t="shared" si="8"/>
        <v>10</v>
      </c>
      <c r="CI12" s="24">
        <f t="shared" si="47"/>
        <v>5</v>
      </c>
      <c r="CK12" s="24">
        <f t="shared" si="9"/>
        <v>1.9739439399921042</v>
      </c>
      <c r="CM12" s="24">
        <f t="shared" si="10"/>
        <v>0</v>
      </c>
      <c r="CN12" s="24">
        <f t="shared" si="11"/>
        <v>4.7619047619047619</v>
      </c>
      <c r="CO12" s="24">
        <f t="shared" si="12"/>
        <v>1.25</v>
      </c>
      <c r="CP12" s="24">
        <f t="shared" si="13"/>
        <v>6.666666666666667</v>
      </c>
      <c r="CQ12" s="24">
        <f t="shared" si="14"/>
        <v>0</v>
      </c>
      <c r="CR12" s="24">
        <f t="shared" si="15"/>
        <v>18.181818181818183</v>
      </c>
      <c r="CS12" s="24">
        <f t="shared" si="16"/>
        <v>22.222222222222221</v>
      </c>
      <c r="CT12" s="24" t="e">
        <f t="shared" si="17"/>
        <v>#DIV/0!</v>
      </c>
      <c r="CU12" s="24" t="e">
        <f t="shared" si="18"/>
        <v>#DIV/0!</v>
      </c>
      <c r="CV12" s="24">
        <f t="shared" si="19"/>
        <v>0</v>
      </c>
      <c r="CW12" s="24">
        <f t="shared" si="20"/>
        <v>0</v>
      </c>
      <c r="CX12" s="24">
        <f t="shared" si="21"/>
        <v>0</v>
      </c>
      <c r="CY12" s="24" t="e">
        <f t="shared" si="22"/>
        <v>#DIV/0!</v>
      </c>
      <c r="CZ12" s="24" t="e">
        <f t="shared" si="23"/>
        <v>#DIV/0!</v>
      </c>
      <c r="DA12" s="24" t="e">
        <f t="shared" si="24"/>
        <v>#DIV/0!</v>
      </c>
      <c r="DB12" s="24">
        <f t="shared" si="25"/>
        <v>0</v>
      </c>
      <c r="DC12" s="24">
        <f t="shared" si="26"/>
        <v>0</v>
      </c>
      <c r="DE12" s="24">
        <f t="shared" si="48"/>
        <v>0</v>
      </c>
      <c r="DF12" s="24">
        <f t="shared" si="48"/>
        <v>1</v>
      </c>
      <c r="DG12" s="24">
        <f t="shared" si="49"/>
        <v>1</v>
      </c>
      <c r="DH12" s="24">
        <f t="shared" si="50"/>
        <v>1</v>
      </c>
      <c r="DI12" s="24">
        <f t="shared" si="27"/>
        <v>0</v>
      </c>
      <c r="DJ12" s="24">
        <f t="shared" si="27"/>
        <v>1</v>
      </c>
      <c r="DK12" s="24">
        <f t="shared" si="27"/>
        <v>1</v>
      </c>
      <c r="DL12" s="24">
        <f t="shared" si="27"/>
        <v>0</v>
      </c>
      <c r="DM12" s="24">
        <f t="shared" si="27"/>
        <v>0</v>
      </c>
      <c r="DN12" s="24">
        <f t="shared" si="28"/>
        <v>0</v>
      </c>
      <c r="DO12" s="24">
        <f t="shared" si="51"/>
        <v>0</v>
      </c>
      <c r="DP12" s="24">
        <f t="shared" si="51"/>
        <v>0</v>
      </c>
      <c r="DQ12" s="24">
        <f t="shared" si="51"/>
        <v>0</v>
      </c>
      <c r="DR12" s="24">
        <f t="shared" si="52"/>
        <v>0</v>
      </c>
      <c r="DS12" s="24">
        <f t="shared" si="53"/>
        <v>0</v>
      </c>
    </row>
    <row r="13" spans="1:123" s="24" customFormat="1" ht="15.75" thickBot="1">
      <c r="A13" s="101" t="s">
        <v>105</v>
      </c>
      <c r="B13" s="102">
        <v>11</v>
      </c>
      <c r="C13" s="103" t="s">
        <v>116</v>
      </c>
      <c r="D13" s="50" t="s">
        <v>36</v>
      </c>
      <c r="E13" s="105"/>
      <c r="F13" s="105"/>
      <c r="G13" s="105">
        <v>3</v>
      </c>
      <c r="H13" s="105">
        <v>2</v>
      </c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50" t="s">
        <v>36</v>
      </c>
      <c r="U13" s="105"/>
      <c r="V13" s="105">
        <v>4</v>
      </c>
      <c r="W13" s="105">
        <v>3</v>
      </c>
      <c r="X13" s="105">
        <v>3</v>
      </c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29"/>
        <v>2</v>
      </c>
      <c r="BA13" s="30">
        <f t="shared" si="0"/>
        <v>0</v>
      </c>
      <c r="BB13" s="31">
        <f t="shared" si="0"/>
        <v>4</v>
      </c>
      <c r="BC13" s="31">
        <f t="shared" si="30"/>
        <v>4</v>
      </c>
      <c r="BD13" s="31">
        <f t="shared" si="1"/>
        <v>6</v>
      </c>
      <c r="BE13" s="31">
        <f t="shared" si="31"/>
        <v>10</v>
      </c>
      <c r="BF13" s="31">
        <f t="shared" si="2"/>
        <v>5</v>
      </c>
      <c r="BG13" s="31">
        <f t="shared" si="32"/>
        <v>15</v>
      </c>
      <c r="BH13" s="31">
        <f t="shared" si="3"/>
        <v>0</v>
      </c>
      <c r="BI13" s="31">
        <f t="shared" si="3"/>
        <v>0</v>
      </c>
      <c r="BJ13" s="31">
        <f t="shared" si="3"/>
        <v>0</v>
      </c>
      <c r="BK13" s="31">
        <f t="shared" si="33"/>
        <v>0</v>
      </c>
      <c r="BL13" s="31">
        <f t="shared" si="33"/>
        <v>0</v>
      </c>
      <c r="BM13" s="31">
        <f t="shared" si="34"/>
        <v>0</v>
      </c>
      <c r="BN13" s="31">
        <f t="shared" si="4"/>
        <v>0</v>
      </c>
      <c r="BO13" s="31">
        <f t="shared" si="4"/>
        <v>0</v>
      </c>
      <c r="BP13" s="31">
        <f t="shared" si="35"/>
        <v>0</v>
      </c>
      <c r="BQ13" s="31">
        <f t="shared" si="36"/>
        <v>0</v>
      </c>
      <c r="BR13" s="31">
        <f t="shared" si="36"/>
        <v>0</v>
      </c>
      <c r="BS13" s="31">
        <f t="shared" si="37"/>
        <v>0</v>
      </c>
      <c r="BT13" s="31">
        <f t="shared" si="5"/>
        <v>0</v>
      </c>
      <c r="BU13" s="32">
        <f t="shared" si="5"/>
        <v>0</v>
      </c>
      <c r="BV13" s="32">
        <f t="shared" si="38"/>
        <v>0</v>
      </c>
      <c r="BX13" s="30">
        <f t="shared" si="39"/>
        <v>880</v>
      </c>
      <c r="BY13" s="31">
        <f t="shared" si="40"/>
        <v>0</v>
      </c>
      <c r="BZ13" s="31">
        <f t="shared" si="41"/>
        <v>0</v>
      </c>
      <c r="CA13" s="31">
        <f t="shared" si="42"/>
        <v>0</v>
      </c>
      <c r="CB13" s="31">
        <f t="shared" si="43"/>
        <v>0</v>
      </c>
      <c r="CC13" s="32">
        <f t="shared" si="44"/>
        <v>880</v>
      </c>
      <c r="CD13" s="176">
        <f t="shared" si="6"/>
        <v>733.33333333333337</v>
      </c>
      <c r="CE13" s="24">
        <f t="shared" si="45"/>
        <v>3</v>
      </c>
      <c r="CF13" s="176">
        <f t="shared" si="7"/>
        <v>693.33333333333337</v>
      </c>
      <c r="CG13" s="24">
        <f t="shared" si="46"/>
        <v>4</v>
      </c>
      <c r="CH13" s="176">
        <f t="shared" si="8"/>
        <v>640</v>
      </c>
      <c r="CI13" s="24">
        <f t="shared" si="47"/>
        <v>5</v>
      </c>
      <c r="CK13" s="24">
        <f t="shared" si="9"/>
        <v>6.9482826687722072</v>
      </c>
      <c r="CM13" s="24">
        <f t="shared" si="10"/>
        <v>0</v>
      </c>
      <c r="CN13" s="24">
        <f t="shared" si="11"/>
        <v>19.047619047619047</v>
      </c>
      <c r="CO13" s="24">
        <f t="shared" si="12"/>
        <v>7.5</v>
      </c>
      <c r="CP13" s="24">
        <f t="shared" si="13"/>
        <v>16.666666666666668</v>
      </c>
      <c r="CQ13" s="24">
        <f t="shared" si="14"/>
        <v>0</v>
      </c>
      <c r="CR13" s="24">
        <f t="shared" si="15"/>
        <v>0</v>
      </c>
      <c r="CS13" s="24">
        <f t="shared" si="16"/>
        <v>0</v>
      </c>
      <c r="CT13" s="24" t="e">
        <f t="shared" si="17"/>
        <v>#DIV/0!</v>
      </c>
      <c r="CU13" s="24" t="e">
        <f t="shared" si="18"/>
        <v>#DIV/0!</v>
      </c>
      <c r="CV13" s="24">
        <f t="shared" si="19"/>
        <v>0</v>
      </c>
      <c r="CW13" s="24">
        <f t="shared" si="20"/>
        <v>0</v>
      </c>
      <c r="CX13" s="24">
        <f t="shared" si="21"/>
        <v>0</v>
      </c>
      <c r="CY13" s="24" t="e">
        <f t="shared" si="22"/>
        <v>#DIV/0!</v>
      </c>
      <c r="CZ13" s="24" t="e">
        <f t="shared" si="23"/>
        <v>#DIV/0!</v>
      </c>
      <c r="DA13" s="24" t="e">
        <f t="shared" si="24"/>
        <v>#DIV/0!</v>
      </c>
      <c r="DB13" s="24">
        <f t="shared" si="25"/>
        <v>0</v>
      </c>
      <c r="DC13" s="24">
        <f t="shared" si="26"/>
        <v>0</v>
      </c>
      <c r="DE13" s="24">
        <f t="shared" si="48"/>
        <v>0</v>
      </c>
      <c r="DF13" s="24">
        <f t="shared" si="48"/>
        <v>1</v>
      </c>
      <c r="DG13" s="24">
        <f t="shared" si="49"/>
        <v>1</v>
      </c>
      <c r="DH13" s="24">
        <f t="shared" si="50"/>
        <v>1</v>
      </c>
      <c r="DI13" s="24">
        <f t="shared" si="27"/>
        <v>0</v>
      </c>
      <c r="DJ13" s="24">
        <f t="shared" si="27"/>
        <v>0</v>
      </c>
      <c r="DK13" s="24">
        <f t="shared" si="27"/>
        <v>0</v>
      </c>
      <c r="DL13" s="24">
        <f t="shared" si="27"/>
        <v>0</v>
      </c>
      <c r="DM13" s="24">
        <f t="shared" si="27"/>
        <v>0</v>
      </c>
      <c r="DN13" s="24">
        <f t="shared" si="28"/>
        <v>0</v>
      </c>
      <c r="DO13" s="24">
        <f t="shared" si="51"/>
        <v>0</v>
      </c>
      <c r="DP13" s="24">
        <f t="shared" si="51"/>
        <v>0</v>
      </c>
      <c r="DQ13" s="24">
        <f t="shared" si="51"/>
        <v>0</v>
      </c>
      <c r="DR13" s="24">
        <f t="shared" si="52"/>
        <v>0</v>
      </c>
      <c r="DS13" s="24">
        <f t="shared" si="53"/>
        <v>0</v>
      </c>
    </row>
    <row r="14" spans="1:123" s="24" customFormat="1" ht="15.75" thickBot="1">
      <c r="A14" s="101" t="s">
        <v>105</v>
      </c>
      <c r="B14" s="102">
        <v>12</v>
      </c>
      <c r="C14" s="103" t="s">
        <v>117</v>
      </c>
      <c r="D14" s="50" t="s">
        <v>36</v>
      </c>
      <c r="E14" s="105"/>
      <c r="F14" s="105"/>
      <c r="G14" s="105"/>
      <c r="H14" s="105"/>
      <c r="I14" s="105"/>
      <c r="J14" s="105">
        <v>3</v>
      </c>
      <c r="K14" s="105"/>
      <c r="L14" s="105"/>
      <c r="M14" s="105"/>
      <c r="N14" s="105"/>
      <c r="O14" s="105"/>
      <c r="P14" s="105"/>
      <c r="Q14" s="105"/>
      <c r="R14" s="105"/>
      <c r="S14" s="223">
        <v>1</v>
      </c>
      <c r="T14" s="50" t="s">
        <v>36</v>
      </c>
      <c r="U14" s="105"/>
      <c r="V14" s="105"/>
      <c r="W14" s="105"/>
      <c r="X14" s="105"/>
      <c r="Y14" s="105"/>
      <c r="Z14" s="105">
        <v>1</v>
      </c>
      <c r="AA14" s="105"/>
      <c r="AB14" s="105"/>
      <c r="AC14" s="105"/>
      <c r="AD14" s="105"/>
      <c r="AE14" s="105"/>
      <c r="AF14" s="105"/>
      <c r="AG14" s="105"/>
      <c r="AH14" s="105"/>
      <c r="AI14" s="105">
        <v>1</v>
      </c>
      <c r="AJ14" s="50"/>
      <c r="AK14" s="9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 t="shared" si="29"/>
        <v>2</v>
      </c>
      <c r="BA14" s="30">
        <f t="shared" si="0"/>
        <v>0</v>
      </c>
      <c r="BB14" s="31">
        <f t="shared" si="0"/>
        <v>0</v>
      </c>
      <c r="BC14" s="31">
        <f t="shared" si="30"/>
        <v>0</v>
      </c>
      <c r="BD14" s="31">
        <f t="shared" si="1"/>
        <v>0</v>
      </c>
      <c r="BE14" s="31">
        <f t="shared" si="31"/>
        <v>0</v>
      </c>
      <c r="BF14" s="31">
        <f t="shared" si="2"/>
        <v>0</v>
      </c>
      <c r="BG14" s="31">
        <f t="shared" si="32"/>
        <v>0</v>
      </c>
      <c r="BH14" s="31">
        <f t="shared" si="3"/>
        <v>0</v>
      </c>
      <c r="BI14" s="31">
        <f t="shared" si="3"/>
        <v>4</v>
      </c>
      <c r="BJ14" s="31">
        <f t="shared" si="3"/>
        <v>0</v>
      </c>
      <c r="BK14" s="31">
        <f t="shared" si="33"/>
        <v>0</v>
      </c>
      <c r="BL14" s="31">
        <f t="shared" si="33"/>
        <v>0</v>
      </c>
      <c r="BM14" s="31">
        <f t="shared" si="34"/>
        <v>0</v>
      </c>
      <c r="BN14" s="31">
        <f t="shared" si="4"/>
        <v>0</v>
      </c>
      <c r="BO14" s="31">
        <f t="shared" si="4"/>
        <v>0</v>
      </c>
      <c r="BP14" s="31">
        <f t="shared" si="35"/>
        <v>0</v>
      </c>
      <c r="BQ14" s="31">
        <f t="shared" si="36"/>
        <v>0</v>
      </c>
      <c r="BR14" s="31">
        <f t="shared" si="36"/>
        <v>0</v>
      </c>
      <c r="BS14" s="31">
        <f t="shared" si="37"/>
        <v>0</v>
      </c>
      <c r="BT14" s="31">
        <f t="shared" si="5"/>
        <v>0</v>
      </c>
      <c r="BU14" s="32">
        <f t="shared" si="5"/>
        <v>2</v>
      </c>
      <c r="BV14" s="32">
        <f t="shared" si="38"/>
        <v>2</v>
      </c>
      <c r="BX14" s="30">
        <f t="shared" si="39"/>
        <v>0</v>
      </c>
      <c r="BY14" s="31">
        <f t="shared" si="40"/>
        <v>30</v>
      </c>
      <c r="BZ14" s="31">
        <f t="shared" si="41"/>
        <v>0</v>
      </c>
      <c r="CA14" s="31">
        <f t="shared" si="42"/>
        <v>0</v>
      </c>
      <c r="CB14" s="31">
        <f t="shared" si="43"/>
        <v>20</v>
      </c>
      <c r="CC14" s="32">
        <f t="shared" si="44"/>
        <v>50</v>
      </c>
      <c r="CD14" s="176">
        <f t="shared" si="6"/>
        <v>-96.666666666666657</v>
      </c>
      <c r="CE14" s="24" t="str">
        <f t="shared" si="45"/>
        <v>NAO</v>
      </c>
      <c r="CF14" s="176">
        <f t="shared" si="7"/>
        <v>-136.66666666666666</v>
      </c>
      <c r="CG14" s="24" t="str">
        <f t="shared" si="46"/>
        <v>NAO</v>
      </c>
      <c r="CH14" s="176">
        <f t="shared" si="8"/>
        <v>-190</v>
      </c>
      <c r="CI14" s="24" t="str">
        <f t="shared" si="47"/>
        <v>NAO</v>
      </c>
      <c r="CK14" s="24">
        <f t="shared" si="9"/>
        <v>0.39478878799842088</v>
      </c>
      <c r="CM14" s="24">
        <f t="shared" si="10"/>
        <v>0</v>
      </c>
      <c r="CN14" s="24">
        <f t="shared" si="11"/>
        <v>0</v>
      </c>
      <c r="CO14" s="24">
        <f t="shared" si="12"/>
        <v>0</v>
      </c>
      <c r="CP14" s="24">
        <f t="shared" si="13"/>
        <v>0</v>
      </c>
      <c r="CQ14" s="24">
        <f t="shared" si="14"/>
        <v>0</v>
      </c>
      <c r="CR14" s="24">
        <f t="shared" si="15"/>
        <v>36.363636363636367</v>
      </c>
      <c r="CS14" s="24">
        <f t="shared" si="16"/>
        <v>0</v>
      </c>
      <c r="CT14" s="24" t="e">
        <f t="shared" si="17"/>
        <v>#DIV/0!</v>
      </c>
      <c r="CU14" s="24" t="e">
        <f t="shared" si="18"/>
        <v>#DIV/0!</v>
      </c>
      <c r="CV14" s="24">
        <f t="shared" si="19"/>
        <v>0</v>
      </c>
      <c r="CW14" s="24">
        <f t="shared" si="20"/>
        <v>0</v>
      </c>
      <c r="CX14" s="24">
        <f t="shared" si="21"/>
        <v>0</v>
      </c>
      <c r="CY14" s="24" t="e">
        <f t="shared" si="22"/>
        <v>#DIV/0!</v>
      </c>
      <c r="CZ14" s="24" t="e">
        <f t="shared" si="23"/>
        <v>#DIV/0!</v>
      </c>
      <c r="DA14" s="24" t="e">
        <f t="shared" si="24"/>
        <v>#DIV/0!</v>
      </c>
      <c r="DB14" s="24">
        <f t="shared" si="25"/>
        <v>25</v>
      </c>
      <c r="DC14" s="24">
        <f t="shared" si="26"/>
        <v>25</v>
      </c>
      <c r="DE14" s="24">
        <f t="shared" si="48"/>
        <v>0</v>
      </c>
      <c r="DF14" s="24">
        <f t="shared" si="48"/>
        <v>0</v>
      </c>
      <c r="DG14" s="24">
        <f t="shared" si="49"/>
        <v>0</v>
      </c>
      <c r="DH14" s="24">
        <f t="shared" si="50"/>
        <v>0</v>
      </c>
      <c r="DI14" s="24">
        <f t="shared" si="27"/>
        <v>0</v>
      </c>
      <c r="DJ14" s="24">
        <f t="shared" si="27"/>
        <v>1</v>
      </c>
      <c r="DK14" s="24">
        <f t="shared" si="27"/>
        <v>0</v>
      </c>
      <c r="DL14" s="24">
        <f t="shared" si="27"/>
        <v>0</v>
      </c>
      <c r="DM14" s="24">
        <f t="shared" si="27"/>
        <v>0</v>
      </c>
      <c r="DN14" s="24">
        <f t="shared" si="28"/>
        <v>0</v>
      </c>
      <c r="DO14" s="24">
        <f t="shared" si="51"/>
        <v>0</v>
      </c>
      <c r="DP14" s="24">
        <f t="shared" si="51"/>
        <v>0</v>
      </c>
      <c r="DQ14" s="24">
        <f t="shared" si="51"/>
        <v>0</v>
      </c>
      <c r="DR14" s="24">
        <f t="shared" si="52"/>
        <v>0</v>
      </c>
      <c r="DS14" s="24">
        <f t="shared" si="53"/>
        <v>1</v>
      </c>
    </row>
    <row r="15" spans="1:123" s="24" customFormat="1" ht="15.75" thickBot="1">
      <c r="A15" s="101" t="s">
        <v>105</v>
      </c>
      <c r="B15" s="102">
        <v>13</v>
      </c>
      <c r="C15" s="103" t="s">
        <v>118</v>
      </c>
      <c r="D15" s="50" t="s">
        <v>36</v>
      </c>
      <c r="E15" s="105"/>
      <c r="F15" s="105"/>
      <c r="G15" s="105"/>
      <c r="H15" s="105">
        <v>2</v>
      </c>
      <c r="I15" s="105"/>
      <c r="J15" s="105"/>
      <c r="K15" s="105">
        <v>2</v>
      </c>
      <c r="L15" s="105"/>
      <c r="M15" s="105"/>
      <c r="N15" s="105"/>
      <c r="O15" s="105"/>
      <c r="P15" s="105"/>
      <c r="Q15" s="105"/>
      <c r="R15" s="105"/>
      <c r="S15" s="105"/>
      <c r="T15" s="50" t="s">
        <v>36</v>
      </c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>
        <v>2</v>
      </c>
      <c r="AF15" s="105"/>
      <c r="AG15" s="105"/>
      <c r="AH15" s="105"/>
      <c r="AI15" s="105">
        <v>2</v>
      </c>
      <c r="AJ15" s="50"/>
      <c r="AK15" s="93"/>
      <c r="AL15" s="33"/>
      <c r="AM15" s="33"/>
      <c r="AN15" s="27"/>
      <c r="AO15" s="27"/>
      <c r="AP15" s="27"/>
      <c r="AQ15" s="27"/>
      <c r="AR15" s="28"/>
      <c r="AS15" s="26"/>
      <c r="AT15" s="26"/>
      <c r="AU15" s="26"/>
      <c r="AV15" s="26"/>
      <c r="AW15" s="26"/>
      <c r="AX15" s="26"/>
      <c r="AY15" s="26"/>
      <c r="AZ15" s="29">
        <f t="shared" si="29"/>
        <v>2</v>
      </c>
      <c r="BA15" s="30">
        <f t="shared" si="0"/>
        <v>0</v>
      </c>
      <c r="BB15" s="31">
        <f t="shared" si="0"/>
        <v>0</v>
      </c>
      <c r="BC15" s="31">
        <f t="shared" si="30"/>
        <v>0</v>
      </c>
      <c r="BD15" s="31">
        <f t="shared" si="1"/>
        <v>0</v>
      </c>
      <c r="BE15" s="31">
        <f t="shared" si="31"/>
        <v>0</v>
      </c>
      <c r="BF15" s="31">
        <f t="shared" si="2"/>
        <v>2</v>
      </c>
      <c r="BG15" s="31">
        <f t="shared" si="32"/>
        <v>2</v>
      </c>
      <c r="BH15" s="31">
        <f t="shared" si="3"/>
        <v>0</v>
      </c>
      <c r="BI15" s="31">
        <f t="shared" si="3"/>
        <v>0</v>
      </c>
      <c r="BJ15" s="31">
        <f t="shared" si="3"/>
        <v>2</v>
      </c>
      <c r="BK15" s="31">
        <f t="shared" si="33"/>
        <v>0</v>
      </c>
      <c r="BL15" s="31">
        <f t="shared" si="33"/>
        <v>0</v>
      </c>
      <c r="BM15" s="31">
        <f t="shared" si="34"/>
        <v>0</v>
      </c>
      <c r="BN15" s="31">
        <f t="shared" si="4"/>
        <v>0</v>
      </c>
      <c r="BO15" s="31">
        <f t="shared" si="4"/>
        <v>2</v>
      </c>
      <c r="BP15" s="31">
        <f t="shared" si="35"/>
        <v>2</v>
      </c>
      <c r="BQ15" s="31">
        <f t="shared" si="36"/>
        <v>0</v>
      </c>
      <c r="BR15" s="31">
        <f t="shared" si="36"/>
        <v>0</v>
      </c>
      <c r="BS15" s="31">
        <f t="shared" si="37"/>
        <v>0</v>
      </c>
      <c r="BT15" s="31">
        <f t="shared" si="5"/>
        <v>0</v>
      </c>
      <c r="BU15" s="32">
        <f t="shared" si="5"/>
        <v>2</v>
      </c>
      <c r="BV15" s="32">
        <f t="shared" si="38"/>
        <v>2</v>
      </c>
      <c r="BX15" s="30">
        <f t="shared" si="39"/>
        <v>80</v>
      </c>
      <c r="BY15" s="31">
        <f t="shared" si="40"/>
        <v>0</v>
      </c>
      <c r="BZ15" s="31">
        <f t="shared" si="41"/>
        <v>10</v>
      </c>
      <c r="CA15" s="31">
        <f t="shared" si="42"/>
        <v>40</v>
      </c>
      <c r="CB15" s="31">
        <f t="shared" si="43"/>
        <v>20</v>
      </c>
      <c r="CC15" s="32">
        <f t="shared" si="44"/>
        <v>150</v>
      </c>
      <c r="CD15" s="176">
        <f t="shared" si="6"/>
        <v>3.3333333333333428</v>
      </c>
      <c r="CE15" s="24">
        <f t="shared" si="45"/>
        <v>3</v>
      </c>
      <c r="CF15" s="176">
        <f t="shared" si="7"/>
        <v>-36.666666666666657</v>
      </c>
      <c r="CG15" s="24" t="str">
        <f t="shared" si="46"/>
        <v>NAO</v>
      </c>
      <c r="CH15" s="176">
        <f t="shared" si="8"/>
        <v>-90</v>
      </c>
      <c r="CI15" s="24" t="str">
        <f t="shared" si="47"/>
        <v>NAO</v>
      </c>
      <c r="CK15" s="24">
        <f t="shared" si="9"/>
        <v>1.1843663639952624</v>
      </c>
      <c r="CM15" s="24">
        <f t="shared" si="10"/>
        <v>0</v>
      </c>
      <c r="CN15" s="24">
        <f t="shared" si="11"/>
        <v>0</v>
      </c>
      <c r="CO15" s="24">
        <f t="shared" si="12"/>
        <v>0</v>
      </c>
      <c r="CP15" s="24">
        <f t="shared" si="13"/>
        <v>6.666666666666667</v>
      </c>
      <c r="CQ15" s="24">
        <f t="shared" si="14"/>
        <v>0</v>
      </c>
      <c r="CR15" s="24">
        <f t="shared" si="15"/>
        <v>0</v>
      </c>
      <c r="CS15" s="24">
        <f t="shared" si="16"/>
        <v>22.222222222222221</v>
      </c>
      <c r="CT15" s="24" t="e">
        <f t="shared" si="17"/>
        <v>#DIV/0!</v>
      </c>
      <c r="CU15" s="24" t="e">
        <f t="shared" si="18"/>
        <v>#DIV/0!</v>
      </c>
      <c r="CV15" s="24">
        <f t="shared" si="19"/>
        <v>0</v>
      </c>
      <c r="CW15" s="24">
        <f t="shared" si="20"/>
        <v>50</v>
      </c>
      <c r="CX15" s="24">
        <f t="shared" si="21"/>
        <v>50</v>
      </c>
      <c r="CY15" s="24" t="e">
        <f t="shared" si="22"/>
        <v>#DIV/0!</v>
      </c>
      <c r="CZ15" s="24" t="e">
        <f t="shared" si="23"/>
        <v>#DIV/0!</v>
      </c>
      <c r="DA15" s="24" t="e">
        <f t="shared" si="24"/>
        <v>#DIV/0!</v>
      </c>
      <c r="DB15" s="24">
        <f t="shared" si="25"/>
        <v>25</v>
      </c>
      <c r="DC15" s="24">
        <f t="shared" si="26"/>
        <v>25</v>
      </c>
      <c r="DE15" s="24">
        <f t="shared" si="48"/>
        <v>0</v>
      </c>
      <c r="DF15" s="24">
        <f t="shared" si="48"/>
        <v>0</v>
      </c>
      <c r="DG15" s="24">
        <f t="shared" si="49"/>
        <v>0</v>
      </c>
      <c r="DH15" s="24">
        <f t="shared" si="50"/>
        <v>1</v>
      </c>
      <c r="DI15" s="24">
        <f t="shared" si="27"/>
        <v>0</v>
      </c>
      <c r="DJ15" s="24">
        <f t="shared" si="27"/>
        <v>0</v>
      </c>
      <c r="DK15" s="24">
        <f t="shared" si="27"/>
        <v>1</v>
      </c>
      <c r="DL15" s="24">
        <f t="shared" si="27"/>
        <v>0</v>
      </c>
      <c r="DM15" s="24">
        <f t="shared" si="27"/>
        <v>0</v>
      </c>
      <c r="DN15" s="24">
        <f t="shared" si="28"/>
        <v>0</v>
      </c>
      <c r="DO15" s="24">
        <f t="shared" si="51"/>
        <v>1</v>
      </c>
      <c r="DP15" s="24">
        <f t="shared" si="51"/>
        <v>0</v>
      </c>
      <c r="DQ15" s="24">
        <f t="shared" si="51"/>
        <v>0</v>
      </c>
      <c r="DR15" s="24">
        <f t="shared" si="52"/>
        <v>0</v>
      </c>
      <c r="DS15" s="24">
        <f t="shared" si="53"/>
        <v>1</v>
      </c>
    </row>
    <row r="16" spans="1:123" s="24" customFormat="1" ht="15.75" thickBot="1">
      <c r="A16" s="101" t="s">
        <v>105</v>
      </c>
      <c r="B16" s="102">
        <v>14</v>
      </c>
      <c r="C16" s="103" t="s">
        <v>119</v>
      </c>
      <c r="D16" s="50" t="s">
        <v>36</v>
      </c>
      <c r="E16" s="105">
        <v>5</v>
      </c>
      <c r="F16" s="105"/>
      <c r="G16" s="105">
        <v>2</v>
      </c>
      <c r="H16" s="105">
        <v>2</v>
      </c>
      <c r="I16" s="105"/>
      <c r="J16" s="105"/>
      <c r="K16" s="105">
        <v>1</v>
      </c>
      <c r="L16" s="105"/>
      <c r="M16" s="105"/>
      <c r="N16" s="105"/>
      <c r="O16" s="105"/>
      <c r="P16" s="105"/>
      <c r="Q16" s="105"/>
      <c r="R16" s="105"/>
      <c r="S16" s="105"/>
      <c r="T16" s="50" t="s">
        <v>36</v>
      </c>
      <c r="U16" s="105"/>
      <c r="V16" s="105"/>
      <c r="W16" s="105">
        <v>3</v>
      </c>
      <c r="X16" s="105">
        <v>2</v>
      </c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50"/>
      <c r="AK16" s="93"/>
      <c r="AL16" s="33"/>
      <c r="AM16" s="33"/>
      <c r="AN16" s="27"/>
      <c r="AO16" s="27"/>
      <c r="AP16" s="27"/>
      <c r="AQ16" s="27"/>
      <c r="AR16" s="28"/>
      <c r="AS16" s="26"/>
      <c r="AT16" s="26"/>
      <c r="AU16" s="26"/>
      <c r="AV16" s="26"/>
      <c r="AW16" s="26"/>
      <c r="AX16" s="26"/>
      <c r="AY16" s="26"/>
      <c r="AZ16" s="29">
        <f t="shared" si="29"/>
        <v>2</v>
      </c>
      <c r="BA16" s="30">
        <f t="shared" si="0"/>
        <v>5</v>
      </c>
      <c r="BB16" s="31">
        <f t="shared" si="0"/>
        <v>0</v>
      </c>
      <c r="BC16" s="31">
        <f t="shared" si="30"/>
        <v>5</v>
      </c>
      <c r="BD16" s="31">
        <f t="shared" si="1"/>
        <v>5</v>
      </c>
      <c r="BE16" s="31">
        <f t="shared" si="31"/>
        <v>10</v>
      </c>
      <c r="BF16" s="31">
        <f t="shared" si="2"/>
        <v>4</v>
      </c>
      <c r="BG16" s="31">
        <f t="shared" si="32"/>
        <v>14</v>
      </c>
      <c r="BH16" s="31">
        <f t="shared" si="3"/>
        <v>0</v>
      </c>
      <c r="BI16" s="31">
        <f t="shared" si="3"/>
        <v>0</v>
      </c>
      <c r="BJ16" s="31">
        <f t="shared" si="3"/>
        <v>1</v>
      </c>
      <c r="BK16" s="31">
        <f t="shared" si="33"/>
        <v>0</v>
      </c>
      <c r="BL16" s="31">
        <f t="shared" si="33"/>
        <v>0</v>
      </c>
      <c r="BM16" s="31">
        <f t="shared" si="34"/>
        <v>0</v>
      </c>
      <c r="BN16" s="31">
        <f t="shared" si="4"/>
        <v>0</v>
      </c>
      <c r="BO16" s="31">
        <f t="shared" si="4"/>
        <v>0</v>
      </c>
      <c r="BP16" s="31">
        <f t="shared" si="35"/>
        <v>0</v>
      </c>
      <c r="BQ16" s="31">
        <f t="shared" si="36"/>
        <v>0</v>
      </c>
      <c r="BR16" s="31">
        <f t="shared" si="36"/>
        <v>0</v>
      </c>
      <c r="BS16" s="31">
        <f t="shared" si="37"/>
        <v>0</v>
      </c>
      <c r="BT16" s="31">
        <f t="shared" si="5"/>
        <v>0</v>
      </c>
      <c r="BU16" s="32">
        <f t="shared" si="5"/>
        <v>0</v>
      </c>
      <c r="BV16" s="32">
        <f t="shared" si="38"/>
        <v>0</v>
      </c>
      <c r="BX16" s="30">
        <f t="shared" si="39"/>
        <v>960</v>
      </c>
      <c r="BY16" s="31">
        <f t="shared" si="40"/>
        <v>0</v>
      </c>
      <c r="BZ16" s="31">
        <f t="shared" si="41"/>
        <v>5</v>
      </c>
      <c r="CA16" s="31">
        <f t="shared" si="42"/>
        <v>0</v>
      </c>
      <c r="CB16" s="31">
        <f t="shared" si="43"/>
        <v>0</v>
      </c>
      <c r="CC16" s="32">
        <f t="shared" si="44"/>
        <v>965</v>
      </c>
      <c r="CD16" s="176">
        <f t="shared" si="6"/>
        <v>818.33333333333337</v>
      </c>
      <c r="CE16" s="24">
        <f t="shared" si="45"/>
        <v>3</v>
      </c>
      <c r="CF16" s="176">
        <f t="shared" si="7"/>
        <v>778.33333333333337</v>
      </c>
      <c r="CG16" s="24">
        <f t="shared" si="46"/>
        <v>4</v>
      </c>
      <c r="CH16" s="176">
        <f t="shared" si="8"/>
        <v>725</v>
      </c>
      <c r="CI16" s="24">
        <f t="shared" si="47"/>
        <v>5</v>
      </c>
      <c r="CK16" s="24">
        <f t="shared" si="9"/>
        <v>7.619423608369523</v>
      </c>
      <c r="CM16" s="24">
        <f t="shared" si="10"/>
        <v>10.869565217391305</v>
      </c>
      <c r="CN16" s="24">
        <f t="shared" si="11"/>
        <v>0</v>
      </c>
      <c r="CO16" s="24">
        <f t="shared" si="12"/>
        <v>6.25</v>
      </c>
      <c r="CP16" s="24">
        <f t="shared" si="13"/>
        <v>13.333333333333334</v>
      </c>
      <c r="CQ16" s="24">
        <f t="shared" si="14"/>
        <v>0</v>
      </c>
      <c r="CR16" s="24">
        <f t="shared" si="15"/>
        <v>0</v>
      </c>
      <c r="CS16" s="24">
        <f t="shared" si="16"/>
        <v>11.111111111111111</v>
      </c>
      <c r="CT16" s="24" t="e">
        <f t="shared" si="17"/>
        <v>#DIV/0!</v>
      </c>
      <c r="CU16" s="24" t="e">
        <f t="shared" si="18"/>
        <v>#DIV/0!</v>
      </c>
      <c r="CV16" s="24">
        <f t="shared" si="19"/>
        <v>0</v>
      </c>
      <c r="CW16" s="24">
        <f t="shared" si="20"/>
        <v>0</v>
      </c>
      <c r="CX16" s="24">
        <f t="shared" si="21"/>
        <v>0</v>
      </c>
      <c r="CY16" s="24" t="e">
        <f t="shared" si="22"/>
        <v>#DIV/0!</v>
      </c>
      <c r="CZ16" s="24" t="e">
        <f t="shared" si="23"/>
        <v>#DIV/0!</v>
      </c>
      <c r="DA16" s="24" t="e">
        <f t="shared" si="24"/>
        <v>#DIV/0!</v>
      </c>
      <c r="DB16" s="24">
        <f t="shared" si="25"/>
        <v>0</v>
      </c>
      <c r="DC16" s="24">
        <f t="shared" si="26"/>
        <v>0</v>
      </c>
      <c r="DE16" s="24">
        <f t="shared" si="48"/>
        <v>1</v>
      </c>
      <c r="DF16" s="24">
        <f t="shared" si="48"/>
        <v>0</v>
      </c>
      <c r="DG16" s="24">
        <f t="shared" si="49"/>
        <v>1</v>
      </c>
      <c r="DH16" s="24">
        <f t="shared" si="50"/>
        <v>1</v>
      </c>
      <c r="DI16" s="24">
        <f t="shared" si="27"/>
        <v>0</v>
      </c>
      <c r="DJ16" s="24">
        <f t="shared" si="27"/>
        <v>0</v>
      </c>
      <c r="DK16" s="24">
        <f t="shared" si="27"/>
        <v>1</v>
      </c>
      <c r="DL16" s="24">
        <f t="shared" si="27"/>
        <v>0</v>
      </c>
      <c r="DM16" s="24">
        <f t="shared" si="27"/>
        <v>0</v>
      </c>
      <c r="DN16" s="24">
        <f t="shared" si="28"/>
        <v>0</v>
      </c>
      <c r="DO16" s="24">
        <f t="shared" si="51"/>
        <v>0</v>
      </c>
      <c r="DP16" s="24">
        <f t="shared" si="51"/>
        <v>0</v>
      </c>
      <c r="DQ16" s="24">
        <f t="shared" si="51"/>
        <v>0</v>
      </c>
      <c r="DR16" s="24">
        <f t="shared" si="52"/>
        <v>0</v>
      </c>
      <c r="DS16" s="24">
        <f t="shared" si="53"/>
        <v>0</v>
      </c>
    </row>
    <row r="17" spans="1:123" ht="15.75" thickBot="1">
      <c r="A17" s="101" t="s">
        <v>105</v>
      </c>
      <c r="B17" s="102">
        <v>15</v>
      </c>
      <c r="C17" s="103" t="s">
        <v>120</v>
      </c>
      <c r="D17" s="50" t="s">
        <v>36</v>
      </c>
      <c r="E17" s="105">
        <v>3</v>
      </c>
      <c r="F17" s="105"/>
      <c r="G17" s="105">
        <v>9</v>
      </c>
      <c r="H17" s="105"/>
      <c r="I17" s="105"/>
      <c r="J17" s="105"/>
      <c r="K17" s="105">
        <v>1</v>
      </c>
      <c r="L17" s="105"/>
      <c r="M17" s="105"/>
      <c r="N17" s="105"/>
      <c r="O17" s="105"/>
      <c r="P17" s="108"/>
      <c r="Q17" s="105"/>
      <c r="R17" s="105"/>
      <c r="S17" s="105"/>
      <c r="T17" s="50" t="s">
        <v>36</v>
      </c>
      <c r="U17" s="105">
        <v>3</v>
      </c>
      <c r="V17" s="105">
        <v>1</v>
      </c>
      <c r="W17" s="105">
        <v>4</v>
      </c>
      <c r="X17" s="105">
        <v>1</v>
      </c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50"/>
      <c r="AK17" s="93"/>
      <c r="AL17" s="33"/>
      <c r="AM17" s="33"/>
      <c r="AN17" s="36"/>
      <c r="AO17" s="36"/>
      <c r="AP17" s="36"/>
      <c r="AQ17" s="36"/>
      <c r="AR17" s="37"/>
      <c r="AS17" s="33"/>
      <c r="AT17" s="33"/>
      <c r="AU17" s="33"/>
      <c r="AV17" s="33"/>
      <c r="AW17" s="33"/>
      <c r="AX17" s="33"/>
      <c r="AY17" s="33"/>
      <c r="AZ17" s="38">
        <f t="shared" si="29"/>
        <v>2</v>
      </c>
      <c r="BA17" s="39">
        <f t="shared" si="0"/>
        <v>6</v>
      </c>
      <c r="BB17" s="40">
        <f t="shared" si="0"/>
        <v>1</v>
      </c>
      <c r="BC17" s="31">
        <f t="shared" si="30"/>
        <v>7</v>
      </c>
      <c r="BD17" s="40">
        <f t="shared" si="1"/>
        <v>13</v>
      </c>
      <c r="BE17" s="31">
        <f t="shared" si="31"/>
        <v>20</v>
      </c>
      <c r="BF17" s="40">
        <f t="shared" si="2"/>
        <v>1</v>
      </c>
      <c r="BG17" s="31">
        <f t="shared" si="32"/>
        <v>21</v>
      </c>
      <c r="BH17" s="40">
        <f t="shared" si="3"/>
        <v>0</v>
      </c>
      <c r="BI17" s="40">
        <f t="shared" si="3"/>
        <v>0</v>
      </c>
      <c r="BJ17" s="40">
        <f t="shared" si="3"/>
        <v>1</v>
      </c>
      <c r="BK17" s="40">
        <f t="shared" si="33"/>
        <v>0</v>
      </c>
      <c r="BL17" s="40">
        <f t="shared" si="33"/>
        <v>0</v>
      </c>
      <c r="BM17" s="31">
        <f t="shared" si="34"/>
        <v>0</v>
      </c>
      <c r="BN17" s="40">
        <f t="shared" si="4"/>
        <v>0</v>
      </c>
      <c r="BO17" s="40">
        <f t="shared" si="4"/>
        <v>0</v>
      </c>
      <c r="BP17" s="40">
        <f t="shared" si="35"/>
        <v>0</v>
      </c>
      <c r="BQ17" s="40">
        <f t="shared" si="36"/>
        <v>0</v>
      </c>
      <c r="BR17" s="40">
        <f t="shared" si="36"/>
        <v>0</v>
      </c>
      <c r="BS17" s="31">
        <f t="shared" si="37"/>
        <v>0</v>
      </c>
      <c r="BT17" s="40">
        <f t="shared" si="5"/>
        <v>0</v>
      </c>
      <c r="BU17" s="41">
        <f t="shared" si="5"/>
        <v>0</v>
      </c>
      <c r="BV17" s="41">
        <f t="shared" si="38"/>
        <v>0</v>
      </c>
      <c r="BW17" s="42"/>
      <c r="BX17" s="39">
        <f t="shared" si="39"/>
        <v>1500</v>
      </c>
      <c r="BY17" s="40">
        <f t="shared" si="40"/>
        <v>0</v>
      </c>
      <c r="BZ17" s="40">
        <f t="shared" si="41"/>
        <v>5</v>
      </c>
      <c r="CA17" s="40">
        <f t="shared" si="42"/>
        <v>0</v>
      </c>
      <c r="CB17" s="40">
        <f t="shared" si="43"/>
        <v>0</v>
      </c>
      <c r="CC17" s="32">
        <f t="shared" si="44"/>
        <v>1505</v>
      </c>
      <c r="CD17" s="176">
        <f t="shared" si="6"/>
        <v>1358.3333333333333</v>
      </c>
      <c r="CE17" s="24">
        <f t="shared" si="45"/>
        <v>3</v>
      </c>
      <c r="CF17" s="176">
        <f t="shared" si="7"/>
        <v>1318.3333333333333</v>
      </c>
      <c r="CG17" s="24">
        <f t="shared" si="46"/>
        <v>4</v>
      </c>
      <c r="CH17" s="176">
        <f t="shared" si="8"/>
        <v>1265</v>
      </c>
      <c r="CI17" s="24">
        <f t="shared" si="47"/>
        <v>5</v>
      </c>
      <c r="CK17">
        <f t="shared" si="9"/>
        <v>11.883142518752468</v>
      </c>
      <c r="CM17">
        <f t="shared" si="10"/>
        <v>13.043478260869565</v>
      </c>
      <c r="CN17">
        <f t="shared" si="11"/>
        <v>4.7619047619047619</v>
      </c>
      <c r="CO17">
        <f t="shared" si="12"/>
        <v>16.25</v>
      </c>
      <c r="CP17">
        <f t="shared" si="13"/>
        <v>3.3333333333333335</v>
      </c>
      <c r="CQ17">
        <f t="shared" si="14"/>
        <v>0</v>
      </c>
      <c r="CR17">
        <f t="shared" si="15"/>
        <v>0</v>
      </c>
      <c r="CS17">
        <f t="shared" si="16"/>
        <v>11.111111111111111</v>
      </c>
      <c r="CT17" t="e">
        <f t="shared" si="17"/>
        <v>#DIV/0!</v>
      </c>
      <c r="CU17" t="e">
        <f t="shared" si="18"/>
        <v>#DIV/0!</v>
      </c>
      <c r="CV17">
        <f t="shared" si="19"/>
        <v>0</v>
      </c>
      <c r="CW17">
        <f t="shared" si="20"/>
        <v>0</v>
      </c>
      <c r="CX17">
        <f t="shared" si="21"/>
        <v>0</v>
      </c>
      <c r="CY17" t="e">
        <f t="shared" si="22"/>
        <v>#DIV/0!</v>
      </c>
      <c r="CZ17" t="e">
        <f t="shared" si="23"/>
        <v>#DIV/0!</v>
      </c>
      <c r="DA17" t="e">
        <f t="shared" si="24"/>
        <v>#DIV/0!</v>
      </c>
      <c r="DB17">
        <f t="shared" si="25"/>
        <v>0</v>
      </c>
      <c r="DC17">
        <f t="shared" si="26"/>
        <v>0</v>
      </c>
      <c r="DE17" s="24">
        <f t="shared" si="48"/>
        <v>1</v>
      </c>
      <c r="DF17" s="24">
        <f t="shared" si="48"/>
        <v>1</v>
      </c>
      <c r="DG17" s="24">
        <f t="shared" si="49"/>
        <v>1</v>
      </c>
      <c r="DH17" s="24">
        <f t="shared" si="50"/>
        <v>1</v>
      </c>
      <c r="DI17" s="24">
        <f t="shared" si="27"/>
        <v>0</v>
      </c>
      <c r="DJ17" s="24">
        <f t="shared" si="27"/>
        <v>0</v>
      </c>
      <c r="DK17" s="24">
        <f t="shared" si="27"/>
        <v>1</v>
      </c>
      <c r="DL17" s="24">
        <f t="shared" si="27"/>
        <v>0</v>
      </c>
      <c r="DM17" s="24">
        <f t="shared" si="27"/>
        <v>0</v>
      </c>
      <c r="DN17" s="24">
        <f t="shared" si="28"/>
        <v>0</v>
      </c>
      <c r="DO17" s="24">
        <f t="shared" si="51"/>
        <v>0</v>
      </c>
      <c r="DP17" s="24">
        <f t="shared" si="51"/>
        <v>0</v>
      </c>
      <c r="DQ17" s="24">
        <f t="shared" si="51"/>
        <v>0</v>
      </c>
      <c r="DR17" s="24">
        <f t="shared" si="52"/>
        <v>0</v>
      </c>
      <c r="DS17" s="24">
        <f t="shared" si="53"/>
        <v>0</v>
      </c>
    </row>
    <row r="18" spans="1:123" ht="15.75" thickBot="1">
      <c r="A18" s="101" t="s">
        <v>105</v>
      </c>
      <c r="B18" s="102">
        <v>16</v>
      </c>
      <c r="C18" s="103" t="s">
        <v>121</v>
      </c>
      <c r="D18" s="50" t="s">
        <v>36</v>
      </c>
      <c r="E18" s="105">
        <v>17</v>
      </c>
      <c r="F18" s="105">
        <v>2</v>
      </c>
      <c r="G18" s="105">
        <v>29</v>
      </c>
      <c r="H18" s="105">
        <v>1</v>
      </c>
      <c r="I18" s="105">
        <v>1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50" t="s">
        <v>36</v>
      </c>
      <c r="U18" s="105">
        <v>9</v>
      </c>
      <c r="V18" s="105">
        <v>2</v>
      </c>
      <c r="W18" s="105">
        <v>10</v>
      </c>
      <c r="X18" s="105">
        <v>2</v>
      </c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91"/>
      <c r="AK18" s="93"/>
      <c r="AL18" s="33"/>
      <c r="AM18" s="33"/>
      <c r="AN18" s="36"/>
      <c r="AO18" s="36"/>
      <c r="AP18" s="36"/>
      <c r="AQ18" s="36"/>
      <c r="AR18" s="37"/>
      <c r="AS18" s="33"/>
      <c r="AT18" s="33"/>
      <c r="AU18" s="33"/>
      <c r="AV18" s="33"/>
      <c r="AW18" s="33"/>
      <c r="AX18" s="33"/>
      <c r="AY18" s="33"/>
      <c r="AZ18" s="38">
        <f t="shared" si="29"/>
        <v>2</v>
      </c>
      <c r="BA18" s="39">
        <f t="shared" si="0"/>
        <v>26</v>
      </c>
      <c r="BB18" s="40">
        <f t="shared" si="0"/>
        <v>4</v>
      </c>
      <c r="BC18" s="31">
        <f t="shared" si="30"/>
        <v>30</v>
      </c>
      <c r="BD18" s="40">
        <f t="shared" si="1"/>
        <v>39</v>
      </c>
      <c r="BE18" s="31">
        <f t="shared" si="31"/>
        <v>69</v>
      </c>
      <c r="BF18" s="40">
        <f t="shared" si="2"/>
        <v>3</v>
      </c>
      <c r="BG18" s="31">
        <f t="shared" si="32"/>
        <v>72</v>
      </c>
      <c r="BH18" s="40">
        <f t="shared" si="3"/>
        <v>1</v>
      </c>
      <c r="BI18" s="40">
        <f t="shared" si="3"/>
        <v>0</v>
      </c>
      <c r="BJ18" s="40">
        <f t="shared" si="3"/>
        <v>0</v>
      </c>
      <c r="BK18" s="40">
        <f t="shared" si="33"/>
        <v>0</v>
      </c>
      <c r="BL18" s="40">
        <f t="shared" si="33"/>
        <v>0</v>
      </c>
      <c r="BM18" s="31">
        <f t="shared" si="34"/>
        <v>0</v>
      </c>
      <c r="BN18" s="40">
        <f t="shared" si="4"/>
        <v>0</v>
      </c>
      <c r="BO18" s="40">
        <f t="shared" si="4"/>
        <v>0</v>
      </c>
      <c r="BP18" s="40">
        <f t="shared" si="35"/>
        <v>0</v>
      </c>
      <c r="BQ18" s="40">
        <f t="shared" si="36"/>
        <v>0</v>
      </c>
      <c r="BR18" s="40">
        <f t="shared" si="36"/>
        <v>0</v>
      </c>
      <c r="BS18" s="31">
        <f t="shared" si="37"/>
        <v>0</v>
      </c>
      <c r="BT18" s="40">
        <f t="shared" si="5"/>
        <v>0</v>
      </c>
      <c r="BU18" s="41">
        <f t="shared" si="5"/>
        <v>0</v>
      </c>
      <c r="BV18" s="41">
        <f t="shared" si="38"/>
        <v>0</v>
      </c>
      <c r="BW18" s="42"/>
      <c r="BX18" s="39">
        <f t="shared" si="39"/>
        <v>5400</v>
      </c>
      <c r="BY18" s="40">
        <f t="shared" si="40"/>
        <v>0</v>
      </c>
      <c r="BZ18" s="40">
        <f t="shared" si="41"/>
        <v>0</v>
      </c>
      <c r="CA18" s="40">
        <f t="shared" si="42"/>
        <v>0</v>
      </c>
      <c r="CB18" s="40">
        <f t="shared" si="43"/>
        <v>0</v>
      </c>
      <c r="CC18" s="32">
        <f t="shared" si="44"/>
        <v>5400</v>
      </c>
      <c r="CD18" s="176">
        <f t="shared" si="6"/>
        <v>5253.333333333333</v>
      </c>
      <c r="CE18" s="24">
        <f t="shared" si="45"/>
        <v>3</v>
      </c>
      <c r="CF18" s="176">
        <f t="shared" si="7"/>
        <v>5213.333333333333</v>
      </c>
      <c r="CG18" s="24">
        <f t="shared" si="46"/>
        <v>4</v>
      </c>
      <c r="CH18" s="176">
        <f t="shared" si="8"/>
        <v>5160</v>
      </c>
      <c r="CI18" s="24">
        <f t="shared" si="47"/>
        <v>5</v>
      </c>
      <c r="CK18">
        <f t="shared" si="9"/>
        <v>42.637189103829456</v>
      </c>
      <c r="CM18">
        <f t="shared" si="10"/>
        <v>56.521739130434781</v>
      </c>
      <c r="CN18">
        <f t="shared" si="11"/>
        <v>19.047619047619047</v>
      </c>
      <c r="CO18">
        <f t="shared" si="12"/>
        <v>48.75</v>
      </c>
      <c r="CP18">
        <f t="shared" si="13"/>
        <v>10</v>
      </c>
      <c r="CQ18">
        <f t="shared" si="14"/>
        <v>50</v>
      </c>
      <c r="CR18">
        <f t="shared" si="15"/>
        <v>0</v>
      </c>
      <c r="CS18">
        <f t="shared" si="16"/>
        <v>0</v>
      </c>
      <c r="CT18" t="e">
        <f t="shared" si="17"/>
        <v>#DIV/0!</v>
      </c>
      <c r="CU18" t="e">
        <f t="shared" si="18"/>
        <v>#DIV/0!</v>
      </c>
      <c r="CV18">
        <f t="shared" si="19"/>
        <v>0</v>
      </c>
      <c r="CW18">
        <f t="shared" si="20"/>
        <v>0</v>
      </c>
      <c r="CX18">
        <f t="shared" si="21"/>
        <v>0</v>
      </c>
      <c r="CY18" t="e">
        <f t="shared" si="22"/>
        <v>#DIV/0!</v>
      </c>
      <c r="CZ18" t="e">
        <f t="shared" si="23"/>
        <v>#DIV/0!</v>
      </c>
      <c r="DA18" t="e">
        <f t="shared" si="24"/>
        <v>#DIV/0!</v>
      </c>
      <c r="DB18">
        <f t="shared" si="25"/>
        <v>0</v>
      </c>
      <c r="DC18">
        <f t="shared" si="26"/>
        <v>0</v>
      </c>
      <c r="DE18" s="24">
        <f t="shared" si="48"/>
        <v>1</v>
      </c>
      <c r="DF18" s="24">
        <f t="shared" si="48"/>
        <v>1</v>
      </c>
      <c r="DG18" s="24">
        <f t="shared" si="49"/>
        <v>1</v>
      </c>
      <c r="DH18" s="24">
        <f t="shared" si="50"/>
        <v>1</v>
      </c>
      <c r="DI18" s="24">
        <f t="shared" si="27"/>
        <v>1</v>
      </c>
      <c r="DJ18" s="24">
        <f t="shared" si="27"/>
        <v>0</v>
      </c>
      <c r="DK18" s="24">
        <f t="shared" si="27"/>
        <v>0</v>
      </c>
      <c r="DL18" s="24">
        <f t="shared" si="27"/>
        <v>0</v>
      </c>
      <c r="DM18" s="24">
        <f t="shared" si="27"/>
        <v>0</v>
      </c>
      <c r="DN18" s="24">
        <f t="shared" si="28"/>
        <v>0</v>
      </c>
      <c r="DO18" s="24">
        <f t="shared" si="51"/>
        <v>0</v>
      </c>
      <c r="DP18" s="24">
        <f t="shared" si="51"/>
        <v>0</v>
      </c>
      <c r="DQ18" s="24">
        <f t="shared" si="51"/>
        <v>0</v>
      </c>
      <c r="DR18" s="24">
        <f t="shared" si="52"/>
        <v>0</v>
      </c>
      <c r="DS18" s="24">
        <f t="shared" si="53"/>
        <v>0</v>
      </c>
    </row>
    <row r="19" spans="1:123" ht="15.75" thickBot="1">
      <c r="A19" s="101" t="s">
        <v>105</v>
      </c>
      <c r="B19" s="102">
        <v>17</v>
      </c>
      <c r="C19" s="103" t="s">
        <v>122</v>
      </c>
      <c r="D19" s="50" t="s">
        <v>36</v>
      </c>
      <c r="E19" s="105">
        <v>1</v>
      </c>
      <c r="F19" s="105">
        <v>1</v>
      </c>
      <c r="G19" s="105"/>
      <c r="H19" s="105">
        <v>2</v>
      </c>
      <c r="I19" s="105"/>
      <c r="J19" s="105"/>
      <c r="K19" s="105">
        <v>3</v>
      </c>
      <c r="L19" s="105"/>
      <c r="M19" s="105"/>
      <c r="N19" s="105"/>
      <c r="O19" s="105"/>
      <c r="P19" s="105"/>
      <c r="Q19" s="105"/>
      <c r="R19" s="105"/>
      <c r="S19" s="105"/>
      <c r="T19" s="50" t="s">
        <v>36</v>
      </c>
      <c r="U19" s="105"/>
      <c r="V19" s="105"/>
      <c r="W19" s="105">
        <v>1</v>
      </c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50"/>
      <c r="AK19" s="93"/>
      <c r="AL19" s="33"/>
      <c r="AM19" s="33"/>
      <c r="AN19" s="36"/>
      <c r="AO19" s="36"/>
      <c r="AP19" s="36"/>
      <c r="AQ19" s="36"/>
      <c r="AR19" s="37"/>
      <c r="AS19" s="33"/>
      <c r="AT19" s="33"/>
      <c r="AU19" s="33"/>
      <c r="AV19" s="33"/>
      <c r="AW19" s="33"/>
      <c r="AX19" s="33"/>
      <c r="AY19" s="33"/>
      <c r="AZ19" s="38">
        <f t="shared" si="29"/>
        <v>2</v>
      </c>
      <c r="BA19" s="39">
        <f>SUM(E19,U19,AK19)</f>
        <v>1</v>
      </c>
      <c r="BB19" s="40">
        <f>SUM(F19,V19,AL19)</f>
        <v>1</v>
      </c>
      <c r="BC19" s="31">
        <f t="shared" si="30"/>
        <v>2</v>
      </c>
      <c r="BD19" s="40">
        <f t="shared" si="1"/>
        <v>1</v>
      </c>
      <c r="BE19" s="31">
        <f t="shared" si="31"/>
        <v>3</v>
      </c>
      <c r="BF19" s="40">
        <f t="shared" si="2"/>
        <v>2</v>
      </c>
      <c r="BG19" s="31">
        <f t="shared" si="32"/>
        <v>5</v>
      </c>
      <c r="BH19" s="40">
        <f t="shared" si="3"/>
        <v>0</v>
      </c>
      <c r="BI19" s="40">
        <f t="shared" si="3"/>
        <v>0</v>
      </c>
      <c r="BJ19" s="40">
        <f t="shared" si="3"/>
        <v>3</v>
      </c>
      <c r="BK19" s="40">
        <f t="shared" si="33"/>
        <v>0</v>
      </c>
      <c r="BL19" s="40">
        <f t="shared" si="33"/>
        <v>0</v>
      </c>
      <c r="BM19" s="31">
        <f t="shared" si="34"/>
        <v>0</v>
      </c>
      <c r="BN19" s="40">
        <f t="shared" si="4"/>
        <v>0</v>
      </c>
      <c r="BO19" s="40">
        <f t="shared" si="4"/>
        <v>0</v>
      </c>
      <c r="BP19" s="40">
        <f t="shared" si="35"/>
        <v>0</v>
      </c>
      <c r="BQ19" s="40">
        <f t="shared" si="36"/>
        <v>0</v>
      </c>
      <c r="BR19" s="40">
        <f t="shared" si="36"/>
        <v>0</v>
      </c>
      <c r="BS19" s="31">
        <f t="shared" si="37"/>
        <v>0</v>
      </c>
      <c r="BT19" s="40">
        <f t="shared" si="5"/>
        <v>0</v>
      </c>
      <c r="BU19" s="41">
        <f t="shared" si="5"/>
        <v>0</v>
      </c>
      <c r="BV19" s="41">
        <f t="shared" si="38"/>
        <v>0</v>
      </c>
      <c r="BW19" s="42"/>
      <c r="BX19" s="39">
        <f t="shared" si="39"/>
        <v>320</v>
      </c>
      <c r="BY19" s="40">
        <f t="shared" si="40"/>
        <v>0</v>
      </c>
      <c r="BZ19" s="40">
        <f t="shared" si="41"/>
        <v>15</v>
      </c>
      <c r="CA19" s="40">
        <f t="shared" si="42"/>
        <v>0</v>
      </c>
      <c r="CB19" s="40">
        <f t="shared" si="43"/>
        <v>0</v>
      </c>
      <c r="CC19" s="32">
        <f t="shared" si="44"/>
        <v>335</v>
      </c>
      <c r="CD19" s="176">
        <f t="shared" si="6"/>
        <v>188.33333333333334</v>
      </c>
      <c r="CE19" s="24">
        <f t="shared" si="45"/>
        <v>3</v>
      </c>
      <c r="CF19" s="176">
        <f t="shared" si="7"/>
        <v>148.33333333333334</v>
      </c>
      <c r="CG19" s="24">
        <f t="shared" si="46"/>
        <v>4</v>
      </c>
      <c r="CH19" s="176">
        <f t="shared" si="8"/>
        <v>95</v>
      </c>
      <c r="CI19" s="24">
        <f t="shared" si="47"/>
        <v>5</v>
      </c>
      <c r="CK19">
        <f t="shared" si="9"/>
        <v>2.6450848795894197</v>
      </c>
      <c r="CM19">
        <f t="shared" si="10"/>
        <v>2.1739130434782608</v>
      </c>
      <c r="CN19">
        <f t="shared" si="11"/>
        <v>4.7619047619047619</v>
      </c>
      <c r="CO19">
        <f t="shared" si="12"/>
        <v>1.25</v>
      </c>
      <c r="CP19">
        <f t="shared" si="13"/>
        <v>6.666666666666667</v>
      </c>
      <c r="CQ19">
        <f t="shared" si="14"/>
        <v>0</v>
      </c>
      <c r="CR19">
        <f t="shared" si="15"/>
        <v>0</v>
      </c>
      <c r="CS19">
        <f t="shared" si="16"/>
        <v>33.333333333333336</v>
      </c>
      <c r="CT19" t="e">
        <f t="shared" si="17"/>
        <v>#DIV/0!</v>
      </c>
      <c r="CU19" t="e">
        <f t="shared" si="18"/>
        <v>#DIV/0!</v>
      </c>
      <c r="CV19">
        <f t="shared" si="19"/>
        <v>0</v>
      </c>
      <c r="CW19">
        <f t="shared" si="20"/>
        <v>0</v>
      </c>
      <c r="CX19">
        <f t="shared" si="21"/>
        <v>0</v>
      </c>
      <c r="CY19" t="e">
        <f t="shared" si="22"/>
        <v>#DIV/0!</v>
      </c>
      <c r="CZ19" t="e">
        <f t="shared" si="23"/>
        <v>#DIV/0!</v>
      </c>
      <c r="DA19" t="e">
        <f t="shared" si="24"/>
        <v>#DIV/0!</v>
      </c>
      <c r="DB19">
        <f t="shared" si="25"/>
        <v>0</v>
      </c>
      <c r="DC19">
        <f t="shared" si="26"/>
        <v>0</v>
      </c>
      <c r="DE19" s="24">
        <f t="shared" si="48"/>
        <v>1</v>
      </c>
      <c r="DF19" s="24">
        <f t="shared" si="48"/>
        <v>1</v>
      </c>
      <c r="DG19" s="24">
        <f t="shared" si="49"/>
        <v>1</v>
      </c>
      <c r="DH19" s="24">
        <f t="shared" si="50"/>
        <v>1</v>
      </c>
      <c r="DI19" s="24">
        <f t="shared" ref="DI19:DM20" si="54">COUNTIF(BH19,"&lt;&gt;0")</f>
        <v>0</v>
      </c>
      <c r="DJ19" s="24">
        <f t="shared" si="54"/>
        <v>0</v>
      </c>
      <c r="DK19" s="24">
        <f t="shared" si="54"/>
        <v>1</v>
      </c>
      <c r="DL19" s="24">
        <f t="shared" si="54"/>
        <v>0</v>
      </c>
      <c r="DM19" s="24">
        <f t="shared" si="54"/>
        <v>0</v>
      </c>
      <c r="DN19" s="24">
        <f t="shared" si="28"/>
        <v>0</v>
      </c>
      <c r="DO19" s="24">
        <f t="shared" si="51"/>
        <v>0</v>
      </c>
      <c r="DP19" s="24">
        <f t="shared" si="51"/>
        <v>0</v>
      </c>
      <c r="DQ19" s="24">
        <f t="shared" si="51"/>
        <v>0</v>
      </c>
      <c r="DR19" s="24">
        <f t="shared" si="52"/>
        <v>0</v>
      </c>
      <c r="DS19" s="24">
        <f t="shared" si="53"/>
        <v>0</v>
      </c>
    </row>
    <row r="20" spans="1:123" ht="15.75" thickBot="1">
      <c r="A20" s="101" t="s">
        <v>105</v>
      </c>
      <c r="B20" s="102">
        <v>18</v>
      </c>
      <c r="C20" s="103" t="s">
        <v>123</v>
      </c>
      <c r="D20" s="50" t="s">
        <v>36</v>
      </c>
      <c r="E20" s="105"/>
      <c r="F20" s="105">
        <v>1</v>
      </c>
      <c r="G20" s="105"/>
      <c r="H20" s="105"/>
      <c r="I20" s="105"/>
      <c r="J20" s="105">
        <v>1</v>
      </c>
      <c r="K20" s="105"/>
      <c r="L20" s="105"/>
      <c r="M20" s="105"/>
      <c r="N20" s="105"/>
      <c r="O20" s="105"/>
      <c r="P20" s="105"/>
      <c r="Q20" s="105"/>
      <c r="R20" s="105"/>
      <c r="S20" s="223">
        <v>1</v>
      </c>
      <c r="T20" s="50" t="s">
        <v>36</v>
      </c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50"/>
      <c r="AK20" s="93"/>
      <c r="AL20" s="33"/>
      <c r="AM20" s="33"/>
      <c r="AN20" s="36"/>
      <c r="AO20" s="36"/>
      <c r="AP20" s="36"/>
      <c r="AQ20" s="36"/>
      <c r="AR20" s="37"/>
      <c r="AS20" s="33"/>
      <c r="AT20" s="33"/>
      <c r="AU20" s="33"/>
      <c r="AV20" s="33"/>
      <c r="AW20" s="33"/>
      <c r="AX20" s="33"/>
      <c r="AY20" s="33"/>
      <c r="AZ20" s="38">
        <f t="shared" si="29"/>
        <v>2</v>
      </c>
      <c r="BA20" s="39">
        <f>SUM(E20,U20,AK20)</f>
        <v>0</v>
      </c>
      <c r="BB20" s="40">
        <f>SUM(F20,V20,AL20)</f>
        <v>1</v>
      </c>
      <c r="BC20" s="31">
        <f t="shared" si="30"/>
        <v>1</v>
      </c>
      <c r="BD20" s="40">
        <f t="shared" si="1"/>
        <v>0</v>
      </c>
      <c r="BE20" s="31">
        <f t="shared" si="31"/>
        <v>1</v>
      </c>
      <c r="BF20" s="40">
        <f t="shared" si="2"/>
        <v>0</v>
      </c>
      <c r="BG20" s="31">
        <f t="shared" si="32"/>
        <v>1</v>
      </c>
      <c r="BH20" s="40">
        <f t="shared" si="3"/>
        <v>0</v>
      </c>
      <c r="BI20" s="40">
        <f t="shared" si="3"/>
        <v>1</v>
      </c>
      <c r="BJ20" s="40">
        <f t="shared" si="3"/>
        <v>0</v>
      </c>
      <c r="BK20" s="40">
        <f t="shared" si="33"/>
        <v>0</v>
      </c>
      <c r="BL20" s="40">
        <f t="shared" si="33"/>
        <v>0</v>
      </c>
      <c r="BM20" s="31">
        <f t="shared" si="34"/>
        <v>0</v>
      </c>
      <c r="BN20" s="40">
        <f t="shared" si="4"/>
        <v>0</v>
      </c>
      <c r="BO20" s="40">
        <f t="shared" si="4"/>
        <v>0</v>
      </c>
      <c r="BP20" s="40">
        <f t="shared" si="35"/>
        <v>0</v>
      </c>
      <c r="BQ20" s="40">
        <f t="shared" si="36"/>
        <v>0</v>
      </c>
      <c r="BR20" s="40">
        <f t="shared" si="36"/>
        <v>0</v>
      </c>
      <c r="BS20" s="31">
        <f t="shared" si="37"/>
        <v>0</v>
      </c>
      <c r="BT20" s="40">
        <f t="shared" si="5"/>
        <v>0</v>
      </c>
      <c r="BU20" s="41">
        <f t="shared" si="5"/>
        <v>1</v>
      </c>
      <c r="BV20" s="41">
        <f t="shared" si="38"/>
        <v>1</v>
      </c>
      <c r="BW20" s="42"/>
      <c r="BX20" s="39">
        <f t="shared" si="39"/>
        <v>80</v>
      </c>
      <c r="BY20" s="40">
        <f t="shared" si="40"/>
        <v>10</v>
      </c>
      <c r="BZ20" s="40">
        <f t="shared" si="41"/>
        <v>0</v>
      </c>
      <c r="CA20" s="40">
        <f t="shared" si="42"/>
        <v>0</v>
      </c>
      <c r="CB20" s="40">
        <f t="shared" si="43"/>
        <v>10</v>
      </c>
      <c r="CC20" s="32">
        <f t="shared" si="44"/>
        <v>100</v>
      </c>
      <c r="CD20" s="176">
        <f t="shared" si="6"/>
        <v>-46.666666666666657</v>
      </c>
      <c r="CE20" s="24" t="str">
        <f t="shared" si="45"/>
        <v>NAO</v>
      </c>
      <c r="CF20" s="176">
        <f t="shared" si="7"/>
        <v>-86.666666666666657</v>
      </c>
      <c r="CG20" s="24" t="str">
        <f t="shared" si="46"/>
        <v>NAO</v>
      </c>
      <c r="CH20" s="176">
        <f t="shared" si="8"/>
        <v>-140</v>
      </c>
      <c r="CI20" s="24" t="str">
        <f t="shared" si="47"/>
        <v>NAO</v>
      </c>
      <c r="CK20">
        <f t="shared" si="9"/>
        <v>0.78957757599684175</v>
      </c>
      <c r="CM20">
        <f t="shared" si="10"/>
        <v>0</v>
      </c>
      <c r="CN20">
        <f t="shared" si="11"/>
        <v>4.7619047619047619</v>
      </c>
      <c r="CO20">
        <f t="shared" si="12"/>
        <v>0</v>
      </c>
      <c r="CP20">
        <f t="shared" si="13"/>
        <v>0</v>
      </c>
      <c r="CQ20">
        <f t="shared" si="14"/>
        <v>0</v>
      </c>
      <c r="CR20">
        <f t="shared" si="15"/>
        <v>9.0909090909090917</v>
      </c>
      <c r="CS20">
        <f t="shared" si="16"/>
        <v>0</v>
      </c>
      <c r="CT20" t="e">
        <f t="shared" si="17"/>
        <v>#DIV/0!</v>
      </c>
      <c r="CU20" t="e">
        <f t="shared" si="18"/>
        <v>#DIV/0!</v>
      </c>
      <c r="CV20">
        <f t="shared" si="19"/>
        <v>0</v>
      </c>
      <c r="CW20">
        <f t="shared" si="20"/>
        <v>0</v>
      </c>
      <c r="CX20">
        <f t="shared" si="21"/>
        <v>0</v>
      </c>
      <c r="CY20" t="e">
        <f t="shared" si="22"/>
        <v>#DIV/0!</v>
      </c>
      <c r="CZ20" t="e">
        <f t="shared" si="23"/>
        <v>#DIV/0!</v>
      </c>
      <c r="DA20" t="e">
        <f t="shared" si="24"/>
        <v>#DIV/0!</v>
      </c>
      <c r="DB20">
        <f t="shared" si="25"/>
        <v>12.5</v>
      </c>
      <c r="DC20">
        <f t="shared" si="26"/>
        <v>12.5</v>
      </c>
      <c r="DE20" s="24">
        <f t="shared" si="48"/>
        <v>0</v>
      </c>
      <c r="DF20" s="24">
        <f t="shared" si="48"/>
        <v>1</v>
      </c>
      <c r="DG20" s="24">
        <f t="shared" si="49"/>
        <v>0</v>
      </c>
      <c r="DH20" s="24">
        <f t="shared" si="50"/>
        <v>0</v>
      </c>
      <c r="DI20" s="24">
        <f t="shared" si="54"/>
        <v>0</v>
      </c>
      <c r="DJ20" s="24">
        <f t="shared" si="54"/>
        <v>1</v>
      </c>
      <c r="DK20" s="24">
        <f t="shared" si="54"/>
        <v>0</v>
      </c>
      <c r="DL20" s="24">
        <f t="shared" si="54"/>
        <v>0</v>
      </c>
      <c r="DM20" s="24">
        <f t="shared" si="54"/>
        <v>0</v>
      </c>
      <c r="DN20" s="24">
        <f t="shared" si="28"/>
        <v>0</v>
      </c>
      <c r="DO20" s="24">
        <f t="shared" si="51"/>
        <v>0</v>
      </c>
      <c r="DP20" s="24">
        <f t="shared" si="51"/>
        <v>0</v>
      </c>
      <c r="DQ20" s="24">
        <f t="shared" si="51"/>
        <v>0</v>
      </c>
      <c r="DR20" s="24">
        <f t="shared" si="52"/>
        <v>0</v>
      </c>
      <c r="DS20" s="24">
        <f t="shared" si="53"/>
        <v>1</v>
      </c>
    </row>
    <row r="21" spans="1:123" ht="15.75" thickBot="1">
      <c r="A21" s="44"/>
      <c r="B21" s="45"/>
      <c r="C21" s="46"/>
      <c r="D21" s="47"/>
      <c r="E21" s="48"/>
      <c r="F21" s="49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50"/>
      <c r="U21" s="49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50"/>
      <c r="AK21" s="49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50">
        <f>SUM(AZ3:AZ20)</f>
        <v>33</v>
      </c>
      <c r="BA21" s="51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52"/>
      <c r="BW21" s="44"/>
      <c r="BX21" s="45"/>
      <c r="BY21" s="45"/>
      <c r="BZ21" s="45"/>
      <c r="CA21" s="45"/>
      <c r="CB21" s="45"/>
      <c r="CC21" s="45"/>
      <c r="CD21" s="44"/>
      <c r="CE21" s="44"/>
      <c r="CF21" s="44"/>
      <c r="CG21" s="44"/>
      <c r="CH21" s="44"/>
      <c r="CI21" s="44"/>
    </row>
    <row r="22" spans="1:123" ht="15.75" thickBot="1">
      <c r="C22" s="8" t="s">
        <v>38</v>
      </c>
      <c r="D22" s="8"/>
      <c r="E22" s="109">
        <v>7</v>
      </c>
      <c r="F22" s="109"/>
      <c r="G22" s="109">
        <v>10</v>
      </c>
      <c r="H22" s="109">
        <v>6</v>
      </c>
      <c r="I22" s="109"/>
      <c r="J22" s="109">
        <v>2</v>
      </c>
      <c r="K22" s="109">
        <v>2</v>
      </c>
      <c r="L22" s="109"/>
      <c r="M22" s="109"/>
      <c r="N22" s="109"/>
      <c r="O22" s="109"/>
      <c r="P22" s="109"/>
      <c r="Q22" s="109"/>
      <c r="R22" s="109"/>
      <c r="S22" s="225">
        <v>1</v>
      </c>
      <c r="T22" s="109"/>
      <c r="U22" s="109">
        <v>2</v>
      </c>
      <c r="V22" s="109">
        <v>6</v>
      </c>
      <c r="W22" s="109">
        <v>3</v>
      </c>
      <c r="X22" s="109">
        <v>4</v>
      </c>
      <c r="Y22" s="109"/>
      <c r="Z22" s="109"/>
      <c r="AA22" s="109"/>
      <c r="AB22" s="109"/>
      <c r="AC22" s="109"/>
      <c r="AD22" s="109"/>
      <c r="AE22" s="109">
        <v>2</v>
      </c>
      <c r="AF22" s="109"/>
      <c r="AG22" s="109"/>
      <c r="AH22" s="109"/>
      <c r="AI22" s="109">
        <v>2</v>
      </c>
      <c r="AJ22" s="92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8">
        <f>AZ21/2</f>
        <v>16.5</v>
      </c>
      <c r="BA22" s="1">
        <f>SUM(E22,U22,AK22)</f>
        <v>9</v>
      </c>
      <c r="BB22" s="54">
        <f>SUM(F22,V22,AL22)</f>
        <v>6</v>
      </c>
      <c r="BC22" s="54"/>
      <c r="BD22" s="54">
        <f>SUM(G22,W22,AM22)</f>
        <v>13</v>
      </c>
      <c r="BE22" s="54"/>
      <c r="BF22" s="54">
        <f>SUM(H22,X22,AN22)</f>
        <v>10</v>
      </c>
      <c r="BG22" s="54"/>
      <c r="BH22" s="54">
        <f>SUM(I22,Y22,AO22)</f>
        <v>0</v>
      </c>
      <c r="BI22" s="54">
        <f>SUM(J22,Z22,AP22)</f>
        <v>2</v>
      </c>
      <c r="BJ22" s="54">
        <f>SUM(K22,AA22,AQ22)</f>
        <v>2</v>
      </c>
      <c r="BK22" s="55">
        <f>SUM(AR22,AB22,L22)</f>
        <v>0</v>
      </c>
      <c r="BL22" s="55">
        <f>SUM(AS22,AC22,M22)</f>
        <v>0</v>
      </c>
      <c r="BM22" s="55"/>
      <c r="BN22" s="55">
        <f>SUM(AT22,AD22,N22)</f>
        <v>0</v>
      </c>
      <c r="BO22" s="55"/>
      <c r="BP22" s="55">
        <f>SUM(AU22,AE22,O22)</f>
        <v>2</v>
      </c>
      <c r="BQ22" s="55">
        <f>SUM(AV22,AF22,P22)</f>
        <v>0</v>
      </c>
      <c r="BR22" s="55">
        <f>SUM(AW22,AG22,Q22)</f>
        <v>0</v>
      </c>
      <c r="BS22" s="55"/>
      <c r="BT22" s="55">
        <f>SUM(AX22,AH22,R22)</f>
        <v>0</v>
      </c>
      <c r="BU22" s="55"/>
      <c r="BV22" s="56">
        <f>SUM(AY22,AI22,S22)</f>
        <v>3</v>
      </c>
      <c r="CA22" s="57"/>
      <c r="CB22" s="57"/>
      <c r="CC22">
        <f>SUM(CC3:CC20)</f>
        <v>12665</v>
      </c>
    </row>
    <row r="23" spans="1:123">
      <c r="BI23" s="22"/>
      <c r="BY23" s="22"/>
      <c r="CJ23">
        <f>SUM(CJ3:CJ20)</f>
        <v>0</v>
      </c>
      <c r="CK23" t="e">
        <f>SUM(CK3:CK20)</f>
        <v>#VALUE!</v>
      </c>
      <c r="CM23">
        <f t="shared" ref="CM23:DC23" si="55">SUM(CM3:CM20)</f>
        <v>100</v>
      </c>
      <c r="CN23">
        <f t="shared" si="55"/>
        <v>99.999999999999986</v>
      </c>
      <c r="CO23">
        <f t="shared" si="55"/>
        <v>100</v>
      </c>
      <c r="CP23">
        <f t="shared" si="55"/>
        <v>100</v>
      </c>
      <c r="CQ23">
        <f t="shared" si="55"/>
        <v>100</v>
      </c>
      <c r="CR23">
        <f t="shared" si="55"/>
        <v>100</v>
      </c>
      <c r="CS23">
        <f t="shared" si="55"/>
        <v>100</v>
      </c>
      <c r="CT23" t="e">
        <f t="shared" si="55"/>
        <v>#DIV/0!</v>
      </c>
      <c r="CU23" t="e">
        <f t="shared" si="55"/>
        <v>#DIV/0!</v>
      </c>
      <c r="CV23">
        <f t="shared" si="55"/>
        <v>100</v>
      </c>
      <c r="CW23">
        <f t="shared" si="55"/>
        <v>100</v>
      </c>
      <c r="CX23">
        <f t="shared" si="55"/>
        <v>100</v>
      </c>
      <c r="CY23" t="e">
        <f t="shared" si="55"/>
        <v>#DIV/0!</v>
      </c>
      <c r="CZ23" t="e">
        <f t="shared" si="55"/>
        <v>#DIV/0!</v>
      </c>
      <c r="DA23" t="e">
        <f t="shared" si="55"/>
        <v>#DIV/0!</v>
      </c>
      <c r="DB23">
        <f t="shared" si="55"/>
        <v>100</v>
      </c>
      <c r="DC23">
        <f t="shared" si="55"/>
        <v>100</v>
      </c>
    </row>
    <row r="24" spans="1:123" ht="15.75" thickBot="1"/>
    <row r="25" spans="1:123" ht="15.75" thickBot="1">
      <c r="D25" t="s">
        <v>39</v>
      </c>
      <c r="E25" t="s">
        <v>40</v>
      </c>
      <c r="F25" t="s">
        <v>41</v>
      </c>
      <c r="U25" s="57"/>
      <c r="BA25" s="18" t="s">
        <v>8</v>
      </c>
      <c r="BB25" s="19" t="s">
        <v>9</v>
      </c>
      <c r="BC25" s="19"/>
      <c r="BD25" s="19" t="s">
        <v>10</v>
      </c>
      <c r="BE25" s="19"/>
      <c r="BF25" s="19" t="s">
        <v>11</v>
      </c>
      <c r="BG25" s="19"/>
      <c r="BH25" s="19" t="s">
        <v>12</v>
      </c>
      <c r="BI25" s="19" t="s">
        <v>13</v>
      </c>
      <c r="BJ25" s="19" t="s">
        <v>14</v>
      </c>
      <c r="BK25" s="19" t="s">
        <v>15</v>
      </c>
      <c r="BL25" s="19" t="s">
        <v>16</v>
      </c>
      <c r="BM25" s="19"/>
      <c r="BN25" s="19" t="s">
        <v>17</v>
      </c>
      <c r="BO25" s="19"/>
      <c r="BP25" s="19" t="s">
        <v>27</v>
      </c>
      <c r="BQ25" s="19" t="s">
        <v>19</v>
      </c>
      <c r="BR25" s="19" t="s">
        <v>20</v>
      </c>
      <c r="BS25" s="19"/>
      <c r="BT25" s="19" t="s">
        <v>21</v>
      </c>
      <c r="BU25" s="19"/>
      <c r="BV25" s="21" t="s">
        <v>22</v>
      </c>
      <c r="BW25" s="295" t="s">
        <v>42</v>
      </c>
      <c r="BX25" s="296"/>
      <c r="BY25" s="296"/>
      <c r="BZ25" s="296"/>
      <c r="CA25" s="297"/>
      <c r="CB25" s="290" t="s">
        <v>483</v>
      </c>
      <c r="CC25" s="291"/>
    </row>
    <row r="26" spans="1:123" ht="15.75" thickBot="1">
      <c r="D26">
        <v>2007</v>
      </c>
      <c r="E26">
        <v>2008</v>
      </c>
      <c r="F26">
        <v>2009</v>
      </c>
      <c r="G26" t="s">
        <v>43</v>
      </c>
      <c r="AY26" s="292" t="s">
        <v>44</v>
      </c>
      <c r="AZ26" s="282"/>
      <c r="BA26" s="282"/>
      <c r="BB26" s="282"/>
      <c r="BC26" s="282"/>
      <c r="BD26" s="282"/>
      <c r="BE26" s="282"/>
      <c r="BF26" s="282"/>
      <c r="BG26" s="282"/>
      <c r="BH26" s="282"/>
      <c r="BI26" s="282"/>
      <c r="BJ26" s="282"/>
      <c r="BK26" s="282"/>
      <c r="BL26" s="282"/>
      <c r="BM26" s="282"/>
      <c r="BN26" s="282"/>
      <c r="BO26" s="282"/>
      <c r="BP26" s="282"/>
      <c r="BQ26" s="282"/>
      <c r="BR26" s="282"/>
      <c r="BS26" s="282"/>
      <c r="BT26" s="282"/>
      <c r="BU26" s="282"/>
      <c r="BV26" s="282"/>
      <c r="BW26" s="293" t="s">
        <v>45</v>
      </c>
      <c r="BX26" s="294"/>
      <c r="BY26" s="58"/>
      <c r="BZ26" s="58"/>
      <c r="CA26" s="59">
        <f>SUM(BA28:BV28)</f>
        <v>165</v>
      </c>
      <c r="CB26" s="221">
        <v>0.8</v>
      </c>
      <c r="CC26" s="62">
        <f>PERCENTILE($CC$1:$CC20,0.8)</f>
        <v>928</v>
      </c>
    </row>
    <row r="27" spans="1:123" ht="15.75" thickBot="1">
      <c r="C27" t="s">
        <v>46</v>
      </c>
      <c r="D27">
        <f>COUNTIF(D3:D20,"P")</f>
        <v>17</v>
      </c>
      <c r="E27">
        <f>COUNTIF(T3:T20,"P")</f>
        <v>16</v>
      </c>
      <c r="G27">
        <f>AVERAGE(D27:F27)</f>
        <v>16.5</v>
      </c>
      <c r="AP27" s="57"/>
      <c r="AQ27" s="57"/>
      <c r="AR27" s="57"/>
      <c r="AS27" s="57"/>
      <c r="AT27" s="57"/>
      <c r="AU27" s="57"/>
      <c r="AV27" s="57"/>
      <c r="AW27" s="57"/>
      <c r="AX27" s="57"/>
      <c r="AY27" s="1" t="s">
        <v>47</v>
      </c>
      <c r="AZ27" s="60"/>
      <c r="BA27" s="61">
        <f>SUM(BA3:BA20)</f>
        <v>46</v>
      </c>
      <c r="BB27" s="61">
        <f>SUM(BB3:BB20)</f>
        <v>21</v>
      </c>
      <c r="BC27" s="61"/>
      <c r="BD27" s="61">
        <f>SUM(BD3:BD20)</f>
        <v>80</v>
      </c>
      <c r="BE27" s="61"/>
      <c r="BF27" s="61">
        <f>SUM(BF3:BF20)</f>
        <v>30</v>
      </c>
      <c r="BG27" s="61"/>
      <c r="BH27" s="61">
        <f>SUM(BH3:BH20)</f>
        <v>2</v>
      </c>
      <c r="BI27" s="61">
        <f>SUM(BI3:BI20)</f>
        <v>11</v>
      </c>
      <c r="BJ27" s="61">
        <f>SUM(BJ3:BJ20)</f>
        <v>9</v>
      </c>
      <c r="BK27" s="61">
        <f>SUM(BK3:BK20)</f>
        <v>0</v>
      </c>
      <c r="BL27" s="61">
        <f>SUM(BL3:BL20)</f>
        <v>0</v>
      </c>
      <c r="BM27" s="61"/>
      <c r="BN27" s="61">
        <f>SUM(BN3:BN20)</f>
        <v>1</v>
      </c>
      <c r="BO27" s="61">
        <f>SUM(BO3:BO20)</f>
        <v>4</v>
      </c>
      <c r="BP27" s="61">
        <f>SUM(BP3:BP20)</f>
        <v>4</v>
      </c>
      <c r="BQ27" s="61">
        <f>SUM(BQ3:BQ20)</f>
        <v>0</v>
      </c>
      <c r="BR27" s="61">
        <f>SUM(BR3:BR20)</f>
        <v>0</v>
      </c>
      <c r="BS27" s="61"/>
      <c r="BT27" s="61">
        <f>SUM(BT3:BT20)</f>
        <v>0</v>
      </c>
      <c r="BU27" s="61">
        <f>SUM(BU3:BU20)</f>
        <v>8</v>
      </c>
      <c r="BV27" s="61">
        <f>SUM(BV3:BV20)</f>
        <v>8</v>
      </c>
      <c r="BW27" s="298" t="s">
        <v>29</v>
      </c>
      <c r="BX27" s="299"/>
      <c r="BY27" s="62"/>
      <c r="BZ27" s="62"/>
      <c r="CA27" s="63">
        <f>SUM(BA28:BJ28)</f>
        <v>157</v>
      </c>
      <c r="CB27" s="221">
        <v>0.75</v>
      </c>
      <c r="CC27" s="62">
        <f>PERCENTILE($CC$1:$CC21,0.75)</f>
        <v>880</v>
      </c>
    </row>
    <row r="28" spans="1:123" ht="15.75" thickBot="1">
      <c r="C28" t="s">
        <v>48</v>
      </c>
      <c r="D28">
        <f>COUNTIF(D3:D20,"C")</f>
        <v>1</v>
      </c>
      <c r="E28">
        <f>COUNTIF(T3:T20,"C")</f>
        <v>2</v>
      </c>
      <c r="G28">
        <f>AVERAGE(D28:F28)</f>
        <v>1.5</v>
      </c>
      <c r="AP28" s="57"/>
      <c r="AQ28" s="57"/>
      <c r="AR28" s="57"/>
      <c r="AS28" s="57"/>
      <c r="AT28" s="57"/>
      <c r="AU28" s="57"/>
      <c r="AV28" s="57"/>
      <c r="AW28" s="57"/>
      <c r="AX28" s="57"/>
      <c r="AY28" s="1" t="s">
        <v>49</v>
      </c>
      <c r="AZ28" s="60"/>
      <c r="BA28" s="54">
        <f>BA27-BA22</f>
        <v>37</v>
      </c>
      <c r="BB28" s="54">
        <f t="shared" ref="BB28:BV28" si="56">BB27-BB22</f>
        <v>15</v>
      </c>
      <c r="BC28" s="54"/>
      <c r="BD28" s="54">
        <f t="shared" si="56"/>
        <v>67</v>
      </c>
      <c r="BE28" s="54"/>
      <c r="BF28" s="54">
        <f t="shared" si="56"/>
        <v>20</v>
      </c>
      <c r="BG28" s="54"/>
      <c r="BH28" s="54">
        <f t="shared" si="56"/>
        <v>2</v>
      </c>
      <c r="BI28" s="54">
        <f t="shared" si="56"/>
        <v>9</v>
      </c>
      <c r="BJ28" s="54">
        <f t="shared" si="56"/>
        <v>7</v>
      </c>
      <c r="BK28" s="54">
        <f t="shared" si="56"/>
        <v>0</v>
      </c>
      <c r="BL28" s="54">
        <f t="shared" si="56"/>
        <v>0</v>
      </c>
      <c r="BM28" s="54"/>
      <c r="BN28" s="54">
        <f t="shared" si="56"/>
        <v>1</v>
      </c>
      <c r="BO28" s="54"/>
      <c r="BP28" s="54">
        <f t="shared" si="56"/>
        <v>2</v>
      </c>
      <c r="BQ28" s="54">
        <f t="shared" si="56"/>
        <v>0</v>
      </c>
      <c r="BR28" s="54">
        <f t="shared" si="56"/>
        <v>0</v>
      </c>
      <c r="BS28" s="54"/>
      <c r="BT28" s="54">
        <f t="shared" si="56"/>
        <v>0</v>
      </c>
      <c r="BU28" s="54"/>
      <c r="BV28" s="54">
        <f t="shared" si="56"/>
        <v>5</v>
      </c>
      <c r="BW28" s="298" t="s">
        <v>50</v>
      </c>
      <c r="BX28" s="299"/>
      <c r="BY28" s="62"/>
      <c r="BZ28" s="62"/>
      <c r="CA28" s="63">
        <f>SUM(BK28:BP28)</f>
        <v>3</v>
      </c>
      <c r="CB28" s="221">
        <v>0.7</v>
      </c>
      <c r="CC28" s="62">
        <f>PERCENTILE($CC$1:$CC20,0.7)</f>
        <v>751.99999999999989</v>
      </c>
    </row>
    <row r="29" spans="1:123" ht="15.75" thickBot="1">
      <c r="C29" t="s">
        <v>51</v>
      </c>
      <c r="D29">
        <f>COUNTIF(D3:D20,"V")</f>
        <v>0</v>
      </c>
      <c r="E29">
        <f>COUNTIF(T3:T20,"V")</f>
        <v>0</v>
      </c>
      <c r="G29">
        <f>AVERAGE(D29:F29)</f>
        <v>0</v>
      </c>
      <c r="I29">
        <f>G28/(G28+G27)*100</f>
        <v>8.3333333333333321</v>
      </c>
      <c r="AP29" s="57"/>
      <c r="AQ29" s="57"/>
      <c r="AR29" s="57"/>
      <c r="AS29" s="57"/>
      <c r="AT29" s="57"/>
      <c r="AU29" s="57"/>
      <c r="AV29" s="57"/>
      <c r="AW29" s="57"/>
      <c r="AX29" s="57"/>
      <c r="AY29" s="1" t="s">
        <v>52</v>
      </c>
      <c r="AZ29" s="60"/>
      <c r="BA29" s="60">
        <f>BA28*100</f>
        <v>3700</v>
      </c>
      <c r="BB29" s="6">
        <f>BB28*80</f>
        <v>1200</v>
      </c>
      <c r="BC29" s="6"/>
      <c r="BD29" s="6">
        <f>BD28*60</f>
        <v>4020</v>
      </c>
      <c r="BE29" s="6"/>
      <c r="BF29" s="6">
        <f>BF28*40</f>
        <v>800</v>
      </c>
      <c r="BG29" s="6"/>
      <c r="BH29" s="6">
        <f>BH28*20</f>
        <v>40</v>
      </c>
      <c r="BI29" s="6">
        <f>BI28*10</f>
        <v>90</v>
      </c>
      <c r="BJ29" s="6">
        <f>BJ28*5</f>
        <v>35</v>
      </c>
      <c r="BK29" s="6">
        <f>BK28*200</f>
        <v>0</v>
      </c>
      <c r="BL29" s="6">
        <f>BL28*100</f>
        <v>0</v>
      </c>
      <c r="BM29" s="6"/>
      <c r="BN29" s="6">
        <f>BN28*50</f>
        <v>50</v>
      </c>
      <c r="BO29" s="6"/>
      <c r="BP29" s="6">
        <f>BP28*25</f>
        <v>50</v>
      </c>
      <c r="BQ29" s="6">
        <f>BQ28*100</f>
        <v>0</v>
      </c>
      <c r="BR29" s="6">
        <f>BR28*50</f>
        <v>0</v>
      </c>
      <c r="BS29" s="6"/>
      <c r="BT29" s="6">
        <f>BT28*25</f>
        <v>0</v>
      </c>
      <c r="BU29" s="6"/>
      <c r="BV29" s="1">
        <f>BV28*10</f>
        <v>50</v>
      </c>
      <c r="BW29" s="300" t="s">
        <v>53</v>
      </c>
      <c r="BX29" s="301"/>
      <c r="BY29" s="64"/>
      <c r="BZ29" s="64"/>
      <c r="CA29" s="65">
        <f>SUM(BQ28:BV28)</f>
        <v>5</v>
      </c>
      <c r="CB29" s="221">
        <v>0.6</v>
      </c>
      <c r="CC29" s="62">
        <f>PERCENTILE($CC$1:$CC20,0.6)</f>
        <v>509.99999999999994</v>
      </c>
    </row>
    <row r="30" spans="1:123" ht="15.75" thickBot="1">
      <c r="C30" t="s">
        <v>34</v>
      </c>
      <c r="D30">
        <f>SUM(D27:D29)</f>
        <v>18</v>
      </c>
      <c r="E30">
        <f>SUM(E27:E29)</f>
        <v>18</v>
      </c>
      <c r="G30">
        <f>AVERAGE(D30:F30)</f>
        <v>18</v>
      </c>
      <c r="AY30" s="66" t="s">
        <v>54</v>
      </c>
      <c r="AZ30" s="67"/>
      <c r="BA30" s="60">
        <f>SUM(BA29:BV29)</f>
        <v>10035</v>
      </c>
      <c r="BB30" s="68">
        <f>BA30/AZ22</f>
        <v>608.18181818181813</v>
      </c>
      <c r="BC30" s="34"/>
      <c r="BW30" s="302" t="s">
        <v>52</v>
      </c>
      <c r="BX30" s="69" t="s">
        <v>55</v>
      </c>
      <c r="BY30" s="58"/>
      <c r="BZ30" s="58"/>
      <c r="CA30" s="70">
        <f>AVERAGE(CC3:CC20)</f>
        <v>745</v>
      </c>
      <c r="CB30" s="221">
        <v>0.5</v>
      </c>
      <c r="CC30" s="62">
        <f>PERCENTILE($CC$1:$CC20,0.5)</f>
        <v>335</v>
      </c>
    </row>
    <row r="31" spans="1:123" ht="15.75" thickBot="1">
      <c r="AY31" s="7"/>
      <c r="AZ31" s="9"/>
      <c r="BA31" s="6">
        <f>(SUM($AZ$3:$AZ$20))*($CE$2/3)</f>
        <v>2420</v>
      </c>
      <c r="BB31" s="278" t="str">
        <f>IF(BA30&gt;BA31,"ATINGE CONCEITO 3","NAO")</f>
        <v>ATINGE CONCEITO 3</v>
      </c>
      <c r="BC31" s="279"/>
      <c r="BD31" s="279"/>
      <c r="BE31" s="279"/>
      <c r="BF31" s="279"/>
      <c r="BG31" s="279"/>
      <c r="BH31" s="279"/>
      <c r="BW31" s="303"/>
      <c r="BX31" s="71" t="s">
        <v>56</v>
      </c>
      <c r="BY31" s="62"/>
      <c r="BZ31" s="62"/>
      <c r="CA31" s="63">
        <f>QUARTILE(CC3:CC20,1)</f>
        <v>100</v>
      </c>
      <c r="CB31" s="221">
        <v>0.4</v>
      </c>
      <c r="CC31" s="62">
        <f>PERCENTILE($CC$1:$CC20,0.4)</f>
        <v>190.00000000000003</v>
      </c>
    </row>
    <row r="32" spans="1:123" ht="15.75" thickBot="1">
      <c r="AY32" s="72" t="s">
        <v>57</v>
      </c>
      <c r="AZ32" s="73"/>
      <c r="BA32" s="6">
        <f>(SUM($AZ$3:$AZ$20))*($CG$2/3)</f>
        <v>3080</v>
      </c>
      <c r="BB32" s="278" t="str">
        <f>IF(BA30&gt;=BA32,"ATINGE CONCEITO 4","NAO")</f>
        <v>ATINGE CONCEITO 4</v>
      </c>
      <c r="BC32" s="279"/>
      <c r="BD32" s="279"/>
      <c r="BE32" s="279"/>
      <c r="BF32" s="279"/>
      <c r="BG32" s="279"/>
      <c r="BH32" s="279"/>
      <c r="BW32" s="303"/>
      <c r="BX32" s="71" t="s">
        <v>58</v>
      </c>
      <c r="BY32" s="62"/>
      <c r="BZ32" s="62"/>
      <c r="CA32" s="74">
        <f>MEDIAN(CC3:CC20)</f>
        <v>335</v>
      </c>
      <c r="CB32" s="221">
        <v>0.35</v>
      </c>
      <c r="CC32" s="62">
        <f>PERCENTILE($CC$1:$CC19,0.35)</f>
        <v>175</v>
      </c>
    </row>
    <row r="33" spans="51:81" ht="15.75" thickBot="1">
      <c r="AY33" s="66"/>
      <c r="AZ33" s="67"/>
      <c r="BA33" s="6">
        <f>(SUM($AZ$3:$AZ$20))*($CI$2/3)</f>
        <v>3960</v>
      </c>
      <c r="BB33" s="278" t="str">
        <f>IF(BA30&gt;=BA33,"ATINGE CONCEITO 5","NAO")</f>
        <v>ATINGE CONCEITO 5</v>
      </c>
      <c r="BC33" s="279"/>
      <c r="BD33" s="279"/>
      <c r="BE33" s="279"/>
      <c r="BF33" s="279"/>
      <c r="BG33" s="279"/>
      <c r="BH33" s="279"/>
      <c r="BW33" s="303"/>
      <c r="BX33" s="71" t="s">
        <v>59</v>
      </c>
      <c r="BY33" s="62"/>
      <c r="BZ33" s="62"/>
      <c r="CA33" s="63">
        <f>QUARTILE(CC3:CC20,3)</f>
        <v>880</v>
      </c>
      <c r="CB33" s="221">
        <v>0.3</v>
      </c>
      <c r="CC33" s="62">
        <f>PERCENTILE($CC$1:$CC20,0.3)</f>
        <v>100</v>
      </c>
    </row>
    <row r="34" spans="51:81" ht="15.75" thickBot="1">
      <c r="BW34" s="304"/>
      <c r="BX34" s="75" t="s">
        <v>60</v>
      </c>
      <c r="BY34" s="64"/>
      <c r="BZ34" s="64"/>
      <c r="CA34" s="65">
        <f>QUARTILE(CC3:CC20,4)</f>
        <v>5400</v>
      </c>
    </row>
    <row r="35" spans="51:81" ht="15.75" thickBot="1"/>
    <row r="36" spans="51:81" ht="15.75" thickBot="1">
      <c r="AY36" s="292" t="s">
        <v>61</v>
      </c>
      <c r="AZ36" s="282"/>
      <c r="BA36" s="282"/>
      <c r="BB36" s="282"/>
      <c r="BC36" s="282"/>
      <c r="BD36" s="282"/>
      <c r="BE36" s="282"/>
      <c r="BF36" s="282"/>
      <c r="BG36" s="282"/>
      <c r="BH36" s="282"/>
      <c r="BI36" s="282"/>
      <c r="BJ36" s="282"/>
      <c r="BK36" s="282"/>
      <c r="BL36" s="282"/>
      <c r="BM36" s="282"/>
      <c r="BN36" s="282"/>
      <c r="BO36" s="282"/>
      <c r="BP36" s="282"/>
      <c r="BQ36" s="282"/>
      <c r="BR36" s="282"/>
      <c r="BS36" s="282"/>
      <c r="BT36" s="282"/>
      <c r="BU36" s="282"/>
      <c r="BV36" s="283"/>
    </row>
    <row r="37" spans="51:81" ht="15.75" thickBot="1">
      <c r="AY37" s="76"/>
      <c r="AZ37" s="60"/>
      <c r="BA37" s="1" t="s">
        <v>62</v>
      </c>
      <c r="BB37" s="54"/>
      <c r="BC37" s="54"/>
      <c r="BD37" s="54" t="s">
        <v>63</v>
      </c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60"/>
    </row>
    <row r="38" spans="51:81" ht="15.75" thickBot="1">
      <c r="AY38" s="1" t="s">
        <v>64</v>
      </c>
      <c r="AZ38" s="60"/>
      <c r="BA38" s="309">
        <f>AZ22-COUNTIF(CE3:CE20,"=NAO")</f>
        <v>11.5</v>
      </c>
      <c r="BB38" s="281"/>
      <c r="BC38" s="77"/>
      <c r="BD38" s="310">
        <f>(BA38/G27)*100</f>
        <v>69.696969696969703</v>
      </c>
      <c r="BE38" s="311"/>
      <c r="BF38" s="312"/>
      <c r="BG38" s="78"/>
      <c r="BH38" s="54" t="str">
        <f>IF(BD38&gt;=80,"ATINGEM CONCEITO 3","NAO")</f>
        <v>NAO</v>
      </c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60"/>
    </row>
    <row r="39" spans="51:81" ht="15.75" thickBot="1">
      <c r="AY39" s="1" t="s">
        <v>65</v>
      </c>
      <c r="AZ39" s="60"/>
      <c r="BA39" s="309">
        <f>AZ22-COUNTIF(CG3:CG20,"=NAO")</f>
        <v>10.5</v>
      </c>
      <c r="BB39" s="281"/>
      <c r="BC39" s="77"/>
      <c r="BD39" s="310">
        <f>(BA39/G27)*100</f>
        <v>63.636363636363633</v>
      </c>
      <c r="BE39" s="311"/>
      <c r="BF39" s="312"/>
      <c r="BG39" s="78"/>
      <c r="BH39" s="54" t="str">
        <f>IF(BD39&gt;=80," ATINGEM CONCEITO 4","NAO")</f>
        <v>NAO</v>
      </c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60"/>
    </row>
    <row r="40" spans="51:81" ht="15.75" thickBot="1">
      <c r="AY40" s="313" t="s">
        <v>66</v>
      </c>
      <c r="AZ40" s="314"/>
      <c r="BA40" s="309">
        <f>AZ22-COUNTIF(CI3:CI20,"=NAO")</f>
        <v>9.5</v>
      </c>
      <c r="BB40" s="281"/>
      <c r="BC40" s="77"/>
      <c r="BD40" s="310">
        <f>(BA40/G27)*100</f>
        <v>57.575757575757578</v>
      </c>
      <c r="BE40" s="311"/>
      <c r="BF40" s="312"/>
      <c r="BG40" s="78"/>
      <c r="BH40" s="54" t="str">
        <f>IF(BD40&gt;=80,"ATINGEM CONCEITO 5","NAO")</f>
        <v>NAO</v>
      </c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60"/>
    </row>
    <row r="42" spans="51:81" ht="15.75" thickBot="1"/>
    <row r="43" spans="51:81" ht="15.75" thickBot="1">
      <c r="AY43" s="292" t="s">
        <v>67</v>
      </c>
      <c r="AZ43" s="282"/>
      <c r="BA43" s="282"/>
      <c r="BB43" s="282"/>
      <c r="BC43" s="282"/>
      <c r="BD43" s="282"/>
      <c r="BE43" s="282"/>
      <c r="BF43" s="282"/>
      <c r="BG43" s="282"/>
      <c r="BH43" s="282"/>
      <c r="BI43" s="282"/>
      <c r="BJ43" s="282"/>
      <c r="BK43" s="282"/>
      <c r="BL43" s="282"/>
      <c r="BM43" s="282"/>
      <c r="BN43" s="282"/>
      <c r="BO43" s="282"/>
      <c r="BP43" s="282"/>
      <c r="BQ43" s="282"/>
      <c r="BR43" s="282"/>
      <c r="BS43" s="282"/>
      <c r="BT43" s="282"/>
      <c r="BU43" s="282"/>
      <c r="BV43" s="283"/>
    </row>
    <row r="44" spans="51:81" ht="15.75" thickBot="1">
      <c r="AY44" t="s">
        <v>43</v>
      </c>
      <c r="AZ44">
        <f>G27</f>
        <v>16.5</v>
      </c>
      <c r="BA44" s="79" t="s">
        <v>8</v>
      </c>
      <c r="BB44" s="80" t="s">
        <v>9</v>
      </c>
      <c r="BC44" s="80"/>
      <c r="BD44" s="80" t="s">
        <v>10</v>
      </c>
      <c r="BE44" s="80"/>
      <c r="BF44" s="80" t="s">
        <v>11</v>
      </c>
      <c r="BG44" s="80"/>
      <c r="BH44" s="80" t="s">
        <v>12</v>
      </c>
      <c r="BI44" s="80" t="s">
        <v>13</v>
      </c>
      <c r="BJ44" s="80" t="s">
        <v>14</v>
      </c>
      <c r="BK44" s="80" t="s">
        <v>15</v>
      </c>
      <c r="BL44" s="80" t="s">
        <v>16</v>
      </c>
      <c r="BM44" s="80"/>
      <c r="BN44" s="80" t="s">
        <v>17</v>
      </c>
      <c r="BO44" s="80"/>
      <c r="BP44" s="80" t="s">
        <v>27</v>
      </c>
      <c r="BQ44" s="80" t="s">
        <v>19</v>
      </c>
      <c r="BR44" s="80" t="s">
        <v>20</v>
      </c>
      <c r="BS44" s="80"/>
      <c r="BT44" s="80" t="s">
        <v>21</v>
      </c>
      <c r="BU44" s="80"/>
      <c r="BV44" s="81" t="s">
        <v>22</v>
      </c>
    </row>
    <row r="45" spans="51:81">
      <c r="AY45" t="s">
        <v>68</v>
      </c>
      <c r="BA45">
        <f>COUNTIF(BA3:BA20,"&gt;0")</f>
        <v>8</v>
      </c>
      <c r="BB45">
        <f>COUNTIF(BB3:BB20,"&gt;0")</f>
        <v>11</v>
      </c>
      <c r="BD45">
        <f>COUNTIF(BD3:BD20,"&gt;0")</f>
        <v>11</v>
      </c>
      <c r="BF45">
        <f>COUNTIF(BF3:BF20,"&gt;0")</f>
        <v>13</v>
      </c>
      <c r="BH45">
        <f t="shared" ref="BH45:BV45" si="57">COUNTIF(BH3:BH20,"&gt;0")</f>
        <v>2</v>
      </c>
      <c r="BI45">
        <f t="shared" si="57"/>
        <v>4</v>
      </c>
      <c r="BJ45">
        <f t="shared" si="57"/>
        <v>5</v>
      </c>
      <c r="BK45">
        <f t="shared" si="57"/>
        <v>0</v>
      </c>
      <c r="BL45">
        <f t="shared" si="57"/>
        <v>0</v>
      </c>
      <c r="BM45">
        <f t="shared" si="57"/>
        <v>0</v>
      </c>
      <c r="BN45">
        <f t="shared" si="57"/>
        <v>1</v>
      </c>
      <c r="BO45">
        <f t="shared" si="57"/>
        <v>2</v>
      </c>
      <c r="BP45">
        <f t="shared" si="57"/>
        <v>2</v>
      </c>
      <c r="BQ45">
        <f t="shared" si="57"/>
        <v>0</v>
      </c>
      <c r="BR45">
        <f t="shared" si="57"/>
        <v>0</v>
      </c>
      <c r="BS45">
        <f t="shared" si="57"/>
        <v>0</v>
      </c>
      <c r="BT45">
        <f t="shared" si="57"/>
        <v>0</v>
      </c>
      <c r="BU45">
        <f t="shared" si="57"/>
        <v>5</v>
      </c>
      <c r="BV45">
        <f t="shared" si="57"/>
        <v>5</v>
      </c>
    </row>
    <row r="46" spans="51:81">
      <c r="AY46" t="s">
        <v>69</v>
      </c>
      <c r="BA46" s="82">
        <f>BA45/$AZ$44*100</f>
        <v>48.484848484848484</v>
      </c>
      <c r="BB46" s="82">
        <f t="shared" ref="BB46:BV46" si="58">BB45/$AZ$44*100</f>
        <v>66.666666666666657</v>
      </c>
      <c r="BC46" s="82"/>
      <c r="BD46" s="82">
        <f t="shared" si="58"/>
        <v>66.666666666666657</v>
      </c>
      <c r="BE46" s="82"/>
      <c r="BF46" s="82">
        <f t="shared" si="58"/>
        <v>78.787878787878782</v>
      </c>
      <c r="BG46" s="82"/>
      <c r="BH46" s="82">
        <f t="shared" si="58"/>
        <v>12.121212121212121</v>
      </c>
      <c r="BI46" s="82">
        <f t="shared" si="58"/>
        <v>24.242424242424242</v>
      </c>
      <c r="BJ46" s="82">
        <f t="shared" si="58"/>
        <v>30.303030303030305</v>
      </c>
      <c r="BK46" s="82">
        <f t="shared" si="58"/>
        <v>0</v>
      </c>
      <c r="BL46" s="82">
        <f t="shared" si="58"/>
        <v>0</v>
      </c>
      <c r="BM46" s="82">
        <f t="shared" si="58"/>
        <v>0</v>
      </c>
      <c r="BN46" s="82">
        <f t="shared" si="58"/>
        <v>6.0606060606060606</v>
      </c>
      <c r="BO46" s="82">
        <f t="shared" si="58"/>
        <v>12.121212121212121</v>
      </c>
      <c r="BP46" s="82">
        <f t="shared" si="58"/>
        <v>12.121212121212121</v>
      </c>
      <c r="BQ46" s="82">
        <f t="shared" si="58"/>
        <v>0</v>
      </c>
      <c r="BR46" s="82">
        <f t="shared" si="58"/>
        <v>0</v>
      </c>
      <c r="BS46" s="82">
        <f t="shared" si="58"/>
        <v>0</v>
      </c>
      <c r="BT46" s="82">
        <f t="shared" si="58"/>
        <v>0</v>
      </c>
      <c r="BU46" s="82">
        <f t="shared" si="58"/>
        <v>30.303030303030305</v>
      </c>
      <c r="BV46" s="82">
        <f t="shared" si="58"/>
        <v>30.303030303030305</v>
      </c>
    </row>
    <row r="47" spans="51:81" ht="15.75" thickBot="1">
      <c r="BA47" t="s">
        <v>29</v>
      </c>
      <c r="BK47" t="s">
        <v>50</v>
      </c>
      <c r="BQ47" t="s">
        <v>53</v>
      </c>
    </row>
    <row r="48" spans="51:81" ht="15.75" thickBot="1">
      <c r="AY48" t="s">
        <v>23</v>
      </c>
      <c r="BA48" s="288">
        <f>COUNTIF(BC3:BC20,"&gt;0")/$AZ$44*100</f>
        <v>72.727272727272734</v>
      </c>
      <c r="BB48" s="289"/>
      <c r="BC48" s="83"/>
      <c r="BJ48" t="s">
        <v>26</v>
      </c>
      <c r="BK48" s="288">
        <f>COUNTIF(BM3:BM20,"&gt;0")/$AZ$44*100</f>
        <v>0</v>
      </c>
      <c r="BL48" s="289"/>
      <c r="BM48" s="83"/>
      <c r="BP48" t="s">
        <v>28</v>
      </c>
      <c r="BQ48" s="288">
        <f>COUNTIF(BS3:BS20,"&gt;0")/$AZ$44*100</f>
        <v>0</v>
      </c>
      <c r="BR48" s="289"/>
      <c r="BS48" s="83"/>
    </row>
    <row r="49" spans="51:59" ht="15.75" thickBot="1">
      <c r="AY49" t="s">
        <v>24</v>
      </c>
      <c r="BA49" s="305">
        <f>COUNTIF(BE3:BE112,"&gt;0")/$AZ$44*100</f>
        <v>78.787878787878782</v>
      </c>
      <c r="BB49" s="306"/>
      <c r="BC49" s="306"/>
      <c r="BD49" s="307"/>
      <c r="BE49" s="83"/>
    </row>
    <row r="50" spans="51:59" ht="15.75" thickBot="1">
      <c r="AY50" t="s">
        <v>70</v>
      </c>
      <c r="BA50" s="288">
        <f>COUNTIF(BG3:BG20,"&gt;0")/$AZ$44*100</f>
        <v>96.969696969696969</v>
      </c>
      <c r="BB50" s="308"/>
      <c r="BC50" s="308"/>
      <c r="BD50" s="308"/>
      <c r="BE50" s="308"/>
      <c r="BF50" s="289"/>
      <c r="BG50" s="57"/>
    </row>
    <row r="51" spans="51:59" ht="15.75" thickBot="1"/>
    <row r="52" spans="51:59" ht="15.75" thickBot="1">
      <c r="AY52" t="s">
        <v>23</v>
      </c>
      <c r="BA52" s="288">
        <f>COUNTIF(BC3:BC20,"&gt;1")/$AZ$44*100</f>
        <v>54.54545454545454</v>
      </c>
      <c r="BB52" s="289"/>
    </row>
  </sheetData>
  <protectedRanges>
    <protectedRange password="E804" sqref="T101:AI101" name="Dados da produção"/>
  </protectedRanges>
  <mergeCells count="30">
    <mergeCell ref="AY40:AZ40"/>
    <mergeCell ref="BA40:BB40"/>
    <mergeCell ref="BD40:BF40"/>
    <mergeCell ref="AY43:BV43"/>
    <mergeCell ref="BA48:BB48"/>
    <mergeCell ref="BK48:BL48"/>
    <mergeCell ref="BQ48:BR48"/>
    <mergeCell ref="BA49:BD49"/>
    <mergeCell ref="BA50:BF50"/>
    <mergeCell ref="AY36:BV36"/>
    <mergeCell ref="BA38:BB38"/>
    <mergeCell ref="BD38:BF38"/>
    <mergeCell ref="BA39:BB39"/>
    <mergeCell ref="BD39:BF39"/>
    <mergeCell ref="BA52:BB52"/>
    <mergeCell ref="CB25:CC25"/>
    <mergeCell ref="AY26:BV26"/>
    <mergeCell ref="BW26:BX26"/>
    <mergeCell ref="BW25:CA25"/>
    <mergeCell ref="BW27:BX27"/>
    <mergeCell ref="BW28:BX28"/>
    <mergeCell ref="BW29:BX29"/>
    <mergeCell ref="BW30:BW34"/>
    <mergeCell ref="BB31:BH31"/>
    <mergeCell ref="BB32:BH32"/>
    <mergeCell ref="BB33:BH33"/>
    <mergeCell ref="E1:S1"/>
    <mergeCell ref="U1:AI1"/>
    <mergeCell ref="AK1:AY1"/>
    <mergeCell ref="BA1:BV1"/>
  </mergeCells>
  <phoneticPr fontId="0" type="noConversion"/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S44"/>
  <sheetViews>
    <sheetView topLeftCell="AX14" workbookViewId="0">
      <selection activeCell="BA45" sqref="BA45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5.75" thickBot="1">
      <c r="A3" s="101" t="s">
        <v>124</v>
      </c>
      <c r="B3" s="102">
        <v>1</v>
      </c>
      <c r="C3" s="110" t="s">
        <v>125</v>
      </c>
      <c r="D3" s="85" t="s">
        <v>36</v>
      </c>
      <c r="E3" s="86">
        <v>1</v>
      </c>
      <c r="F3" s="86">
        <v>2</v>
      </c>
      <c r="G3" s="86">
        <v>6</v>
      </c>
      <c r="H3" s="86"/>
      <c r="I3" s="86"/>
      <c r="J3" s="86">
        <v>1</v>
      </c>
      <c r="K3" s="86"/>
      <c r="L3" s="86"/>
      <c r="M3" s="86"/>
      <c r="N3" s="86"/>
      <c r="O3" s="86"/>
      <c r="P3" s="86"/>
      <c r="Q3" s="86"/>
      <c r="R3" s="86"/>
      <c r="S3" s="86"/>
      <c r="T3" s="50" t="s">
        <v>36</v>
      </c>
      <c r="U3" s="86">
        <v>1</v>
      </c>
      <c r="V3" s="86">
        <v>1</v>
      </c>
      <c r="W3" s="86"/>
      <c r="X3" s="86">
        <v>1</v>
      </c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2</v>
      </c>
      <c r="BA3" s="30">
        <f t="shared" ref="BA3:BB12" si="0">SUM(E3,U3,AK3)</f>
        <v>2</v>
      </c>
      <c r="BB3" s="31">
        <f t="shared" si="0"/>
        <v>3</v>
      </c>
      <c r="BC3" s="31">
        <f>SUM(BA3:BB3)</f>
        <v>5</v>
      </c>
      <c r="BD3" s="31">
        <f t="shared" ref="BD3:BD12" si="1">SUM(G3,W3,AM3)</f>
        <v>6</v>
      </c>
      <c r="BE3" s="31">
        <f>SUM(BC3:BD3)</f>
        <v>11</v>
      </c>
      <c r="BF3" s="31">
        <f t="shared" ref="BF3:BF12" si="2">SUM(H3,X3,AN3)</f>
        <v>1</v>
      </c>
      <c r="BG3" s="31">
        <f>BA3+BB3+BD3+BF3</f>
        <v>12</v>
      </c>
      <c r="BH3" s="31">
        <f t="shared" ref="BH3:BJ12" si="3">SUM(I3,Y3,AO3)</f>
        <v>0</v>
      </c>
      <c r="BI3" s="31">
        <f t="shared" si="3"/>
        <v>1</v>
      </c>
      <c r="BJ3" s="31">
        <f t="shared" si="3"/>
        <v>0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12" si="4">SUM(AT3,AD3,N3)</f>
        <v>0</v>
      </c>
      <c r="BO3" s="31">
        <f t="shared" si="4"/>
        <v>0</v>
      </c>
      <c r="BP3" s="31">
        <f>IF(BO3&gt;=3,3,BO3)</f>
        <v>0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12" si="5">SUM(AX3,AH3,R3)</f>
        <v>0</v>
      </c>
      <c r="BU3" s="32">
        <f t="shared" si="5"/>
        <v>0</v>
      </c>
      <c r="BV3" s="32">
        <f>IF(BU3&gt;=3,3,BU3)</f>
        <v>0</v>
      </c>
      <c r="BX3" s="30">
        <f>(BA3*100)+(BB3*80)+(BD3*60)+(BF3*40)+(BH3*20)</f>
        <v>840</v>
      </c>
      <c r="BY3" s="31">
        <f>IF(BI3&gt;3,30,BI3*10)</f>
        <v>10</v>
      </c>
      <c r="BZ3" s="31">
        <f>IF(BJ3&gt;3,15,BJ3*5)</f>
        <v>0</v>
      </c>
      <c r="CA3" s="31">
        <f>(BK3*200)+(BL3*100)+(BN3*50)+(BP3*20)</f>
        <v>0</v>
      </c>
      <c r="CB3" s="31">
        <f>(BQ3*100)+(BR3*50)+(BT3*25)+(BV3*10)</f>
        <v>0</v>
      </c>
      <c r="CC3" s="32">
        <f>IF(AZ3&gt;0,SUM(BX3:CB3),"")</f>
        <v>850</v>
      </c>
      <c r="CD3" s="176">
        <f t="shared" ref="CD3:CD12" si="6">$CC3-(($CE$2/3)*$AZ3)</f>
        <v>703.33333333333337</v>
      </c>
      <c r="CE3" s="24">
        <f>IF(AZ3=0," ",IF(CD3&gt;=0,3,"NAO"))</f>
        <v>3</v>
      </c>
      <c r="CF3" s="176">
        <f t="shared" ref="CF3:CF12" si="7">$CC3-(($CG$2/3)*$AZ3)</f>
        <v>663.33333333333337</v>
      </c>
      <c r="CG3" s="24">
        <f>IF(AZ3=0," ",IF(CF3&gt;=0,4,"NAO"))</f>
        <v>4</v>
      </c>
      <c r="CH3" s="176">
        <f t="shared" ref="CH3:CH12" si="8">$CC3-(($CI$2/3)*$AZ3)</f>
        <v>610</v>
      </c>
      <c r="CI3" s="24">
        <f>IF(AZ3=0," ",IF(CH3&gt;=0,5,"NAO"))</f>
        <v>5</v>
      </c>
      <c r="CJ3" s="24">
        <f t="shared" ref="CJ3:CJ12" si="9">(CC3)/(SUM($CC$3:$CC$12))*100</f>
        <v>26.500389711613405</v>
      </c>
      <c r="CK3" s="24">
        <f t="shared" ref="CK3:CK12" si="10">(CC3/(SUM($CC$3:$CC$12))*100)</f>
        <v>26.500389711613405</v>
      </c>
      <c r="CM3" s="24">
        <f t="shared" ref="CM3:CM12" si="11">BA3/(SUM(BA$3:BA$12)/100)</f>
        <v>50</v>
      </c>
      <c r="CN3" s="24">
        <f t="shared" ref="CN3:CN12" si="12">BB3/(SUM(BB$3:BB$12)/100)</f>
        <v>23.076923076923077</v>
      </c>
      <c r="CO3" s="24">
        <f t="shared" ref="CO3:CO12" si="13">BD3/(SUM(BD$3:BD$12)/100)</f>
        <v>40</v>
      </c>
      <c r="CP3" s="24">
        <f t="shared" ref="CP3:CP12" si="14">BF3/(SUM(BF$3:BF$12)/100)</f>
        <v>11.111111111111111</v>
      </c>
      <c r="CQ3" s="24">
        <f t="shared" ref="CQ3:CQ12" si="15">BH3/(SUM(BH$3:BH$12)/100)</f>
        <v>0</v>
      </c>
      <c r="CR3" s="24">
        <f t="shared" ref="CR3:CR12" si="16">BI3/(SUM(BI$3:BI$12)/100)</f>
        <v>100</v>
      </c>
      <c r="CS3" s="24">
        <f t="shared" ref="CS3:CS12" si="17">BJ3/(SUM(BJ$3:BJ$12)/100)</f>
        <v>0</v>
      </c>
      <c r="CT3" s="24">
        <f t="shared" ref="CT3:CT12" si="18">BK3/(SUM(BK$3:BK$12)/100)</f>
        <v>0</v>
      </c>
      <c r="CU3" s="24" t="e">
        <f t="shared" ref="CU3:CU12" si="19">BL3/(SUM(BL$3:BL$12)/100)</f>
        <v>#DIV/0!</v>
      </c>
      <c r="CV3" s="24" t="e">
        <f t="shared" ref="CV3:CV12" si="20">BN3/(SUM(BN$3:BN$12)/100)</f>
        <v>#DIV/0!</v>
      </c>
      <c r="CW3" s="24" t="e">
        <f t="shared" ref="CW3:CW12" si="21">BO3/(SUM(BO$3:BO$12)/100)</f>
        <v>#DIV/0!</v>
      </c>
      <c r="CX3" s="24" t="e">
        <f t="shared" ref="CX3:CX12" si="22">BP3/(SUM(BP$3:BP$12)/100)</f>
        <v>#DIV/0!</v>
      </c>
      <c r="CY3" s="24" t="e">
        <f t="shared" ref="CY3:CY12" si="23">BQ3/(SUM(BQ$3:BQ$12)/100)</f>
        <v>#DIV/0!</v>
      </c>
      <c r="CZ3" s="24" t="e">
        <f t="shared" ref="CZ3:CZ12" si="24">BR3/(SUM(BR$3:BR$12)/100)</f>
        <v>#DIV/0!</v>
      </c>
      <c r="DA3" s="24">
        <f t="shared" ref="DA3:DA12" si="25">BT3/(SUM(BT$3:BT$12)/100)</f>
        <v>0</v>
      </c>
      <c r="DB3" s="24" t="e">
        <f t="shared" ref="DB3:DB12" si="26">BU3/(SUM(BU$3:BU$12)/100)</f>
        <v>#DIV/0!</v>
      </c>
      <c r="DC3" s="24" t="e">
        <f t="shared" ref="DC3:DC12" si="27">BV3/(SUM(BV$3:BV$12)/100)</f>
        <v>#DIV/0!</v>
      </c>
      <c r="DE3" s="24">
        <f>COUNTIF(BA3,"&lt;&gt;0")</f>
        <v>1</v>
      </c>
      <c r="DF3" s="24">
        <f>COUNTIF(BB3,"&lt;&gt;0")</f>
        <v>1</v>
      </c>
      <c r="DG3" s="24">
        <f>COUNTIF(BD3,"&lt;&gt;0")</f>
        <v>1</v>
      </c>
      <c r="DH3" s="24">
        <f>COUNTIF(BF3,"&lt;&gt;0")</f>
        <v>1</v>
      </c>
      <c r="DI3" s="24">
        <f t="shared" ref="DI3:DM12" si="28">COUNTIF(BH3,"&lt;&gt;0")</f>
        <v>0</v>
      </c>
      <c r="DJ3" s="24">
        <f t="shared" si="28"/>
        <v>1</v>
      </c>
      <c r="DK3" s="24">
        <f t="shared" si="28"/>
        <v>0</v>
      </c>
      <c r="DL3" s="24">
        <f t="shared" si="28"/>
        <v>0</v>
      </c>
      <c r="DM3" s="24">
        <f t="shared" si="28"/>
        <v>0</v>
      </c>
      <c r="DN3" s="24">
        <f t="shared" ref="DN3:DN12" si="29">COUNTIF(BN3,"&lt;&gt;0")</f>
        <v>0</v>
      </c>
      <c r="DO3" s="24">
        <f>COUNTIF(BP3,"&lt;&gt;0")</f>
        <v>0</v>
      </c>
      <c r="DP3" s="24">
        <f>COUNTIF(BQ3,"&lt;&gt;0")</f>
        <v>0</v>
      </c>
      <c r="DQ3" s="24">
        <f>COUNTIF(BR3,"&lt;&gt;0")</f>
        <v>0</v>
      </c>
      <c r="DR3" s="24">
        <f>COUNTIF(BT3,"&lt;&gt;0")</f>
        <v>0</v>
      </c>
      <c r="DS3" s="24">
        <f>COUNTIF(BV3,"&lt;&gt;0")</f>
        <v>0</v>
      </c>
    </row>
    <row r="4" spans="1:123" s="24" customFormat="1" ht="15.75" thickBot="1">
      <c r="A4" s="101" t="s">
        <v>124</v>
      </c>
      <c r="B4" s="102">
        <v>2</v>
      </c>
      <c r="C4" s="110" t="s">
        <v>126</v>
      </c>
      <c r="D4" s="85" t="s">
        <v>36</v>
      </c>
      <c r="E4" s="33"/>
      <c r="F4" s="33"/>
      <c r="G4" s="33">
        <v>1</v>
      </c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50" t="s">
        <v>36</v>
      </c>
      <c r="U4" s="33"/>
      <c r="V4" s="33"/>
      <c r="W4" s="33">
        <v>2</v>
      </c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12" si="30">COUNTIF(D4:AY4,"P")</f>
        <v>2</v>
      </c>
      <c r="BA4" s="30">
        <f t="shared" si="0"/>
        <v>0</v>
      </c>
      <c r="BB4" s="31">
        <f t="shared" si="0"/>
        <v>0</v>
      </c>
      <c r="BC4" s="31">
        <f t="shared" ref="BC4:BC12" si="31">SUM(BA4:BB4)</f>
        <v>0</v>
      </c>
      <c r="BD4" s="31">
        <f t="shared" si="1"/>
        <v>3</v>
      </c>
      <c r="BE4" s="31">
        <f t="shared" ref="BE4:BE12" si="32">SUM(BC4:BD4)</f>
        <v>3</v>
      </c>
      <c r="BF4" s="31">
        <f t="shared" si="2"/>
        <v>0</v>
      </c>
      <c r="BG4" s="31">
        <f t="shared" ref="BG4:BG12" si="33">BA4+BB4+BD4+BF4</f>
        <v>3</v>
      </c>
      <c r="BH4" s="31">
        <f t="shared" si="3"/>
        <v>0</v>
      </c>
      <c r="BI4" s="31">
        <f t="shared" si="3"/>
        <v>0</v>
      </c>
      <c r="BJ4" s="31">
        <f t="shared" si="3"/>
        <v>0</v>
      </c>
      <c r="BK4" s="31">
        <f t="shared" ref="BK4:BL12" si="34">SUM(AR4,AB4,L4)</f>
        <v>0</v>
      </c>
      <c r="BL4" s="31">
        <f t="shared" si="34"/>
        <v>0</v>
      </c>
      <c r="BM4" s="31">
        <f t="shared" ref="BM4:BM12" si="35">SUM(BK4:BL4)</f>
        <v>0</v>
      </c>
      <c r="BN4" s="31">
        <f t="shared" si="4"/>
        <v>0</v>
      </c>
      <c r="BO4" s="31">
        <f t="shared" si="4"/>
        <v>0</v>
      </c>
      <c r="BP4" s="31">
        <f t="shared" ref="BP4:BP12" si="36">IF(BO4&gt;=3,3,BO4)</f>
        <v>0</v>
      </c>
      <c r="BQ4" s="31">
        <f t="shared" ref="BQ4:BR12" si="37">SUM(AV4,AF4,P4)</f>
        <v>0</v>
      </c>
      <c r="BR4" s="31">
        <f t="shared" si="37"/>
        <v>0</v>
      </c>
      <c r="BS4" s="31">
        <f t="shared" ref="BS4:BS12" si="38">SUM(BQ4:BR4)</f>
        <v>0</v>
      </c>
      <c r="BT4" s="31">
        <f t="shared" si="5"/>
        <v>0</v>
      </c>
      <c r="BU4" s="32">
        <f t="shared" si="5"/>
        <v>0</v>
      </c>
      <c r="BV4" s="32">
        <f t="shared" ref="BV4:BV12" si="39">IF(BU4&gt;=3,3,BU4)</f>
        <v>0</v>
      </c>
      <c r="BX4" s="30">
        <f t="shared" ref="BX4:BX12" si="40">(BA4*100)+(BB4*80)+(BD4*60)+(BF4*40)+(BH4*20)</f>
        <v>180</v>
      </c>
      <c r="BY4" s="31">
        <f t="shared" ref="BY4:BY12" si="41">IF(BI4&gt;3,30,BI4*10)</f>
        <v>0</v>
      </c>
      <c r="BZ4" s="31">
        <f t="shared" ref="BZ4:BZ12" si="42">IF(BJ4&gt;3,15,BJ4*5)</f>
        <v>0</v>
      </c>
      <c r="CA4" s="31">
        <f t="shared" ref="CA4:CA12" si="43">(BK4*200)+(BL4*100)+(BN4*50)+(BP4*20)</f>
        <v>0</v>
      </c>
      <c r="CB4" s="31">
        <f t="shared" ref="CB4:CB12" si="44">(BQ4*100)+(BR4*50)+(BT4*25)+(BV4*10)</f>
        <v>0</v>
      </c>
      <c r="CC4" s="32">
        <f t="shared" ref="CC4:CC12" si="45">IF(AZ4&gt;0,SUM(BX4:CB4),"")</f>
        <v>180</v>
      </c>
      <c r="CD4" s="176">
        <f t="shared" si="6"/>
        <v>33.333333333333343</v>
      </c>
      <c r="CE4" s="24">
        <f t="shared" ref="CE4:CE12" si="46">IF(AZ4=0," ",IF(CD4&gt;=0,3,"NAO"))</f>
        <v>3</v>
      </c>
      <c r="CF4" s="176">
        <f t="shared" si="7"/>
        <v>-6.6666666666666572</v>
      </c>
      <c r="CG4" s="24" t="str">
        <f t="shared" ref="CG4:CG12" si="47">IF(AZ4=0," ",IF(CF4&gt;=0,4,"NAO"))</f>
        <v>NAO</v>
      </c>
      <c r="CH4" s="176">
        <f t="shared" si="8"/>
        <v>-60</v>
      </c>
      <c r="CI4" s="24" t="str">
        <f t="shared" ref="CI4:CI12" si="48">IF(AZ4=0," ",IF(CH4&gt;=0,5,"NAO"))</f>
        <v>NAO</v>
      </c>
      <c r="CJ4" s="24">
        <f t="shared" si="9"/>
        <v>5.6118472330475448</v>
      </c>
      <c r="CK4" s="24">
        <f t="shared" si="10"/>
        <v>5.6118472330475448</v>
      </c>
      <c r="CM4" s="24">
        <f t="shared" si="11"/>
        <v>0</v>
      </c>
      <c r="CN4" s="24">
        <f t="shared" si="12"/>
        <v>0</v>
      </c>
      <c r="CO4" s="24">
        <f t="shared" si="13"/>
        <v>20</v>
      </c>
      <c r="CP4" s="24">
        <f t="shared" si="14"/>
        <v>0</v>
      </c>
      <c r="CQ4" s="24">
        <f t="shared" si="15"/>
        <v>0</v>
      </c>
      <c r="CR4" s="24">
        <f t="shared" si="16"/>
        <v>0</v>
      </c>
      <c r="CS4" s="24">
        <f t="shared" si="17"/>
        <v>0</v>
      </c>
      <c r="CT4" s="24">
        <f t="shared" si="18"/>
        <v>0</v>
      </c>
      <c r="CU4" s="24" t="e">
        <f t="shared" si="19"/>
        <v>#DIV/0!</v>
      </c>
      <c r="CV4" s="24" t="e">
        <f t="shared" si="20"/>
        <v>#DIV/0!</v>
      </c>
      <c r="CW4" s="24" t="e">
        <f t="shared" si="21"/>
        <v>#DIV/0!</v>
      </c>
      <c r="CX4" s="24" t="e">
        <f t="shared" si="22"/>
        <v>#DIV/0!</v>
      </c>
      <c r="CY4" s="24" t="e">
        <f t="shared" si="23"/>
        <v>#DIV/0!</v>
      </c>
      <c r="CZ4" s="24" t="e">
        <f t="shared" si="24"/>
        <v>#DIV/0!</v>
      </c>
      <c r="DA4" s="24">
        <f t="shared" si="25"/>
        <v>0</v>
      </c>
      <c r="DB4" s="24" t="e">
        <f t="shared" si="26"/>
        <v>#DIV/0!</v>
      </c>
      <c r="DC4" s="24" t="e">
        <f t="shared" si="27"/>
        <v>#DIV/0!</v>
      </c>
      <c r="DE4" s="24">
        <f t="shared" ref="DE4:DF12" si="49">COUNTIF(BA4,"&lt;&gt;0")</f>
        <v>0</v>
      </c>
      <c r="DF4" s="24">
        <f t="shared" si="49"/>
        <v>0</v>
      </c>
      <c r="DG4" s="24">
        <f t="shared" ref="DG4:DG12" si="50">COUNTIF(BD4,"&lt;&gt;0")</f>
        <v>1</v>
      </c>
      <c r="DH4" s="24">
        <f t="shared" ref="DH4:DH12" si="51">COUNTIF(BF4,"&lt;&gt;0")</f>
        <v>0</v>
      </c>
      <c r="DI4" s="24">
        <f t="shared" si="28"/>
        <v>0</v>
      </c>
      <c r="DJ4" s="24">
        <f t="shared" si="28"/>
        <v>0</v>
      </c>
      <c r="DK4" s="24">
        <f t="shared" si="28"/>
        <v>0</v>
      </c>
      <c r="DL4" s="24">
        <f t="shared" si="28"/>
        <v>0</v>
      </c>
      <c r="DM4" s="24">
        <f t="shared" si="28"/>
        <v>0</v>
      </c>
      <c r="DN4" s="24">
        <f t="shared" si="29"/>
        <v>0</v>
      </c>
      <c r="DO4" s="24">
        <f t="shared" ref="DO4:DQ12" si="52">COUNTIF(BP4,"&lt;&gt;0")</f>
        <v>0</v>
      </c>
      <c r="DP4" s="24">
        <f t="shared" si="52"/>
        <v>0</v>
      </c>
      <c r="DQ4" s="24">
        <f t="shared" si="52"/>
        <v>0</v>
      </c>
      <c r="DR4" s="24">
        <f t="shared" ref="DR4:DR12" si="53">COUNTIF(BT4,"&lt;&gt;0")</f>
        <v>0</v>
      </c>
      <c r="DS4" s="24">
        <f t="shared" ref="DS4:DS12" si="54">COUNTIF(BV4,"&lt;&gt;0")</f>
        <v>0</v>
      </c>
    </row>
    <row r="5" spans="1:123" s="24" customFormat="1" ht="15.75" thickBot="1">
      <c r="A5" s="101" t="s">
        <v>124</v>
      </c>
      <c r="B5" s="102">
        <v>3</v>
      </c>
      <c r="C5" s="110" t="s">
        <v>127</v>
      </c>
      <c r="D5" s="85" t="s">
        <v>36</v>
      </c>
      <c r="E5" s="33"/>
      <c r="F5" s="33"/>
      <c r="G5" s="33"/>
      <c r="H5" s="33">
        <v>3</v>
      </c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50" t="s">
        <v>36</v>
      </c>
      <c r="U5" s="33">
        <v>1</v>
      </c>
      <c r="V5" s="33">
        <v>1</v>
      </c>
      <c r="W5" s="33"/>
      <c r="X5" s="33">
        <v>1</v>
      </c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30"/>
        <v>2</v>
      </c>
      <c r="BA5" s="30">
        <f t="shared" si="0"/>
        <v>1</v>
      </c>
      <c r="BB5" s="31">
        <f t="shared" si="0"/>
        <v>1</v>
      </c>
      <c r="BC5" s="31">
        <f t="shared" si="31"/>
        <v>2</v>
      </c>
      <c r="BD5" s="31">
        <f t="shared" si="1"/>
        <v>0</v>
      </c>
      <c r="BE5" s="31">
        <f t="shared" si="32"/>
        <v>2</v>
      </c>
      <c r="BF5" s="31">
        <f t="shared" si="2"/>
        <v>4</v>
      </c>
      <c r="BG5" s="31">
        <f t="shared" si="33"/>
        <v>6</v>
      </c>
      <c r="BH5" s="31">
        <f t="shared" si="3"/>
        <v>0</v>
      </c>
      <c r="BI5" s="31">
        <f t="shared" si="3"/>
        <v>0</v>
      </c>
      <c r="BJ5" s="31">
        <f t="shared" si="3"/>
        <v>0</v>
      </c>
      <c r="BK5" s="31">
        <f t="shared" si="34"/>
        <v>0</v>
      </c>
      <c r="BL5" s="31">
        <f t="shared" si="34"/>
        <v>0</v>
      </c>
      <c r="BM5" s="31">
        <f t="shared" si="35"/>
        <v>0</v>
      </c>
      <c r="BN5" s="31">
        <f t="shared" si="4"/>
        <v>0</v>
      </c>
      <c r="BO5" s="31">
        <f t="shared" si="4"/>
        <v>0</v>
      </c>
      <c r="BP5" s="31">
        <f t="shared" si="36"/>
        <v>0</v>
      </c>
      <c r="BQ5" s="31">
        <f t="shared" si="37"/>
        <v>0</v>
      </c>
      <c r="BR5" s="31">
        <f t="shared" si="37"/>
        <v>0</v>
      </c>
      <c r="BS5" s="31">
        <f t="shared" si="38"/>
        <v>0</v>
      </c>
      <c r="BT5" s="31">
        <f t="shared" si="5"/>
        <v>0</v>
      </c>
      <c r="BU5" s="32">
        <f t="shared" si="5"/>
        <v>0</v>
      </c>
      <c r="BV5" s="32">
        <f t="shared" si="39"/>
        <v>0</v>
      </c>
      <c r="BX5" s="30">
        <f t="shared" si="40"/>
        <v>340</v>
      </c>
      <c r="BY5" s="31">
        <f t="shared" si="41"/>
        <v>0</v>
      </c>
      <c r="BZ5" s="31">
        <f t="shared" si="42"/>
        <v>0</v>
      </c>
      <c r="CA5" s="31">
        <f t="shared" si="43"/>
        <v>0</v>
      </c>
      <c r="CB5" s="31">
        <f t="shared" si="44"/>
        <v>0</v>
      </c>
      <c r="CC5" s="32">
        <f t="shared" si="45"/>
        <v>340</v>
      </c>
      <c r="CD5" s="176">
        <f t="shared" si="6"/>
        <v>193.33333333333334</v>
      </c>
      <c r="CE5" s="24">
        <f t="shared" si="46"/>
        <v>3</v>
      </c>
      <c r="CF5" s="176">
        <f t="shared" si="7"/>
        <v>153.33333333333334</v>
      </c>
      <c r="CG5" s="24">
        <f t="shared" si="47"/>
        <v>4</v>
      </c>
      <c r="CH5" s="176">
        <f t="shared" si="8"/>
        <v>100</v>
      </c>
      <c r="CI5" s="24">
        <f t="shared" si="48"/>
        <v>5</v>
      </c>
      <c r="CJ5" s="24">
        <f t="shared" si="9"/>
        <v>10.600155884645362</v>
      </c>
      <c r="CK5" s="24">
        <f t="shared" si="10"/>
        <v>10.600155884645362</v>
      </c>
      <c r="CM5" s="24">
        <f t="shared" si="11"/>
        <v>25</v>
      </c>
      <c r="CN5" s="24">
        <f t="shared" si="12"/>
        <v>7.6923076923076916</v>
      </c>
      <c r="CO5" s="24">
        <f t="shared" si="13"/>
        <v>0</v>
      </c>
      <c r="CP5" s="24">
        <f t="shared" si="14"/>
        <v>44.444444444444443</v>
      </c>
      <c r="CQ5" s="24">
        <f t="shared" si="15"/>
        <v>0</v>
      </c>
      <c r="CR5" s="24">
        <f t="shared" si="16"/>
        <v>0</v>
      </c>
      <c r="CS5" s="24">
        <f t="shared" si="17"/>
        <v>0</v>
      </c>
      <c r="CT5" s="24">
        <f t="shared" si="18"/>
        <v>0</v>
      </c>
      <c r="CU5" s="24" t="e">
        <f t="shared" si="19"/>
        <v>#DIV/0!</v>
      </c>
      <c r="CV5" s="24" t="e">
        <f t="shared" si="20"/>
        <v>#DIV/0!</v>
      </c>
      <c r="CW5" s="24" t="e">
        <f t="shared" si="21"/>
        <v>#DIV/0!</v>
      </c>
      <c r="CX5" s="24" t="e">
        <f t="shared" si="22"/>
        <v>#DIV/0!</v>
      </c>
      <c r="CY5" s="24" t="e">
        <f t="shared" si="23"/>
        <v>#DIV/0!</v>
      </c>
      <c r="CZ5" s="24" t="e">
        <f t="shared" si="24"/>
        <v>#DIV/0!</v>
      </c>
      <c r="DA5" s="24">
        <f t="shared" si="25"/>
        <v>0</v>
      </c>
      <c r="DB5" s="24" t="e">
        <f t="shared" si="26"/>
        <v>#DIV/0!</v>
      </c>
      <c r="DC5" s="24" t="e">
        <f t="shared" si="27"/>
        <v>#DIV/0!</v>
      </c>
      <c r="DE5" s="24">
        <f t="shared" si="49"/>
        <v>1</v>
      </c>
      <c r="DF5" s="24">
        <f t="shared" si="49"/>
        <v>1</v>
      </c>
      <c r="DG5" s="24">
        <f t="shared" si="50"/>
        <v>0</v>
      </c>
      <c r="DH5" s="24">
        <f t="shared" si="51"/>
        <v>1</v>
      </c>
      <c r="DI5" s="24">
        <f t="shared" si="28"/>
        <v>0</v>
      </c>
      <c r="DJ5" s="24">
        <f t="shared" si="28"/>
        <v>0</v>
      </c>
      <c r="DK5" s="24">
        <f t="shared" si="28"/>
        <v>0</v>
      </c>
      <c r="DL5" s="24">
        <f t="shared" si="28"/>
        <v>0</v>
      </c>
      <c r="DM5" s="24">
        <f t="shared" si="28"/>
        <v>0</v>
      </c>
      <c r="DN5" s="24">
        <f t="shared" si="29"/>
        <v>0</v>
      </c>
      <c r="DO5" s="24">
        <f t="shared" si="52"/>
        <v>0</v>
      </c>
      <c r="DP5" s="24">
        <f t="shared" si="52"/>
        <v>0</v>
      </c>
      <c r="DQ5" s="24">
        <f t="shared" si="52"/>
        <v>0</v>
      </c>
      <c r="DR5" s="24">
        <f t="shared" si="53"/>
        <v>0</v>
      </c>
      <c r="DS5" s="24">
        <f t="shared" si="54"/>
        <v>0</v>
      </c>
    </row>
    <row r="6" spans="1:123" s="24" customFormat="1" ht="15.75" thickBot="1">
      <c r="A6" s="101" t="s">
        <v>124</v>
      </c>
      <c r="B6" s="102">
        <v>4</v>
      </c>
      <c r="C6" s="110" t="s">
        <v>128</v>
      </c>
      <c r="D6" s="85" t="s">
        <v>36</v>
      </c>
      <c r="E6" s="33">
        <v>1</v>
      </c>
      <c r="F6" s="33"/>
      <c r="G6" s="33"/>
      <c r="H6" s="33">
        <v>2</v>
      </c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50" t="s">
        <v>36</v>
      </c>
      <c r="U6" s="33"/>
      <c r="V6" s="33">
        <v>2</v>
      </c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30"/>
        <v>2</v>
      </c>
      <c r="BA6" s="30">
        <f t="shared" si="0"/>
        <v>1</v>
      </c>
      <c r="BB6" s="31">
        <f t="shared" si="0"/>
        <v>2</v>
      </c>
      <c r="BC6" s="31">
        <f t="shared" si="31"/>
        <v>3</v>
      </c>
      <c r="BD6" s="31">
        <f t="shared" si="1"/>
        <v>0</v>
      </c>
      <c r="BE6" s="31">
        <f t="shared" si="32"/>
        <v>3</v>
      </c>
      <c r="BF6" s="31">
        <f t="shared" si="2"/>
        <v>2</v>
      </c>
      <c r="BG6" s="31">
        <f t="shared" si="33"/>
        <v>5</v>
      </c>
      <c r="BH6" s="31">
        <f t="shared" si="3"/>
        <v>0</v>
      </c>
      <c r="BI6" s="31">
        <f t="shared" si="3"/>
        <v>0</v>
      </c>
      <c r="BJ6" s="31">
        <f t="shared" si="3"/>
        <v>0</v>
      </c>
      <c r="BK6" s="31">
        <f t="shared" si="34"/>
        <v>0</v>
      </c>
      <c r="BL6" s="31">
        <f t="shared" si="34"/>
        <v>0</v>
      </c>
      <c r="BM6" s="31">
        <f t="shared" si="35"/>
        <v>0</v>
      </c>
      <c r="BN6" s="31">
        <f t="shared" si="4"/>
        <v>0</v>
      </c>
      <c r="BO6" s="31">
        <f t="shared" si="4"/>
        <v>0</v>
      </c>
      <c r="BP6" s="31">
        <f t="shared" si="36"/>
        <v>0</v>
      </c>
      <c r="BQ6" s="31">
        <f t="shared" si="37"/>
        <v>0</v>
      </c>
      <c r="BR6" s="31">
        <f t="shared" si="37"/>
        <v>0</v>
      </c>
      <c r="BS6" s="31">
        <f t="shared" si="38"/>
        <v>0</v>
      </c>
      <c r="BT6" s="31">
        <f t="shared" si="5"/>
        <v>0</v>
      </c>
      <c r="BU6" s="32">
        <f t="shared" si="5"/>
        <v>0</v>
      </c>
      <c r="BV6" s="32">
        <f t="shared" si="39"/>
        <v>0</v>
      </c>
      <c r="BX6" s="30">
        <f t="shared" si="40"/>
        <v>340</v>
      </c>
      <c r="BY6" s="31">
        <f t="shared" si="41"/>
        <v>0</v>
      </c>
      <c r="BZ6" s="31">
        <f t="shared" si="42"/>
        <v>0</v>
      </c>
      <c r="CA6" s="31">
        <f t="shared" si="43"/>
        <v>0</v>
      </c>
      <c r="CB6" s="31">
        <f t="shared" si="44"/>
        <v>0</v>
      </c>
      <c r="CC6" s="32">
        <f t="shared" si="45"/>
        <v>340</v>
      </c>
      <c r="CD6" s="176">
        <f t="shared" si="6"/>
        <v>193.33333333333334</v>
      </c>
      <c r="CE6" s="24">
        <f t="shared" si="46"/>
        <v>3</v>
      </c>
      <c r="CF6" s="176">
        <f t="shared" si="7"/>
        <v>153.33333333333334</v>
      </c>
      <c r="CG6" s="24">
        <f t="shared" si="47"/>
        <v>4</v>
      </c>
      <c r="CH6" s="176">
        <f t="shared" si="8"/>
        <v>100</v>
      </c>
      <c r="CI6" s="24">
        <f t="shared" si="48"/>
        <v>5</v>
      </c>
      <c r="CJ6" s="24">
        <f t="shared" si="9"/>
        <v>10.600155884645362</v>
      </c>
      <c r="CK6" s="24">
        <f t="shared" si="10"/>
        <v>10.600155884645362</v>
      </c>
      <c r="CM6" s="24">
        <f t="shared" si="11"/>
        <v>25</v>
      </c>
      <c r="CN6" s="24">
        <f t="shared" si="12"/>
        <v>15.384615384615383</v>
      </c>
      <c r="CO6" s="24">
        <f t="shared" si="13"/>
        <v>0</v>
      </c>
      <c r="CP6" s="24">
        <f t="shared" si="14"/>
        <v>22.222222222222221</v>
      </c>
      <c r="CQ6" s="24">
        <f t="shared" si="15"/>
        <v>0</v>
      </c>
      <c r="CR6" s="24">
        <f t="shared" si="16"/>
        <v>0</v>
      </c>
      <c r="CS6" s="24">
        <f t="shared" si="17"/>
        <v>0</v>
      </c>
      <c r="CT6" s="24">
        <f t="shared" si="18"/>
        <v>0</v>
      </c>
      <c r="CU6" s="24" t="e">
        <f t="shared" si="19"/>
        <v>#DIV/0!</v>
      </c>
      <c r="CV6" s="24" t="e">
        <f t="shared" si="20"/>
        <v>#DIV/0!</v>
      </c>
      <c r="CW6" s="24" t="e">
        <f t="shared" si="21"/>
        <v>#DIV/0!</v>
      </c>
      <c r="CX6" s="24" t="e">
        <f t="shared" si="22"/>
        <v>#DIV/0!</v>
      </c>
      <c r="CY6" s="24" t="e">
        <f t="shared" si="23"/>
        <v>#DIV/0!</v>
      </c>
      <c r="CZ6" s="24" t="e">
        <f t="shared" si="24"/>
        <v>#DIV/0!</v>
      </c>
      <c r="DA6" s="24">
        <f t="shared" si="25"/>
        <v>0</v>
      </c>
      <c r="DB6" s="24" t="e">
        <f t="shared" si="26"/>
        <v>#DIV/0!</v>
      </c>
      <c r="DC6" s="24" t="e">
        <f t="shared" si="27"/>
        <v>#DIV/0!</v>
      </c>
      <c r="DE6" s="24">
        <f t="shared" si="49"/>
        <v>1</v>
      </c>
      <c r="DF6" s="24">
        <f t="shared" si="49"/>
        <v>1</v>
      </c>
      <c r="DG6" s="24">
        <f t="shared" si="50"/>
        <v>0</v>
      </c>
      <c r="DH6" s="24">
        <f t="shared" si="51"/>
        <v>1</v>
      </c>
      <c r="DI6" s="24">
        <f t="shared" si="28"/>
        <v>0</v>
      </c>
      <c r="DJ6" s="24">
        <f t="shared" si="28"/>
        <v>0</v>
      </c>
      <c r="DK6" s="24">
        <f t="shared" si="28"/>
        <v>0</v>
      </c>
      <c r="DL6" s="24">
        <f t="shared" si="28"/>
        <v>0</v>
      </c>
      <c r="DM6" s="24">
        <f t="shared" si="28"/>
        <v>0</v>
      </c>
      <c r="DN6" s="24">
        <f t="shared" si="29"/>
        <v>0</v>
      </c>
      <c r="DO6" s="24">
        <f t="shared" si="52"/>
        <v>0</v>
      </c>
      <c r="DP6" s="24">
        <f t="shared" si="52"/>
        <v>0</v>
      </c>
      <c r="DQ6" s="24">
        <f t="shared" si="52"/>
        <v>0</v>
      </c>
      <c r="DR6" s="24">
        <f t="shared" si="53"/>
        <v>0</v>
      </c>
      <c r="DS6" s="24">
        <f t="shared" si="54"/>
        <v>0</v>
      </c>
    </row>
    <row r="7" spans="1:123" s="24" customFormat="1" ht="15.75" thickBot="1">
      <c r="A7" s="101" t="s">
        <v>124</v>
      </c>
      <c r="B7" s="102">
        <v>5</v>
      </c>
      <c r="C7" s="110" t="s">
        <v>129</v>
      </c>
      <c r="D7" s="85" t="s">
        <v>36</v>
      </c>
      <c r="E7" s="33"/>
      <c r="F7" s="33">
        <v>1</v>
      </c>
      <c r="G7" s="33"/>
      <c r="H7" s="33">
        <v>1</v>
      </c>
      <c r="I7" s="33"/>
      <c r="J7" s="33"/>
      <c r="K7" s="33"/>
      <c r="L7" s="33"/>
      <c r="M7" s="33"/>
      <c r="N7" s="33"/>
      <c r="O7" s="33"/>
      <c r="P7" s="33"/>
      <c r="Q7" s="33"/>
      <c r="R7" s="226">
        <v>1</v>
      </c>
      <c r="S7" s="33"/>
      <c r="T7" s="50" t="s">
        <v>36</v>
      </c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30"/>
        <v>2</v>
      </c>
      <c r="BA7" s="30">
        <f t="shared" si="0"/>
        <v>0</v>
      </c>
      <c r="BB7" s="31">
        <f t="shared" si="0"/>
        <v>1</v>
      </c>
      <c r="BC7" s="31">
        <f t="shared" si="31"/>
        <v>1</v>
      </c>
      <c r="BD7" s="31">
        <f t="shared" si="1"/>
        <v>0</v>
      </c>
      <c r="BE7" s="31">
        <f t="shared" si="32"/>
        <v>1</v>
      </c>
      <c r="BF7" s="31">
        <f t="shared" si="2"/>
        <v>1</v>
      </c>
      <c r="BG7" s="31">
        <f t="shared" si="33"/>
        <v>2</v>
      </c>
      <c r="BH7" s="31">
        <f t="shared" si="3"/>
        <v>0</v>
      </c>
      <c r="BI7" s="31">
        <f t="shared" si="3"/>
        <v>0</v>
      </c>
      <c r="BJ7" s="31">
        <f t="shared" si="3"/>
        <v>0</v>
      </c>
      <c r="BK7" s="31">
        <f t="shared" si="34"/>
        <v>0</v>
      </c>
      <c r="BL7" s="31">
        <f t="shared" si="34"/>
        <v>0</v>
      </c>
      <c r="BM7" s="31">
        <f t="shared" si="35"/>
        <v>0</v>
      </c>
      <c r="BN7" s="31">
        <f t="shared" si="4"/>
        <v>0</v>
      </c>
      <c r="BO7" s="31">
        <f t="shared" si="4"/>
        <v>0</v>
      </c>
      <c r="BP7" s="31">
        <f t="shared" si="36"/>
        <v>0</v>
      </c>
      <c r="BQ7" s="31">
        <f t="shared" si="37"/>
        <v>0</v>
      </c>
      <c r="BR7" s="31">
        <f t="shared" si="37"/>
        <v>0</v>
      </c>
      <c r="BS7" s="31">
        <f t="shared" si="38"/>
        <v>0</v>
      </c>
      <c r="BT7" s="31">
        <f t="shared" si="5"/>
        <v>1</v>
      </c>
      <c r="BU7" s="32">
        <f t="shared" si="5"/>
        <v>0</v>
      </c>
      <c r="BV7" s="32">
        <f t="shared" si="39"/>
        <v>0</v>
      </c>
      <c r="BX7" s="30">
        <f t="shared" si="40"/>
        <v>120</v>
      </c>
      <c r="BY7" s="31">
        <f t="shared" si="41"/>
        <v>0</v>
      </c>
      <c r="BZ7" s="31">
        <f t="shared" si="42"/>
        <v>0</v>
      </c>
      <c r="CA7" s="31">
        <f t="shared" si="43"/>
        <v>0</v>
      </c>
      <c r="CB7" s="31">
        <f t="shared" si="44"/>
        <v>25</v>
      </c>
      <c r="CC7" s="32">
        <f t="shared" si="45"/>
        <v>145</v>
      </c>
      <c r="CD7" s="176">
        <f t="shared" si="6"/>
        <v>-1.6666666666666572</v>
      </c>
      <c r="CE7" s="24" t="str">
        <f t="shared" si="46"/>
        <v>NAO</v>
      </c>
      <c r="CF7" s="176">
        <f t="shared" si="7"/>
        <v>-41.666666666666657</v>
      </c>
      <c r="CG7" s="24" t="str">
        <f t="shared" si="47"/>
        <v>NAO</v>
      </c>
      <c r="CH7" s="176">
        <f t="shared" si="8"/>
        <v>-95</v>
      </c>
      <c r="CI7" s="24" t="str">
        <f t="shared" si="48"/>
        <v>NAO</v>
      </c>
      <c r="CJ7" s="24">
        <f t="shared" si="9"/>
        <v>4.5206547155105223</v>
      </c>
      <c r="CK7" s="24">
        <f t="shared" si="10"/>
        <v>4.5206547155105223</v>
      </c>
      <c r="CM7" s="24">
        <f t="shared" si="11"/>
        <v>0</v>
      </c>
      <c r="CN7" s="24">
        <f t="shared" si="12"/>
        <v>7.6923076923076916</v>
      </c>
      <c r="CO7" s="24">
        <f t="shared" si="13"/>
        <v>0</v>
      </c>
      <c r="CP7" s="24">
        <f t="shared" si="14"/>
        <v>11.111111111111111</v>
      </c>
      <c r="CQ7" s="24">
        <f t="shared" si="15"/>
        <v>0</v>
      </c>
      <c r="CR7" s="24">
        <f t="shared" si="16"/>
        <v>0</v>
      </c>
      <c r="CS7" s="24">
        <f t="shared" si="17"/>
        <v>0</v>
      </c>
      <c r="CT7" s="24">
        <f t="shared" si="18"/>
        <v>0</v>
      </c>
      <c r="CU7" s="24" t="e">
        <f t="shared" si="19"/>
        <v>#DIV/0!</v>
      </c>
      <c r="CV7" s="24" t="e">
        <f t="shared" si="20"/>
        <v>#DIV/0!</v>
      </c>
      <c r="CW7" s="24" t="e">
        <f t="shared" si="21"/>
        <v>#DIV/0!</v>
      </c>
      <c r="CX7" s="24" t="e">
        <f t="shared" si="22"/>
        <v>#DIV/0!</v>
      </c>
      <c r="CY7" s="24" t="e">
        <f t="shared" si="23"/>
        <v>#DIV/0!</v>
      </c>
      <c r="CZ7" s="24" t="e">
        <f t="shared" si="24"/>
        <v>#DIV/0!</v>
      </c>
      <c r="DA7" s="24">
        <f t="shared" si="25"/>
        <v>47.619047619047613</v>
      </c>
      <c r="DB7" s="24" t="e">
        <f t="shared" si="26"/>
        <v>#DIV/0!</v>
      </c>
      <c r="DC7" s="24" t="e">
        <f t="shared" si="27"/>
        <v>#DIV/0!</v>
      </c>
      <c r="DE7" s="24">
        <f t="shared" si="49"/>
        <v>0</v>
      </c>
      <c r="DF7" s="24">
        <f t="shared" si="49"/>
        <v>1</v>
      </c>
      <c r="DG7" s="24">
        <f t="shared" si="50"/>
        <v>0</v>
      </c>
      <c r="DH7" s="24">
        <f t="shared" si="51"/>
        <v>1</v>
      </c>
      <c r="DI7" s="24">
        <f t="shared" si="28"/>
        <v>0</v>
      </c>
      <c r="DJ7" s="24">
        <f t="shared" si="28"/>
        <v>0</v>
      </c>
      <c r="DK7" s="24">
        <f t="shared" si="28"/>
        <v>0</v>
      </c>
      <c r="DL7" s="24">
        <f t="shared" si="28"/>
        <v>0</v>
      </c>
      <c r="DM7" s="24">
        <f t="shared" si="28"/>
        <v>0</v>
      </c>
      <c r="DN7" s="24">
        <f t="shared" si="29"/>
        <v>0</v>
      </c>
      <c r="DO7" s="24">
        <f t="shared" si="52"/>
        <v>0</v>
      </c>
      <c r="DP7" s="24">
        <f t="shared" si="52"/>
        <v>0</v>
      </c>
      <c r="DQ7" s="24">
        <f t="shared" si="52"/>
        <v>0</v>
      </c>
      <c r="DR7" s="24">
        <f t="shared" si="53"/>
        <v>1</v>
      </c>
      <c r="DS7" s="24">
        <f t="shared" si="54"/>
        <v>0</v>
      </c>
    </row>
    <row r="8" spans="1:123" s="24" customFormat="1" ht="15.75" thickBot="1">
      <c r="A8" s="101" t="s">
        <v>124</v>
      </c>
      <c r="B8" s="102">
        <v>6</v>
      </c>
      <c r="C8" s="110" t="s">
        <v>130</v>
      </c>
      <c r="D8" s="85" t="s">
        <v>36</v>
      </c>
      <c r="E8" s="33"/>
      <c r="F8" s="33">
        <v>1</v>
      </c>
      <c r="G8" s="33"/>
      <c r="H8" s="33">
        <v>1</v>
      </c>
      <c r="I8" s="33"/>
      <c r="J8" s="33"/>
      <c r="K8" s="33"/>
      <c r="L8" s="33"/>
      <c r="M8" s="227"/>
      <c r="N8" s="33"/>
      <c r="O8" s="33"/>
      <c r="P8" s="33"/>
      <c r="Q8" s="33"/>
      <c r="R8" s="226">
        <v>1.1000000000000001</v>
      </c>
      <c r="S8" s="33"/>
      <c r="T8" s="50" t="s">
        <v>36</v>
      </c>
      <c r="U8" s="33"/>
      <c r="V8" s="33"/>
      <c r="W8" s="33">
        <v>1</v>
      </c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30"/>
        <v>2</v>
      </c>
      <c r="BA8" s="30">
        <f t="shared" si="0"/>
        <v>0</v>
      </c>
      <c r="BB8" s="31">
        <f t="shared" si="0"/>
        <v>1</v>
      </c>
      <c r="BC8" s="31">
        <f t="shared" si="31"/>
        <v>1</v>
      </c>
      <c r="BD8" s="31">
        <f t="shared" si="1"/>
        <v>1</v>
      </c>
      <c r="BE8" s="31">
        <f t="shared" si="32"/>
        <v>2</v>
      </c>
      <c r="BF8" s="31">
        <f t="shared" si="2"/>
        <v>1</v>
      </c>
      <c r="BG8" s="31">
        <f t="shared" si="33"/>
        <v>3</v>
      </c>
      <c r="BH8" s="31">
        <f t="shared" si="3"/>
        <v>0</v>
      </c>
      <c r="BI8" s="31">
        <f t="shared" si="3"/>
        <v>0</v>
      </c>
      <c r="BJ8" s="31">
        <f t="shared" si="3"/>
        <v>0</v>
      </c>
      <c r="BK8" s="31">
        <f t="shared" si="34"/>
        <v>0</v>
      </c>
      <c r="BL8" s="31">
        <f t="shared" si="34"/>
        <v>0</v>
      </c>
      <c r="BM8" s="31">
        <f t="shared" si="35"/>
        <v>0</v>
      </c>
      <c r="BN8" s="31">
        <f t="shared" si="4"/>
        <v>0</v>
      </c>
      <c r="BO8" s="31">
        <f t="shared" si="4"/>
        <v>0</v>
      </c>
      <c r="BP8" s="31">
        <f t="shared" si="36"/>
        <v>0</v>
      </c>
      <c r="BQ8" s="31">
        <f t="shared" si="37"/>
        <v>0</v>
      </c>
      <c r="BR8" s="31">
        <f t="shared" si="37"/>
        <v>0</v>
      </c>
      <c r="BS8" s="31">
        <f t="shared" si="38"/>
        <v>0</v>
      </c>
      <c r="BT8" s="31">
        <f t="shared" si="5"/>
        <v>1.1000000000000001</v>
      </c>
      <c r="BU8" s="32">
        <f t="shared" si="5"/>
        <v>0</v>
      </c>
      <c r="BV8" s="32">
        <f t="shared" si="39"/>
        <v>0</v>
      </c>
      <c r="BX8" s="30">
        <f t="shared" si="40"/>
        <v>180</v>
      </c>
      <c r="BY8" s="31">
        <f t="shared" si="41"/>
        <v>0</v>
      </c>
      <c r="BZ8" s="31">
        <f t="shared" si="42"/>
        <v>0</v>
      </c>
      <c r="CA8" s="31">
        <f t="shared" si="43"/>
        <v>0</v>
      </c>
      <c r="CB8" s="31">
        <f t="shared" si="44"/>
        <v>27.500000000000004</v>
      </c>
      <c r="CC8" s="32">
        <f t="shared" si="45"/>
        <v>207.5</v>
      </c>
      <c r="CD8" s="176">
        <f t="shared" si="6"/>
        <v>60.833333333333343</v>
      </c>
      <c r="CE8" s="24">
        <f t="shared" si="46"/>
        <v>3</v>
      </c>
      <c r="CF8" s="176">
        <f t="shared" si="7"/>
        <v>20.833333333333343</v>
      </c>
      <c r="CG8" s="24">
        <f t="shared" si="47"/>
        <v>4</v>
      </c>
      <c r="CH8" s="176">
        <f t="shared" si="8"/>
        <v>-32.5</v>
      </c>
      <c r="CI8" s="24" t="str">
        <f t="shared" si="48"/>
        <v>NAO</v>
      </c>
      <c r="CJ8" s="24">
        <f t="shared" si="9"/>
        <v>6.4692127825409198</v>
      </c>
      <c r="CK8" s="24">
        <f t="shared" si="10"/>
        <v>6.4692127825409198</v>
      </c>
      <c r="CM8" s="24">
        <f t="shared" si="11"/>
        <v>0</v>
      </c>
      <c r="CN8" s="24">
        <f t="shared" si="12"/>
        <v>7.6923076923076916</v>
      </c>
      <c r="CO8" s="24">
        <f t="shared" si="13"/>
        <v>6.666666666666667</v>
      </c>
      <c r="CP8" s="24">
        <f t="shared" si="14"/>
        <v>11.111111111111111</v>
      </c>
      <c r="CQ8" s="24">
        <f t="shared" si="15"/>
        <v>0</v>
      </c>
      <c r="CR8" s="24">
        <f t="shared" si="16"/>
        <v>0</v>
      </c>
      <c r="CS8" s="24">
        <f t="shared" si="17"/>
        <v>0</v>
      </c>
      <c r="CT8" s="24">
        <f t="shared" si="18"/>
        <v>0</v>
      </c>
      <c r="CU8" s="24" t="e">
        <f t="shared" si="19"/>
        <v>#DIV/0!</v>
      </c>
      <c r="CV8" s="24" t="e">
        <f t="shared" si="20"/>
        <v>#DIV/0!</v>
      </c>
      <c r="CW8" s="24" t="e">
        <f t="shared" si="21"/>
        <v>#DIV/0!</v>
      </c>
      <c r="CX8" s="24" t="e">
        <f t="shared" si="22"/>
        <v>#DIV/0!</v>
      </c>
      <c r="CY8" s="24" t="e">
        <f t="shared" si="23"/>
        <v>#DIV/0!</v>
      </c>
      <c r="CZ8" s="24" t="e">
        <f t="shared" si="24"/>
        <v>#DIV/0!</v>
      </c>
      <c r="DA8" s="24">
        <f t="shared" si="25"/>
        <v>52.38095238095238</v>
      </c>
      <c r="DB8" s="24" t="e">
        <f t="shared" si="26"/>
        <v>#DIV/0!</v>
      </c>
      <c r="DC8" s="24" t="e">
        <f t="shared" si="27"/>
        <v>#DIV/0!</v>
      </c>
      <c r="DE8" s="24">
        <f t="shared" si="49"/>
        <v>0</v>
      </c>
      <c r="DF8" s="24">
        <f t="shared" si="49"/>
        <v>1</v>
      </c>
      <c r="DG8" s="24">
        <f t="shared" si="50"/>
        <v>1</v>
      </c>
      <c r="DH8" s="24">
        <f t="shared" si="51"/>
        <v>1</v>
      </c>
      <c r="DI8" s="24">
        <f t="shared" si="28"/>
        <v>0</v>
      </c>
      <c r="DJ8" s="24">
        <f t="shared" si="28"/>
        <v>0</v>
      </c>
      <c r="DK8" s="24">
        <f t="shared" si="28"/>
        <v>0</v>
      </c>
      <c r="DL8" s="24">
        <f t="shared" si="28"/>
        <v>0</v>
      </c>
      <c r="DM8" s="24">
        <f t="shared" si="28"/>
        <v>0</v>
      </c>
      <c r="DN8" s="24">
        <f t="shared" si="29"/>
        <v>0</v>
      </c>
      <c r="DO8" s="24">
        <f t="shared" si="52"/>
        <v>0</v>
      </c>
      <c r="DP8" s="24">
        <f t="shared" si="52"/>
        <v>0</v>
      </c>
      <c r="DQ8" s="24">
        <f t="shared" si="52"/>
        <v>0</v>
      </c>
      <c r="DR8" s="24">
        <f t="shared" si="53"/>
        <v>1</v>
      </c>
      <c r="DS8" s="24">
        <f t="shared" si="54"/>
        <v>0</v>
      </c>
    </row>
    <row r="9" spans="1:123" s="24" customFormat="1" ht="15.75" thickBot="1">
      <c r="A9" s="101" t="s">
        <v>124</v>
      </c>
      <c r="B9" s="102">
        <v>7</v>
      </c>
      <c r="C9" s="111" t="s">
        <v>131</v>
      </c>
      <c r="D9" s="85" t="s">
        <v>36</v>
      </c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50" t="s">
        <v>36</v>
      </c>
      <c r="U9" s="33"/>
      <c r="V9" s="33">
        <v>1</v>
      </c>
      <c r="W9" s="33">
        <v>2</v>
      </c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30"/>
        <v>2</v>
      </c>
      <c r="BA9" s="30">
        <f t="shared" si="0"/>
        <v>0</v>
      </c>
      <c r="BB9" s="31">
        <f t="shared" si="0"/>
        <v>1</v>
      </c>
      <c r="BC9" s="31">
        <f t="shared" si="31"/>
        <v>1</v>
      </c>
      <c r="BD9" s="31">
        <f t="shared" si="1"/>
        <v>2</v>
      </c>
      <c r="BE9" s="31">
        <f t="shared" si="32"/>
        <v>3</v>
      </c>
      <c r="BF9" s="31">
        <f t="shared" si="2"/>
        <v>0</v>
      </c>
      <c r="BG9" s="31">
        <f t="shared" si="33"/>
        <v>3</v>
      </c>
      <c r="BH9" s="31">
        <f t="shared" si="3"/>
        <v>0</v>
      </c>
      <c r="BI9" s="31">
        <f t="shared" si="3"/>
        <v>0</v>
      </c>
      <c r="BJ9" s="31">
        <f t="shared" si="3"/>
        <v>0</v>
      </c>
      <c r="BK9" s="31">
        <f t="shared" si="34"/>
        <v>0</v>
      </c>
      <c r="BL9" s="31">
        <f t="shared" si="34"/>
        <v>0</v>
      </c>
      <c r="BM9" s="31">
        <f t="shared" si="35"/>
        <v>0</v>
      </c>
      <c r="BN9" s="31">
        <f t="shared" si="4"/>
        <v>0</v>
      </c>
      <c r="BO9" s="31">
        <f t="shared" si="4"/>
        <v>0</v>
      </c>
      <c r="BP9" s="31">
        <f t="shared" si="36"/>
        <v>0</v>
      </c>
      <c r="BQ9" s="31">
        <f t="shared" si="37"/>
        <v>0</v>
      </c>
      <c r="BR9" s="31">
        <f t="shared" si="37"/>
        <v>0</v>
      </c>
      <c r="BS9" s="31">
        <f t="shared" si="38"/>
        <v>0</v>
      </c>
      <c r="BT9" s="31">
        <f t="shared" si="5"/>
        <v>0</v>
      </c>
      <c r="BU9" s="32">
        <f t="shared" si="5"/>
        <v>0</v>
      </c>
      <c r="BV9" s="32">
        <f t="shared" si="39"/>
        <v>0</v>
      </c>
      <c r="BX9" s="30">
        <f t="shared" si="40"/>
        <v>200</v>
      </c>
      <c r="BY9" s="31">
        <f t="shared" si="41"/>
        <v>0</v>
      </c>
      <c r="BZ9" s="31">
        <f t="shared" si="42"/>
        <v>0</v>
      </c>
      <c r="CA9" s="31">
        <f t="shared" si="43"/>
        <v>0</v>
      </c>
      <c r="CB9" s="31">
        <f t="shared" si="44"/>
        <v>0</v>
      </c>
      <c r="CC9" s="32">
        <f t="shared" si="45"/>
        <v>200</v>
      </c>
      <c r="CD9" s="176">
        <f t="shared" si="6"/>
        <v>53.333333333333343</v>
      </c>
      <c r="CE9" s="24">
        <f t="shared" si="46"/>
        <v>3</v>
      </c>
      <c r="CF9" s="176">
        <f t="shared" si="7"/>
        <v>13.333333333333343</v>
      </c>
      <c r="CG9" s="24">
        <f t="shared" si="47"/>
        <v>4</v>
      </c>
      <c r="CH9" s="176">
        <f t="shared" si="8"/>
        <v>-40</v>
      </c>
      <c r="CI9" s="24" t="str">
        <f t="shared" si="48"/>
        <v>NAO</v>
      </c>
      <c r="CJ9" s="24">
        <f t="shared" si="9"/>
        <v>6.2353858144972722</v>
      </c>
      <c r="CK9" s="24">
        <f t="shared" si="10"/>
        <v>6.2353858144972722</v>
      </c>
      <c r="CM9" s="24">
        <f t="shared" si="11"/>
        <v>0</v>
      </c>
      <c r="CN9" s="24">
        <f t="shared" si="12"/>
        <v>7.6923076923076916</v>
      </c>
      <c r="CO9" s="24">
        <f t="shared" si="13"/>
        <v>13.333333333333334</v>
      </c>
      <c r="CP9" s="24">
        <f t="shared" si="14"/>
        <v>0</v>
      </c>
      <c r="CQ9" s="24">
        <f t="shared" si="15"/>
        <v>0</v>
      </c>
      <c r="CR9" s="24">
        <f t="shared" si="16"/>
        <v>0</v>
      </c>
      <c r="CS9" s="24">
        <f t="shared" si="17"/>
        <v>0</v>
      </c>
      <c r="CT9" s="24">
        <f t="shared" si="18"/>
        <v>0</v>
      </c>
      <c r="CU9" s="24" t="e">
        <f t="shared" si="19"/>
        <v>#DIV/0!</v>
      </c>
      <c r="CV9" s="24" t="e">
        <f t="shared" si="20"/>
        <v>#DIV/0!</v>
      </c>
      <c r="CW9" s="24" t="e">
        <f t="shared" si="21"/>
        <v>#DIV/0!</v>
      </c>
      <c r="CX9" s="24" t="e">
        <f t="shared" si="22"/>
        <v>#DIV/0!</v>
      </c>
      <c r="CY9" s="24" t="e">
        <f t="shared" si="23"/>
        <v>#DIV/0!</v>
      </c>
      <c r="CZ9" s="24" t="e">
        <f t="shared" si="24"/>
        <v>#DIV/0!</v>
      </c>
      <c r="DA9" s="24">
        <f t="shared" si="25"/>
        <v>0</v>
      </c>
      <c r="DB9" s="24" t="e">
        <f t="shared" si="26"/>
        <v>#DIV/0!</v>
      </c>
      <c r="DC9" s="24" t="e">
        <f t="shared" si="27"/>
        <v>#DIV/0!</v>
      </c>
      <c r="DE9" s="24">
        <f t="shared" si="49"/>
        <v>0</v>
      </c>
      <c r="DF9" s="24">
        <f t="shared" si="49"/>
        <v>1</v>
      </c>
      <c r="DG9" s="24">
        <f t="shared" si="50"/>
        <v>1</v>
      </c>
      <c r="DH9" s="24">
        <f t="shared" si="51"/>
        <v>0</v>
      </c>
      <c r="DI9" s="24">
        <f t="shared" si="28"/>
        <v>0</v>
      </c>
      <c r="DJ9" s="24">
        <f t="shared" si="28"/>
        <v>0</v>
      </c>
      <c r="DK9" s="24">
        <f t="shared" si="28"/>
        <v>0</v>
      </c>
      <c r="DL9" s="24">
        <f t="shared" si="28"/>
        <v>0</v>
      </c>
      <c r="DM9" s="24">
        <f t="shared" si="28"/>
        <v>0</v>
      </c>
      <c r="DN9" s="24">
        <f t="shared" si="29"/>
        <v>0</v>
      </c>
      <c r="DO9" s="24">
        <f t="shared" si="52"/>
        <v>0</v>
      </c>
      <c r="DP9" s="24">
        <f t="shared" si="52"/>
        <v>0</v>
      </c>
      <c r="DQ9" s="24">
        <f t="shared" si="52"/>
        <v>0</v>
      </c>
      <c r="DR9" s="24">
        <f t="shared" si="53"/>
        <v>0</v>
      </c>
      <c r="DS9" s="24">
        <f t="shared" si="54"/>
        <v>0</v>
      </c>
    </row>
    <row r="10" spans="1:123" s="24" customFormat="1" ht="15.75" thickBot="1">
      <c r="A10" s="101" t="s">
        <v>124</v>
      </c>
      <c r="B10" s="102">
        <v>8</v>
      </c>
      <c r="C10" s="112" t="s">
        <v>132</v>
      </c>
      <c r="D10" s="85" t="s">
        <v>36</v>
      </c>
      <c r="E10" s="33"/>
      <c r="F10" s="33">
        <v>1</v>
      </c>
      <c r="G10" s="33"/>
      <c r="H10" s="33"/>
      <c r="I10" s="33"/>
      <c r="J10" s="33"/>
      <c r="K10" s="33"/>
      <c r="L10" s="226">
        <v>1</v>
      </c>
      <c r="M10" s="33"/>
      <c r="N10" s="33"/>
      <c r="O10" s="33"/>
      <c r="P10" s="33"/>
      <c r="Q10" s="33"/>
      <c r="R10" s="33"/>
      <c r="S10" s="33"/>
      <c r="T10" s="50" t="s">
        <v>36</v>
      </c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30"/>
        <v>2</v>
      </c>
      <c r="BA10" s="30">
        <f t="shared" si="0"/>
        <v>0</v>
      </c>
      <c r="BB10" s="31">
        <f t="shared" si="0"/>
        <v>1</v>
      </c>
      <c r="BC10" s="31">
        <f t="shared" si="31"/>
        <v>1</v>
      </c>
      <c r="BD10" s="31">
        <f t="shared" si="1"/>
        <v>0</v>
      </c>
      <c r="BE10" s="31">
        <f t="shared" si="32"/>
        <v>1</v>
      </c>
      <c r="BF10" s="31">
        <f t="shared" si="2"/>
        <v>0</v>
      </c>
      <c r="BG10" s="31">
        <f t="shared" si="33"/>
        <v>1</v>
      </c>
      <c r="BH10" s="31">
        <f t="shared" si="3"/>
        <v>0</v>
      </c>
      <c r="BI10" s="31">
        <f t="shared" si="3"/>
        <v>0</v>
      </c>
      <c r="BJ10" s="31">
        <f t="shared" si="3"/>
        <v>0</v>
      </c>
      <c r="BK10" s="31">
        <f t="shared" si="34"/>
        <v>1</v>
      </c>
      <c r="BL10" s="31">
        <f t="shared" si="34"/>
        <v>0</v>
      </c>
      <c r="BM10" s="31">
        <f t="shared" si="35"/>
        <v>1</v>
      </c>
      <c r="BN10" s="31">
        <f t="shared" si="4"/>
        <v>0</v>
      </c>
      <c r="BO10" s="31">
        <f t="shared" si="4"/>
        <v>0</v>
      </c>
      <c r="BP10" s="31">
        <f t="shared" si="36"/>
        <v>0</v>
      </c>
      <c r="BQ10" s="31">
        <f t="shared" si="37"/>
        <v>0</v>
      </c>
      <c r="BR10" s="31">
        <f t="shared" si="37"/>
        <v>0</v>
      </c>
      <c r="BS10" s="31">
        <f t="shared" si="38"/>
        <v>0</v>
      </c>
      <c r="BT10" s="31">
        <f t="shared" si="5"/>
        <v>0</v>
      </c>
      <c r="BU10" s="32">
        <f t="shared" si="5"/>
        <v>0</v>
      </c>
      <c r="BV10" s="32">
        <f t="shared" si="39"/>
        <v>0</v>
      </c>
      <c r="BX10" s="30">
        <f t="shared" si="40"/>
        <v>80</v>
      </c>
      <c r="BY10" s="31">
        <f t="shared" si="41"/>
        <v>0</v>
      </c>
      <c r="BZ10" s="31">
        <f t="shared" si="42"/>
        <v>0</v>
      </c>
      <c r="CA10" s="31">
        <f t="shared" si="43"/>
        <v>200</v>
      </c>
      <c r="CB10" s="31">
        <f t="shared" si="44"/>
        <v>0</v>
      </c>
      <c r="CC10" s="32">
        <f t="shared" si="45"/>
        <v>280</v>
      </c>
      <c r="CD10" s="176">
        <f t="shared" si="6"/>
        <v>133.33333333333334</v>
      </c>
      <c r="CE10" s="24">
        <f t="shared" si="46"/>
        <v>3</v>
      </c>
      <c r="CF10" s="176">
        <f t="shared" si="7"/>
        <v>93.333333333333343</v>
      </c>
      <c r="CG10" s="24">
        <f t="shared" si="47"/>
        <v>4</v>
      </c>
      <c r="CH10" s="176">
        <f t="shared" si="8"/>
        <v>40</v>
      </c>
      <c r="CI10" s="24">
        <f t="shared" si="48"/>
        <v>5</v>
      </c>
      <c r="CJ10" s="24">
        <f t="shared" si="9"/>
        <v>8.7295401402961819</v>
      </c>
      <c r="CK10" s="24">
        <f t="shared" si="10"/>
        <v>8.7295401402961819</v>
      </c>
      <c r="CM10" s="24">
        <f t="shared" si="11"/>
        <v>0</v>
      </c>
      <c r="CN10" s="24">
        <f t="shared" si="12"/>
        <v>7.6923076923076916</v>
      </c>
      <c r="CO10" s="24">
        <f t="shared" si="13"/>
        <v>0</v>
      </c>
      <c r="CP10" s="24">
        <f t="shared" si="14"/>
        <v>0</v>
      </c>
      <c r="CQ10" s="24">
        <f t="shared" si="15"/>
        <v>0</v>
      </c>
      <c r="CR10" s="24">
        <f t="shared" si="16"/>
        <v>0</v>
      </c>
      <c r="CS10" s="24">
        <f t="shared" si="17"/>
        <v>0</v>
      </c>
      <c r="CT10" s="24">
        <f t="shared" si="18"/>
        <v>50</v>
      </c>
      <c r="CU10" s="24" t="e">
        <f t="shared" si="19"/>
        <v>#DIV/0!</v>
      </c>
      <c r="CV10" s="24" t="e">
        <f t="shared" si="20"/>
        <v>#DIV/0!</v>
      </c>
      <c r="CW10" s="24" t="e">
        <f t="shared" si="21"/>
        <v>#DIV/0!</v>
      </c>
      <c r="CX10" s="24" t="e">
        <f t="shared" si="22"/>
        <v>#DIV/0!</v>
      </c>
      <c r="CY10" s="24" t="e">
        <f t="shared" si="23"/>
        <v>#DIV/0!</v>
      </c>
      <c r="CZ10" s="24" t="e">
        <f t="shared" si="24"/>
        <v>#DIV/0!</v>
      </c>
      <c r="DA10" s="24">
        <f t="shared" si="25"/>
        <v>0</v>
      </c>
      <c r="DB10" s="24" t="e">
        <f t="shared" si="26"/>
        <v>#DIV/0!</v>
      </c>
      <c r="DC10" s="24" t="e">
        <f t="shared" si="27"/>
        <v>#DIV/0!</v>
      </c>
      <c r="DE10" s="24">
        <f t="shared" si="49"/>
        <v>0</v>
      </c>
      <c r="DF10" s="24">
        <f t="shared" si="49"/>
        <v>1</v>
      </c>
      <c r="DG10" s="24">
        <f t="shared" si="50"/>
        <v>0</v>
      </c>
      <c r="DH10" s="24">
        <f t="shared" si="51"/>
        <v>0</v>
      </c>
      <c r="DI10" s="24">
        <f t="shared" si="28"/>
        <v>0</v>
      </c>
      <c r="DJ10" s="24">
        <f t="shared" si="28"/>
        <v>0</v>
      </c>
      <c r="DK10" s="24">
        <f t="shared" si="28"/>
        <v>0</v>
      </c>
      <c r="DL10" s="24">
        <f t="shared" si="28"/>
        <v>1</v>
      </c>
      <c r="DM10" s="24">
        <f t="shared" si="28"/>
        <v>0</v>
      </c>
      <c r="DN10" s="24">
        <f t="shared" si="29"/>
        <v>0</v>
      </c>
      <c r="DO10" s="24">
        <f t="shared" si="52"/>
        <v>0</v>
      </c>
      <c r="DP10" s="24">
        <f t="shared" si="52"/>
        <v>0</v>
      </c>
      <c r="DQ10" s="24">
        <f t="shared" si="52"/>
        <v>0</v>
      </c>
      <c r="DR10" s="24">
        <f t="shared" si="53"/>
        <v>0</v>
      </c>
      <c r="DS10" s="24">
        <f t="shared" si="54"/>
        <v>0</v>
      </c>
    </row>
    <row r="11" spans="1:123" s="24" customFormat="1" ht="15.75" thickBot="1">
      <c r="A11" s="101" t="s">
        <v>124</v>
      </c>
      <c r="B11" s="102">
        <v>9</v>
      </c>
      <c r="C11" s="110" t="s">
        <v>133</v>
      </c>
      <c r="D11" s="85" t="s">
        <v>36</v>
      </c>
      <c r="E11" s="33"/>
      <c r="F11" s="33"/>
      <c r="G11" s="33">
        <v>2</v>
      </c>
      <c r="H11" s="33"/>
      <c r="I11" s="33"/>
      <c r="J11" s="33"/>
      <c r="K11" s="33">
        <v>1</v>
      </c>
      <c r="L11" s="33"/>
      <c r="M11" s="33"/>
      <c r="N11" s="33"/>
      <c r="O11" s="33"/>
      <c r="P11" s="33"/>
      <c r="Q11" s="33"/>
      <c r="R11" s="33"/>
      <c r="S11" s="33"/>
      <c r="T11" s="50" t="s">
        <v>36</v>
      </c>
      <c r="U11" s="33"/>
      <c r="V11" s="33">
        <v>1</v>
      </c>
      <c r="W11" s="33"/>
      <c r="X11" s="33"/>
      <c r="Y11" s="33">
        <v>2</v>
      </c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30"/>
        <v>2</v>
      </c>
      <c r="BA11" s="30">
        <f t="shared" si="0"/>
        <v>0</v>
      </c>
      <c r="BB11" s="31">
        <f t="shared" si="0"/>
        <v>1</v>
      </c>
      <c r="BC11" s="31">
        <f t="shared" si="31"/>
        <v>1</v>
      </c>
      <c r="BD11" s="31">
        <f t="shared" si="1"/>
        <v>2</v>
      </c>
      <c r="BE11" s="31">
        <f t="shared" si="32"/>
        <v>3</v>
      </c>
      <c r="BF11" s="31">
        <f t="shared" si="2"/>
        <v>0</v>
      </c>
      <c r="BG11" s="31">
        <f t="shared" si="33"/>
        <v>3</v>
      </c>
      <c r="BH11" s="31">
        <f t="shared" si="3"/>
        <v>2</v>
      </c>
      <c r="BI11" s="31">
        <f t="shared" si="3"/>
        <v>0</v>
      </c>
      <c r="BJ11" s="31">
        <f t="shared" si="3"/>
        <v>1</v>
      </c>
      <c r="BK11" s="31">
        <f t="shared" si="34"/>
        <v>0</v>
      </c>
      <c r="BL11" s="31">
        <f t="shared" si="34"/>
        <v>0</v>
      </c>
      <c r="BM11" s="31">
        <f t="shared" si="35"/>
        <v>0</v>
      </c>
      <c r="BN11" s="31">
        <f t="shared" si="4"/>
        <v>0</v>
      </c>
      <c r="BO11" s="31">
        <f t="shared" si="4"/>
        <v>0</v>
      </c>
      <c r="BP11" s="31">
        <f t="shared" si="36"/>
        <v>0</v>
      </c>
      <c r="BQ11" s="31">
        <f t="shared" si="37"/>
        <v>0</v>
      </c>
      <c r="BR11" s="31">
        <f t="shared" si="37"/>
        <v>0</v>
      </c>
      <c r="BS11" s="31">
        <f t="shared" si="38"/>
        <v>0</v>
      </c>
      <c r="BT11" s="31">
        <f t="shared" si="5"/>
        <v>0</v>
      </c>
      <c r="BU11" s="32">
        <f t="shared" si="5"/>
        <v>0</v>
      </c>
      <c r="BV11" s="32">
        <f t="shared" si="39"/>
        <v>0</v>
      </c>
      <c r="BX11" s="30">
        <f t="shared" si="40"/>
        <v>240</v>
      </c>
      <c r="BY11" s="31">
        <f t="shared" si="41"/>
        <v>0</v>
      </c>
      <c r="BZ11" s="31">
        <f t="shared" si="42"/>
        <v>5</v>
      </c>
      <c r="CA11" s="31">
        <f t="shared" si="43"/>
        <v>0</v>
      </c>
      <c r="CB11" s="31">
        <f t="shared" si="44"/>
        <v>0</v>
      </c>
      <c r="CC11" s="32">
        <f t="shared" si="45"/>
        <v>245</v>
      </c>
      <c r="CD11" s="176">
        <f t="shared" si="6"/>
        <v>98.333333333333343</v>
      </c>
      <c r="CE11" s="24">
        <f t="shared" si="46"/>
        <v>3</v>
      </c>
      <c r="CF11" s="176">
        <f t="shared" si="7"/>
        <v>58.333333333333343</v>
      </c>
      <c r="CG11" s="24">
        <f t="shared" si="47"/>
        <v>4</v>
      </c>
      <c r="CH11" s="176">
        <f t="shared" si="8"/>
        <v>5</v>
      </c>
      <c r="CI11" s="24">
        <f t="shared" si="48"/>
        <v>5</v>
      </c>
      <c r="CJ11" s="24">
        <f t="shared" si="9"/>
        <v>7.6383476227591576</v>
      </c>
      <c r="CK11" s="24">
        <f t="shared" si="10"/>
        <v>7.6383476227591576</v>
      </c>
      <c r="CM11" s="24">
        <f t="shared" si="11"/>
        <v>0</v>
      </c>
      <c r="CN11" s="24">
        <f t="shared" si="12"/>
        <v>7.6923076923076916</v>
      </c>
      <c r="CO11" s="24">
        <f t="shared" si="13"/>
        <v>13.333333333333334</v>
      </c>
      <c r="CP11" s="24">
        <f t="shared" si="14"/>
        <v>0</v>
      </c>
      <c r="CQ11" s="24">
        <f t="shared" si="15"/>
        <v>100</v>
      </c>
      <c r="CR11" s="24">
        <f t="shared" si="16"/>
        <v>0</v>
      </c>
      <c r="CS11" s="24">
        <f t="shared" si="17"/>
        <v>100</v>
      </c>
      <c r="CT11" s="24">
        <f t="shared" si="18"/>
        <v>0</v>
      </c>
      <c r="CU11" s="24" t="e">
        <f t="shared" si="19"/>
        <v>#DIV/0!</v>
      </c>
      <c r="CV11" s="24" t="e">
        <f t="shared" si="20"/>
        <v>#DIV/0!</v>
      </c>
      <c r="CW11" s="24" t="e">
        <f t="shared" si="21"/>
        <v>#DIV/0!</v>
      </c>
      <c r="CX11" s="24" t="e">
        <f t="shared" si="22"/>
        <v>#DIV/0!</v>
      </c>
      <c r="CY11" s="24" t="e">
        <f t="shared" si="23"/>
        <v>#DIV/0!</v>
      </c>
      <c r="CZ11" s="24" t="e">
        <f t="shared" si="24"/>
        <v>#DIV/0!</v>
      </c>
      <c r="DA11" s="24">
        <f t="shared" si="25"/>
        <v>0</v>
      </c>
      <c r="DB11" s="24" t="e">
        <f t="shared" si="26"/>
        <v>#DIV/0!</v>
      </c>
      <c r="DC11" s="24" t="e">
        <f t="shared" si="27"/>
        <v>#DIV/0!</v>
      </c>
      <c r="DE11" s="24">
        <f t="shared" si="49"/>
        <v>0</v>
      </c>
      <c r="DF11" s="24">
        <f t="shared" si="49"/>
        <v>1</v>
      </c>
      <c r="DG11" s="24">
        <f t="shared" si="50"/>
        <v>1</v>
      </c>
      <c r="DH11" s="24">
        <f t="shared" si="51"/>
        <v>0</v>
      </c>
      <c r="DI11" s="24">
        <f t="shared" si="28"/>
        <v>1</v>
      </c>
      <c r="DJ11" s="24">
        <f t="shared" si="28"/>
        <v>0</v>
      </c>
      <c r="DK11" s="24">
        <f t="shared" si="28"/>
        <v>1</v>
      </c>
      <c r="DL11" s="24">
        <f t="shared" si="28"/>
        <v>0</v>
      </c>
      <c r="DM11" s="24">
        <f t="shared" si="28"/>
        <v>0</v>
      </c>
      <c r="DN11" s="24">
        <f t="shared" si="29"/>
        <v>0</v>
      </c>
      <c r="DO11" s="24">
        <f t="shared" si="52"/>
        <v>0</v>
      </c>
      <c r="DP11" s="24">
        <f t="shared" si="52"/>
        <v>0</v>
      </c>
      <c r="DQ11" s="24">
        <f t="shared" si="52"/>
        <v>0</v>
      </c>
      <c r="DR11" s="24">
        <f t="shared" si="53"/>
        <v>0</v>
      </c>
      <c r="DS11" s="24">
        <f t="shared" si="54"/>
        <v>0</v>
      </c>
    </row>
    <row r="12" spans="1:123" s="24" customFormat="1" ht="15.75" thickBot="1">
      <c r="A12" s="101" t="s">
        <v>124</v>
      </c>
      <c r="B12" s="102">
        <v>10</v>
      </c>
      <c r="C12" s="110" t="s">
        <v>134</v>
      </c>
      <c r="D12" s="85" t="s">
        <v>36</v>
      </c>
      <c r="E12" s="43"/>
      <c r="F12" s="43">
        <v>2</v>
      </c>
      <c r="G12" s="43">
        <v>1</v>
      </c>
      <c r="H12" s="43"/>
      <c r="I12" s="43"/>
      <c r="J12" s="43"/>
      <c r="K12" s="43"/>
      <c r="L12" s="226">
        <v>1</v>
      </c>
      <c r="M12" s="33"/>
      <c r="N12" s="33"/>
      <c r="O12" s="33"/>
      <c r="P12" s="33"/>
      <c r="Q12" s="33"/>
      <c r="R12" s="33"/>
      <c r="S12" s="33"/>
      <c r="T12" s="50" t="s">
        <v>36</v>
      </c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30"/>
        <v>2</v>
      </c>
      <c r="BA12" s="30">
        <f t="shared" si="0"/>
        <v>0</v>
      </c>
      <c r="BB12" s="31">
        <f t="shared" si="0"/>
        <v>2</v>
      </c>
      <c r="BC12" s="31">
        <f t="shared" si="31"/>
        <v>2</v>
      </c>
      <c r="BD12" s="31">
        <f t="shared" si="1"/>
        <v>1</v>
      </c>
      <c r="BE12" s="31">
        <f t="shared" si="32"/>
        <v>3</v>
      </c>
      <c r="BF12" s="31">
        <f t="shared" si="2"/>
        <v>0</v>
      </c>
      <c r="BG12" s="31">
        <f t="shared" si="33"/>
        <v>3</v>
      </c>
      <c r="BH12" s="31">
        <f t="shared" si="3"/>
        <v>0</v>
      </c>
      <c r="BI12" s="31">
        <f t="shared" si="3"/>
        <v>0</v>
      </c>
      <c r="BJ12" s="31">
        <f t="shared" si="3"/>
        <v>0</v>
      </c>
      <c r="BK12" s="31">
        <f t="shared" si="34"/>
        <v>1</v>
      </c>
      <c r="BL12" s="31">
        <f t="shared" si="34"/>
        <v>0</v>
      </c>
      <c r="BM12" s="31">
        <f t="shared" si="35"/>
        <v>1</v>
      </c>
      <c r="BN12" s="31">
        <f t="shared" si="4"/>
        <v>0</v>
      </c>
      <c r="BO12" s="31">
        <f t="shared" si="4"/>
        <v>0</v>
      </c>
      <c r="BP12" s="31">
        <f t="shared" si="36"/>
        <v>0</v>
      </c>
      <c r="BQ12" s="31">
        <f t="shared" si="37"/>
        <v>0</v>
      </c>
      <c r="BR12" s="31">
        <f t="shared" si="37"/>
        <v>0</v>
      </c>
      <c r="BS12" s="31">
        <f t="shared" si="38"/>
        <v>0</v>
      </c>
      <c r="BT12" s="31">
        <f t="shared" si="5"/>
        <v>0</v>
      </c>
      <c r="BU12" s="32">
        <f t="shared" si="5"/>
        <v>0</v>
      </c>
      <c r="BV12" s="32">
        <f t="shared" si="39"/>
        <v>0</v>
      </c>
      <c r="BX12" s="30">
        <f t="shared" si="40"/>
        <v>220</v>
      </c>
      <c r="BY12" s="31">
        <f t="shared" si="41"/>
        <v>0</v>
      </c>
      <c r="BZ12" s="31">
        <f t="shared" si="42"/>
        <v>0</v>
      </c>
      <c r="CA12" s="31">
        <f t="shared" si="43"/>
        <v>200</v>
      </c>
      <c r="CB12" s="31">
        <f t="shared" si="44"/>
        <v>0</v>
      </c>
      <c r="CC12" s="32">
        <f t="shared" si="45"/>
        <v>420</v>
      </c>
      <c r="CD12" s="176">
        <f t="shared" si="6"/>
        <v>273.33333333333337</v>
      </c>
      <c r="CE12" s="24">
        <f t="shared" si="46"/>
        <v>3</v>
      </c>
      <c r="CF12" s="176">
        <f t="shared" si="7"/>
        <v>233.33333333333334</v>
      </c>
      <c r="CG12" s="24">
        <f t="shared" si="47"/>
        <v>4</v>
      </c>
      <c r="CH12" s="176">
        <f t="shared" si="8"/>
        <v>180</v>
      </c>
      <c r="CI12" s="24">
        <f t="shared" si="48"/>
        <v>5</v>
      </c>
      <c r="CJ12" s="24">
        <f t="shared" si="9"/>
        <v>13.09431021044427</v>
      </c>
      <c r="CK12" s="24">
        <f t="shared" si="10"/>
        <v>13.09431021044427</v>
      </c>
      <c r="CM12" s="24">
        <f t="shared" si="11"/>
        <v>0</v>
      </c>
      <c r="CN12" s="24">
        <f t="shared" si="12"/>
        <v>15.384615384615383</v>
      </c>
      <c r="CO12" s="24">
        <f t="shared" si="13"/>
        <v>6.666666666666667</v>
      </c>
      <c r="CP12" s="24">
        <f t="shared" si="14"/>
        <v>0</v>
      </c>
      <c r="CQ12" s="24">
        <f t="shared" si="15"/>
        <v>0</v>
      </c>
      <c r="CR12" s="24">
        <f t="shared" si="16"/>
        <v>0</v>
      </c>
      <c r="CS12" s="24">
        <f t="shared" si="17"/>
        <v>0</v>
      </c>
      <c r="CT12" s="24">
        <f t="shared" si="18"/>
        <v>50</v>
      </c>
      <c r="CU12" s="24" t="e">
        <f t="shared" si="19"/>
        <v>#DIV/0!</v>
      </c>
      <c r="CV12" s="24" t="e">
        <f t="shared" si="20"/>
        <v>#DIV/0!</v>
      </c>
      <c r="CW12" s="24" t="e">
        <f t="shared" si="21"/>
        <v>#DIV/0!</v>
      </c>
      <c r="CX12" s="24" t="e">
        <f t="shared" si="22"/>
        <v>#DIV/0!</v>
      </c>
      <c r="CY12" s="24" t="e">
        <f t="shared" si="23"/>
        <v>#DIV/0!</v>
      </c>
      <c r="CZ12" s="24" t="e">
        <f t="shared" si="24"/>
        <v>#DIV/0!</v>
      </c>
      <c r="DA12" s="24">
        <f t="shared" si="25"/>
        <v>0</v>
      </c>
      <c r="DB12" s="24" t="e">
        <f t="shared" si="26"/>
        <v>#DIV/0!</v>
      </c>
      <c r="DC12" s="24" t="e">
        <f t="shared" si="27"/>
        <v>#DIV/0!</v>
      </c>
      <c r="DE12" s="24">
        <f t="shared" si="49"/>
        <v>0</v>
      </c>
      <c r="DF12" s="24">
        <f t="shared" si="49"/>
        <v>1</v>
      </c>
      <c r="DG12" s="24">
        <f t="shared" si="50"/>
        <v>1</v>
      </c>
      <c r="DH12" s="24">
        <f t="shared" si="51"/>
        <v>0</v>
      </c>
      <c r="DI12" s="24">
        <f t="shared" si="28"/>
        <v>0</v>
      </c>
      <c r="DJ12" s="24">
        <f t="shared" si="28"/>
        <v>0</v>
      </c>
      <c r="DK12" s="24">
        <f t="shared" si="28"/>
        <v>0</v>
      </c>
      <c r="DL12" s="24">
        <f t="shared" si="28"/>
        <v>1</v>
      </c>
      <c r="DM12" s="24">
        <f t="shared" si="28"/>
        <v>0</v>
      </c>
      <c r="DN12" s="24">
        <f t="shared" si="29"/>
        <v>0</v>
      </c>
      <c r="DO12" s="24">
        <f t="shared" si="52"/>
        <v>0</v>
      </c>
      <c r="DP12" s="24">
        <f t="shared" si="52"/>
        <v>0</v>
      </c>
      <c r="DQ12" s="24">
        <f t="shared" si="52"/>
        <v>0</v>
      </c>
      <c r="DR12" s="24">
        <f t="shared" si="53"/>
        <v>0</v>
      </c>
      <c r="DS12" s="24">
        <f t="shared" si="54"/>
        <v>0</v>
      </c>
    </row>
    <row r="13" spans="1:123" ht="15.75" thickBot="1">
      <c r="A13" s="44"/>
      <c r="B13" s="45"/>
      <c r="C13" s="46"/>
      <c r="D13" s="47"/>
      <c r="E13" s="48"/>
      <c r="F13" s="49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50"/>
      <c r="U13" s="49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50"/>
      <c r="AK13" s="49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50">
        <f>SUM(AZ3:AZ12)</f>
        <v>20</v>
      </c>
      <c r="BA13" s="51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52"/>
      <c r="BW13" s="44"/>
      <c r="BX13" s="45"/>
      <c r="BY13" s="45"/>
      <c r="BZ13" s="45"/>
      <c r="CA13" s="45"/>
      <c r="CB13" s="45"/>
      <c r="CC13" s="45"/>
      <c r="CD13" s="44"/>
      <c r="CE13" s="44"/>
      <c r="CF13" s="44"/>
      <c r="CG13" s="44"/>
      <c r="CH13" s="44"/>
      <c r="CI13" s="44"/>
    </row>
    <row r="14" spans="1:123" ht="15.75" thickBot="1">
      <c r="C14" s="8" t="s">
        <v>38</v>
      </c>
      <c r="D14" s="8"/>
      <c r="E14" s="53"/>
      <c r="F14" s="53">
        <v>3</v>
      </c>
      <c r="G14" s="11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>
        <v>2</v>
      </c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53"/>
      <c r="AL14" s="53"/>
      <c r="AM14" s="53"/>
      <c r="AN14" s="53"/>
      <c r="AO14" s="53"/>
      <c r="AP14" s="53"/>
      <c r="AQ14" s="53"/>
      <c r="AR14" s="53"/>
      <c r="AS14" s="53"/>
      <c r="AT14" s="53"/>
      <c r="AU14" s="53"/>
      <c r="AV14" s="53"/>
      <c r="AW14" s="53"/>
      <c r="AX14" s="53"/>
      <c r="AY14" s="53"/>
      <c r="AZ14" s="8">
        <f>AZ13/2</f>
        <v>10</v>
      </c>
      <c r="BA14" s="1">
        <f>SUM(E14,U14,AK14)</f>
        <v>0</v>
      </c>
      <c r="BB14" s="54">
        <f>SUM(F14,V14,AL14)</f>
        <v>3</v>
      </c>
      <c r="BC14" s="54"/>
      <c r="BD14" s="54">
        <f>SUM(G14,W14,AM14)</f>
        <v>2</v>
      </c>
      <c r="BE14" s="54"/>
      <c r="BF14" s="54">
        <f>SUM(H14,X14,AN14)</f>
        <v>0</v>
      </c>
      <c r="BG14" s="54"/>
      <c r="BH14" s="54">
        <f>SUM(I14,Y14,AO14)</f>
        <v>0</v>
      </c>
      <c r="BI14" s="54">
        <f>SUM(J14,Z14,AP14)</f>
        <v>0</v>
      </c>
      <c r="BJ14" s="54">
        <f>SUM(K14,AA14,AQ14)</f>
        <v>0</v>
      </c>
      <c r="BK14" s="55">
        <f>SUM(AR14,AB14,L14)</f>
        <v>0</v>
      </c>
      <c r="BL14" s="55">
        <f>SUM(AS14,AC14,M14)</f>
        <v>0</v>
      </c>
      <c r="BM14" s="55"/>
      <c r="BN14" s="55">
        <f>SUM(AT14,AD14,N14)</f>
        <v>0</v>
      </c>
      <c r="BO14" s="55"/>
      <c r="BP14" s="55">
        <f>SUM(AU14,AE14,O14)</f>
        <v>0</v>
      </c>
      <c r="BQ14" s="55">
        <f>SUM(AV14,AF14,P14)</f>
        <v>0</v>
      </c>
      <c r="BR14" s="55">
        <f>SUM(AW14,AG14,Q14)</f>
        <v>0</v>
      </c>
      <c r="BS14" s="55"/>
      <c r="BT14" s="55">
        <f>SUM(AX14,AH14,R14)</f>
        <v>0</v>
      </c>
      <c r="BU14" s="55"/>
      <c r="BV14" s="56">
        <f>SUM(AY14,AI14,S14)</f>
        <v>0</v>
      </c>
      <c r="CA14" s="57"/>
      <c r="CB14" s="57"/>
      <c r="CC14">
        <f>SUM(CC3:CC12)</f>
        <v>3207.5</v>
      </c>
    </row>
    <row r="15" spans="1:123">
      <c r="BI15" s="22"/>
      <c r="BY15" s="22"/>
      <c r="CJ15">
        <f>SUM(CJ3:CJ12)</f>
        <v>100</v>
      </c>
      <c r="CK15">
        <f>SUM(CK3:CK12)</f>
        <v>100</v>
      </c>
      <c r="CM15">
        <f t="shared" ref="CM15:DC15" si="55">SUM(CM3:CM12)</f>
        <v>100</v>
      </c>
      <c r="CN15">
        <f t="shared" si="55"/>
        <v>100</v>
      </c>
      <c r="CO15">
        <f t="shared" si="55"/>
        <v>100</v>
      </c>
      <c r="CP15">
        <f t="shared" si="55"/>
        <v>100</v>
      </c>
      <c r="CQ15">
        <f t="shared" si="55"/>
        <v>100</v>
      </c>
      <c r="CR15">
        <f t="shared" si="55"/>
        <v>100</v>
      </c>
      <c r="CS15">
        <f t="shared" si="55"/>
        <v>100</v>
      </c>
      <c r="CT15">
        <f t="shared" si="55"/>
        <v>100</v>
      </c>
      <c r="CU15" t="e">
        <f t="shared" si="55"/>
        <v>#DIV/0!</v>
      </c>
      <c r="CV15" t="e">
        <f t="shared" si="55"/>
        <v>#DIV/0!</v>
      </c>
      <c r="CW15" t="e">
        <f t="shared" si="55"/>
        <v>#DIV/0!</v>
      </c>
      <c r="CX15" t="e">
        <f t="shared" si="55"/>
        <v>#DIV/0!</v>
      </c>
      <c r="CY15" t="e">
        <f t="shared" si="55"/>
        <v>#DIV/0!</v>
      </c>
      <c r="CZ15" t="e">
        <f t="shared" si="55"/>
        <v>#DIV/0!</v>
      </c>
      <c r="DA15">
        <f t="shared" si="55"/>
        <v>100</v>
      </c>
      <c r="DB15" t="e">
        <f t="shared" si="55"/>
        <v>#DIV/0!</v>
      </c>
      <c r="DC15" t="e">
        <f t="shared" si="55"/>
        <v>#DIV/0!</v>
      </c>
    </row>
    <row r="16" spans="1:123" ht="15.75" thickBot="1"/>
    <row r="17" spans="3:81" ht="15.75" thickBot="1">
      <c r="D17" t="s">
        <v>39</v>
      </c>
      <c r="E17" t="s">
        <v>40</v>
      </c>
      <c r="F17" t="s">
        <v>41</v>
      </c>
      <c r="U17" s="57"/>
      <c r="BA17" s="18" t="s">
        <v>8</v>
      </c>
      <c r="BB17" s="19" t="s">
        <v>9</v>
      </c>
      <c r="BC17" s="19"/>
      <c r="BD17" s="19" t="s">
        <v>10</v>
      </c>
      <c r="BE17" s="19"/>
      <c r="BF17" s="19" t="s">
        <v>11</v>
      </c>
      <c r="BG17" s="19"/>
      <c r="BH17" s="19" t="s">
        <v>12</v>
      </c>
      <c r="BI17" s="19" t="s">
        <v>13</v>
      </c>
      <c r="BJ17" s="19" t="s">
        <v>14</v>
      </c>
      <c r="BK17" s="19" t="s">
        <v>15</v>
      </c>
      <c r="BL17" s="19" t="s">
        <v>16</v>
      </c>
      <c r="BM17" s="19"/>
      <c r="BN17" s="19" t="s">
        <v>17</v>
      </c>
      <c r="BO17" s="19"/>
      <c r="BP17" s="19" t="s">
        <v>27</v>
      </c>
      <c r="BQ17" s="19" t="s">
        <v>19</v>
      </c>
      <c r="BR17" s="19" t="s">
        <v>20</v>
      </c>
      <c r="BS17" s="19"/>
      <c r="BT17" s="19" t="s">
        <v>21</v>
      </c>
      <c r="BU17" s="19"/>
      <c r="BV17" s="21" t="s">
        <v>22</v>
      </c>
      <c r="BW17" s="295" t="s">
        <v>42</v>
      </c>
      <c r="BX17" s="296"/>
      <c r="BY17" s="296"/>
      <c r="BZ17" s="296"/>
      <c r="CA17" s="297"/>
      <c r="CB17" s="290" t="s">
        <v>483</v>
      </c>
      <c r="CC17" s="291"/>
    </row>
    <row r="18" spans="3:81" ht="15.75" thickBot="1">
      <c r="D18">
        <v>2007</v>
      </c>
      <c r="E18">
        <v>2008</v>
      </c>
      <c r="F18">
        <v>2009</v>
      </c>
      <c r="G18" t="s">
        <v>43</v>
      </c>
      <c r="AY18" s="292" t="s">
        <v>44</v>
      </c>
      <c r="AZ18" s="282"/>
      <c r="BA18" s="282"/>
      <c r="BB18" s="282"/>
      <c r="BC18" s="282"/>
      <c r="BD18" s="282"/>
      <c r="BE18" s="282"/>
      <c r="BF18" s="282"/>
      <c r="BG18" s="282"/>
      <c r="BH18" s="282"/>
      <c r="BI18" s="282"/>
      <c r="BJ18" s="282"/>
      <c r="BK18" s="282"/>
      <c r="BL18" s="282"/>
      <c r="BM18" s="282"/>
      <c r="BN18" s="282"/>
      <c r="BO18" s="282"/>
      <c r="BP18" s="282"/>
      <c r="BQ18" s="282"/>
      <c r="BR18" s="282"/>
      <c r="BS18" s="282"/>
      <c r="BT18" s="282"/>
      <c r="BU18" s="282"/>
      <c r="BV18" s="282"/>
      <c r="BW18" s="293" t="s">
        <v>45</v>
      </c>
      <c r="BX18" s="294"/>
      <c r="BY18" s="58"/>
      <c r="BZ18" s="58"/>
      <c r="CA18" s="59">
        <f>SUM(BA20:BV20)</f>
        <v>44.1</v>
      </c>
      <c r="CB18" s="221">
        <v>0.8</v>
      </c>
      <c r="CC18" s="62">
        <f>PERCENTILE($CC$1:$CC12,0.8)</f>
        <v>355.99999999999994</v>
      </c>
    </row>
    <row r="19" spans="3:81" ht="15.75" thickBot="1">
      <c r="C19" t="s">
        <v>46</v>
      </c>
      <c r="D19">
        <f>COUNTIF(D3:D12,"P")</f>
        <v>10</v>
      </c>
      <c r="E19">
        <f>COUNTIF(T3:T12,"P")</f>
        <v>10</v>
      </c>
      <c r="G19">
        <f>AVERAGE(D19:F19)</f>
        <v>10</v>
      </c>
      <c r="AP19" s="57"/>
      <c r="AQ19" s="57"/>
      <c r="AR19" s="57"/>
      <c r="AS19" s="57"/>
      <c r="AT19" s="57"/>
      <c r="AU19" s="57"/>
      <c r="AV19" s="57"/>
      <c r="AW19" s="57"/>
      <c r="AX19" s="57"/>
      <c r="AY19" s="1" t="s">
        <v>47</v>
      </c>
      <c r="AZ19" s="60"/>
      <c r="BA19" s="61">
        <f>SUM(BA3:BA12)</f>
        <v>4</v>
      </c>
      <c r="BB19" s="61">
        <f>SUM(BB3:BB12)</f>
        <v>13</v>
      </c>
      <c r="BC19" s="61"/>
      <c r="BD19" s="61">
        <f>SUM(BD3:BD12)</f>
        <v>15</v>
      </c>
      <c r="BE19" s="61"/>
      <c r="BF19" s="61">
        <f>SUM(BF3:BF12)</f>
        <v>9</v>
      </c>
      <c r="BG19" s="61"/>
      <c r="BH19" s="61">
        <f>SUM(BH3:BH12)</f>
        <v>2</v>
      </c>
      <c r="BI19" s="61">
        <f>SUM(BI3:BI12)</f>
        <v>1</v>
      </c>
      <c r="BJ19" s="61">
        <f>SUM(BJ3:BJ12)</f>
        <v>1</v>
      </c>
      <c r="BK19" s="61">
        <f>SUM(BK3:BK12)</f>
        <v>2</v>
      </c>
      <c r="BL19" s="61">
        <f>SUM(BL3:BL12)</f>
        <v>0</v>
      </c>
      <c r="BM19" s="61"/>
      <c r="BN19" s="61">
        <f>SUM(BN3:BN12)</f>
        <v>0</v>
      </c>
      <c r="BO19" s="61">
        <f>SUM(BO3:BO12)</f>
        <v>0</v>
      </c>
      <c r="BP19" s="61">
        <f>SUM(BP3:BP12)</f>
        <v>0</v>
      </c>
      <c r="BQ19" s="61">
        <f>SUM(BQ3:BQ12)</f>
        <v>0</v>
      </c>
      <c r="BR19" s="61">
        <f>SUM(BR3:BR12)</f>
        <v>0</v>
      </c>
      <c r="BS19" s="61"/>
      <c r="BT19" s="61">
        <f>SUM(BT3:BT12)</f>
        <v>2.1</v>
      </c>
      <c r="BU19" s="61">
        <f>SUM(BU3:BU12)</f>
        <v>0</v>
      </c>
      <c r="BV19" s="61">
        <f>SUM(BV3:BV12)</f>
        <v>0</v>
      </c>
      <c r="BW19" s="298" t="s">
        <v>29</v>
      </c>
      <c r="BX19" s="299"/>
      <c r="BY19" s="62"/>
      <c r="BZ19" s="62"/>
      <c r="CA19" s="63">
        <f>SUM(BA20:BJ20)</f>
        <v>40</v>
      </c>
      <c r="CB19" s="221">
        <v>0.75</v>
      </c>
      <c r="CC19" s="62">
        <f>PERCENTILE($CC$1:$CC13,0.75)</f>
        <v>340</v>
      </c>
    </row>
    <row r="20" spans="3:81" ht="15.75" thickBot="1">
      <c r="C20" t="s">
        <v>48</v>
      </c>
      <c r="D20">
        <f>COUNTIF(D3:D12,"C")</f>
        <v>0</v>
      </c>
      <c r="E20">
        <f>COUNTIF(T3:T12,"C")</f>
        <v>0</v>
      </c>
      <c r="F20">
        <f>COUNTIF(A3:AJ12,"C")</f>
        <v>0</v>
      </c>
      <c r="G20">
        <f>AVERAGE(D20:F20)</f>
        <v>0</v>
      </c>
      <c r="AP20" s="57"/>
      <c r="AQ20" s="57"/>
      <c r="AR20" s="57"/>
      <c r="AS20" s="57"/>
      <c r="AT20" s="57"/>
      <c r="AU20" s="57"/>
      <c r="AV20" s="57"/>
      <c r="AW20" s="57"/>
      <c r="AX20" s="57"/>
      <c r="AY20" s="1" t="s">
        <v>49</v>
      </c>
      <c r="AZ20" s="60"/>
      <c r="BA20" s="54">
        <f>BA19-BA14</f>
        <v>4</v>
      </c>
      <c r="BB20" s="54">
        <f t="shared" ref="BB20:BV20" si="56">BB19-BB14</f>
        <v>10</v>
      </c>
      <c r="BC20" s="54"/>
      <c r="BD20" s="54">
        <f t="shared" si="56"/>
        <v>13</v>
      </c>
      <c r="BE20" s="54"/>
      <c r="BF20" s="54">
        <f t="shared" si="56"/>
        <v>9</v>
      </c>
      <c r="BG20" s="54"/>
      <c r="BH20" s="54">
        <f t="shared" si="56"/>
        <v>2</v>
      </c>
      <c r="BI20" s="54">
        <f t="shared" si="56"/>
        <v>1</v>
      </c>
      <c r="BJ20" s="54">
        <f t="shared" si="56"/>
        <v>1</v>
      </c>
      <c r="BK20" s="54">
        <f t="shared" si="56"/>
        <v>2</v>
      </c>
      <c r="BL20" s="54">
        <f t="shared" si="56"/>
        <v>0</v>
      </c>
      <c r="BM20" s="54"/>
      <c r="BN20" s="54">
        <f t="shared" si="56"/>
        <v>0</v>
      </c>
      <c r="BO20" s="54"/>
      <c r="BP20" s="54">
        <f t="shared" si="56"/>
        <v>0</v>
      </c>
      <c r="BQ20" s="54">
        <f t="shared" si="56"/>
        <v>0</v>
      </c>
      <c r="BR20" s="54">
        <f t="shared" si="56"/>
        <v>0</v>
      </c>
      <c r="BS20" s="54"/>
      <c r="BT20" s="54">
        <f t="shared" si="56"/>
        <v>2.1</v>
      </c>
      <c r="BU20" s="54"/>
      <c r="BV20" s="54">
        <f t="shared" si="56"/>
        <v>0</v>
      </c>
      <c r="BW20" s="298" t="s">
        <v>50</v>
      </c>
      <c r="BX20" s="299"/>
      <c r="BY20" s="62"/>
      <c r="BZ20" s="62"/>
      <c r="CA20" s="63">
        <f>SUM(BK20:BP20)</f>
        <v>2</v>
      </c>
      <c r="CB20" s="221">
        <v>0.7</v>
      </c>
      <c r="CC20" s="62">
        <f>PERCENTILE($CC$1:$CC12,0.7)</f>
        <v>340</v>
      </c>
    </row>
    <row r="21" spans="3:81" ht="15.75" thickBot="1">
      <c r="C21" t="s">
        <v>51</v>
      </c>
      <c r="D21">
        <f>COUNTIF(D3:D12,"V")</f>
        <v>0</v>
      </c>
      <c r="E21">
        <f>COUNTIF(T3:T12,"V")</f>
        <v>0</v>
      </c>
      <c r="F21">
        <f>COUNTIF(AJ3:AJ12,"V")</f>
        <v>0</v>
      </c>
      <c r="G21">
        <f>AVERAGE(D21:F21)</f>
        <v>0</v>
      </c>
      <c r="AP21" s="57"/>
      <c r="AQ21" s="57"/>
      <c r="AR21" s="57"/>
      <c r="AS21" s="57"/>
      <c r="AT21" s="57"/>
      <c r="AU21" s="57"/>
      <c r="AV21" s="57"/>
      <c r="AW21" s="57"/>
      <c r="AX21" s="57"/>
      <c r="AY21" s="1" t="s">
        <v>52</v>
      </c>
      <c r="AZ21" s="60"/>
      <c r="BA21" s="60">
        <f>BA20*100</f>
        <v>400</v>
      </c>
      <c r="BB21" s="6">
        <f>BB20*80</f>
        <v>800</v>
      </c>
      <c r="BC21" s="6"/>
      <c r="BD21" s="6">
        <f>BD20*60</f>
        <v>780</v>
      </c>
      <c r="BE21" s="6"/>
      <c r="BF21" s="6">
        <f>BF20*40</f>
        <v>360</v>
      </c>
      <c r="BG21" s="6"/>
      <c r="BH21" s="6">
        <f>BH20*20</f>
        <v>40</v>
      </c>
      <c r="BI21" s="6">
        <f>BI20*10</f>
        <v>10</v>
      </c>
      <c r="BJ21" s="6">
        <f>BJ20*5</f>
        <v>5</v>
      </c>
      <c r="BK21" s="6">
        <f>BK20*200</f>
        <v>400</v>
      </c>
      <c r="BL21" s="6">
        <f>BL20*100</f>
        <v>0</v>
      </c>
      <c r="BM21" s="6"/>
      <c r="BN21" s="6">
        <f>BN20*50</f>
        <v>0</v>
      </c>
      <c r="BO21" s="6"/>
      <c r="BP21" s="6">
        <f>BP20*25</f>
        <v>0</v>
      </c>
      <c r="BQ21" s="6">
        <f>BQ20*100</f>
        <v>0</v>
      </c>
      <c r="BR21" s="6">
        <f>BR20*50</f>
        <v>0</v>
      </c>
      <c r="BS21" s="6"/>
      <c r="BT21" s="6">
        <f>BT20*25</f>
        <v>52.5</v>
      </c>
      <c r="BU21" s="6"/>
      <c r="BV21" s="1">
        <f>BV20*10</f>
        <v>0</v>
      </c>
      <c r="BW21" s="300" t="s">
        <v>53</v>
      </c>
      <c r="BX21" s="301"/>
      <c r="BY21" s="64"/>
      <c r="BZ21" s="64"/>
      <c r="CA21" s="65">
        <f>SUM(BQ20:BV20)</f>
        <v>2.1</v>
      </c>
      <c r="CB21" s="221">
        <v>0.6</v>
      </c>
      <c r="CC21" s="62">
        <f>PERCENTILE($CC$1:$CC12,0.6)</f>
        <v>303.99999999999994</v>
      </c>
    </row>
    <row r="22" spans="3:81" ht="15.75" thickBot="1">
      <c r="C22" t="s">
        <v>34</v>
      </c>
      <c r="D22">
        <f>SUM(D19:D21)</f>
        <v>10</v>
      </c>
      <c r="E22">
        <f>SUM(E19:E21)</f>
        <v>10</v>
      </c>
      <c r="G22">
        <f>AVERAGE(D22:F22)</f>
        <v>10</v>
      </c>
      <c r="AY22" s="66" t="s">
        <v>54</v>
      </c>
      <c r="AZ22" s="67"/>
      <c r="BA22" s="60">
        <f>SUM(BA21:BV21)</f>
        <v>2847.5</v>
      </c>
      <c r="BB22" s="68">
        <f>BA22/AZ14</f>
        <v>284.75</v>
      </c>
      <c r="BC22" s="34"/>
      <c r="BW22" s="302" t="s">
        <v>52</v>
      </c>
      <c r="BX22" s="69" t="s">
        <v>55</v>
      </c>
      <c r="BY22" s="58"/>
      <c r="BZ22" s="58"/>
      <c r="CA22" s="70">
        <f>AVERAGE(CC3:CC12)</f>
        <v>320.75</v>
      </c>
      <c r="CB22" s="221">
        <v>0.5</v>
      </c>
      <c r="CC22" s="62">
        <f>PERCENTILE($CC$1:$CC12,0.5)</f>
        <v>262.5</v>
      </c>
    </row>
    <row r="23" spans="3:81" ht="15.75" thickBot="1">
      <c r="AY23" s="7"/>
      <c r="AZ23" s="9"/>
      <c r="BA23" s="6">
        <f>(SUM($AZ$3:$AZ$12))*($CE$2/3)</f>
        <v>1466.6666666666665</v>
      </c>
      <c r="BB23" s="278" t="str">
        <f>IF(BA22&gt;BA23,"ATINGE CONCEITO 3","NAO")</f>
        <v>ATINGE CONCEITO 3</v>
      </c>
      <c r="BC23" s="279"/>
      <c r="BD23" s="279"/>
      <c r="BE23" s="279"/>
      <c r="BF23" s="279"/>
      <c r="BG23" s="279"/>
      <c r="BH23" s="279"/>
      <c r="BW23" s="303"/>
      <c r="BX23" s="71" t="s">
        <v>56</v>
      </c>
      <c r="BY23" s="62"/>
      <c r="BZ23" s="62"/>
      <c r="CA23" s="63">
        <f>QUARTILE(CC3:CC12,1)</f>
        <v>201.875</v>
      </c>
      <c r="CB23" s="221">
        <v>0.4</v>
      </c>
      <c r="CC23" s="62">
        <f>PERCENTILE($CC$1:$CC12,0.4)</f>
        <v>230</v>
      </c>
    </row>
    <row r="24" spans="3:81" ht="15.75" thickBot="1">
      <c r="AY24" s="72" t="s">
        <v>57</v>
      </c>
      <c r="AZ24" s="73"/>
      <c r="BA24" s="6">
        <f>(SUM($AZ$3:$AZ$12))*($CG$2/3)</f>
        <v>1866.6666666666665</v>
      </c>
      <c r="BB24" s="278" t="str">
        <f>IF(BA22&gt;=BA24,"ATINGE CONCEITO 4","NAO")</f>
        <v>ATINGE CONCEITO 4</v>
      </c>
      <c r="BC24" s="279"/>
      <c r="BD24" s="279"/>
      <c r="BE24" s="279"/>
      <c r="BF24" s="279"/>
      <c r="BG24" s="279"/>
      <c r="BH24" s="279"/>
      <c r="BW24" s="303"/>
      <c r="BX24" s="71" t="s">
        <v>58</v>
      </c>
      <c r="BY24" s="62"/>
      <c r="BZ24" s="62"/>
      <c r="CA24" s="74">
        <f>MEDIAN(CC3:CC12)</f>
        <v>262.5</v>
      </c>
      <c r="CB24" s="221">
        <v>0.35</v>
      </c>
      <c r="CC24" s="62">
        <f>PERCENTILE($CC$1:$CC11,0.35)</f>
        <v>206</v>
      </c>
    </row>
    <row r="25" spans="3:81" ht="15.75" thickBot="1">
      <c r="AY25" s="66"/>
      <c r="AZ25" s="67"/>
      <c r="BA25" s="6">
        <f>(SUM($AZ$3:$AZ$12))*($CI$2/3)</f>
        <v>2400</v>
      </c>
      <c r="BB25" s="278" t="str">
        <f>IF(BA22&gt;=BA25,"ATINGE CONCEITO 5","NAO")</f>
        <v>ATINGE CONCEITO 5</v>
      </c>
      <c r="BC25" s="279"/>
      <c r="BD25" s="279"/>
      <c r="BE25" s="279"/>
      <c r="BF25" s="279"/>
      <c r="BG25" s="279"/>
      <c r="BH25" s="279"/>
      <c r="BW25" s="303"/>
      <c r="BX25" s="71" t="s">
        <v>59</v>
      </c>
      <c r="BY25" s="62"/>
      <c r="BZ25" s="62"/>
      <c r="CA25" s="63">
        <f>QUARTILE(CC3:CC12,3)</f>
        <v>340</v>
      </c>
      <c r="CB25" s="221">
        <v>0.3</v>
      </c>
      <c r="CC25" s="62">
        <f>PERCENTILE($CC$1:$CC12,0.3)</f>
        <v>205.25</v>
      </c>
    </row>
    <row r="26" spans="3:81" ht="15.75" thickBot="1">
      <c r="BW26" s="304"/>
      <c r="BX26" s="75" t="s">
        <v>60</v>
      </c>
      <c r="BY26" s="64"/>
      <c r="BZ26" s="64"/>
      <c r="CA26" s="65">
        <f>QUARTILE(CC3:CC12,4)</f>
        <v>850</v>
      </c>
    </row>
    <row r="27" spans="3:81" ht="15.75" thickBot="1"/>
    <row r="28" spans="3:81" ht="15.75" thickBot="1">
      <c r="AY28" s="292" t="s">
        <v>61</v>
      </c>
      <c r="AZ28" s="282"/>
      <c r="BA28" s="282"/>
      <c r="BB28" s="282"/>
      <c r="BC28" s="282"/>
      <c r="BD28" s="282"/>
      <c r="BE28" s="282"/>
      <c r="BF28" s="282"/>
      <c r="BG28" s="282"/>
      <c r="BH28" s="282"/>
      <c r="BI28" s="282"/>
      <c r="BJ28" s="282"/>
      <c r="BK28" s="282"/>
      <c r="BL28" s="282"/>
      <c r="BM28" s="282"/>
      <c r="BN28" s="282"/>
      <c r="BO28" s="282"/>
      <c r="BP28" s="282"/>
      <c r="BQ28" s="282"/>
      <c r="BR28" s="282"/>
      <c r="BS28" s="282"/>
      <c r="BT28" s="282"/>
      <c r="BU28" s="282"/>
      <c r="BV28" s="283"/>
    </row>
    <row r="29" spans="3:81" ht="15.75" thickBot="1">
      <c r="AY29" s="76"/>
      <c r="AZ29" s="60"/>
      <c r="BA29" s="1" t="s">
        <v>62</v>
      </c>
      <c r="BB29" s="54"/>
      <c r="BC29" s="54"/>
      <c r="BD29" s="54" t="s">
        <v>63</v>
      </c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60"/>
    </row>
    <row r="30" spans="3:81" ht="15.75" thickBot="1">
      <c r="AY30" s="1" t="s">
        <v>64</v>
      </c>
      <c r="AZ30" s="60"/>
      <c r="BA30" s="309">
        <f>AZ14-COUNTIF(CE3:CE12,"=NAO")</f>
        <v>9</v>
      </c>
      <c r="BB30" s="281"/>
      <c r="BC30" s="77"/>
      <c r="BD30" s="310">
        <f>(BA30/G19)*100</f>
        <v>90</v>
      </c>
      <c r="BE30" s="311"/>
      <c r="BF30" s="312"/>
      <c r="BG30" s="78"/>
      <c r="BH30" s="54" t="str">
        <f>IF(BD30&gt;=80,"ATINGEM CONCEITO 3","NAO")</f>
        <v>ATINGEM CONCEITO 3</v>
      </c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60"/>
    </row>
    <row r="31" spans="3:81" ht="15.75" thickBot="1">
      <c r="AY31" s="1" t="s">
        <v>65</v>
      </c>
      <c r="AZ31" s="60"/>
      <c r="BA31" s="309">
        <f>AZ14-COUNTIF(CG3:CG12,"=NAO")</f>
        <v>8</v>
      </c>
      <c r="BB31" s="281"/>
      <c r="BC31" s="77"/>
      <c r="BD31" s="310">
        <f>(BA31/G19)*100</f>
        <v>80</v>
      </c>
      <c r="BE31" s="311"/>
      <c r="BF31" s="312"/>
      <c r="BG31" s="78"/>
      <c r="BH31" s="54" t="str">
        <f>IF(BD31&gt;=80," ATINGEM CONCEITO 4","NAO")</f>
        <v xml:space="preserve"> ATINGEM CONCEITO 4</v>
      </c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60"/>
    </row>
    <row r="32" spans="3:81" ht="15.75" thickBot="1">
      <c r="AY32" s="313" t="s">
        <v>66</v>
      </c>
      <c r="AZ32" s="314"/>
      <c r="BA32" s="309">
        <f>AZ14-COUNTIF(CI3:CI12,"=NAO")</f>
        <v>6</v>
      </c>
      <c r="BB32" s="281"/>
      <c r="BC32" s="77"/>
      <c r="BD32" s="310">
        <f>(BA32/G19)*100</f>
        <v>60</v>
      </c>
      <c r="BE32" s="311"/>
      <c r="BF32" s="312"/>
      <c r="BG32" s="78"/>
      <c r="BH32" s="54" t="str">
        <f>IF(BD32&gt;=80,"ATINGEM CONCEITO 5","NAO")</f>
        <v>NAO</v>
      </c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60"/>
    </row>
    <row r="34" spans="51:74" ht="15.75" thickBot="1"/>
    <row r="35" spans="51:74" ht="15.75" thickBot="1">
      <c r="AY35" s="292" t="s">
        <v>67</v>
      </c>
      <c r="AZ35" s="282"/>
      <c r="BA35" s="282"/>
      <c r="BB35" s="282"/>
      <c r="BC35" s="282"/>
      <c r="BD35" s="282"/>
      <c r="BE35" s="282"/>
      <c r="BF35" s="282"/>
      <c r="BG35" s="282"/>
      <c r="BH35" s="282"/>
      <c r="BI35" s="282"/>
      <c r="BJ35" s="282"/>
      <c r="BK35" s="282"/>
      <c r="BL35" s="282"/>
      <c r="BM35" s="282"/>
      <c r="BN35" s="282"/>
      <c r="BO35" s="282"/>
      <c r="BP35" s="282"/>
      <c r="BQ35" s="282"/>
      <c r="BR35" s="282"/>
      <c r="BS35" s="282"/>
      <c r="BT35" s="282"/>
      <c r="BU35" s="282"/>
      <c r="BV35" s="283"/>
    </row>
    <row r="36" spans="51:74" ht="15.75" thickBot="1">
      <c r="AY36" t="s">
        <v>43</v>
      </c>
      <c r="AZ36">
        <f>G19</f>
        <v>10</v>
      </c>
      <c r="BA36" s="79" t="s">
        <v>8</v>
      </c>
      <c r="BB36" s="80" t="s">
        <v>9</v>
      </c>
      <c r="BC36" s="80"/>
      <c r="BD36" s="80" t="s">
        <v>10</v>
      </c>
      <c r="BE36" s="80"/>
      <c r="BF36" s="80" t="s">
        <v>11</v>
      </c>
      <c r="BG36" s="80"/>
      <c r="BH36" s="80" t="s">
        <v>12</v>
      </c>
      <c r="BI36" s="80" t="s">
        <v>13</v>
      </c>
      <c r="BJ36" s="80" t="s">
        <v>14</v>
      </c>
      <c r="BK36" s="80" t="s">
        <v>15</v>
      </c>
      <c r="BL36" s="80" t="s">
        <v>16</v>
      </c>
      <c r="BM36" s="80"/>
      <c r="BN36" s="80" t="s">
        <v>17</v>
      </c>
      <c r="BO36" s="80"/>
      <c r="BP36" s="80" t="s">
        <v>27</v>
      </c>
      <c r="BQ36" s="80" t="s">
        <v>19</v>
      </c>
      <c r="BR36" s="80" t="s">
        <v>20</v>
      </c>
      <c r="BS36" s="80"/>
      <c r="BT36" s="80" t="s">
        <v>21</v>
      </c>
      <c r="BU36" s="80"/>
      <c r="BV36" s="81" t="s">
        <v>22</v>
      </c>
    </row>
    <row r="37" spans="51:74">
      <c r="AY37" t="s">
        <v>68</v>
      </c>
      <c r="BA37">
        <f>COUNTIF(BA3:BA12,"&gt;0")</f>
        <v>3</v>
      </c>
      <c r="BB37">
        <f>COUNTIF(BB3:BB12,"&gt;0")</f>
        <v>9</v>
      </c>
      <c r="BD37">
        <f>COUNTIF(BD3:BD12,"&gt;0")</f>
        <v>6</v>
      </c>
      <c r="BF37">
        <f>COUNTIF(BF3:BF12,"&gt;0")</f>
        <v>5</v>
      </c>
      <c r="BH37">
        <f t="shared" ref="BH37:BV37" si="57">COUNTIF(BH3:BH12,"&gt;0")</f>
        <v>1</v>
      </c>
      <c r="BI37">
        <f t="shared" si="57"/>
        <v>1</v>
      </c>
      <c r="BJ37">
        <f t="shared" si="57"/>
        <v>1</v>
      </c>
      <c r="BK37">
        <f t="shared" si="57"/>
        <v>2</v>
      </c>
      <c r="BL37">
        <f t="shared" si="57"/>
        <v>0</v>
      </c>
      <c r="BM37">
        <f t="shared" si="57"/>
        <v>2</v>
      </c>
      <c r="BN37">
        <f t="shared" si="57"/>
        <v>0</v>
      </c>
      <c r="BO37">
        <f t="shared" si="57"/>
        <v>0</v>
      </c>
      <c r="BP37">
        <f t="shared" si="57"/>
        <v>0</v>
      </c>
      <c r="BQ37">
        <f t="shared" si="57"/>
        <v>0</v>
      </c>
      <c r="BR37">
        <f t="shared" si="57"/>
        <v>0</v>
      </c>
      <c r="BS37">
        <f t="shared" si="57"/>
        <v>0</v>
      </c>
      <c r="BT37">
        <f t="shared" si="57"/>
        <v>2</v>
      </c>
      <c r="BU37">
        <f t="shared" si="57"/>
        <v>0</v>
      </c>
      <c r="BV37">
        <f t="shared" si="57"/>
        <v>0</v>
      </c>
    </row>
    <row r="38" spans="51:74">
      <c r="AY38" t="s">
        <v>69</v>
      </c>
      <c r="BA38" s="82">
        <f>BA37/$AZ$36*100</f>
        <v>30</v>
      </c>
      <c r="BB38" s="82">
        <f t="shared" ref="BB38:BV38" si="58">BB37/$AZ$36*100</f>
        <v>90</v>
      </c>
      <c r="BC38" s="82"/>
      <c r="BD38" s="82">
        <f t="shared" si="58"/>
        <v>60</v>
      </c>
      <c r="BE38" s="82"/>
      <c r="BF38" s="82">
        <f t="shared" si="58"/>
        <v>50</v>
      </c>
      <c r="BG38" s="82"/>
      <c r="BH38" s="82">
        <f t="shared" si="58"/>
        <v>10</v>
      </c>
      <c r="BI38" s="82">
        <f t="shared" si="58"/>
        <v>10</v>
      </c>
      <c r="BJ38" s="82">
        <f t="shared" si="58"/>
        <v>10</v>
      </c>
      <c r="BK38" s="82">
        <f t="shared" si="58"/>
        <v>20</v>
      </c>
      <c r="BL38" s="82">
        <f t="shared" si="58"/>
        <v>0</v>
      </c>
      <c r="BM38" s="82">
        <f t="shared" si="58"/>
        <v>20</v>
      </c>
      <c r="BN38" s="82">
        <f t="shared" si="58"/>
        <v>0</v>
      </c>
      <c r="BO38" s="82">
        <f t="shared" si="58"/>
        <v>0</v>
      </c>
      <c r="BP38" s="82">
        <f t="shared" si="58"/>
        <v>0</v>
      </c>
      <c r="BQ38" s="82">
        <f t="shared" si="58"/>
        <v>0</v>
      </c>
      <c r="BR38" s="82">
        <f t="shared" si="58"/>
        <v>0</v>
      </c>
      <c r="BS38" s="82">
        <f t="shared" si="58"/>
        <v>0</v>
      </c>
      <c r="BT38" s="82">
        <f t="shared" si="58"/>
        <v>20</v>
      </c>
      <c r="BU38" s="82">
        <f t="shared" si="58"/>
        <v>0</v>
      </c>
      <c r="BV38" s="82">
        <f t="shared" si="58"/>
        <v>0</v>
      </c>
    </row>
    <row r="39" spans="51:74" ht="15.75" thickBot="1">
      <c r="BA39" t="s">
        <v>29</v>
      </c>
      <c r="BK39" t="s">
        <v>50</v>
      </c>
      <c r="BQ39" t="s">
        <v>53</v>
      </c>
    </row>
    <row r="40" spans="51:74" ht="15.75" thickBot="1">
      <c r="AY40" t="s">
        <v>23</v>
      </c>
      <c r="BA40" s="288">
        <f>COUNTIF(BC3:BC12,"&gt;0")/$AZ$36*100</f>
        <v>90</v>
      </c>
      <c r="BB40" s="289"/>
      <c r="BC40" s="83"/>
      <c r="BJ40" t="s">
        <v>26</v>
      </c>
      <c r="BK40" s="288">
        <f>COUNTIF(BM3:BM12,"&gt;0")/$AZ$36*100</f>
        <v>20</v>
      </c>
      <c r="BL40" s="289"/>
      <c r="BM40" s="83"/>
      <c r="BP40" t="s">
        <v>28</v>
      </c>
      <c r="BQ40" s="288">
        <f>COUNTIF(BS3:BS12,"&gt;0")/$AZ$36*100</f>
        <v>0</v>
      </c>
      <c r="BR40" s="289"/>
      <c r="BS40" s="83"/>
    </row>
    <row r="41" spans="51:74" ht="15.75" thickBot="1">
      <c r="AY41" t="s">
        <v>24</v>
      </c>
      <c r="BA41" s="305">
        <f>COUNTIF(BE3:BE104,"&gt;0")/$AZ$36*100</f>
        <v>100</v>
      </c>
      <c r="BB41" s="306"/>
      <c r="BC41" s="306"/>
      <c r="BD41" s="307"/>
      <c r="BE41" s="83"/>
    </row>
    <row r="42" spans="51:74" ht="15.75" thickBot="1">
      <c r="AY42" t="s">
        <v>70</v>
      </c>
      <c r="BA42" s="288">
        <f>COUNTIF(BG3:BG12,"&gt;0")/$AZ$36*100</f>
        <v>100</v>
      </c>
      <c r="BB42" s="308"/>
      <c r="BC42" s="308"/>
      <c r="BD42" s="308"/>
      <c r="BE42" s="308"/>
      <c r="BF42" s="289"/>
      <c r="BG42" s="57"/>
    </row>
    <row r="43" spans="51:74" ht="15.75" thickBot="1"/>
    <row r="44" spans="51:74" ht="15.75" thickBot="1">
      <c r="AY44" t="s">
        <v>23</v>
      </c>
      <c r="BA44" s="288">
        <f>COUNTIF(BC3:BC12,"&gt;1")/$AZ$36*100</f>
        <v>40</v>
      </c>
      <c r="BB44" s="289"/>
    </row>
  </sheetData>
  <protectedRanges>
    <protectedRange password="E804" sqref="T93:AI93" name="Dados da produção_1"/>
  </protectedRanges>
  <mergeCells count="30">
    <mergeCell ref="AY32:AZ32"/>
    <mergeCell ref="BA32:BB32"/>
    <mergeCell ref="BD32:BF32"/>
    <mergeCell ref="AY35:BV35"/>
    <mergeCell ref="BA40:BB40"/>
    <mergeCell ref="BK40:BL40"/>
    <mergeCell ref="BQ40:BR40"/>
    <mergeCell ref="BA41:BD41"/>
    <mergeCell ref="BA42:BF42"/>
    <mergeCell ref="AY28:BV28"/>
    <mergeCell ref="BA30:BB30"/>
    <mergeCell ref="BD30:BF30"/>
    <mergeCell ref="BA31:BB31"/>
    <mergeCell ref="BD31:BF31"/>
    <mergeCell ref="BA44:BB44"/>
    <mergeCell ref="CB17:CC17"/>
    <mergeCell ref="AY18:BV18"/>
    <mergeCell ref="BW18:BX18"/>
    <mergeCell ref="BW17:CA17"/>
    <mergeCell ref="BW19:BX19"/>
    <mergeCell ref="BW20:BX20"/>
    <mergeCell ref="BW21:BX21"/>
    <mergeCell ref="BW22:BW26"/>
    <mergeCell ref="BB23:BH23"/>
    <mergeCell ref="BB24:BH24"/>
    <mergeCell ref="BB25:BH25"/>
    <mergeCell ref="E1:S1"/>
    <mergeCell ref="U1:AI1"/>
    <mergeCell ref="AK1:AY1"/>
    <mergeCell ref="BA1:BV1"/>
  </mergeCells>
  <phoneticPr fontId="0" type="noConversion"/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DS48"/>
  <sheetViews>
    <sheetView topLeftCell="AX19" workbookViewId="0">
      <selection activeCell="BA48" sqref="BA48:BB48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5.75" thickBot="1">
      <c r="A3" s="24" t="s">
        <v>135</v>
      </c>
      <c r="B3" s="25">
        <v>1</v>
      </c>
      <c r="C3" s="97" t="s">
        <v>136</v>
      </c>
      <c r="D3" s="85" t="s">
        <v>36</v>
      </c>
      <c r="E3" s="86"/>
      <c r="F3" s="86"/>
      <c r="G3" s="86"/>
      <c r="H3" s="86">
        <v>1</v>
      </c>
      <c r="I3" s="86">
        <v>1</v>
      </c>
      <c r="J3" s="86"/>
      <c r="K3" s="86">
        <v>1</v>
      </c>
      <c r="L3" s="86"/>
      <c r="M3" s="86"/>
      <c r="N3" s="86"/>
      <c r="O3" s="86"/>
      <c r="P3" s="86"/>
      <c r="Q3" s="86"/>
      <c r="R3" s="86"/>
      <c r="S3" s="86"/>
      <c r="T3" s="50" t="s">
        <v>36</v>
      </c>
      <c r="U3" s="86"/>
      <c r="V3" s="86"/>
      <c r="W3" s="86"/>
      <c r="X3" s="86">
        <v>1</v>
      </c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2</v>
      </c>
      <c r="BA3" s="30">
        <f t="shared" ref="BA3:BB16" si="0">SUM(E3,U3,AK3)</f>
        <v>0</v>
      </c>
      <c r="BB3" s="31">
        <f t="shared" si="0"/>
        <v>0</v>
      </c>
      <c r="BC3" s="31">
        <f>SUM(BA3:BB3)</f>
        <v>0</v>
      </c>
      <c r="BD3" s="31">
        <f t="shared" ref="BD3:BD16" si="1">SUM(G3,W3,AM3)</f>
        <v>0</v>
      </c>
      <c r="BE3" s="31">
        <f>SUM(BC3:BD3)</f>
        <v>0</v>
      </c>
      <c r="BF3" s="31">
        <f t="shared" ref="BF3:BF16" si="2">SUM(H3,X3,AN3)</f>
        <v>2</v>
      </c>
      <c r="BG3" s="31">
        <f>BA3+BB3+BD3+BF3</f>
        <v>2</v>
      </c>
      <c r="BH3" s="31">
        <f t="shared" ref="BH3:BJ16" si="3">SUM(I3,Y3,AO3)</f>
        <v>1</v>
      </c>
      <c r="BI3" s="31">
        <f t="shared" si="3"/>
        <v>0</v>
      </c>
      <c r="BJ3" s="31">
        <f t="shared" si="3"/>
        <v>1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16" si="4">SUM(AT3,AD3,N3)</f>
        <v>0</v>
      </c>
      <c r="BO3" s="31">
        <f t="shared" si="4"/>
        <v>0</v>
      </c>
      <c r="BP3" s="31">
        <f>IF(BO3&gt;=3,3,BO3)</f>
        <v>0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16" si="5">SUM(AX3,AH3,R3)</f>
        <v>0</v>
      </c>
      <c r="BU3" s="32">
        <f t="shared" si="5"/>
        <v>0</v>
      </c>
      <c r="BV3" s="32">
        <f>IF(BU3&gt;=3,3,BU3)</f>
        <v>0</v>
      </c>
      <c r="BX3" s="30">
        <f>(BA3*100)+(BB3*80)+(BD3*60)+(BF3*40)+(BH3*20)</f>
        <v>100</v>
      </c>
      <c r="BY3" s="31">
        <f>IF(BI3&gt;3,30,BI3*10)</f>
        <v>0</v>
      </c>
      <c r="BZ3" s="31">
        <f>IF(BJ3&gt;3,15,BJ3*5)</f>
        <v>5</v>
      </c>
      <c r="CA3" s="31">
        <f>(BK3*200)+(BL3*100)+(BN3*50)+(BP3*20)</f>
        <v>0</v>
      </c>
      <c r="CB3" s="31">
        <f>(BQ3*100)+(BR3*50)+(BT3*25)+(BV3*10)</f>
        <v>0</v>
      </c>
      <c r="CC3" s="32">
        <f>IF(AZ3&gt;0,SUM(BX3:CB3),"")</f>
        <v>105</v>
      </c>
      <c r="CD3" s="176">
        <f t="shared" ref="CD3:CD16" si="6">$CC3-(($CE$2/3)*$AZ3)</f>
        <v>-41.666666666666657</v>
      </c>
      <c r="CE3" s="24" t="str">
        <f>IF(AZ3=0," ",IF(CD3&gt;=0,3,"NAO"))</f>
        <v>NAO</v>
      </c>
      <c r="CF3" s="176">
        <f t="shared" ref="CF3:CF16" si="7">$CC3-(($CG$2/3)*$AZ3)</f>
        <v>-81.666666666666657</v>
      </c>
      <c r="CG3" s="24" t="str">
        <f>IF(AZ3=0," ",IF(CF3&gt;=0,4,"NAO"))</f>
        <v>NAO</v>
      </c>
      <c r="CH3" s="176">
        <f t="shared" ref="CH3:CH16" si="8">$CC3-(($CI$2/3)*$AZ3)</f>
        <v>-135</v>
      </c>
      <c r="CI3" s="24" t="str">
        <f>IF(AZ3=0," ",IF(CH3&gt;=0,5,"NAO"))</f>
        <v>NAO</v>
      </c>
      <c r="CJ3" s="24">
        <f t="shared" ref="CJ3:CJ16" si="9">(CC3)/(SUM($CC$3:$CC$16))*100</f>
        <v>2.3569023569023568</v>
      </c>
      <c r="CK3" s="24">
        <f t="shared" ref="CK3:CK16" si="10">(CC3/(SUM($CC$3:$CC$16))*100)</f>
        <v>2.3569023569023568</v>
      </c>
      <c r="CM3" s="24">
        <f t="shared" ref="CM3:CM16" si="11">BA3/(SUM(BA$3:BA$16)/100)</f>
        <v>0</v>
      </c>
      <c r="CN3" s="24">
        <f t="shared" ref="CN3:CN16" si="12">BB3/(SUM(BB$3:BB$16)/100)</f>
        <v>0</v>
      </c>
      <c r="CO3" s="24">
        <f t="shared" ref="CO3:CO16" si="13">BD3/(SUM(BD$3:BD$16)/100)</f>
        <v>0</v>
      </c>
      <c r="CP3" s="24">
        <f t="shared" ref="CP3:CP16" si="14">BF3/(SUM(BF$3:BF$16)/100)</f>
        <v>50</v>
      </c>
      <c r="CQ3" s="24">
        <f t="shared" ref="CQ3:CQ16" si="15">BH3/(SUM(BH$3:BH$16)/100)</f>
        <v>9.0909090909090917</v>
      </c>
      <c r="CR3" s="24">
        <f t="shared" ref="CR3:CR16" si="16">BI3/(SUM(BI$3:BI$16)/100)</f>
        <v>0</v>
      </c>
      <c r="CS3" s="24">
        <f t="shared" ref="CS3:CS16" si="17">BJ3/(SUM(BJ$3:BJ$16)/100)</f>
        <v>5.8823529411764701</v>
      </c>
      <c r="CT3" s="24">
        <f t="shared" ref="CT3:CT16" si="18">BK3/(SUM(BK$3:BK$16)/100)</f>
        <v>0</v>
      </c>
      <c r="CU3" s="24" t="e">
        <f t="shared" ref="CU3:CU16" si="19">BL3/(SUM(BL$3:BL$16)/100)</f>
        <v>#DIV/0!</v>
      </c>
      <c r="CV3" s="24">
        <f t="shared" ref="CV3:CV16" si="20">BN3/(SUM(BN$3:BN$16)/100)</f>
        <v>0</v>
      </c>
      <c r="CW3" s="24" t="e">
        <f t="shared" ref="CW3:CW16" si="21">BO3/(SUM(BO$3:BO$16)/100)</f>
        <v>#DIV/0!</v>
      </c>
      <c r="CX3" s="24" t="e">
        <f t="shared" ref="CX3:CX16" si="22">BP3/(SUM(BP$3:BP$16)/100)</f>
        <v>#DIV/0!</v>
      </c>
      <c r="CY3" s="24">
        <f t="shared" ref="CY3:CY16" si="23">BQ3/(SUM(BQ$3:BQ$16)/100)</f>
        <v>0</v>
      </c>
      <c r="CZ3" s="24">
        <f t="shared" ref="CZ3:CZ16" si="24">BR3/(SUM(BR$3:BR$16)/100)</f>
        <v>0</v>
      </c>
      <c r="DA3" s="24">
        <f t="shared" ref="DA3:DA16" si="25">BT3/(SUM(BT$3:BT$16)/100)</f>
        <v>0</v>
      </c>
      <c r="DB3" s="24" t="e">
        <f t="shared" ref="DB3:DB16" si="26">BU3/(SUM(BU$3:BU$16)/100)</f>
        <v>#DIV/0!</v>
      </c>
      <c r="DC3" s="24" t="e">
        <f t="shared" ref="DC3:DC16" si="27">BV3/(SUM(BV$3:BV$16)/100)</f>
        <v>#DIV/0!</v>
      </c>
      <c r="DE3" s="24">
        <f>COUNTIF(BA3,"&lt;&gt;0")</f>
        <v>0</v>
      </c>
      <c r="DF3" s="24">
        <f>COUNTIF(BB3,"&lt;&gt;0")</f>
        <v>0</v>
      </c>
      <c r="DG3" s="24">
        <f>COUNTIF(BD3,"&lt;&gt;0")</f>
        <v>0</v>
      </c>
      <c r="DH3" s="24">
        <f>COUNTIF(BF3,"&lt;&gt;0")</f>
        <v>1</v>
      </c>
      <c r="DI3" s="24">
        <f t="shared" ref="DI3:DM16" si="28">COUNTIF(BH3,"&lt;&gt;0")</f>
        <v>1</v>
      </c>
      <c r="DJ3" s="24">
        <f t="shared" si="28"/>
        <v>0</v>
      </c>
      <c r="DK3" s="24">
        <f t="shared" si="28"/>
        <v>1</v>
      </c>
      <c r="DL3" s="24">
        <f t="shared" si="28"/>
        <v>0</v>
      </c>
      <c r="DM3" s="24">
        <f t="shared" si="28"/>
        <v>0</v>
      </c>
      <c r="DN3" s="24">
        <f t="shared" ref="DN3:DN16" si="29">COUNTIF(BN3,"&lt;&gt;0")</f>
        <v>0</v>
      </c>
      <c r="DO3" s="24">
        <f>COUNTIF(BP3,"&lt;&gt;0")</f>
        <v>0</v>
      </c>
      <c r="DP3" s="24">
        <f>COUNTIF(BQ3,"&lt;&gt;0")</f>
        <v>0</v>
      </c>
      <c r="DQ3" s="24">
        <f>COUNTIF(BR3,"&lt;&gt;0")</f>
        <v>0</v>
      </c>
      <c r="DR3" s="24">
        <f>COUNTIF(BT3,"&lt;&gt;0")</f>
        <v>0</v>
      </c>
      <c r="DS3" s="24">
        <f>COUNTIF(BV3,"&lt;&gt;0")</f>
        <v>0</v>
      </c>
    </row>
    <row r="4" spans="1:123" s="24" customFormat="1" ht="15.75" thickBot="1">
      <c r="A4" s="24" t="s">
        <v>135</v>
      </c>
      <c r="B4" s="25">
        <v>2</v>
      </c>
      <c r="C4" s="25" t="s">
        <v>137</v>
      </c>
      <c r="D4" s="85" t="s">
        <v>36</v>
      </c>
      <c r="E4" s="33"/>
      <c r="F4" s="33"/>
      <c r="G4" s="33">
        <v>2</v>
      </c>
      <c r="H4" s="33"/>
      <c r="I4" s="33"/>
      <c r="J4" s="33">
        <v>1</v>
      </c>
      <c r="K4" s="33">
        <v>2</v>
      </c>
      <c r="L4" s="33"/>
      <c r="M4" s="33"/>
      <c r="N4" s="33"/>
      <c r="O4" s="33"/>
      <c r="P4" s="33"/>
      <c r="Q4" s="33"/>
      <c r="R4" s="33">
        <v>2</v>
      </c>
      <c r="S4" s="33"/>
      <c r="T4" s="50" t="s">
        <v>36</v>
      </c>
      <c r="U4" s="33"/>
      <c r="V4" s="33">
        <v>1</v>
      </c>
      <c r="W4" s="33"/>
      <c r="X4" s="33"/>
      <c r="Y4" s="33"/>
      <c r="Z4" s="33"/>
      <c r="AA4" s="33">
        <v>1</v>
      </c>
      <c r="AB4" s="33"/>
      <c r="AC4" s="33"/>
      <c r="AD4" s="33"/>
      <c r="AE4" s="33"/>
      <c r="AF4" s="33"/>
      <c r="AG4" s="33"/>
      <c r="AH4" s="33">
        <v>1</v>
      </c>
      <c r="AI4" s="33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16" si="30">COUNTIF(D4:AY4,"P")</f>
        <v>2</v>
      </c>
      <c r="BA4" s="30">
        <f t="shared" si="0"/>
        <v>0</v>
      </c>
      <c r="BB4" s="31">
        <f t="shared" si="0"/>
        <v>1</v>
      </c>
      <c r="BC4" s="31">
        <f t="shared" ref="BC4:BC16" si="31">SUM(BA4:BB4)</f>
        <v>1</v>
      </c>
      <c r="BD4" s="31">
        <f t="shared" si="1"/>
        <v>2</v>
      </c>
      <c r="BE4" s="31">
        <f t="shared" ref="BE4:BE16" si="32">SUM(BC4:BD4)</f>
        <v>3</v>
      </c>
      <c r="BF4" s="31">
        <f t="shared" si="2"/>
        <v>0</v>
      </c>
      <c r="BG4" s="31">
        <f t="shared" ref="BG4:BG16" si="33">BA4+BB4+BD4+BF4</f>
        <v>3</v>
      </c>
      <c r="BH4" s="31">
        <f t="shared" si="3"/>
        <v>0</v>
      </c>
      <c r="BI4" s="31">
        <f t="shared" si="3"/>
        <v>1</v>
      </c>
      <c r="BJ4" s="31">
        <f t="shared" si="3"/>
        <v>3</v>
      </c>
      <c r="BK4" s="31">
        <f t="shared" ref="BK4:BL16" si="34">SUM(AR4,AB4,L4)</f>
        <v>0</v>
      </c>
      <c r="BL4" s="31">
        <f t="shared" si="34"/>
        <v>0</v>
      </c>
      <c r="BM4" s="31">
        <f t="shared" ref="BM4:BM16" si="35">SUM(BK4:BL4)</f>
        <v>0</v>
      </c>
      <c r="BN4" s="31">
        <f t="shared" si="4"/>
        <v>0</v>
      </c>
      <c r="BO4" s="31">
        <f t="shared" si="4"/>
        <v>0</v>
      </c>
      <c r="BP4" s="31">
        <f t="shared" ref="BP4:BP16" si="36">IF(BO4&gt;=3,3,BO4)</f>
        <v>0</v>
      </c>
      <c r="BQ4" s="31">
        <f t="shared" ref="BQ4:BR16" si="37">SUM(AV4,AF4,P4)</f>
        <v>0</v>
      </c>
      <c r="BR4" s="31">
        <f t="shared" si="37"/>
        <v>0</v>
      </c>
      <c r="BS4" s="31">
        <f t="shared" ref="BS4:BS16" si="38">SUM(BQ4:BR4)</f>
        <v>0</v>
      </c>
      <c r="BT4" s="31">
        <f t="shared" si="5"/>
        <v>3</v>
      </c>
      <c r="BU4" s="32">
        <f t="shared" si="5"/>
        <v>0</v>
      </c>
      <c r="BV4" s="32">
        <f t="shared" ref="BV4:BV16" si="39">IF(BU4&gt;=3,3,BU4)</f>
        <v>0</v>
      </c>
      <c r="BX4" s="30">
        <f t="shared" ref="BX4:BX16" si="40">(BA4*100)+(BB4*80)+(BD4*60)+(BF4*40)+(BH4*20)</f>
        <v>200</v>
      </c>
      <c r="BY4" s="31">
        <f t="shared" ref="BY4:BY16" si="41">IF(BI4&gt;3,30,BI4*10)</f>
        <v>10</v>
      </c>
      <c r="BZ4" s="31">
        <f t="shared" ref="BZ4:BZ16" si="42">IF(BJ4&gt;3,15,BJ4*5)</f>
        <v>15</v>
      </c>
      <c r="CA4" s="31">
        <f t="shared" ref="CA4:CA16" si="43">(BK4*200)+(BL4*100)+(BN4*50)+(BP4*20)</f>
        <v>0</v>
      </c>
      <c r="CB4" s="31">
        <f t="shared" ref="CB4:CB16" si="44">(BQ4*100)+(BR4*50)+(BT4*25)+(BV4*10)</f>
        <v>75</v>
      </c>
      <c r="CC4" s="32">
        <f t="shared" ref="CC4:CC16" si="45">IF(AZ4&gt;0,SUM(BX4:CB4),"")</f>
        <v>300</v>
      </c>
      <c r="CD4" s="176">
        <f t="shared" si="6"/>
        <v>153.33333333333334</v>
      </c>
      <c r="CE4" s="24">
        <f t="shared" ref="CE4:CE16" si="46">IF(AZ4=0," ",IF(CD4&gt;=0,3,"NAO"))</f>
        <v>3</v>
      </c>
      <c r="CF4" s="176">
        <f t="shared" si="7"/>
        <v>113.33333333333334</v>
      </c>
      <c r="CG4" s="24">
        <f t="shared" ref="CG4:CG16" si="47">IF(AZ4=0," ",IF(CF4&gt;=0,4,"NAO"))</f>
        <v>4</v>
      </c>
      <c r="CH4" s="176">
        <f t="shared" si="8"/>
        <v>60</v>
      </c>
      <c r="CI4" s="24">
        <f t="shared" ref="CI4:CI16" si="48">IF(AZ4=0," ",IF(CH4&gt;=0,5,"NAO"))</f>
        <v>5</v>
      </c>
      <c r="CJ4" s="24">
        <f t="shared" si="9"/>
        <v>6.7340067340067336</v>
      </c>
      <c r="CK4" s="24">
        <f t="shared" si="10"/>
        <v>6.7340067340067336</v>
      </c>
      <c r="CM4" s="24">
        <f t="shared" si="11"/>
        <v>0</v>
      </c>
      <c r="CN4" s="24">
        <f t="shared" si="12"/>
        <v>11.111111111111111</v>
      </c>
      <c r="CO4" s="24">
        <f t="shared" si="13"/>
        <v>10</v>
      </c>
      <c r="CP4" s="24">
        <f t="shared" si="14"/>
        <v>0</v>
      </c>
      <c r="CQ4" s="24">
        <f t="shared" si="15"/>
        <v>0</v>
      </c>
      <c r="CR4" s="24">
        <f t="shared" si="16"/>
        <v>16.666666666666668</v>
      </c>
      <c r="CS4" s="24">
        <f t="shared" si="17"/>
        <v>17.647058823529409</v>
      </c>
      <c r="CT4" s="24">
        <f t="shared" si="18"/>
        <v>0</v>
      </c>
      <c r="CU4" s="24" t="e">
        <f t="shared" si="19"/>
        <v>#DIV/0!</v>
      </c>
      <c r="CV4" s="24">
        <f t="shared" si="20"/>
        <v>0</v>
      </c>
      <c r="CW4" s="24" t="e">
        <f t="shared" si="21"/>
        <v>#DIV/0!</v>
      </c>
      <c r="CX4" s="24" t="e">
        <f t="shared" si="22"/>
        <v>#DIV/0!</v>
      </c>
      <c r="CY4" s="24">
        <f t="shared" si="23"/>
        <v>0</v>
      </c>
      <c r="CZ4" s="24">
        <f t="shared" si="24"/>
        <v>0</v>
      </c>
      <c r="DA4" s="24">
        <f t="shared" si="25"/>
        <v>14.285714285714286</v>
      </c>
      <c r="DB4" s="24" t="e">
        <f t="shared" si="26"/>
        <v>#DIV/0!</v>
      </c>
      <c r="DC4" s="24" t="e">
        <f t="shared" si="27"/>
        <v>#DIV/0!</v>
      </c>
      <c r="DE4" s="24">
        <f t="shared" ref="DE4:DF16" si="49">COUNTIF(BA4,"&lt;&gt;0")</f>
        <v>0</v>
      </c>
      <c r="DF4" s="24">
        <f t="shared" si="49"/>
        <v>1</v>
      </c>
      <c r="DG4" s="24">
        <f t="shared" ref="DG4:DG16" si="50">COUNTIF(BD4,"&lt;&gt;0")</f>
        <v>1</v>
      </c>
      <c r="DH4" s="24">
        <f t="shared" ref="DH4:DH16" si="51">COUNTIF(BF4,"&lt;&gt;0")</f>
        <v>0</v>
      </c>
      <c r="DI4" s="24">
        <f t="shared" si="28"/>
        <v>0</v>
      </c>
      <c r="DJ4" s="24">
        <f t="shared" si="28"/>
        <v>1</v>
      </c>
      <c r="DK4" s="24">
        <f t="shared" si="28"/>
        <v>1</v>
      </c>
      <c r="DL4" s="24">
        <f t="shared" si="28"/>
        <v>0</v>
      </c>
      <c r="DM4" s="24">
        <f t="shared" si="28"/>
        <v>0</v>
      </c>
      <c r="DN4" s="24">
        <f t="shared" si="29"/>
        <v>0</v>
      </c>
      <c r="DO4" s="24">
        <f t="shared" ref="DO4:DQ16" si="52">COUNTIF(BP4,"&lt;&gt;0")</f>
        <v>0</v>
      </c>
      <c r="DP4" s="24">
        <f t="shared" si="52"/>
        <v>0</v>
      </c>
      <c r="DQ4" s="24">
        <f t="shared" si="52"/>
        <v>0</v>
      </c>
      <c r="DR4" s="24">
        <f t="shared" ref="DR4:DR16" si="53">COUNTIF(BT4,"&lt;&gt;0")</f>
        <v>1</v>
      </c>
      <c r="DS4" s="24">
        <f t="shared" ref="DS4:DS16" si="54">COUNTIF(BV4,"&lt;&gt;0")</f>
        <v>0</v>
      </c>
    </row>
    <row r="5" spans="1:123" s="24" customFormat="1" ht="15.75" thickBot="1">
      <c r="A5" s="24" t="s">
        <v>135</v>
      </c>
      <c r="B5" s="25">
        <v>3</v>
      </c>
      <c r="C5" s="25" t="s">
        <v>138</v>
      </c>
      <c r="D5" s="85" t="s">
        <v>36</v>
      </c>
      <c r="E5" s="33"/>
      <c r="F5" s="33">
        <v>1</v>
      </c>
      <c r="G5" s="33"/>
      <c r="H5" s="33"/>
      <c r="I5" s="33">
        <v>1</v>
      </c>
      <c r="J5" s="33"/>
      <c r="K5" s="33">
        <v>4</v>
      </c>
      <c r="L5" s="33"/>
      <c r="M5" s="33"/>
      <c r="N5" s="33"/>
      <c r="O5" s="33"/>
      <c r="P5" s="33"/>
      <c r="Q5" s="33">
        <v>1</v>
      </c>
      <c r="R5" s="33">
        <v>1</v>
      </c>
      <c r="S5" s="33"/>
      <c r="T5" s="50" t="s">
        <v>36</v>
      </c>
      <c r="U5" s="33">
        <v>1</v>
      </c>
      <c r="V5" s="33">
        <v>1</v>
      </c>
      <c r="W5" s="33">
        <v>2</v>
      </c>
      <c r="X5" s="33"/>
      <c r="Y5" s="33"/>
      <c r="Z5" s="33"/>
      <c r="AA5" s="33">
        <v>1</v>
      </c>
      <c r="AB5" s="33"/>
      <c r="AC5" s="33"/>
      <c r="AD5" s="33"/>
      <c r="AE5" s="33"/>
      <c r="AF5" s="33"/>
      <c r="AG5" s="33"/>
      <c r="AH5" s="33">
        <v>1</v>
      </c>
      <c r="AI5" s="33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30"/>
        <v>2</v>
      </c>
      <c r="BA5" s="30">
        <f t="shared" si="0"/>
        <v>1</v>
      </c>
      <c r="BB5" s="31">
        <f t="shared" si="0"/>
        <v>2</v>
      </c>
      <c r="BC5" s="31">
        <f t="shared" si="31"/>
        <v>3</v>
      </c>
      <c r="BD5" s="31">
        <f t="shared" si="1"/>
        <v>2</v>
      </c>
      <c r="BE5" s="31">
        <f t="shared" si="32"/>
        <v>5</v>
      </c>
      <c r="BF5" s="31">
        <f t="shared" si="2"/>
        <v>0</v>
      </c>
      <c r="BG5" s="31">
        <f t="shared" si="33"/>
        <v>5</v>
      </c>
      <c r="BH5" s="31">
        <f t="shared" si="3"/>
        <v>1</v>
      </c>
      <c r="BI5" s="31">
        <f t="shared" si="3"/>
        <v>0</v>
      </c>
      <c r="BJ5" s="31">
        <f t="shared" si="3"/>
        <v>5</v>
      </c>
      <c r="BK5" s="31">
        <f t="shared" si="34"/>
        <v>0</v>
      </c>
      <c r="BL5" s="31">
        <f t="shared" si="34"/>
        <v>0</v>
      </c>
      <c r="BM5" s="31">
        <f t="shared" si="35"/>
        <v>0</v>
      </c>
      <c r="BN5" s="31">
        <f t="shared" si="4"/>
        <v>0</v>
      </c>
      <c r="BO5" s="31">
        <f t="shared" si="4"/>
        <v>0</v>
      </c>
      <c r="BP5" s="31">
        <f t="shared" si="36"/>
        <v>0</v>
      </c>
      <c r="BQ5" s="31">
        <f t="shared" si="37"/>
        <v>0</v>
      </c>
      <c r="BR5" s="31">
        <f t="shared" si="37"/>
        <v>1</v>
      </c>
      <c r="BS5" s="31">
        <f t="shared" si="38"/>
        <v>1</v>
      </c>
      <c r="BT5" s="31">
        <f t="shared" si="5"/>
        <v>2</v>
      </c>
      <c r="BU5" s="32">
        <f t="shared" si="5"/>
        <v>0</v>
      </c>
      <c r="BV5" s="32">
        <f t="shared" si="39"/>
        <v>0</v>
      </c>
      <c r="BX5" s="30">
        <f t="shared" si="40"/>
        <v>400</v>
      </c>
      <c r="BY5" s="31">
        <f t="shared" si="41"/>
        <v>0</v>
      </c>
      <c r="BZ5" s="31">
        <f t="shared" si="42"/>
        <v>15</v>
      </c>
      <c r="CA5" s="31">
        <f t="shared" si="43"/>
        <v>0</v>
      </c>
      <c r="CB5" s="31">
        <f t="shared" si="44"/>
        <v>100</v>
      </c>
      <c r="CC5" s="32">
        <f t="shared" si="45"/>
        <v>515</v>
      </c>
      <c r="CD5" s="176">
        <f t="shared" si="6"/>
        <v>368.33333333333337</v>
      </c>
      <c r="CE5" s="24">
        <f t="shared" si="46"/>
        <v>3</v>
      </c>
      <c r="CF5" s="176">
        <f t="shared" si="7"/>
        <v>328.33333333333337</v>
      </c>
      <c r="CG5" s="24">
        <f t="shared" si="47"/>
        <v>4</v>
      </c>
      <c r="CH5" s="176">
        <f t="shared" si="8"/>
        <v>275</v>
      </c>
      <c r="CI5" s="24">
        <f t="shared" si="48"/>
        <v>5</v>
      </c>
      <c r="CJ5" s="24">
        <f t="shared" si="9"/>
        <v>11.560044893378226</v>
      </c>
      <c r="CK5" s="24">
        <f t="shared" si="10"/>
        <v>11.560044893378226</v>
      </c>
      <c r="CM5" s="24">
        <f t="shared" si="11"/>
        <v>25</v>
      </c>
      <c r="CN5" s="24">
        <f t="shared" si="12"/>
        <v>22.222222222222221</v>
      </c>
      <c r="CO5" s="24">
        <f t="shared" si="13"/>
        <v>10</v>
      </c>
      <c r="CP5" s="24">
        <f t="shared" si="14"/>
        <v>0</v>
      </c>
      <c r="CQ5" s="24">
        <f t="shared" si="15"/>
        <v>9.0909090909090917</v>
      </c>
      <c r="CR5" s="24">
        <f t="shared" si="16"/>
        <v>0</v>
      </c>
      <c r="CS5" s="24">
        <f t="shared" si="17"/>
        <v>29.411764705882351</v>
      </c>
      <c r="CT5" s="24">
        <f t="shared" si="18"/>
        <v>0</v>
      </c>
      <c r="CU5" s="24" t="e">
        <f t="shared" si="19"/>
        <v>#DIV/0!</v>
      </c>
      <c r="CV5" s="24">
        <f t="shared" si="20"/>
        <v>0</v>
      </c>
      <c r="CW5" s="24" t="e">
        <f t="shared" si="21"/>
        <v>#DIV/0!</v>
      </c>
      <c r="CX5" s="24" t="e">
        <f t="shared" si="22"/>
        <v>#DIV/0!</v>
      </c>
      <c r="CY5" s="24">
        <f t="shared" si="23"/>
        <v>0</v>
      </c>
      <c r="CZ5" s="24">
        <f t="shared" si="24"/>
        <v>50</v>
      </c>
      <c r="DA5" s="24">
        <f t="shared" si="25"/>
        <v>9.5238095238095237</v>
      </c>
      <c r="DB5" s="24" t="e">
        <f t="shared" si="26"/>
        <v>#DIV/0!</v>
      </c>
      <c r="DC5" s="24" t="e">
        <f t="shared" si="27"/>
        <v>#DIV/0!</v>
      </c>
      <c r="DE5" s="24">
        <f t="shared" si="49"/>
        <v>1</v>
      </c>
      <c r="DF5" s="24">
        <f t="shared" si="49"/>
        <v>1</v>
      </c>
      <c r="DG5" s="24">
        <f t="shared" si="50"/>
        <v>1</v>
      </c>
      <c r="DH5" s="24">
        <f t="shared" si="51"/>
        <v>0</v>
      </c>
      <c r="DI5" s="24">
        <f t="shared" si="28"/>
        <v>1</v>
      </c>
      <c r="DJ5" s="24">
        <f t="shared" si="28"/>
        <v>0</v>
      </c>
      <c r="DK5" s="24">
        <f t="shared" si="28"/>
        <v>1</v>
      </c>
      <c r="DL5" s="24">
        <f t="shared" si="28"/>
        <v>0</v>
      </c>
      <c r="DM5" s="24">
        <f t="shared" si="28"/>
        <v>0</v>
      </c>
      <c r="DN5" s="24">
        <f t="shared" si="29"/>
        <v>0</v>
      </c>
      <c r="DO5" s="24">
        <f t="shared" si="52"/>
        <v>0</v>
      </c>
      <c r="DP5" s="24">
        <f t="shared" si="52"/>
        <v>0</v>
      </c>
      <c r="DQ5" s="24">
        <f t="shared" si="52"/>
        <v>1</v>
      </c>
      <c r="DR5" s="24">
        <f t="shared" si="53"/>
        <v>1</v>
      </c>
      <c r="DS5" s="24">
        <f t="shared" si="54"/>
        <v>0</v>
      </c>
    </row>
    <row r="6" spans="1:123" s="24" customFormat="1" ht="15.75" thickBot="1">
      <c r="A6" s="24" t="s">
        <v>135</v>
      </c>
      <c r="B6" s="25">
        <v>4</v>
      </c>
      <c r="C6" s="25" t="s">
        <v>139</v>
      </c>
      <c r="D6" s="85" t="s">
        <v>36</v>
      </c>
      <c r="E6" s="33"/>
      <c r="F6" s="33">
        <v>2</v>
      </c>
      <c r="G6" s="33">
        <v>1</v>
      </c>
      <c r="H6" s="33"/>
      <c r="I6" s="33">
        <v>1</v>
      </c>
      <c r="J6" s="33"/>
      <c r="K6" s="33"/>
      <c r="L6" s="33"/>
      <c r="M6" s="33"/>
      <c r="N6" s="33"/>
      <c r="O6" s="33"/>
      <c r="P6" s="33"/>
      <c r="Q6" s="33"/>
      <c r="R6" s="33"/>
      <c r="S6" s="33"/>
      <c r="T6" s="50" t="s">
        <v>36</v>
      </c>
      <c r="U6" s="33"/>
      <c r="V6" s="33">
        <v>1</v>
      </c>
      <c r="W6" s="33"/>
      <c r="X6" s="33"/>
      <c r="Y6" s="33">
        <v>2</v>
      </c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30"/>
        <v>2</v>
      </c>
      <c r="BA6" s="30">
        <f t="shared" si="0"/>
        <v>0</v>
      </c>
      <c r="BB6" s="31">
        <f t="shared" si="0"/>
        <v>3</v>
      </c>
      <c r="BC6" s="31">
        <f t="shared" si="31"/>
        <v>3</v>
      </c>
      <c r="BD6" s="31">
        <f t="shared" si="1"/>
        <v>1</v>
      </c>
      <c r="BE6" s="31">
        <f t="shared" si="32"/>
        <v>4</v>
      </c>
      <c r="BF6" s="31">
        <f t="shared" si="2"/>
        <v>0</v>
      </c>
      <c r="BG6" s="31">
        <f t="shared" si="33"/>
        <v>4</v>
      </c>
      <c r="BH6" s="31">
        <f t="shared" si="3"/>
        <v>3</v>
      </c>
      <c r="BI6" s="31">
        <f t="shared" si="3"/>
        <v>0</v>
      </c>
      <c r="BJ6" s="31">
        <f t="shared" si="3"/>
        <v>0</v>
      </c>
      <c r="BK6" s="31">
        <f t="shared" si="34"/>
        <v>0</v>
      </c>
      <c r="BL6" s="31">
        <f t="shared" si="34"/>
        <v>0</v>
      </c>
      <c r="BM6" s="31">
        <f t="shared" si="35"/>
        <v>0</v>
      </c>
      <c r="BN6" s="31">
        <f t="shared" si="4"/>
        <v>0</v>
      </c>
      <c r="BO6" s="31">
        <f t="shared" si="4"/>
        <v>0</v>
      </c>
      <c r="BP6" s="31">
        <f t="shared" si="36"/>
        <v>0</v>
      </c>
      <c r="BQ6" s="31">
        <f t="shared" si="37"/>
        <v>0</v>
      </c>
      <c r="BR6" s="31">
        <f t="shared" si="37"/>
        <v>0</v>
      </c>
      <c r="BS6" s="31">
        <f t="shared" si="38"/>
        <v>0</v>
      </c>
      <c r="BT6" s="31">
        <f t="shared" si="5"/>
        <v>0</v>
      </c>
      <c r="BU6" s="32">
        <f t="shared" si="5"/>
        <v>0</v>
      </c>
      <c r="BV6" s="32">
        <f t="shared" si="39"/>
        <v>0</v>
      </c>
      <c r="BX6" s="30">
        <f t="shared" si="40"/>
        <v>360</v>
      </c>
      <c r="BY6" s="31">
        <f t="shared" si="41"/>
        <v>0</v>
      </c>
      <c r="BZ6" s="31">
        <f t="shared" si="42"/>
        <v>0</v>
      </c>
      <c r="CA6" s="31">
        <f t="shared" si="43"/>
        <v>0</v>
      </c>
      <c r="CB6" s="31">
        <f t="shared" si="44"/>
        <v>0</v>
      </c>
      <c r="CC6" s="32">
        <f t="shared" si="45"/>
        <v>360</v>
      </c>
      <c r="CD6" s="176">
        <f t="shared" si="6"/>
        <v>213.33333333333334</v>
      </c>
      <c r="CE6" s="24">
        <f t="shared" si="46"/>
        <v>3</v>
      </c>
      <c r="CF6" s="176">
        <f t="shared" si="7"/>
        <v>173.33333333333334</v>
      </c>
      <c r="CG6" s="24">
        <f t="shared" si="47"/>
        <v>4</v>
      </c>
      <c r="CH6" s="176">
        <f t="shared" si="8"/>
        <v>120</v>
      </c>
      <c r="CI6" s="24">
        <f t="shared" si="48"/>
        <v>5</v>
      </c>
      <c r="CJ6" s="24">
        <f t="shared" si="9"/>
        <v>8.0808080808080813</v>
      </c>
      <c r="CK6" s="24">
        <f t="shared" si="10"/>
        <v>8.0808080808080813</v>
      </c>
      <c r="CM6" s="24">
        <f t="shared" si="11"/>
        <v>0</v>
      </c>
      <c r="CN6" s="24">
        <f t="shared" si="12"/>
        <v>33.333333333333336</v>
      </c>
      <c r="CO6" s="24">
        <f t="shared" si="13"/>
        <v>5</v>
      </c>
      <c r="CP6" s="24">
        <f t="shared" si="14"/>
        <v>0</v>
      </c>
      <c r="CQ6" s="24">
        <f t="shared" si="15"/>
        <v>27.272727272727273</v>
      </c>
      <c r="CR6" s="24">
        <f t="shared" si="16"/>
        <v>0</v>
      </c>
      <c r="CS6" s="24">
        <f t="shared" si="17"/>
        <v>0</v>
      </c>
      <c r="CT6" s="24">
        <f t="shared" si="18"/>
        <v>0</v>
      </c>
      <c r="CU6" s="24" t="e">
        <f t="shared" si="19"/>
        <v>#DIV/0!</v>
      </c>
      <c r="CV6" s="24">
        <f t="shared" si="20"/>
        <v>0</v>
      </c>
      <c r="CW6" s="24" t="e">
        <f t="shared" si="21"/>
        <v>#DIV/0!</v>
      </c>
      <c r="CX6" s="24" t="e">
        <f t="shared" si="22"/>
        <v>#DIV/0!</v>
      </c>
      <c r="CY6" s="24">
        <f t="shared" si="23"/>
        <v>0</v>
      </c>
      <c r="CZ6" s="24">
        <f t="shared" si="24"/>
        <v>0</v>
      </c>
      <c r="DA6" s="24">
        <f t="shared" si="25"/>
        <v>0</v>
      </c>
      <c r="DB6" s="24" t="e">
        <f t="shared" si="26"/>
        <v>#DIV/0!</v>
      </c>
      <c r="DC6" s="24" t="e">
        <f t="shared" si="27"/>
        <v>#DIV/0!</v>
      </c>
      <c r="DE6" s="24">
        <f t="shared" si="49"/>
        <v>0</v>
      </c>
      <c r="DF6" s="24">
        <f t="shared" si="49"/>
        <v>1</v>
      </c>
      <c r="DG6" s="24">
        <f t="shared" si="50"/>
        <v>1</v>
      </c>
      <c r="DH6" s="24">
        <f t="shared" si="51"/>
        <v>0</v>
      </c>
      <c r="DI6" s="24">
        <f t="shared" si="28"/>
        <v>1</v>
      </c>
      <c r="DJ6" s="24">
        <f t="shared" si="28"/>
        <v>0</v>
      </c>
      <c r="DK6" s="24">
        <f t="shared" si="28"/>
        <v>0</v>
      </c>
      <c r="DL6" s="24">
        <f t="shared" si="28"/>
        <v>0</v>
      </c>
      <c r="DM6" s="24">
        <f t="shared" si="28"/>
        <v>0</v>
      </c>
      <c r="DN6" s="24">
        <f t="shared" si="29"/>
        <v>0</v>
      </c>
      <c r="DO6" s="24">
        <f t="shared" si="52"/>
        <v>0</v>
      </c>
      <c r="DP6" s="24">
        <f t="shared" si="52"/>
        <v>0</v>
      </c>
      <c r="DQ6" s="24">
        <f t="shared" si="52"/>
        <v>0</v>
      </c>
      <c r="DR6" s="24">
        <f t="shared" si="53"/>
        <v>0</v>
      </c>
      <c r="DS6" s="24">
        <f t="shared" si="54"/>
        <v>0</v>
      </c>
    </row>
    <row r="7" spans="1:123" s="24" customFormat="1" ht="15.75" thickBot="1">
      <c r="A7" s="24" t="s">
        <v>135</v>
      </c>
      <c r="B7" s="25">
        <v>5</v>
      </c>
      <c r="C7" s="25" t="s">
        <v>140</v>
      </c>
      <c r="D7" s="85" t="s">
        <v>36</v>
      </c>
      <c r="E7" s="33"/>
      <c r="F7" s="33"/>
      <c r="G7" s="33"/>
      <c r="H7" s="33"/>
      <c r="I7" s="33"/>
      <c r="J7" s="33"/>
      <c r="K7" s="33">
        <v>3</v>
      </c>
      <c r="L7" s="33"/>
      <c r="M7" s="33"/>
      <c r="N7" s="33"/>
      <c r="O7" s="33"/>
      <c r="P7" s="33"/>
      <c r="Q7" s="33"/>
      <c r="R7" s="33">
        <v>1</v>
      </c>
      <c r="S7" s="33"/>
      <c r="T7" s="50" t="s">
        <v>36</v>
      </c>
      <c r="U7" s="33">
        <v>2</v>
      </c>
      <c r="V7" s="33">
        <v>1</v>
      </c>
      <c r="W7" s="33">
        <v>1</v>
      </c>
      <c r="X7" s="33"/>
      <c r="Y7" s="33">
        <v>1</v>
      </c>
      <c r="Z7" s="33">
        <v>1</v>
      </c>
      <c r="AA7" s="33">
        <v>1</v>
      </c>
      <c r="AB7" s="33"/>
      <c r="AC7" s="33"/>
      <c r="AD7" s="33"/>
      <c r="AE7" s="33"/>
      <c r="AF7" s="33"/>
      <c r="AG7" s="33"/>
      <c r="AH7" s="33">
        <v>2</v>
      </c>
      <c r="AI7" s="33"/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30"/>
        <v>2</v>
      </c>
      <c r="BA7" s="30">
        <f t="shared" si="0"/>
        <v>2</v>
      </c>
      <c r="BB7" s="31">
        <f t="shared" si="0"/>
        <v>1</v>
      </c>
      <c r="BC7" s="31">
        <f t="shared" si="31"/>
        <v>3</v>
      </c>
      <c r="BD7" s="31">
        <f t="shared" si="1"/>
        <v>1</v>
      </c>
      <c r="BE7" s="31">
        <f t="shared" si="32"/>
        <v>4</v>
      </c>
      <c r="BF7" s="31">
        <f t="shared" si="2"/>
        <v>0</v>
      </c>
      <c r="BG7" s="31">
        <f t="shared" si="33"/>
        <v>4</v>
      </c>
      <c r="BH7" s="31">
        <f t="shared" si="3"/>
        <v>1</v>
      </c>
      <c r="BI7" s="31">
        <f t="shared" si="3"/>
        <v>1</v>
      </c>
      <c r="BJ7" s="31">
        <f t="shared" si="3"/>
        <v>4</v>
      </c>
      <c r="BK7" s="31">
        <f t="shared" si="34"/>
        <v>0</v>
      </c>
      <c r="BL7" s="31">
        <f t="shared" si="34"/>
        <v>0</v>
      </c>
      <c r="BM7" s="31">
        <f t="shared" si="35"/>
        <v>0</v>
      </c>
      <c r="BN7" s="31">
        <f t="shared" si="4"/>
        <v>0</v>
      </c>
      <c r="BO7" s="31">
        <f t="shared" si="4"/>
        <v>0</v>
      </c>
      <c r="BP7" s="31">
        <f t="shared" si="36"/>
        <v>0</v>
      </c>
      <c r="BQ7" s="31">
        <f t="shared" si="37"/>
        <v>0</v>
      </c>
      <c r="BR7" s="31">
        <f t="shared" si="37"/>
        <v>0</v>
      </c>
      <c r="BS7" s="31">
        <f t="shared" si="38"/>
        <v>0</v>
      </c>
      <c r="BT7" s="31">
        <f t="shared" si="5"/>
        <v>3</v>
      </c>
      <c r="BU7" s="32">
        <f t="shared" si="5"/>
        <v>0</v>
      </c>
      <c r="BV7" s="32">
        <f t="shared" si="39"/>
        <v>0</v>
      </c>
      <c r="BX7" s="30">
        <f t="shared" si="40"/>
        <v>360</v>
      </c>
      <c r="BY7" s="31">
        <f t="shared" si="41"/>
        <v>10</v>
      </c>
      <c r="BZ7" s="31">
        <f t="shared" si="42"/>
        <v>15</v>
      </c>
      <c r="CA7" s="31">
        <f t="shared" si="43"/>
        <v>0</v>
      </c>
      <c r="CB7" s="31">
        <f t="shared" si="44"/>
        <v>75</v>
      </c>
      <c r="CC7" s="32">
        <f t="shared" si="45"/>
        <v>460</v>
      </c>
      <c r="CD7" s="176">
        <f t="shared" si="6"/>
        <v>313.33333333333337</v>
      </c>
      <c r="CE7" s="24">
        <f t="shared" si="46"/>
        <v>3</v>
      </c>
      <c r="CF7" s="176">
        <f t="shared" si="7"/>
        <v>273.33333333333337</v>
      </c>
      <c r="CG7" s="24">
        <f t="shared" si="47"/>
        <v>4</v>
      </c>
      <c r="CH7" s="176">
        <f t="shared" si="8"/>
        <v>220</v>
      </c>
      <c r="CI7" s="24">
        <f t="shared" si="48"/>
        <v>5</v>
      </c>
      <c r="CJ7" s="24">
        <f t="shared" si="9"/>
        <v>10.32547699214366</v>
      </c>
      <c r="CK7" s="24">
        <f t="shared" si="10"/>
        <v>10.32547699214366</v>
      </c>
      <c r="CM7" s="24">
        <f t="shared" si="11"/>
        <v>50</v>
      </c>
      <c r="CN7" s="24">
        <f t="shared" si="12"/>
        <v>11.111111111111111</v>
      </c>
      <c r="CO7" s="24">
        <f t="shared" si="13"/>
        <v>5</v>
      </c>
      <c r="CP7" s="24">
        <f t="shared" si="14"/>
        <v>0</v>
      </c>
      <c r="CQ7" s="24">
        <f t="shared" si="15"/>
        <v>9.0909090909090917</v>
      </c>
      <c r="CR7" s="24">
        <f t="shared" si="16"/>
        <v>16.666666666666668</v>
      </c>
      <c r="CS7" s="24">
        <f t="shared" si="17"/>
        <v>23.52941176470588</v>
      </c>
      <c r="CT7" s="24">
        <f t="shared" si="18"/>
        <v>0</v>
      </c>
      <c r="CU7" s="24" t="e">
        <f t="shared" si="19"/>
        <v>#DIV/0!</v>
      </c>
      <c r="CV7" s="24">
        <f t="shared" si="20"/>
        <v>0</v>
      </c>
      <c r="CW7" s="24" t="e">
        <f t="shared" si="21"/>
        <v>#DIV/0!</v>
      </c>
      <c r="CX7" s="24" t="e">
        <f t="shared" si="22"/>
        <v>#DIV/0!</v>
      </c>
      <c r="CY7" s="24">
        <f t="shared" si="23"/>
        <v>0</v>
      </c>
      <c r="CZ7" s="24">
        <f t="shared" si="24"/>
        <v>0</v>
      </c>
      <c r="DA7" s="24">
        <f t="shared" si="25"/>
        <v>14.285714285714286</v>
      </c>
      <c r="DB7" s="24" t="e">
        <f t="shared" si="26"/>
        <v>#DIV/0!</v>
      </c>
      <c r="DC7" s="24" t="e">
        <f t="shared" si="27"/>
        <v>#DIV/0!</v>
      </c>
      <c r="DE7" s="24">
        <f t="shared" si="49"/>
        <v>1</v>
      </c>
      <c r="DF7" s="24">
        <f t="shared" si="49"/>
        <v>1</v>
      </c>
      <c r="DG7" s="24">
        <f t="shared" si="50"/>
        <v>1</v>
      </c>
      <c r="DH7" s="24">
        <f t="shared" si="51"/>
        <v>0</v>
      </c>
      <c r="DI7" s="24">
        <f t="shared" si="28"/>
        <v>1</v>
      </c>
      <c r="DJ7" s="24">
        <f t="shared" si="28"/>
        <v>1</v>
      </c>
      <c r="DK7" s="24">
        <f t="shared" si="28"/>
        <v>1</v>
      </c>
      <c r="DL7" s="24">
        <f t="shared" si="28"/>
        <v>0</v>
      </c>
      <c r="DM7" s="24">
        <f t="shared" si="28"/>
        <v>0</v>
      </c>
      <c r="DN7" s="24">
        <f t="shared" si="29"/>
        <v>0</v>
      </c>
      <c r="DO7" s="24">
        <f t="shared" si="52"/>
        <v>0</v>
      </c>
      <c r="DP7" s="24">
        <f t="shared" si="52"/>
        <v>0</v>
      </c>
      <c r="DQ7" s="24">
        <f t="shared" si="52"/>
        <v>0</v>
      </c>
      <c r="DR7" s="24">
        <f t="shared" si="53"/>
        <v>1</v>
      </c>
      <c r="DS7" s="24">
        <f t="shared" si="54"/>
        <v>0</v>
      </c>
    </row>
    <row r="8" spans="1:123" s="24" customFormat="1" ht="15.75" thickBot="1">
      <c r="A8" s="24" t="s">
        <v>135</v>
      </c>
      <c r="B8" s="25">
        <v>6</v>
      </c>
      <c r="C8" s="25" t="s">
        <v>141</v>
      </c>
      <c r="D8" s="85" t="s">
        <v>36</v>
      </c>
      <c r="E8" s="33"/>
      <c r="F8" s="33"/>
      <c r="G8" s="33">
        <v>4</v>
      </c>
      <c r="H8" s="33"/>
      <c r="I8" s="33"/>
      <c r="J8" s="33"/>
      <c r="K8" s="33"/>
      <c r="L8" s="33"/>
      <c r="M8" s="33"/>
      <c r="N8" s="33">
        <v>1</v>
      </c>
      <c r="O8" s="33"/>
      <c r="P8" s="33"/>
      <c r="Q8" s="33"/>
      <c r="R8" s="33">
        <v>1</v>
      </c>
      <c r="S8" s="33"/>
      <c r="T8" s="50" t="s">
        <v>36</v>
      </c>
      <c r="U8" s="33"/>
      <c r="V8" s="33"/>
      <c r="W8" s="33">
        <v>5</v>
      </c>
      <c r="X8" s="33"/>
      <c r="Y8" s="33"/>
      <c r="Z8" s="33"/>
      <c r="AA8" s="33"/>
      <c r="AB8" s="33"/>
      <c r="AC8" s="33"/>
      <c r="AD8" s="33">
        <v>1</v>
      </c>
      <c r="AE8" s="33"/>
      <c r="AF8" s="33"/>
      <c r="AG8" s="33"/>
      <c r="AH8" s="33">
        <v>2</v>
      </c>
      <c r="AI8" s="33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30"/>
        <v>2</v>
      </c>
      <c r="BA8" s="30">
        <f t="shared" si="0"/>
        <v>0</v>
      </c>
      <c r="BB8" s="31">
        <f t="shared" si="0"/>
        <v>0</v>
      </c>
      <c r="BC8" s="31">
        <f t="shared" si="31"/>
        <v>0</v>
      </c>
      <c r="BD8" s="31">
        <f t="shared" si="1"/>
        <v>9</v>
      </c>
      <c r="BE8" s="31">
        <f t="shared" si="32"/>
        <v>9</v>
      </c>
      <c r="BF8" s="31">
        <f t="shared" si="2"/>
        <v>0</v>
      </c>
      <c r="BG8" s="31">
        <f t="shared" si="33"/>
        <v>9</v>
      </c>
      <c r="BH8" s="31">
        <f t="shared" si="3"/>
        <v>0</v>
      </c>
      <c r="BI8" s="31">
        <f t="shared" si="3"/>
        <v>0</v>
      </c>
      <c r="BJ8" s="31">
        <f t="shared" si="3"/>
        <v>0</v>
      </c>
      <c r="BK8" s="31">
        <f t="shared" si="34"/>
        <v>0</v>
      </c>
      <c r="BL8" s="31">
        <f t="shared" si="34"/>
        <v>0</v>
      </c>
      <c r="BM8" s="31">
        <f t="shared" si="35"/>
        <v>0</v>
      </c>
      <c r="BN8" s="31">
        <f t="shared" si="4"/>
        <v>2</v>
      </c>
      <c r="BO8" s="31">
        <f t="shared" si="4"/>
        <v>0</v>
      </c>
      <c r="BP8" s="31">
        <f t="shared" si="36"/>
        <v>0</v>
      </c>
      <c r="BQ8" s="31">
        <f t="shared" si="37"/>
        <v>0</v>
      </c>
      <c r="BR8" s="31">
        <f t="shared" si="37"/>
        <v>0</v>
      </c>
      <c r="BS8" s="31">
        <f t="shared" si="38"/>
        <v>0</v>
      </c>
      <c r="BT8" s="31">
        <f t="shared" si="5"/>
        <v>3</v>
      </c>
      <c r="BU8" s="32">
        <f t="shared" si="5"/>
        <v>0</v>
      </c>
      <c r="BV8" s="32">
        <f t="shared" si="39"/>
        <v>0</v>
      </c>
      <c r="BX8" s="30">
        <f t="shared" si="40"/>
        <v>540</v>
      </c>
      <c r="BY8" s="31">
        <f t="shared" si="41"/>
        <v>0</v>
      </c>
      <c r="BZ8" s="31">
        <f t="shared" si="42"/>
        <v>0</v>
      </c>
      <c r="CA8" s="31">
        <f t="shared" si="43"/>
        <v>100</v>
      </c>
      <c r="CB8" s="31">
        <f t="shared" si="44"/>
        <v>75</v>
      </c>
      <c r="CC8" s="32">
        <f t="shared" si="45"/>
        <v>715</v>
      </c>
      <c r="CD8" s="176">
        <f t="shared" si="6"/>
        <v>568.33333333333337</v>
      </c>
      <c r="CE8" s="24">
        <f t="shared" si="46"/>
        <v>3</v>
      </c>
      <c r="CF8" s="176">
        <f t="shared" si="7"/>
        <v>528.33333333333337</v>
      </c>
      <c r="CG8" s="24">
        <f t="shared" si="47"/>
        <v>4</v>
      </c>
      <c r="CH8" s="176">
        <f t="shared" si="8"/>
        <v>475</v>
      </c>
      <c r="CI8" s="24">
        <f t="shared" si="48"/>
        <v>5</v>
      </c>
      <c r="CJ8" s="24">
        <f t="shared" si="9"/>
        <v>16.049382716049383</v>
      </c>
      <c r="CK8" s="24">
        <f t="shared" si="10"/>
        <v>16.049382716049383</v>
      </c>
      <c r="CM8" s="24">
        <f t="shared" si="11"/>
        <v>0</v>
      </c>
      <c r="CN8" s="24">
        <f t="shared" si="12"/>
        <v>0</v>
      </c>
      <c r="CO8" s="24">
        <f t="shared" si="13"/>
        <v>45</v>
      </c>
      <c r="CP8" s="24">
        <f t="shared" si="14"/>
        <v>0</v>
      </c>
      <c r="CQ8" s="24">
        <f t="shared" si="15"/>
        <v>0</v>
      </c>
      <c r="CR8" s="24">
        <f t="shared" si="16"/>
        <v>0</v>
      </c>
      <c r="CS8" s="24">
        <f t="shared" si="17"/>
        <v>0</v>
      </c>
      <c r="CT8" s="24">
        <f t="shared" si="18"/>
        <v>0</v>
      </c>
      <c r="CU8" s="24" t="e">
        <f t="shared" si="19"/>
        <v>#DIV/0!</v>
      </c>
      <c r="CV8" s="24">
        <f t="shared" si="20"/>
        <v>20</v>
      </c>
      <c r="CW8" s="24" t="e">
        <f t="shared" si="21"/>
        <v>#DIV/0!</v>
      </c>
      <c r="CX8" s="24" t="e">
        <f t="shared" si="22"/>
        <v>#DIV/0!</v>
      </c>
      <c r="CY8" s="24">
        <f t="shared" si="23"/>
        <v>0</v>
      </c>
      <c r="CZ8" s="24">
        <f t="shared" si="24"/>
        <v>0</v>
      </c>
      <c r="DA8" s="24">
        <f t="shared" si="25"/>
        <v>14.285714285714286</v>
      </c>
      <c r="DB8" s="24" t="e">
        <f t="shared" si="26"/>
        <v>#DIV/0!</v>
      </c>
      <c r="DC8" s="24" t="e">
        <f t="shared" si="27"/>
        <v>#DIV/0!</v>
      </c>
      <c r="DE8" s="24">
        <f t="shared" si="49"/>
        <v>0</v>
      </c>
      <c r="DF8" s="24">
        <f t="shared" si="49"/>
        <v>0</v>
      </c>
      <c r="DG8" s="24">
        <f t="shared" si="50"/>
        <v>1</v>
      </c>
      <c r="DH8" s="24">
        <f t="shared" si="51"/>
        <v>0</v>
      </c>
      <c r="DI8" s="24">
        <f t="shared" si="28"/>
        <v>0</v>
      </c>
      <c r="DJ8" s="24">
        <f t="shared" si="28"/>
        <v>0</v>
      </c>
      <c r="DK8" s="24">
        <f t="shared" si="28"/>
        <v>0</v>
      </c>
      <c r="DL8" s="24">
        <f t="shared" si="28"/>
        <v>0</v>
      </c>
      <c r="DM8" s="24">
        <f t="shared" si="28"/>
        <v>0</v>
      </c>
      <c r="DN8" s="24">
        <f t="shared" si="29"/>
        <v>1</v>
      </c>
      <c r="DO8" s="24">
        <f t="shared" si="52"/>
        <v>0</v>
      </c>
      <c r="DP8" s="24">
        <f t="shared" si="52"/>
        <v>0</v>
      </c>
      <c r="DQ8" s="24">
        <f t="shared" si="52"/>
        <v>0</v>
      </c>
      <c r="DR8" s="24">
        <f t="shared" si="53"/>
        <v>1</v>
      </c>
      <c r="DS8" s="24">
        <f t="shared" si="54"/>
        <v>0</v>
      </c>
    </row>
    <row r="9" spans="1:123" s="24" customFormat="1" ht="15.75" thickBot="1">
      <c r="A9" s="24" t="s">
        <v>135</v>
      </c>
      <c r="B9" s="25">
        <v>7</v>
      </c>
      <c r="C9" s="25" t="s">
        <v>142</v>
      </c>
      <c r="D9" s="85" t="s">
        <v>36</v>
      </c>
      <c r="E9" s="33"/>
      <c r="F9" s="33"/>
      <c r="G9" s="33">
        <v>1</v>
      </c>
      <c r="H9" s="33">
        <v>1</v>
      </c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50" t="s">
        <v>36</v>
      </c>
      <c r="U9" s="33">
        <v>1</v>
      </c>
      <c r="V9" s="33"/>
      <c r="W9" s="33"/>
      <c r="X9" s="33">
        <v>1</v>
      </c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30"/>
        <v>2</v>
      </c>
      <c r="BA9" s="30">
        <f t="shared" si="0"/>
        <v>1</v>
      </c>
      <c r="BB9" s="31">
        <f t="shared" si="0"/>
        <v>0</v>
      </c>
      <c r="BC9" s="31">
        <f t="shared" si="31"/>
        <v>1</v>
      </c>
      <c r="BD9" s="31">
        <f t="shared" si="1"/>
        <v>1</v>
      </c>
      <c r="BE9" s="31">
        <f t="shared" si="32"/>
        <v>2</v>
      </c>
      <c r="BF9" s="31">
        <f t="shared" si="2"/>
        <v>2</v>
      </c>
      <c r="BG9" s="31">
        <f t="shared" si="33"/>
        <v>4</v>
      </c>
      <c r="BH9" s="31">
        <f t="shared" si="3"/>
        <v>0</v>
      </c>
      <c r="BI9" s="31">
        <f t="shared" si="3"/>
        <v>0</v>
      </c>
      <c r="BJ9" s="31">
        <f t="shared" si="3"/>
        <v>0</v>
      </c>
      <c r="BK9" s="31">
        <f t="shared" si="34"/>
        <v>0</v>
      </c>
      <c r="BL9" s="31">
        <f t="shared" si="34"/>
        <v>0</v>
      </c>
      <c r="BM9" s="31">
        <f t="shared" si="35"/>
        <v>0</v>
      </c>
      <c r="BN9" s="31">
        <f t="shared" si="4"/>
        <v>0</v>
      </c>
      <c r="BO9" s="31">
        <f t="shared" si="4"/>
        <v>0</v>
      </c>
      <c r="BP9" s="31">
        <f t="shared" si="36"/>
        <v>0</v>
      </c>
      <c r="BQ9" s="31">
        <f t="shared" si="37"/>
        <v>0</v>
      </c>
      <c r="BR9" s="31">
        <f t="shared" si="37"/>
        <v>0</v>
      </c>
      <c r="BS9" s="31">
        <f t="shared" si="38"/>
        <v>0</v>
      </c>
      <c r="BT9" s="31">
        <f t="shared" si="5"/>
        <v>0</v>
      </c>
      <c r="BU9" s="32">
        <f t="shared" si="5"/>
        <v>0</v>
      </c>
      <c r="BV9" s="32">
        <f t="shared" si="39"/>
        <v>0</v>
      </c>
      <c r="BX9" s="30">
        <f t="shared" si="40"/>
        <v>240</v>
      </c>
      <c r="BY9" s="31">
        <f t="shared" si="41"/>
        <v>0</v>
      </c>
      <c r="BZ9" s="31">
        <f t="shared" si="42"/>
        <v>0</v>
      </c>
      <c r="CA9" s="31">
        <f t="shared" si="43"/>
        <v>0</v>
      </c>
      <c r="CB9" s="31">
        <f t="shared" si="44"/>
        <v>0</v>
      </c>
      <c r="CC9" s="32">
        <f t="shared" si="45"/>
        <v>240</v>
      </c>
      <c r="CD9" s="176">
        <f t="shared" si="6"/>
        <v>93.333333333333343</v>
      </c>
      <c r="CE9" s="24">
        <f t="shared" si="46"/>
        <v>3</v>
      </c>
      <c r="CF9" s="176">
        <f t="shared" si="7"/>
        <v>53.333333333333343</v>
      </c>
      <c r="CG9" s="24">
        <f t="shared" si="47"/>
        <v>4</v>
      </c>
      <c r="CH9" s="176">
        <f t="shared" si="8"/>
        <v>0</v>
      </c>
      <c r="CI9" s="24">
        <f t="shared" si="48"/>
        <v>5</v>
      </c>
      <c r="CJ9" s="24">
        <f t="shared" si="9"/>
        <v>5.3872053872053867</v>
      </c>
      <c r="CK9" s="24">
        <f t="shared" si="10"/>
        <v>5.3872053872053867</v>
      </c>
      <c r="CM9" s="24">
        <f t="shared" si="11"/>
        <v>25</v>
      </c>
      <c r="CN9" s="24">
        <f t="shared" si="12"/>
        <v>0</v>
      </c>
      <c r="CO9" s="24">
        <f t="shared" si="13"/>
        <v>5</v>
      </c>
      <c r="CP9" s="24">
        <f t="shared" si="14"/>
        <v>50</v>
      </c>
      <c r="CQ9" s="24">
        <f t="shared" si="15"/>
        <v>0</v>
      </c>
      <c r="CR9" s="24">
        <f t="shared" si="16"/>
        <v>0</v>
      </c>
      <c r="CS9" s="24">
        <f t="shared" si="17"/>
        <v>0</v>
      </c>
      <c r="CT9" s="24">
        <f t="shared" si="18"/>
        <v>0</v>
      </c>
      <c r="CU9" s="24" t="e">
        <f t="shared" si="19"/>
        <v>#DIV/0!</v>
      </c>
      <c r="CV9" s="24">
        <f t="shared" si="20"/>
        <v>0</v>
      </c>
      <c r="CW9" s="24" t="e">
        <f t="shared" si="21"/>
        <v>#DIV/0!</v>
      </c>
      <c r="CX9" s="24" t="e">
        <f t="shared" si="22"/>
        <v>#DIV/0!</v>
      </c>
      <c r="CY9" s="24">
        <f t="shared" si="23"/>
        <v>0</v>
      </c>
      <c r="CZ9" s="24">
        <f t="shared" si="24"/>
        <v>0</v>
      </c>
      <c r="DA9" s="24">
        <f t="shared" si="25"/>
        <v>0</v>
      </c>
      <c r="DB9" s="24" t="e">
        <f t="shared" si="26"/>
        <v>#DIV/0!</v>
      </c>
      <c r="DC9" s="24" t="e">
        <f t="shared" si="27"/>
        <v>#DIV/0!</v>
      </c>
      <c r="DE9" s="24">
        <f t="shared" si="49"/>
        <v>1</v>
      </c>
      <c r="DF9" s="24">
        <f t="shared" si="49"/>
        <v>0</v>
      </c>
      <c r="DG9" s="24">
        <f t="shared" si="50"/>
        <v>1</v>
      </c>
      <c r="DH9" s="24">
        <f t="shared" si="51"/>
        <v>1</v>
      </c>
      <c r="DI9" s="24">
        <f t="shared" si="28"/>
        <v>0</v>
      </c>
      <c r="DJ9" s="24">
        <f t="shared" si="28"/>
        <v>0</v>
      </c>
      <c r="DK9" s="24">
        <f t="shared" si="28"/>
        <v>0</v>
      </c>
      <c r="DL9" s="24">
        <f t="shared" si="28"/>
        <v>0</v>
      </c>
      <c r="DM9" s="24">
        <f t="shared" si="28"/>
        <v>0</v>
      </c>
      <c r="DN9" s="24">
        <f t="shared" si="29"/>
        <v>0</v>
      </c>
      <c r="DO9" s="24">
        <f t="shared" si="52"/>
        <v>0</v>
      </c>
      <c r="DP9" s="24">
        <f t="shared" si="52"/>
        <v>0</v>
      </c>
      <c r="DQ9" s="24">
        <f t="shared" si="52"/>
        <v>0</v>
      </c>
      <c r="DR9" s="24">
        <f t="shared" si="53"/>
        <v>0</v>
      </c>
      <c r="DS9" s="24">
        <f t="shared" si="54"/>
        <v>0</v>
      </c>
    </row>
    <row r="10" spans="1:123" s="24" customFormat="1" ht="15.75" thickBot="1">
      <c r="A10" s="24" t="s">
        <v>135</v>
      </c>
      <c r="B10" s="25">
        <v>8</v>
      </c>
      <c r="C10" s="25" t="s">
        <v>143</v>
      </c>
      <c r="D10" s="85" t="s">
        <v>36</v>
      </c>
      <c r="E10" s="33"/>
      <c r="F10" s="33"/>
      <c r="G10" s="33"/>
      <c r="H10" s="33"/>
      <c r="I10" s="33"/>
      <c r="J10" s="33">
        <v>2</v>
      </c>
      <c r="K10" s="33"/>
      <c r="L10" s="33"/>
      <c r="M10" s="33"/>
      <c r="N10" s="33">
        <v>1</v>
      </c>
      <c r="O10" s="33"/>
      <c r="P10" s="33"/>
      <c r="Q10" s="33"/>
      <c r="R10" s="33">
        <v>1</v>
      </c>
      <c r="S10" s="33"/>
      <c r="T10" s="50" t="s">
        <v>36</v>
      </c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>
        <v>1</v>
      </c>
      <c r="AI10" s="33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30"/>
        <v>2</v>
      </c>
      <c r="BA10" s="30">
        <f t="shared" si="0"/>
        <v>0</v>
      </c>
      <c r="BB10" s="31">
        <f t="shared" si="0"/>
        <v>0</v>
      </c>
      <c r="BC10" s="31">
        <f t="shared" si="31"/>
        <v>0</v>
      </c>
      <c r="BD10" s="31">
        <f t="shared" si="1"/>
        <v>0</v>
      </c>
      <c r="BE10" s="31">
        <f t="shared" si="32"/>
        <v>0</v>
      </c>
      <c r="BF10" s="31">
        <f t="shared" si="2"/>
        <v>0</v>
      </c>
      <c r="BG10" s="31">
        <f t="shared" si="33"/>
        <v>0</v>
      </c>
      <c r="BH10" s="31">
        <f t="shared" si="3"/>
        <v>0</v>
      </c>
      <c r="BI10" s="31">
        <f t="shared" si="3"/>
        <v>2</v>
      </c>
      <c r="BJ10" s="31">
        <f t="shared" si="3"/>
        <v>0</v>
      </c>
      <c r="BK10" s="31">
        <f t="shared" si="34"/>
        <v>0</v>
      </c>
      <c r="BL10" s="31">
        <f t="shared" si="34"/>
        <v>0</v>
      </c>
      <c r="BM10" s="31">
        <f t="shared" si="35"/>
        <v>0</v>
      </c>
      <c r="BN10" s="31">
        <f t="shared" si="4"/>
        <v>1</v>
      </c>
      <c r="BO10" s="31">
        <f t="shared" si="4"/>
        <v>0</v>
      </c>
      <c r="BP10" s="31">
        <f t="shared" si="36"/>
        <v>0</v>
      </c>
      <c r="BQ10" s="31">
        <f t="shared" si="37"/>
        <v>0</v>
      </c>
      <c r="BR10" s="31">
        <f t="shared" si="37"/>
        <v>0</v>
      </c>
      <c r="BS10" s="31">
        <f t="shared" si="38"/>
        <v>0</v>
      </c>
      <c r="BT10" s="31">
        <f t="shared" si="5"/>
        <v>2</v>
      </c>
      <c r="BU10" s="32">
        <f t="shared" si="5"/>
        <v>0</v>
      </c>
      <c r="BV10" s="32">
        <f t="shared" si="39"/>
        <v>0</v>
      </c>
      <c r="BX10" s="30">
        <f t="shared" si="40"/>
        <v>0</v>
      </c>
      <c r="BY10" s="31">
        <f t="shared" si="41"/>
        <v>20</v>
      </c>
      <c r="BZ10" s="31">
        <f t="shared" si="42"/>
        <v>0</v>
      </c>
      <c r="CA10" s="31">
        <f t="shared" si="43"/>
        <v>50</v>
      </c>
      <c r="CB10" s="31">
        <f t="shared" si="44"/>
        <v>50</v>
      </c>
      <c r="CC10" s="32">
        <f t="shared" si="45"/>
        <v>120</v>
      </c>
      <c r="CD10" s="176">
        <f t="shared" si="6"/>
        <v>-26.666666666666657</v>
      </c>
      <c r="CE10" s="24" t="str">
        <f t="shared" si="46"/>
        <v>NAO</v>
      </c>
      <c r="CF10" s="176">
        <f t="shared" si="7"/>
        <v>-66.666666666666657</v>
      </c>
      <c r="CG10" s="24" t="str">
        <f t="shared" si="47"/>
        <v>NAO</v>
      </c>
      <c r="CH10" s="176">
        <f t="shared" si="8"/>
        <v>-120</v>
      </c>
      <c r="CI10" s="24" t="str">
        <f t="shared" si="48"/>
        <v>NAO</v>
      </c>
      <c r="CJ10" s="24">
        <f t="shared" si="9"/>
        <v>2.6936026936026933</v>
      </c>
      <c r="CK10" s="24">
        <f t="shared" si="10"/>
        <v>2.6936026936026933</v>
      </c>
      <c r="CM10" s="24">
        <f t="shared" si="11"/>
        <v>0</v>
      </c>
      <c r="CN10" s="24">
        <f t="shared" si="12"/>
        <v>0</v>
      </c>
      <c r="CO10" s="24">
        <f t="shared" si="13"/>
        <v>0</v>
      </c>
      <c r="CP10" s="24">
        <f t="shared" si="14"/>
        <v>0</v>
      </c>
      <c r="CQ10" s="24">
        <f t="shared" si="15"/>
        <v>0</v>
      </c>
      <c r="CR10" s="24">
        <f t="shared" si="16"/>
        <v>33.333333333333336</v>
      </c>
      <c r="CS10" s="24">
        <f t="shared" si="17"/>
        <v>0</v>
      </c>
      <c r="CT10" s="24">
        <f t="shared" si="18"/>
        <v>0</v>
      </c>
      <c r="CU10" s="24" t="e">
        <f t="shared" si="19"/>
        <v>#DIV/0!</v>
      </c>
      <c r="CV10" s="24">
        <f t="shared" si="20"/>
        <v>10</v>
      </c>
      <c r="CW10" s="24" t="e">
        <f t="shared" si="21"/>
        <v>#DIV/0!</v>
      </c>
      <c r="CX10" s="24" t="e">
        <f t="shared" si="22"/>
        <v>#DIV/0!</v>
      </c>
      <c r="CY10" s="24">
        <f t="shared" si="23"/>
        <v>0</v>
      </c>
      <c r="CZ10" s="24">
        <f t="shared" si="24"/>
        <v>0</v>
      </c>
      <c r="DA10" s="24">
        <f t="shared" si="25"/>
        <v>9.5238095238095237</v>
      </c>
      <c r="DB10" s="24" t="e">
        <f t="shared" si="26"/>
        <v>#DIV/0!</v>
      </c>
      <c r="DC10" s="24" t="e">
        <f t="shared" si="27"/>
        <v>#DIV/0!</v>
      </c>
      <c r="DE10" s="24">
        <f t="shared" si="49"/>
        <v>0</v>
      </c>
      <c r="DF10" s="24">
        <f t="shared" si="49"/>
        <v>0</v>
      </c>
      <c r="DG10" s="24">
        <f t="shared" si="50"/>
        <v>0</v>
      </c>
      <c r="DH10" s="24">
        <f t="shared" si="51"/>
        <v>0</v>
      </c>
      <c r="DI10" s="24">
        <f t="shared" si="28"/>
        <v>0</v>
      </c>
      <c r="DJ10" s="24">
        <f t="shared" si="28"/>
        <v>1</v>
      </c>
      <c r="DK10" s="24">
        <f t="shared" si="28"/>
        <v>0</v>
      </c>
      <c r="DL10" s="24">
        <f t="shared" si="28"/>
        <v>0</v>
      </c>
      <c r="DM10" s="24">
        <f t="shared" si="28"/>
        <v>0</v>
      </c>
      <c r="DN10" s="24">
        <f t="shared" si="29"/>
        <v>1</v>
      </c>
      <c r="DO10" s="24">
        <f t="shared" si="52"/>
        <v>0</v>
      </c>
      <c r="DP10" s="24">
        <f t="shared" si="52"/>
        <v>0</v>
      </c>
      <c r="DQ10" s="24">
        <f t="shared" si="52"/>
        <v>0</v>
      </c>
      <c r="DR10" s="24">
        <f t="shared" si="53"/>
        <v>1</v>
      </c>
      <c r="DS10" s="24">
        <f t="shared" si="54"/>
        <v>0</v>
      </c>
    </row>
    <row r="11" spans="1:123" s="24" customFormat="1" ht="15.75" thickBot="1">
      <c r="A11" s="24" t="s">
        <v>135</v>
      </c>
      <c r="B11" s="25">
        <v>9</v>
      </c>
      <c r="C11" s="25" t="s">
        <v>144</v>
      </c>
      <c r="D11" s="85" t="s">
        <v>36</v>
      </c>
      <c r="E11" s="33"/>
      <c r="F11" s="33"/>
      <c r="G11" s="33">
        <v>1</v>
      </c>
      <c r="H11" s="33"/>
      <c r="I11" s="33"/>
      <c r="J11" s="33"/>
      <c r="K11" s="33">
        <v>2</v>
      </c>
      <c r="L11" s="33"/>
      <c r="M11" s="33"/>
      <c r="N11" s="33"/>
      <c r="O11" s="33"/>
      <c r="P11" s="33"/>
      <c r="Q11" s="33"/>
      <c r="R11" s="33">
        <v>1</v>
      </c>
      <c r="S11" s="33"/>
      <c r="T11" s="50" t="s">
        <v>36</v>
      </c>
      <c r="U11" s="33"/>
      <c r="V11" s="33">
        <v>1</v>
      </c>
      <c r="W11" s="33">
        <v>1</v>
      </c>
      <c r="X11" s="33"/>
      <c r="Y11" s="33">
        <v>1</v>
      </c>
      <c r="Z11" s="33">
        <v>2</v>
      </c>
      <c r="AA11" s="33"/>
      <c r="AB11" s="33"/>
      <c r="AC11" s="33"/>
      <c r="AD11" s="33"/>
      <c r="AE11" s="33"/>
      <c r="AF11" s="33"/>
      <c r="AG11" s="33"/>
      <c r="AH11" s="33">
        <v>1</v>
      </c>
      <c r="AI11" s="33"/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30"/>
        <v>2</v>
      </c>
      <c r="BA11" s="30">
        <f t="shared" si="0"/>
        <v>0</v>
      </c>
      <c r="BB11" s="31">
        <f t="shared" si="0"/>
        <v>1</v>
      </c>
      <c r="BC11" s="31">
        <f t="shared" si="31"/>
        <v>1</v>
      </c>
      <c r="BD11" s="31">
        <f t="shared" si="1"/>
        <v>2</v>
      </c>
      <c r="BE11" s="31">
        <f t="shared" si="32"/>
        <v>3</v>
      </c>
      <c r="BF11" s="31">
        <f t="shared" si="2"/>
        <v>0</v>
      </c>
      <c r="BG11" s="31">
        <f t="shared" si="33"/>
        <v>3</v>
      </c>
      <c r="BH11" s="31">
        <f t="shared" si="3"/>
        <v>1</v>
      </c>
      <c r="BI11" s="31">
        <f t="shared" si="3"/>
        <v>2</v>
      </c>
      <c r="BJ11" s="31">
        <f t="shared" si="3"/>
        <v>2</v>
      </c>
      <c r="BK11" s="31">
        <f t="shared" si="34"/>
        <v>0</v>
      </c>
      <c r="BL11" s="31">
        <f t="shared" si="34"/>
        <v>0</v>
      </c>
      <c r="BM11" s="31">
        <f t="shared" si="35"/>
        <v>0</v>
      </c>
      <c r="BN11" s="31">
        <f t="shared" si="4"/>
        <v>0</v>
      </c>
      <c r="BO11" s="31">
        <f t="shared" si="4"/>
        <v>0</v>
      </c>
      <c r="BP11" s="31">
        <f t="shared" si="36"/>
        <v>0</v>
      </c>
      <c r="BQ11" s="31">
        <f t="shared" si="37"/>
        <v>0</v>
      </c>
      <c r="BR11" s="31">
        <f t="shared" si="37"/>
        <v>0</v>
      </c>
      <c r="BS11" s="31">
        <f t="shared" si="38"/>
        <v>0</v>
      </c>
      <c r="BT11" s="31">
        <f t="shared" si="5"/>
        <v>2</v>
      </c>
      <c r="BU11" s="32">
        <f t="shared" si="5"/>
        <v>0</v>
      </c>
      <c r="BV11" s="32">
        <f t="shared" si="39"/>
        <v>0</v>
      </c>
      <c r="BX11" s="30">
        <f t="shared" si="40"/>
        <v>220</v>
      </c>
      <c r="BY11" s="31">
        <f t="shared" si="41"/>
        <v>20</v>
      </c>
      <c r="BZ11" s="31">
        <f t="shared" si="42"/>
        <v>10</v>
      </c>
      <c r="CA11" s="31">
        <f t="shared" si="43"/>
        <v>0</v>
      </c>
      <c r="CB11" s="31">
        <f t="shared" si="44"/>
        <v>50</v>
      </c>
      <c r="CC11" s="32">
        <f t="shared" si="45"/>
        <v>300</v>
      </c>
      <c r="CD11" s="176">
        <f t="shared" si="6"/>
        <v>153.33333333333334</v>
      </c>
      <c r="CE11" s="24">
        <f t="shared" si="46"/>
        <v>3</v>
      </c>
      <c r="CF11" s="176">
        <f t="shared" si="7"/>
        <v>113.33333333333334</v>
      </c>
      <c r="CG11" s="24">
        <f t="shared" si="47"/>
        <v>4</v>
      </c>
      <c r="CH11" s="176">
        <f t="shared" si="8"/>
        <v>60</v>
      </c>
      <c r="CI11" s="24">
        <f t="shared" si="48"/>
        <v>5</v>
      </c>
      <c r="CJ11" s="24">
        <f t="shared" si="9"/>
        <v>6.7340067340067336</v>
      </c>
      <c r="CK11" s="24">
        <f t="shared" si="10"/>
        <v>6.7340067340067336</v>
      </c>
      <c r="CM11" s="24">
        <f t="shared" si="11"/>
        <v>0</v>
      </c>
      <c r="CN11" s="24">
        <f t="shared" si="12"/>
        <v>11.111111111111111</v>
      </c>
      <c r="CO11" s="24">
        <f t="shared" si="13"/>
        <v>10</v>
      </c>
      <c r="CP11" s="24">
        <f t="shared" si="14"/>
        <v>0</v>
      </c>
      <c r="CQ11" s="24">
        <f t="shared" si="15"/>
        <v>9.0909090909090917</v>
      </c>
      <c r="CR11" s="24">
        <f t="shared" si="16"/>
        <v>33.333333333333336</v>
      </c>
      <c r="CS11" s="24">
        <f t="shared" si="17"/>
        <v>11.76470588235294</v>
      </c>
      <c r="CT11" s="24">
        <f t="shared" si="18"/>
        <v>0</v>
      </c>
      <c r="CU11" s="24" t="e">
        <f t="shared" si="19"/>
        <v>#DIV/0!</v>
      </c>
      <c r="CV11" s="24">
        <f t="shared" si="20"/>
        <v>0</v>
      </c>
      <c r="CW11" s="24" t="e">
        <f t="shared" si="21"/>
        <v>#DIV/0!</v>
      </c>
      <c r="CX11" s="24" t="e">
        <f t="shared" si="22"/>
        <v>#DIV/0!</v>
      </c>
      <c r="CY11" s="24">
        <f t="shared" si="23"/>
        <v>0</v>
      </c>
      <c r="CZ11" s="24">
        <f t="shared" si="24"/>
        <v>0</v>
      </c>
      <c r="DA11" s="24">
        <f t="shared" si="25"/>
        <v>9.5238095238095237</v>
      </c>
      <c r="DB11" s="24" t="e">
        <f t="shared" si="26"/>
        <v>#DIV/0!</v>
      </c>
      <c r="DC11" s="24" t="e">
        <f t="shared" si="27"/>
        <v>#DIV/0!</v>
      </c>
      <c r="DE11" s="24">
        <f t="shared" si="49"/>
        <v>0</v>
      </c>
      <c r="DF11" s="24">
        <f t="shared" si="49"/>
        <v>1</v>
      </c>
      <c r="DG11" s="24">
        <f t="shared" si="50"/>
        <v>1</v>
      </c>
      <c r="DH11" s="24">
        <f t="shared" si="51"/>
        <v>0</v>
      </c>
      <c r="DI11" s="24">
        <f t="shared" si="28"/>
        <v>1</v>
      </c>
      <c r="DJ11" s="24">
        <f t="shared" si="28"/>
        <v>1</v>
      </c>
      <c r="DK11" s="24">
        <f t="shared" si="28"/>
        <v>1</v>
      </c>
      <c r="DL11" s="24">
        <f t="shared" si="28"/>
        <v>0</v>
      </c>
      <c r="DM11" s="24">
        <f t="shared" si="28"/>
        <v>0</v>
      </c>
      <c r="DN11" s="24">
        <f t="shared" si="29"/>
        <v>0</v>
      </c>
      <c r="DO11" s="24">
        <f t="shared" si="52"/>
        <v>0</v>
      </c>
      <c r="DP11" s="24">
        <f t="shared" si="52"/>
        <v>0</v>
      </c>
      <c r="DQ11" s="24">
        <f t="shared" si="52"/>
        <v>0</v>
      </c>
      <c r="DR11" s="24">
        <f t="shared" si="53"/>
        <v>1</v>
      </c>
      <c r="DS11" s="24">
        <f t="shared" si="54"/>
        <v>0</v>
      </c>
    </row>
    <row r="12" spans="1:123" s="24" customFormat="1" ht="15.75" thickBot="1">
      <c r="A12" s="24" t="s">
        <v>135</v>
      </c>
      <c r="B12" s="25">
        <v>10</v>
      </c>
      <c r="C12" s="25" t="s">
        <v>145</v>
      </c>
      <c r="D12" s="85" t="s">
        <v>36</v>
      </c>
      <c r="E12" s="43"/>
      <c r="F12" s="43"/>
      <c r="G12" s="43"/>
      <c r="H12" s="43"/>
      <c r="I12" s="43">
        <v>3</v>
      </c>
      <c r="J12" s="43"/>
      <c r="K12" s="43">
        <v>1</v>
      </c>
      <c r="L12" s="33"/>
      <c r="M12" s="33"/>
      <c r="N12" s="33">
        <v>1</v>
      </c>
      <c r="O12" s="33"/>
      <c r="P12" s="33"/>
      <c r="Q12" s="33"/>
      <c r="R12" s="33">
        <v>1</v>
      </c>
      <c r="S12" s="33"/>
      <c r="T12" s="50" t="s">
        <v>36</v>
      </c>
      <c r="U12" s="33"/>
      <c r="V12" s="33">
        <v>1</v>
      </c>
      <c r="W12" s="33">
        <v>1</v>
      </c>
      <c r="X12" s="33"/>
      <c r="Y12" s="33">
        <v>1</v>
      </c>
      <c r="Z12" s="33"/>
      <c r="AA12" s="33">
        <v>1</v>
      </c>
      <c r="AB12" s="33"/>
      <c r="AC12" s="33"/>
      <c r="AD12" s="33"/>
      <c r="AE12" s="33"/>
      <c r="AF12" s="33"/>
      <c r="AG12" s="33"/>
      <c r="AH12" s="33"/>
      <c r="AI12" s="33"/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30"/>
        <v>2</v>
      </c>
      <c r="BA12" s="30">
        <f t="shared" si="0"/>
        <v>0</v>
      </c>
      <c r="BB12" s="31">
        <f t="shared" si="0"/>
        <v>1</v>
      </c>
      <c r="BC12" s="31">
        <f t="shared" si="31"/>
        <v>1</v>
      </c>
      <c r="BD12" s="31">
        <f t="shared" si="1"/>
        <v>1</v>
      </c>
      <c r="BE12" s="31">
        <f t="shared" si="32"/>
        <v>2</v>
      </c>
      <c r="BF12" s="31">
        <f t="shared" si="2"/>
        <v>0</v>
      </c>
      <c r="BG12" s="31">
        <f t="shared" si="33"/>
        <v>2</v>
      </c>
      <c r="BH12" s="31">
        <f t="shared" si="3"/>
        <v>4</v>
      </c>
      <c r="BI12" s="31">
        <f t="shared" si="3"/>
        <v>0</v>
      </c>
      <c r="BJ12" s="31">
        <f t="shared" si="3"/>
        <v>2</v>
      </c>
      <c r="BK12" s="31">
        <f t="shared" si="34"/>
        <v>0</v>
      </c>
      <c r="BL12" s="31">
        <f t="shared" si="34"/>
        <v>0</v>
      </c>
      <c r="BM12" s="31">
        <f t="shared" si="35"/>
        <v>0</v>
      </c>
      <c r="BN12" s="31">
        <f t="shared" si="4"/>
        <v>1</v>
      </c>
      <c r="BO12" s="31">
        <f t="shared" si="4"/>
        <v>0</v>
      </c>
      <c r="BP12" s="31">
        <f t="shared" si="36"/>
        <v>0</v>
      </c>
      <c r="BQ12" s="31">
        <f t="shared" si="37"/>
        <v>0</v>
      </c>
      <c r="BR12" s="31">
        <f t="shared" si="37"/>
        <v>0</v>
      </c>
      <c r="BS12" s="31">
        <f t="shared" si="38"/>
        <v>0</v>
      </c>
      <c r="BT12" s="31">
        <f t="shared" si="5"/>
        <v>1</v>
      </c>
      <c r="BU12" s="32">
        <f t="shared" si="5"/>
        <v>0</v>
      </c>
      <c r="BV12" s="32">
        <f t="shared" si="39"/>
        <v>0</v>
      </c>
      <c r="BX12" s="30">
        <f t="shared" si="40"/>
        <v>220</v>
      </c>
      <c r="BY12" s="31">
        <f t="shared" si="41"/>
        <v>0</v>
      </c>
      <c r="BZ12" s="31">
        <f t="shared" si="42"/>
        <v>10</v>
      </c>
      <c r="CA12" s="31">
        <f t="shared" si="43"/>
        <v>50</v>
      </c>
      <c r="CB12" s="31">
        <f t="shared" si="44"/>
        <v>25</v>
      </c>
      <c r="CC12" s="32">
        <f t="shared" si="45"/>
        <v>305</v>
      </c>
      <c r="CD12" s="176">
        <f t="shared" si="6"/>
        <v>158.33333333333334</v>
      </c>
      <c r="CE12" s="24">
        <f t="shared" si="46"/>
        <v>3</v>
      </c>
      <c r="CF12" s="176">
        <f t="shared" si="7"/>
        <v>118.33333333333334</v>
      </c>
      <c r="CG12" s="24">
        <f t="shared" si="47"/>
        <v>4</v>
      </c>
      <c r="CH12" s="176">
        <f t="shared" si="8"/>
        <v>65</v>
      </c>
      <c r="CI12" s="24">
        <f t="shared" si="48"/>
        <v>5</v>
      </c>
      <c r="CJ12" s="24">
        <f t="shared" si="9"/>
        <v>6.8462401795735124</v>
      </c>
      <c r="CK12" s="24">
        <f t="shared" si="10"/>
        <v>6.8462401795735124</v>
      </c>
      <c r="CM12" s="24">
        <f t="shared" si="11"/>
        <v>0</v>
      </c>
      <c r="CN12" s="24">
        <f t="shared" si="12"/>
        <v>11.111111111111111</v>
      </c>
      <c r="CO12" s="24">
        <f t="shared" si="13"/>
        <v>5</v>
      </c>
      <c r="CP12" s="24">
        <f t="shared" si="14"/>
        <v>0</v>
      </c>
      <c r="CQ12" s="24">
        <f t="shared" si="15"/>
        <v>36.363636363636367</v>
      </c>
      <c r="CR12" s="24">
        <f t="shared" si="16"/>
        <v>0</v>
      </c>
      <c r="CS12" s="24">
        <f t="shared" si="17"/>
        <v>11.76470588235294</v>
      </c>
      <c r="CT12" s="24">
        <f t="shared" si="18"/>
        <v>0</v>
      </c>
      <c r="CU12" s="24" t="e">
        <f t="shared" si="19"/>
        <v>#DIV/0!</v>
      </c>
      <c r="CV12" s="24">
        <f t="shared" si="20"/>
        <v>10</v>
      </c>
      <c r="CW12" s="24" t="e">
        <f t="shared" si="21"/>
        <v>#DIV/0!</v>
      </c>
      <c r="CX12" s="24" t="e">
        <f t="shared" si="22"/>
        <v>#DIV/0!</v>
      </c>
      <c r="CY12" s="24">
        <f t="shared" si="23"/>
        <v>0</v>
      </c>
      <c r="CZ12" s="24">
        <f t="shared" si="24"/>
        <v>0</v>
      </c>
      <c r="DA12" s="24">
        <f t="shared" si="25"/>
        <v>4.7619047619047619</v>
      </c>
      <c r="DB12" s="24" t="e">
        <f t="shared" si="26"/>
        <v>#DIV/0!</v>
      </c>
      <c r="DC12" s="24" t="e">
        <f t="shared" si="27"/>
        <v>#DIV/0!</v>
      </c>
      <c r="DE12" s="24">
        <f t="shared" si="49"/>
        <v>0</v>
      </c>
      <c r="DF12" s="24">
        <f t="shared" si="49"/>
        <v>1</v>
      </c>
      <c r="DG12" s="24">
        <f t="shared" si="50"/>
        <v>1</v>
      </c>
      <c r="DH12" s="24">
        <f t="shared" si="51"/>
        <v>0</v>
      </c>
      <c r="DI12" s="24">
        <f t="shared" si="28"/>
        <v>1</v>
      </c>
      <c r="DJ12" s="24">
        <f t="shared" si="28"/>
        <v>0</v>
      </c>
      <c r="DK12" s="24">
        <f t="shared" si="28"/>
        <v>1</v>
      </c>
      <c r="DL12" s="24">
        <f t="shared" si="28"/>
        <v>0</v>
      </c>
      <c r="DM12" s="24">
        <f t="shared" si="28"/>
        <v>0</v>
      </c>
      <c r="DN12" s="24">
        <f t="shared" si="29"/>
        <v>1</v>
      </c>
      <c r="DO12" s="24">
        <f t="shared" si="52"/>
        <v>0</v>
      </c>
      <c r="DP12" s="24">
        <f t="shared" si="52"/>
        <v>0</v>
      </c>
      <c r="DQ12" s="24">
        <f t="shared" si="52"/>
        <v>0</v>
      </c>
      <c r="DR12" s="24">
        <f t="shared" si="53"/>
        <v>1</v>
      </c>
      <c r="DS12" s="24">
        <f t="shared" si="54"/>
        <v>0</v>
      </c>
    </row>
    <row r="13" spans="1:123" s="24" customFormat="1" ht="15.75" thickBot="1">
      <c r="A13" s="24" t="s">
        <v>135</v>
      </c>
      <c r="B13" s="25">
        <v>11</v>
      </c>
      <c r="C13" s="25" t="s">
        <v>146</v>
      </c>
      <c r="D13" s="85" t="s">
        <v>36</v>
      </c>
      <c r="E13" s="33"/>
      <c r="F13" s="33"/>
      <c r="G13" s="33"/>
      <c r="H13" s="33"/>
      <c r="I13" s="33"/>
      <c r="J13" s="33"/>
      <c r="K13" s="33"/>
      <c r="L13" s="33"/>
      <c r="M13" s="33"/>
      <c r="N13" s="33">
        <v>3</v>
      </c>
      <c r="O13" s="33"/>
      <c r="P13" s="33"/>
      <c r="Q13" s="33"/>
      <c r="R13" s="33">
        <v>3</v>
      </c>
      <c r="S13" s="33"/>
      <c r="T13" s="50" t="s">
        <v>36</v>
      </c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>
        <v>1</v>
      </c>
      <c r="AG13" s="33"/>
      <c r="AH13" s="33"/>
      <c r="AI13" s="33"/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30"/>
        <v>2</v>
      </c>
      <c r="BA13" s="30">
        <f t="shared" si="0"/>
        <v>0</v>
      </c>
      <c r="BB13" s="31">
        <f t="shared" si="0"/>
        <v>0</v>
      </c>
      <c r="BC13" s="31">
        <f t="shared" si="31"/>
        <v>0</v>
      </c>
      <c r="BD13" s="31">
        <f t="shared" si="1"/>
        <v>0</v>
      </c>
      <c r="BE13" s="31">
        <f t="shared" si="32"/>
        <v>0</v>
      </c>
      <c r="BF13" s="31">
        <f t="shared" si="2"/>
        <v>0</v>
      </c>
      <c r="BG13" s="31">
        <f t="shared" si="33"/>
        <v>0</v>
      </c>
      <c r="BH13" s="31">
        <f t="shared" si="3"/>
        <v>0</v>
      </c>
      <c r="BI13" s="31">
        <f t="shared" si="3"/>
        <v>0</v>
      </c>
      <c r="BJ13" s="31">
        <f t="shared" si="3"/>
        <v>0</v>
      </c>
      <c r="BK13" s="31">
        <f t="shared" si="34"/>
        <v>0</v>
      </c>
      <c r="BL13" s="31">
        <f t="shared" si="34"/>
        <v>0</v>
      </c>
      <c r="BM13" s="31">
        <f t="shared" si="35"/>
        <v>0</v>
      </c>
      <c r="BN13" s="31">
        <f t="shared" si="4"/>
        <v>3</v>
      </c>
      <c r="BO13" s="31">
        <f t="shared" si="4"/>
        <v>0</v>
      </c>
      <c r="BP13" s="31">
        <f t="shared" si="36"/>
        <v>0</v>
      </c>
      <c r="BQ13" s="31">
        <f t="shared" si="37"/>
        <v>1</v>
      </c>
      <c r="BR13" s="31">
        <f t="shared" si="37"/>
        <v>0</v>
      </c>
      <c r="BS13" s="31">
        <f t="shared" si="38"/>
        <v>1</v>
      </c>
      <c r="BT13" s="31">
        <f t="shared" si="5"/>
        <v>3</v>
      </c>
      <c r="BU13" s="32">
        <f t="shared" si="5"/>
        <v>0</v>
      </c>
      <c r="BV13" s="32">
        <f t="shared" si="39"/>
        <v>0</v>
      </c>
      <c r="BX13" s="30">
        <f t="shared" si="40"/>
        <v>0</v>
      </c>
      <c r="BY13" s="31">
        <f t="shared" si="41"/>
        <v>0</v>
      </c>
      <c r="BZ13" s="31">
        <f t="shared" si="42"/>
        <v>0</v>
      </c>
      <c r="CA13" s="31">
        <f t="shared" si="43"/>
        <v>150</v>
      </c>
      <c r="CB13" s="31">
        <f t="shared" si="44"/>
        <v>175</v>
      </c>
      <c r="CC13" s="32">
        <f t="shared" si="45"/>
        <v>325</v>
      </c>
      <c r="CD13" s="176">
        <f t="shared" si="6"/>
        <v>178.33333333333334</v>
      </c>
      <c r="CE13" s="24">
        <f t="shared" si="46"/>
        <v>3</v>
      </c>
      <c r="CF13" s="176">
        <f t="shared" si="7"/>
        <v>138.33333333333334</v>
      </c>
      <c r="CG13" s="24">
        <f t="shared" si="47"/>
        <v>4</v>
      </c>
      <c r="CH13" s="176">
        <f t="shared" si="8"/>
        <v>85</v>
      </c>
      <c r="CI13" s="24">
        <f t="shared" si="48"/>
        <v>5</v>
      </c>
      <c r="CJ13" s="24">
        <f t="shared" si="9"/>
        <v>7.2951739618406286</v>
      </c>
      <c r="CK13" s="24">
        <f t="shared" si="10"/>
        <v>7.2951739618406286</v>
      </c>
      <c r="CM13" s="24">
        <f t="shared" si="11"/>
        <v>0</v>
      </c>
      <c r="CN13" s="24">
        <f t="shared" si="12"/>
        <v>0</v>
      </c>
      <c r="CO13" s="24">
        <f t="shared" si="13"/>
        <v>0</v>
      </c>
      <c r="CP13" s="24">
        <f t="shared" si="14"/>
        <v>0</v>
      </c>
      <c r="CQ13" s="24">
        <f t="shared" si="15"/>
        <v>0</v>
      </c>
      <c r="CR13" s="24">
        <f t="shared" si="16"/>
        <v>0</v>
      </c>
      <c r="CS13" s="24">
        <f t="shared" si="17"/>
        <v>0</v>
      </c>
      <c r="CT13" s="24">
        <f t="shared" si="18"/>
        <v>0</v>
      </c>
      <c r="CU13" s="24" t="e">
        <f t="shared" si="19"/>
        <v>#DIV/0!</v>
      </c>
      <c r="CV13" s="24">
        <f t="shared" si="20"/>
        <v>30</v>
      </c>
      <c r="CW13" s="24" t="e">
        <f t="shared" si="21"/>
        <v>#DIV/0!</v>
      </c>
      <c r="CX13" s="24" t="e">
        <f t="shared" si="22"/>
        <v>#DIV/0!</v>
      </c>
      <c r="CY13" s="24">
        <f t="shared" si="23"/>
        <v>33.333333333333336</v>
      </c>
      <c r="CZ13" s="24">
        <f t="shared" si="24"/>
        <v>0</v>
      </c>
      <c r="DA13" s="24">
        <f t="shared" si="25"/>
        <v>14.285714285714286</v>
      </c>
      <c r="DB13" s="24" t="e">
        <f t="shared" si="26"/>
        <v>#DIV/0!</v>
      </c>
      <c r="DC13" s="24" t="e">
        <f t="shared" si="27"/>
        <v>#DIV/0!</v>
      </c>
      <c r="DE13" s="24">
        <f t="shared" si="49"/>
        <v>0</v>
      </c>
      <c r="DF13" s="24">
        <f t="shared" si="49"/>
        <v>0</v>
      </c>
      <c r="DG13" s="24">
        <f t="shared" si="50"/>
        <v>0</v>
      </c>
      <c r="DH13" s="24">
        <f t="shared" si="51"/>
        <v>0</v>
      </c>
      <c r="DI13" s="24">
        <f t="shared" si="28"/>
        <v>0</v>
      </c>
      <c r="DJ13" s="24">
        <f t="shared" si="28"/>
        <v>0</v>
      </c>
      <c r="DK13" s="24">
        <f t="shared" si="28"/>
        <v>0</v>
      </c>
      <c r="DL13" s="24">
        <f t="shared" si="28"/>
        <v>0</v>
      </c>
      <c r="DM13" s="24">
        <f t="shared" si="28"/>
        <v>0</v>
      </c>
      <c r="DN13" s="24">
        <f t="shared" si="29"/>
        <v>1</v>
      </c>
      <c r="DO13" s="24">
        <f t="shared" si="52"/>
        <v>0</v>
      </c>
      <c r="DP13" s="24">
        <f t="shared" si="52"/>
        <v>1</v>
      </c>
      <c r="DQ13" s="24">
        <f t="shared" si="52"/>
        <v>0</v>
      </c>
      <c r="DR13" s="24">
        <f t="shared" si="53"/>
        <v>1</v>
      </c>
      <c r="DS13" s="24">
        <f t="shared" si="54"/>
        <v>0</v>
      </c>
    </row>
    <row r="14" spans="1:123" s="24" customFormat="1" ht="15.75" thickBot="1">
      <c r="A14" s="24" t="s">
        <v>135</v>
      </c>
      <c r="B14" s="25">
        <v>12</v>
      </c>
      <c r="C14" s="25" t="s">
        <v>147</v>
      </c>
      <c r="D14" s="85" t="s">
        <v>36</v>
      </c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50" t="s">
        <v>36</v>
      </c>
      <c r="U14" s="33"/>
      <c r="V14" s="33"/>
      <c r="W14" s="33">
        <v>1</v>
      </c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50"/>
      <c r="AK14" s="9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 t="shared" si="30"/>
        <v>2</v>
      </c>
      <c r="BA14" s="30">
        <f t="shared" si="0"/>
        <v>0</v>
      </c>
      <c r="BB14" s="31">
        <f t="shared" si="0"/>
        <v>0</v>
      </c>
      <c r="BC14" s="31">
        <f t="shared" si="31"/>
        <v>0</v>
      </c>
      <c r="BD14" s="31">
        <f t="shared" si="1"/>
        <v>1</v>
      </c>
      <c r="BE14" s="31">
        <f t="shared" si="32"/>
        <v>1</v>
      </c>
      <c r="BF14" s="31">
        <f t="shared" si="2"/>
        <v>0</v>
      </c>
      <c r="BG14" s="31">
        <f t="shared" si="33"/>
        <v>1</v>
      </c>
      <c r="BH14" s="31">
        <f t="shared" si="3"/>
        <v>0</v>
      </c>
      <c r="BI14" s="31">
        <f t="shared" si="3"/>
        <v>0</v>
      </c>
      <c r="BJ14" s="31">
        <f t="shared" si="3"/>
        <v>0</v>
      </c>
      <c r="BK14" s="31">
        <f t="shared" si="34"/>
        <v>0</v>
      </c>
      <c r="BL14" s="31">
        <f t="shared" si="34"/>
        <v>0</v>
      </c>
      <c r="BM14" s="31">
        <f t="shared" si="35"/>
        <v>0</v>
      </c>
      <c r="BN14" s="31">
        <f t="shared" si="4"/>
        <v>0</v>
      </c>
      <c r="BO14" s="31">
        <f t="shared" si="4"/>
        <v>0</v>
      </c>
      <c r="BP14" s="31">
        <f t="shared" si="36"/>
        <v>0</v>
      </c>
      <c r="BQ14" s="31">
        <f t="shared" si="37"/>
        <v>0</v>
      </c>
      <c r="BR14" s="31">
        <f t="shared" si="37"/>
        <v>0</v>
      </c>
      <c r="BS14" s="31">
        <f t="shared" si="38"/>
        <v>0</v>
      </c>
      <c r="BT14" s="31">
        <f t="shared" si="5"/>
        <v>0</v>
      </c>
      <c r="BU14" s="32">
        <f t="shared" si="5"/>
        <v>0</v>
      </c>
      <c r="BV14" s="32">
        <f t="shared" si="39"/>
        <v>0</v>
      </c>
      <c r="BX14" s="30">
        <f t="shared" si="40"/>
        <v>60</v>
      </c>
      <c r="BY14" s="31">
        <f t="shared" si="41"/>
        <v>0</v>
      </c>
      <c r="BZ14" s="31">
        <f t="shared" si="42"/>
        <v>0</v>
      </c>
      <c r="CA14" s="31">
        <f t="shared" si="43"/>
        <v>0</v>
      </c>
      <c r="CB14" s="31">
        <f t="shared" si="44"/>
        <v>0</v>
      </c>
      <c r="CC14" s="32">
        <f t="shared" si="45"/>
        <v>60</v>
      </c>
      <c r="CD14" s="176">
        <f t="shared" si="6"/>
        <v>-86.666666666666657</v>
      </c>
      <c r="CE14" s="24" t="str">
        <f t="shared" si="46"/>
        <v>NAO</v>
      </c>
      <c r="CF14" s="176">
        <f t="shared" si="7"/>
        <v>-126.66666666666666</v>
      </c>
      <c r="CG14" s="24" t="str">
        <f t="shared" si="47"/>
        <v>NAO</v>
      </c>
      <c r="CH14" s="176">
        <f t="shared" si="8"/>
        <v>-180</v>
      </c>
      <c r="CI14" s="24" t="str">
        <f t="shared" si="48"/>
        <v>NAO</v>
      </c>
      <c r="CJ14" s="24">
        <f t="shared" si="9"/>
        <v>1.3468013468013467</v>
      </c>
      <c r="CK14" s="24">
        <f t="shared" si="10"/>
        <v>1.3468013468013467</v>
      </c>
      <c r="CM14" s="24">
        <f t="shared" si="11"/>
        <v>0</v>
      </c>
      <c r="CN14" s="24">
        <f t="shared" si="12"/>
        <v>0</v>
      </c>
      <c r="CO14" s="24">
        <f t="shared" si="13"/>
        <v>5</v>
      </c>
      <c r="CP14" s="24">
        <f t="shared" si="14"/>
        <v>0</v>
      </c>
      <c r="CQ14" s="24">
        <f t="shared" si="15"/>
        <v>0</v>
      </c>
      <c r="CR14" s="24">
        <f t="shared" si="16"/>
        <v>0</v>
      </c>
      <c r="CS14" s="24">
        <f t="shared" si="17"/>
        <v>0</v>
      </c>
      <c r="CT14" s="24">
        <f t="shared" si="18"/>
        <v>0</v>
      </c>
      <c r="CU14" s="24" t="e">
        <f t="shared" si="19"/>
        <v>#DIV/0!</v>
      </c>
      <c r="CV14" s="24">
        <f t="shared" si="20"/>
        <v>0</v>
      </c>
      <c r="CW14" s="24" t="e">
        <f t="shared" si="21"/>
        <v>#DIV/0!</v>
      </c>
      <c r="CX14" s="24" t="e">
        <f t="shared" si="22"/>
        <v>#DIV/0!</v>
      </c>
      <c r="CY14" s="24">
        <f t="shared" si="23"/>
        <v>0</v>
      </c>
      <c r="CZ14" s="24">
        <f t="shared" si="24"/>
        <v>0</v>
      </c>
      <c r="DA14" s="24">
        <f t="shared" si="25"/>
        <v>0</v>
      </c>
      <c r="DB14" s="24" t="e">
        <f t="shared" si="26"/>
        <v>#DIV/0!</v>
      </c>
      <c r="DC14" s="24" t="e">
        <f t="shared" si="27"/>
        <v>#DIV/0!</v>
      </c>
      <c r="DE14" s="24">
        <f t="shared" si="49"/>
        <v>0</v>
      </c>
      <c r="DF14" s="24">
        <f t="shared" si="49"/>
        <v>0</v>
      </c>
      <c r="DG14" s="24">
        <f t="shared" si="50"/>
        <v>1</v>
      </c>
      <c r="DH14" s="24">
        <f t="shared" si="51"/>
        <v>0</v>
      </c>
      <c r="DI14" s="24">
        <f t="shared" si="28"/>
        <v>0</v>
      </c>
      <c r="DJ14" s="24">
        <f t="shared" si="28"/>
        <v>0</v>
      </c>
      <c r="DK14" s="24">
        <f t="shared" si="28"/>
        <v>0</v>
      </c>
      <c r="DL14" s="24">
        <f t="shared" si="28"/>
        <v>0</v>
      </c>
      <c r="DM14" s="24">
        <f t="shared" si="28"/>
        <v>0</v>
      </c>
      <c r="DN14" s="24">
        <f t="shared" si="29"/>
        <v>0</v>
      </c>
      <c r="DO14" s="24">
        <f t="shared" si="52"/>
        <v>0</v>
      </c>
      <c r="DP14" s="24">
        <f t="shared" si="52"/>
        <v>0</v>
      </c>
      <c r="DQ14" s="24">
        <f t="shared" si="52"/>
        <v>0</v>
      </c>
      <c r="DR14" s="24">
        <f t="shared" si="53"/>
        <v>0</v>
      </c>
      <c r="DS14" s="24">
        <f t="shared" si="54"/>
        <v>0</v>
      </c>
    </row>
    <row r="15" spans="1:123" s="24" customFormat="1" ht="15.75" thickBot="1">
      <c r="A15" s="24" t="s">
        <v>135</v>
      </c>
      <c r="B15" s="25">
        <v>13</v>
      </c>
      <c r="C15" s="25" t="s">
        <v>148</v>
      </c>
      <c r="D15" s="50" t="s">
        <v>149</v>
      </c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50" t="s">
        <v>149</v>
      </c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50"/>
      <c r="AK15" s="93"/>
      <c r="AL15" s="33"/>
      <c r="AM15" s="33"/>
      <c r="AN15" s="27"/>
      <c r="AO15" s="27"/>
      <c r="AP15" s="27"/>
      <c r="AQ15" s="27"/>
      <c r="AR15" s="28"/>
      <c r="AS15" s="26"/>
      <c r="AT15" s="26"/>
      <c r="AU15" s="26"/>
      <c r="AV15" s="26"/>
      <c r="AW15" s="26"/>
      <c r="AX15" s="26"/>
      <c r="AY15" s="26"/>
      <c r="AZ15" s="29">
        <f t="shared" si="30"/>
        <v>0</v>
      </c>
      <c r="BA15" s="30">
        <f t="shared" si="0"/>
        <v>0</v>
      </c>
      <c r="BB15" s="31">
        <f t="shared" si="0"/>
        <v>0</v>
      </c>
      <c r="BC15" s="31">
        <f t="shared" si="31"/>
        <v>0</v>
      </c>
      <c r="BD15" s="31">
        <f t="shared" si="1"/>
        <v>0</v>
      </c>
      <c r="BE15" s="31">
        <f t="shared" si="32"/>
        <v>0</v>
      </c>
      <c r="BF15" s="31">
        <f t="shared" si="2"/>
        <v>0</v>
      </c>
      <c r="BG15" s="31">
        <f t="shared" si="33"/>
        <v>0</v>
      </c>
      <c r="BH15" s="31">
        <f t="shared" si="3"/>
        <v>0</v>
      </c>
      <c r="BI15" s="31">
        <f t="shared" si="3"/>
        <v>0</v>
      </c>
      <c r="BJ15" s="31">
        <f t="shared" si="3"/>
        <v>0</v>
      </c>
      <c r="BK15" s="31">
        <f t="shared" si="34"/>
        <v>0</v>
      </c>
      <c r="BL15" s="31">
        <f t="shared" si="34"/>
        <v>0</v>
      </c>
      <c r="BM15" s="31">
        <f t="shared" si="35"/>
        <v>0</v>
      </c>
      <c r="BN15" s="31">
        <f t="shared" si="4"/>
        <v>0</v>
      </c>
      <c r="BO15" s="31">
        <f t="shared" si="4"/>
        <v>0</v>
      </c>
      <c r="BP15" s="31">
        <f t="shared" si="36"/>
        <v>0</v>
      </c>
      <c r="BQ15" s="31">
        <f t="shared" si="37"/>
        <v>0</v>
      </c>
      <c r="BR15" s="31">
        <f t="shared" si="37"/>
        <v>0</v>
      </c>
      <c r="BS15" s="31">
        <f t="shared" si="38"/>
        <v>0</v>
      </c>
      <c r="BT15" s="31">
        <f t="shared" si="5"/>
        <v>0</v>
      </c>
      <c r="BU15" s="32">
        <f t="shared" si="5"/>
        <v>0</v>
      </c>
      <c r="BV15" s="32">
        <f t="shared" si="39"/>
        <v>0</v>
      </c>
      <c r="BX15" s="30">
        <f t="shared" si="40"/>
        <v>0</v>
      </c>
      <c r="BY15" s="31">
        <f t="shared" si="41"/>
        <v>0</v>
      </c>
      <c r="BZ15" s="31">
        <f t="shared" si="42"/>
        <v>0</v>
      </c>
      <c r="CA15" s="31">
        <f t="shared" si="43"/>
        <v>0</v>
      </c>
      <c r="CB15" s="31">
        <f t="shared" si="44"/>
        <v>0</v>
      </c>
      <c r="CC15" s="32" t="str">
        <f t="shared" si="45"/>
        <v/>
      </c>
      <c r="CD15" s="176" t="e">
        <f t="shared" si="6"/>
        <v>#VALUE!</v>
      </c>
      <c r="CE15" s="24" t="str">
        <f t="shared" si="46"/>
        <v xml:space="preserve"> </v>
      </c>
      <c r="CF15" s="176" t="e">
        <f t="shared" si="7"/>
        <v>#VALUE!</v>
      </c>
      <c r="CG15" s="24" t="str">
        <f t="shared" si="47"/>
        <v xml:space="preserve"> </v>
      </c>
      <c r="CH15" s="176" t="e">
        <f t="shared" si="8"/>
        <v>#VALUE!</v>
      </c>
      <c r="CI15" s="24" t="str">
        <f t="shared" si="48"/>
        <v xml:space="preserve"> </v>
      </c>
      <c r="CJ15" s="24" t="e">
        <f t="shared" si="9"/>
        <v>#VALUE!</v>
      </c>
      <c r="CK15" s="24" t="e">
        <f t="shared" si="10"/>
        <v>#VALUE!</v>
      </c>
      <c r="CM15" s="24">
        <f t="shared" si="11"/>
        <v>0</v>
      </c>
      <c r="CN15" s="24">
        <f t="shared" si="12"/>
        <v>0</v>
      </c>
      <c r="CO15" s="24">
        <f t="shared" si="13"/>
        <v>0</v>
      </c>
      <c r="CP15" s="24">
        <f t="shared" si="14"/>
        <v>0</v>
      </c>
      <c r="CQ15" s="24">
        <f t="shared" si="15"/>
        <v>0</v>
      </c>
      <c r="CR15" s="24">
        <f t="shared" si="16"/>
        <v>0</v>
      </c>
      <c r="CS15" s="24">
        <f t="shared" si="17"/>
        <v>0</v>
      </c>
      <c r="CT15" s="24">
        <f t="shared" si="18"/>
        <v>0</v>
      </c>
      <c r="CU15" s="24" t="e">
        <f t="shared" si="19"/>
        <v>#DIV/0!</v>
      </c>
      <c r="CV15" s="24">
        <f t="shared" si="20"/>
        <v>0</v>
      </c>
      <c r="CW15" s="24" t="e">
        <f t="shared" si="21"/>
        <v>#DIV/0!</v>
      </c>
      <c r="CX15" s="24" t="e">
        <f t="shared" si="22"/>
        <v>#DIV/0!</v>
      </c>
      <c r="CY15" s="24">
        <f t="shared" si="23"/>
        <v>0</v>
      </c>
      <c r="CZ15" s="24">
        <f t="shared" si="24"/>
        <v>0</v>
      </c>
      <c r="DA15" s="24">
        <f t="shared" si="25"/>
        <v>0</v>
      </c>
      <c r="DB15" s="24" t="e">
        <f t="shared" si="26"/>
        <v>#DIV/0!</v>
      </c>
      <c r="DC15" s="24" t="e">
        <f t="shared" si="27"/>
        <v>#DIV/0!</v>
      </c>
      <c r="DE15" s="24">
        <f t="shared" si="49"/>
        <v>0</v>
      </c>
      <c r="DF15" s="24">
        <f t="shared" si="49"/>
        <v>0</v>
      </c>
      <c r="DG15" s="24">
        <f t="shared" si="50"/>
        <v>0</v>
      </c>
      <c r="DH15" s="24">
        <f t="shared" si="51"/>
        <v>0</v>
      </c>
      <c r="DI15" s="24">
        <f t="shared" si="28"/>
        <v>0</v>
      </c>
      <c r="DJ15" s="24">
        <f t="shared" si="28"/>
        <v>0</v>
      </c>
      <c r="DK15" s="24">
        <f t="shared" si="28"/>
        <v>0</v>
      </c>
      <c r="DL15" s="24">
        <f t="shared" si="28"/>
        <v>0</v>
      </c>
      <c r="DM15" s="24">
        <f t="shared" si="28"/>
        <v>0</v>
      </c>
      <c r="DN15" s="24">
        <f t="shared" si="29"/>
        <v>0</v>
      </c>
      <c r="DO15" s="24">
        <f t="shared" si="52"/>
        <v>0</v>
      </c>
      <c r="DP15" s="24">
        <f t="shared" si="52"/>
        <v>0</v>
      </c>
      <c r="DQ15" s="24">
        <f t="shared" si="52"/>
        <v>0</v>
      </c>
      <c r="DR15" s="24">
        <f t="shared" si="53"/>
        <v>0</v>
      </c>
      <c r="DS15" s="24">
        <f t="shared" si="54"/>
        <v>0</v>
      </c>
    </row>
    <row r="16" spans="1:123" s="24" customFormat="1" ht="15.75" thickBot="1">
      <c r="A16" s="24" t="s">
        <v>135</v>
      </c>
      <c r="B16" s="25">
        <v>14</v>
      </c>
      <c r="C16" s="25" t="s">
        <v>150</v>
      </c>
      <c r="D16" s="50" t="s">
        <v>36</v>
      </c>
      <c r="E16" s="33"/>
      <c r="F16" s="33"/>
      <c r="G16" s="33"/>
      <c r="H16" s="33"/>
      <c r="I16" s="33"/>
      <c r="J16" s="33"/>
      <c r="K16" s="33"/>
      <c r="L16" s="33"/>
      <c r="M16" s="33"/>
      <c r="N16" s="33">
        <v>3</v>
      </c>
      <c r="O16" s="33"/>
      <c r="P16" s="33"/>
      <c r="Q16" s="33">
        <v>1</v>
      </c>
      <c r="R16" s="33">
        <v>2</v>
      </c>
      <c r="S16" s="33"/>
      <c r="T16" s="50" t="s">
        <v>36</v>
      </c>
      <c r="U16" s="33"/>
      <c r="V16" s="33"/>
      <c r="W16" s="33"/>
      <c r="X16" s="33"/>
      <c r="Y16" s="33"/>
      <c r="Z16" s="33"/>
      <c r="AA16" s="33"/>
      <c r="AB16" s="33">
        <v>1</v>
      </c>
      <c r="AC16" s="33"/>
      <c r="AD16" s="33"/>
      <c r="AE16" s="33"/>
      <c r="AF16" s="33">
        <v>2</v>
      </c>
      <c r="AG16" s="33"/>
      <c r="AH16" s="33"/>
      <c r="AI16" s="33"/>
      <c r="AJ16" s="50"/>
      <c r="AK16" s="93"/>
      <c r="AL16" s="33"/>
      <c r="AM16" s="33"/>
      <c r="AN16" s="27"/>
      <c r="AO16" s="27"/>
      <c r="AP16" s="27"/>
      <c r="AQ16" s="27"/>
      <c r="AR16" s="28"/>
      <c r="AS16" s="26"/>
      <c r="AT16" s="26"/>
      <c r="AU16" s="26"/>
      <c r="AV16" s="26"/>
      <c r="AW16" s="26"/>
      <c r="AX16" s="26"/>
      <c r="AY16" s="26"/>
      <c r="AZ16" s="29">
        <f t="shared" si="30"/>
        <v>2</v>
      </c>
      <c r="BA16" s="30">
        <f t="shared" si="0"/>
        <v>0</v>
      </c>
      <c r="BB16" s="31">
        <f t="shared" si="0"/>
        <v>0</v>
      </c>
      <c r="BC16" s="31">
        <f t="shared" si="31"/>
        <v>0</v>
      </c>
      <c r="BD16" s="31">
        <f t="shared" si="1"/>
        <v>0</v>
      </c>
      <c r="BE16" s="31">
        <f t="shared" si="32"/>
        <v>0</v>
      </c>
      <c r="BF16" s="31">
        <f t="shared" si="2"/>
        <v>0</v>
      </c>
      <c r="BG16" s="31">
        <f t="shared" si="33"/>
        <v>0</v>
      </c>
      <c r="BH16" s="31">
        <f t="shared" si="3"/>
        <v>0</v>
      </c>
      <c r="BI16" s="31">
        <f t="shared" si="3"/>
        <v>0</v>
      </c>
      <c r="BJ16" s="31">
        <f t="shared" si="3"/>
        <v>0</v>
      </c>
      <c r="BK16" s="31">
        <f t="shared" si="34"/>
        <v>1</v>
      </c>
      <c r="BL16" s="31">
        <f t="shared" si="34"/>
        <v>0</v>
      </c>
      <c r="BM16" s="31">
        <f t="shared" si="35"/>
        <v>1</v>
      </c>
      <c r="BN16" s="31">
        <f t="shared" si="4"/>
        <v>3</v>
      </c>
      <c r="BO16" s="31">
        <f t="shared" si="4"/>
        <v>0</v>
      </c>
      <c r="BP16" s="31">
        <f t="shared" si="36"/>
        <v>0</v>
      </c>
      <c r="BQ16" s="31">
        <f t="shared" si="37"/>
        <v>2</v>
      </c>
      <c r="BR16" s="31">
        <f t="shared" si="37"/>
        <v>1</v>
      </c>
      <c r="BS16" s="31">
        <f t="shared" si="38"/>
        <v>3</v>
      </c>
      <c r="BT16" s="31">
        <f t="shared" si="5"/>
        <v>2</v>
      </c>
      <c r="BU16" s="32">
        <f t="shared" si="5"/>
        <v>0</v>
      </c>
      <c r="BV16" s="32">
        <f t="shared" si="39"/>
        <v>0</v>
      </c>
      <c r="BX16" s="30">
        <f t="shared" si="40"/>
        <v>0</v>
      </c>
      <c r="BY16" s="31">
        <f t="shared" si="41"/>
        <v>0</v>
      </c>
      <c r="BZ16" s="31">
        <f t="shared" si="42"/>
        <v>0</v>
      </c>
      <c r="CA16" s="31">
        <f t="shared" si="43"/>
        <v>350</v>
      </c>
      <c r="CB16" s="31">
        <f t="shared" si="44"/>
        <v>300</v>
      </c>
      <c r="CC16" s="32">
        <f t="shared" si="45"/>
        <v>650</v>
      </c>
      <c r="CD16" s="176">
        <f t="shared" si="6"/>
        <v>503.33333333333337</v>
      </c>
      <c r="CE16" s="24">
        <f t="shared" si="46"/>
        <v>3</v>
      </c>
      <c r="CF16" s="176">
        <f t="shared" si="7"/>
        <v>463.33333333333337</v>
      </c>
      <c r="CG16" s="24">
        <f t="shared" si="47"/>
        <v>4</v>
      </c>
      <c r="CH16" s="176">
        <f t="shared" si="8"/>
        <v>410</v>
      </c>
      <c r="CI16" s="24">
        <f t="shared" si="48"/>
        <v>5</v>
      </c>
      <c r="CJ16" s="24">
        <f t="shared" si="9"/>
        <v>14.590347923681257</v>
      </c>
      <c r="CK16" s="24">
        <f t="shared" si="10"/>
        <v>14.590347923681257</v>
      </c>
      <c r="CM16" s="24">
        <f t="shared" si="11"/>
        <v>0</v>
      </c>
      <c r="CN16" s="24">
        <f t="shared" si="12"/>
        <v>0</v>
      </c>
      <c r="CO16" s="24">
        <f t="shared" si="13"/>
        <v>0</v>
      </c>
      <c r="CP16" s="24">
        <f t="shared" si="14"/>
        <v>0</v>
      </c>
      <c r="CQ16" s="24">
        <f t="shared" si="15"/>
        <v>0</v>
      </c>
      <c r="CR16" s="24">
        <f t="shared" si="16"/>
        <v>0</v>
      </c>
      <c r="CS16" s="24">
        <f t="shared" si="17"/>
        <v>0</v>
      </c>
      <c r="CT16" s="24">
        <f t="shared" si="18"/>
        <v>100</v>
      </c>
      <c r="CU16" s="24" t="e">
        <f t="shared" si="19"/>
        <v>#DIV/0!</v>
      </c>
      <c r="CV16" s="24">
        <f t="shared" si="20"/>
        <v>30</v>
      </c>
      <c r="CW16" s="24" t="e">
        <f t="shared" si="21"/>
        <v>#DIV/0!</v>
      </c>
      <c r="CX16" s="24" t="e">
        <f t="shared" si="22"/>
        <v>#DIV/0!</v>
      </c>
      <c r="CY16" s="24">
        <f t="shared" si="23"/>
        <v>66.666666666666671</v>
      </c>
      <c r="CZ16" s="24">
        <f t="shared" si="24"/>
        <v>50</v>
      </c>
      <c r="DA16" s="24">
        <f t="shared" si="25"/>
        <v>9.5238095238095237</v>
      </c>
      <c r="DB16" s="24" t="e">
        <f t="shared" si="26"/>
        <v>#DIV/0!</v>
      </c>
      <c r="DC16" s="24" t="e">
        <f t="shared" si="27"/>
        <v>#DIV/0!</v>
      </c>
      <c r="DE16" s="24">
        <f t="shared" si="49"/>
        <v>0</v>
      </c>
      <c r="DF16" s="24">
        <f t="shared" si="49"/>
        <v>0</v>
      </c>
      <c r="DG16" s="24">
        <f t="shared" si="50"/>
        <v>0</v>
      </c>
      <c r="DH16" s="24">
        <f t="shared" si="51"/>
        <v>0</v>
      </c>
      <c r="DI16" s="24">
        <f t="shared" si="28"/>
        <v>0</v>
      </c>
      <c r="DJ16" s="24">
        <f t="shared" si="28"/>
        <v>0</v>
      </c>
      <c r="DK16" s="24">
        <f t="shared" si="28"/>
        <v>0</v>
      </c>
      <c r="DL16" s="24">
        <f t="shared" si="28"/>
        <v>1</v>
      </c>
      <c r="DM16" s="24">
        <f t="shared" si="28"/>
        <v>0</v>
      </c>
      <c r="DN16" s="24">
        <f t="shared" si="29"/>
        <v>1</v>
      </c>
      <c r="DO16" s="24">
        <f t="shared" si="52"/>
        <v>0</v>
      </c>
      <c r="DP16" s="24">
        <f t="shared" si="52"/>
        <v>1</v>
      </c>
      <c r="DQ16" s="24">
        <f t="shared" si="52"/>
        <v>1</v>
      </c>
      <c r="DR16" s="24">
        <f t="shared" si="53"/>
        <v>1</v>
      </c>
      <c r="DS16" s="24">
        <f t="shared" si="54"/>
        <v>0</v>
      </c>
    </row>
    <row r="17" spans="1:107" ht="15.75" thickBot="1">
      <c r="A17" s="44"/>
      <c r="B17" s="45"/>
      <c r="C17" s="46"/>
      <c r="D17" s="47"/>
      <c r="E17" s="48"/>
      <c r="F17" s="49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50"/>
      <c r="U17" s="49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50"/>
      <c r="AK17" s="49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50">
        <f>SUM(AZ3:AZ16)</f>
        <v>26</v>
      </c>
      <c r="BA17" s="51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52"/>
      <c r="BW17" s="44"/>
      <c r="BX17" s="45"/>
      <c r="BY17" s="45"/>
      <c r="BZ17" s="45"/>
      <c r="CA17" s="45"/>
      <c r="CB17" s="45"/>
      <c r="CC17" s="45"/>
      <c r="CD17" s="44"/>
      <c r="CE17" s="44"/>
      <c r="CF17" s="44"/>
      <c r="CG17" s="44"/>
      <c r="CH17" s="44"/>
      <c r="CI17" s="44"/>
    </row>
    <row r="18" spans="1:107" ht="15.75" thickBot="1">
      <c r="C18" s="8" t="s">
        <v>38</v>
      </c>
      <c r="D18" s="8"/>
      <c r="E18" s="53"/>
      <c r="F18" s="53"/>
      <c r="G18" s="53"/>
      <c r="H18" s="53"/>
      <c r="I18" s="53"/>
      <c r="J18" s="53">
        <v>2</v>
      </c>
      <c r="K18" s="53">
        <v>8</v>
      </c>
      <c r="L18" s="53"/>
      <c r="M18" s="53"/>
      <c r="N18" s="53">
        <v>5</v>
      </c>
      <c r="O18" s="53"/>
      <c r="P18" s="53"/>
      <c r="Q18" s="53"/>
      <c r="R18" s="53">
        <v>4</v>
      </c>
      <c r="S18" s="53"/>
      <c r="T18" s="53"/>
      <c r="U18" s="53">
        <v>1</v>
      </c>
      <c r="V18" s="53">
        <v>3</v>
      </c>
      <c r="W18" s="53">
        <v>2</v>
      </c>
      <c r="X18" s="53"/>
      <c r="Y18" s="53">
        <v>2</v>
      </c>
      <c r="Z18" s="53"/>
      <c r="AA18" s="53">
        <v>3</v>
      </c>
      <c r="AB18" s="53"/>
      <c r="AC18" s="53"/>
      <c r="AD18" s="53"/>
      <c r="AE18" s="53"/>
      <c r="AF18" s="53">
        <v>1</v>
      </c>
      <c r="AG18" s="53"/>
      <c r="AH18" s="53">
        <v>1</v>
      </c>
      <c r="AI18" s="92"/>
      <c r="AJ18" s="92"/>
      <c r="AK18" s="53"/>
      <c r="AL18" s="53"/>
      <c r="AM18" s="53"/>
      <c r="AN18" s="53"/>
      <c r="AO18" s="53"/>
      <c r="AP18" s="53"/>
      <c r="AQ18" s="53"/>
      <c r="AR18" s="53"/>
      <c r="AS18" s="53"/>
      <c r="AT18" s="53"/>
      <c r="AU18" s="53"/>
      <c r="AV18" s="53"/>
      <c r="AW18" s="53"/>
      <c r="AX18" s="53"/>
      <c r="AY18" s="53"/>
      <c r="AZ18" s="8">
        <f>AZ17/2</f>
        <v>13</v>
      </c>
      <c r="BA18" s="1">
        <f>SUM(E18,U18,AK18)</f>
        <v>1</v>
      </c>
      <c r="BB18" s="54">
        <f>SUM(F18,V18,AL18)</f>
        <v>3</v>
      </c>
      <c r="BC18" s="54"/>
      <c r="BD18" s="54">
        <f>SUM(G18,W18,AM18)</f>
        <v>2</v>
      </c>
      <c r="BE18" s="54"/>
      <c r="BF18" s="54">
        <f>SUM(H18,X18,AN18)</f>
        <v>0</v>
      </c>
      <c r="BG18" s="54"/>
      <c r="BH18" s="54">
        <f>SUM(I18,Y18,AO18)</f>
        <v>2</v>
      </c>
      <c r="BI18" s="54">
        <f>SUM(J18,Z18,AP18)</f>
        <v>2</v>
      </c>
      <c r="BJ18" s="54">
        <f>SUM(K18,AA18,AQ18)</f>
        <v>11</v>
      </c>
      <c r="BK18" s="55">
        <f>SUM(AR18,AB18,L18)</f>
        <v>0</v>
      </c>
      <c r="BL18" s="55">
        <f>SUM(AS18,AC18,M18)</f>
        <v>0</v>
      </c>
      <c r="BM18" s="55"/>
      <c r="BN18" s="55">
        <f>SUM(AT18,AD18,N18)</f>
        <v>5</v>
      </c>
      <c r="BO18" s="55"/>
      <c r="BP18" s="55">
        <f>SUM(AU18,AE18,O18)</f>
        <v>0</v>
      </c>
      <c r="BQ18" s="55">
        <f>SUM(AV18,AF18,P18)</f>
        <v>1</v>
      </c>
      <c r="BR18" s="55">
        <f>SUM(AW18,AG18,Q18)</f>
        <v>0</v>
      </c>
      <c r="BS18" s="55"/>
      <c r="BT18" s="55">
        <f>SUM(AX18,AH18,R18)</f>
        <v>5</v>
      </c>
      <c r="BU18" s="55"/>
      <c r="BV18" s="56">
        <f>SUM(AY18,AI18,S18)</f>
        <v>0</v>
      </c>
      <c r="CA18" s="57"/>
      <c r="CB18" s="57"/>
      <c r="CC18">
        <f>SUM(CC3:CC16)</f>
        <v>4455</v>
      </c>
    </row>
    <row r="19" spans="1:107">
      <c r="BI19" s="22"/>
      <c r="BY19" s="22"/>
      <c r="CJ19" t="e">
        <f>SUM(CJ3:CJ16)</f>
        <v>#VALUE!</v>
      </c>
      <c r="CK19" t="e">
        <f>SUM(CK3:CK16)</f>
        <v>#VALUE!</v>
      </c>
      <c r="CM19">
        <f t="shared" ref="CM19:DC19" si="55">SUM(CM3:CM16)</f>
        <v>100</v>
      </c>
      <c r="CN19">
        <f t="shared" si="55"/>
        <v>100</v>
      </c>
      <c r="CO19">
        <f t="shared" si="55"/>
        <v>100</v>
      </c>
      <c r="CP19">
        <f t="shared" si="55"/>
        <v>100</v>
      </c>
      <c r="CQ19">
        <f t="shared" si="55"/>
        <v>100</v>
      </c>
      <c r="CR19">
        <f t="shared" si="55"/>
        <v>100</v>
      </c>
      <c r="CS19">
        <f t="shared" si="55"/>
        <v>100</v>
      </c>
      <c r="CT19">
        <f t="shared" si="55"/>
        <v>100</v>
      </c>
      <c r="CU19" t="e">
        <f t="shared" si="55"/>
        <v>#DIV/0!</v>
      </c>
      <c r="CV19">
        <f t="shared" si="55"/>
        <v>100</v>
      </c>
      <c r="CW19" t="e">
        <f t="shared" si="55"/>
        <v>#DIV/0!</v>
      </c>
      <c r="CX19" t="e">
        <f t="shared" si="55"/>
        <v>#DIV/0!</v>
      </c>
      <c r="CY19">
        <f t="shared" si="55"/>
        <v>100</v>
      </c>
      <c r="CZ19">
        <f t="shared" si="55"/>
        <v>100</v>
      </c>
      <c r="DA19">
        <f t="shared" si="55"/>
        <v>100</v>
      </c>
      <c r="DB19" t="e">
        <f t="shared" si="55"/>
        <v>#DIV/0!</v>
      </c>
      <c r="DC19" t="e">
        <f t="shared" si="55"/>
        <v>#DIV/0!</v>
      </c>
    </row>
    <row r="20" spans="1:107" ht="15.75" thickBot="1"/>
    <row r="21" spans="1:107" ht="15.75" thickBot="1">
      <c r="D21" t="s">
        <v>39</v>
      </c>
      <c r="E21" t="s">
        <v>40</v>
      </c>
      <c r="F21" t="s">
        <v>41</v>
      </c>
      <c r="U21" s="57"/>
      <c r="BA21" s="18" t="s">
        <v>8</v>
      </c>
      <c r="BB21" s="19" t="s">
        <v>9</v>
      </c>
      <c r="BC21" s="19"/>
      <c r="BD21" s="19" t="s">
        <v>10</v>
      </c>
      <c r="BE21" s="19"/>
      <c r="BF21" s="19" t="s">
        <v>11</v>
      </c>
      <c r="BG21" s="19"/>
      <c r="BH21" s="19" t="s">
        <v>12</v>
      </c>
      <c r="BI21" s="19" t="s">
        <v>13</v>
      </c>
      <c r="BJ21" s="19" t="s">
        <v>14</v>
      </c>
      <c r="BK21" s="19" t="s">
        <v>15</v>
      </c>
      <c r="BL21" s="19" t="s">
        <v>16</v>
      </c>
      <c r="BM21" s="19"/>
      <c r="BN21" s="19" t="s">
        <v>17</v>
      </c>
      <c r="BO21" s="19"/>
      <c r="BP21" s="19" t="s">
        <v>27</v>
      </c>
      <c r="BQ21" s="19" t="s">
        <v>19</v>
      </c>
      <c r="BR21" s="19" t="s">
        <v>20</v>
      </c>
      <c r="BS21" s="19"/>
      <c r="BT21" s="19" t="s">
        <v>21</v>
      </c>
      <c r="BU21" s="19"/>
      <c r="BV21" s="21" t="s">
        <v>22</v>
      </c>
      <c r="BW21" s="295" t="s">
        <v>42</v>
      </c>
      <c r="BX21" s="296"/>
      <c r="BY21" s="296"/>
      <c r="BZ21" s="296"/>
      <c r="CA21" s="297"/>
      <c r="CB21" s="290" t="s">
        <v>483</v>
      </c>
      <c r="CC21" s="291"/>
    </row>
    <row r="22" spans="1:107" ht="15.75" thickBot="1">
      <c r="D22">
        <v>2007</v>
      </c>
      <c r="E22">
        <v>2008</v>
      </c>
      <c r="F22">
        <v>2009</v>
      </c>
      <c r="G22" t="s">
        <v>43</v>
      </c>
      <c r="AY22" s="292" t="s">
        <v>44</v>
      </c>
      <c r="AZ22" s="282"/>
      <c r="BA22" s="282"/>
      <c r="BB22" s="282"/>
      <c r="BC22" s="282"/>
      <c r="BD22" s="282"/>
      <c r="BE22" s="282"/>
      <c r="BF22" s="282"/>
      <c r="BG22" s="282"/>
      <c r="BH22" s="282"/>
      <c r="BI22" s="282"/>
      <c r="BJ22" s="282"/>
      <c r="BK22" s="282"/>
      <c r="BL22" s="282"/>
      <c r="BM22" s="282"/>
      <c r="BN22" s="282"/>
      <c r="BO22" s="282"/>
      <c r="BP22" s="282"/>
      <c r="BQ22" s="282"/>
      <c r="BR22" s="282"/>
      <c r="BS22" s="282"/>
      <c r="BT22" s="282"/>
      <c r="BU22" s="282"/>
      <c r="BV22" s="282"/>
      <c r="BW22" s="293" t="s">
        <v>45</v>
      </c>
      <c r="BX22" s="294"/>
      <c r="BY22" s="58"/>
      <c r="BZ22" s="58"/>
      <c r="CA22" s="59">
        <f>SUM(BA24:BV24)</f>
        <v>76</v>
      </c>
      <c r="CB22" s="221">
        <v>0.8</v>
      </c>
      <c r="CC22" s="62">
        <f>PERCENTILE($CC$1:$CC16,0.8)</f>
        <v>493.00000000000006</v>
      </c>
    </row>
    <row r="23" spans="1:107" ht="15.75" thickBot="1">
      <c r="C23" t="s">
        <v>46</v>
      </c>
      <c r="D23">
        <f>COUNTIF(D3:D16,"P")</f>
        <v>13</v>
      </c>
      <c r="E23">
        <f>COUNTIF(T3:T16,"P")</f>
        <v>13</v>
      </c>
      <c r="G23">
        <f>AVERAGE(D23:F23)</f>
        <v>13</v>
      </c>
      <c r="AP23" s="57"/>
      <c r="AQ23" s="57"/>
      <c r="AR23" s="57"/>
      <c r="AS23" s="57"/>
      <c r="AT23" s="57"/>
      <c r="AU23" s="57"/>
      <c r="AV23" s="57"/>
      <c r="AW23" s="57"/>
      <c r="AX23" s="57"/>
      <c r="AY23" s="1" t="s">
        <v>47</v>
      </c>
      <c r="AZ23" s="60"/>
      <c r="BA23" s="61">
        <f>SUM(BA3:BA16)</f>
        <v>4</v>
      </c>
      <c r="BB23" s="61">
        <f>SUM(BB3:BB16)</f>
        <v>9</v>
      </c>
      <c r="BC23" s="61"/>
      <c r="BD23" s="61">
        <f>SUM(BD3:BD16)</f>
        <v>20</v>
      </c>
      <c r="BE23" s="61"/>
      <c r="BF23" s="61">
        <f>SUM(BF3:BF16)</f>
        <v>4</v>
      </c>
      <c r="BG23" s="61"/>
      <c r="BH23" s="61">
        <f>SUM(BH3:BH16)</f>
        <v>11</v>
      </c>
      <c r="BI23" s="61">
        <f>SUM(BI3:BI16)</f>
        <v>6</v>
      </c>
      <c r="BJ23" s="61">
        <f>SUM(BJ3:BJ16)</f>
        <v>17</v>
      </c>
      <c r="BK23" s="61">
        <f>SUM(BK3:BK16)</f>
        <v>1</v>
      </c>
      <c r="BL23" s="61">
        <f>SUM(BL3:BL16)</f>
        <v>0</v>
      </c>
      <c r="BM23" s="61"/>
      <c r="BN23" s="61">
        <f>SUM(BN3:BN16)</f>
        <v>10</v>
      </c>
      <c r="BO23" s="61">
        <f>SUM(BO3:BO16)</f>
        <v>0</v>
      </c>
      <c r="BP23" s="61">
        <f>SUM(BP3:BP16)</f>
        <v>0</v>
      </c>
      <c r="BQ23" s="61">
        <f>SUM(BQ3:BQ16)</f>
        <v>3</v>
      </c>
      <c r="BR23" s="61">
        <f>SUM(BR3:BR16)</f>
        <v>2</v>
      </c>
      <c r="BS23" s="61"/>
      <c r="BT23" s="61">
        <f>SUM(BT3:BT16)</f>
        <v>21</v>
      </c>
      <c r="BU23" s="61">
        <f>SUM(BU3:BU16)</f>
        <v>0</v>
      </c>
      <c r="BV23" s="61">
        <f>SUM(BV3:BV16)</f>
        <v>0</v>
      </c>
      <c r="BW23" s="298" t="s">
        <v>29</v>
      </c>
      <c r="BX23" s="299"/>
      <c r="BY23" s="62"/>
      <c r="BZ23" s="62"/>
      <c r="CA23" s="63">
        <f>SUM(BA24:BJ24)</f>
        <v>50</v>
      </c>
      <c r="CB23" s="221">
        <v>0.75</v>
      </c>
      <c r="CC23" s="62">
        <f>PERCENTILE($CC$1:$CC17,0.75)</f>
        <v>460</v>
      </c>
    </row>
    <row r="24" spans="1:107" ht="15.75" thickBot="1">
      <c r="C24" t="s">
        <v>48</v>
      </c>
      <c r="D24">
        <f>COUNTIF(D3:D16,"C")</f>
        <v>0</v>
      </c>
      <c r="E24">
        <f>COUNTIF(T3:T16,"C")</f>
        <v>0</v>
      </c>
      <c r="F24">
        <f>COUNTIF(A3:AJ16,"C")</f>
        <v>0</v>
      </c>
      <c r="G24">
        <f>AVERAGE(D24:F24)</f>
        <v>0</v>
      </c>
      <c r="AP24" s="57"/>
      <c r="AQ24" s="57"/>
      <c r="AR24" s="57"/>
      <c r="AS24" s="57"/>
      <c r="AT24" s="57"/>
      <c r="AU24" s="57"/>
      <c r="AV24" s="57"/>
      <c r="AW24" s="57"/>
      <c r="AX24" s="57"/>
      <c r="AY24" s="1" t="s">
        <v>49</v>
      </c>
      <c r="AZ24" s="60"/>
      <c r="BA24" s="54">
        <f>BA23-BA18</f>
        <v>3</v>
      </c>
      <c r="BB24" s="54">
        <f t="shared" ref="BB24:BV24" si="56">BB23-BB18</f>
        <v>6</v>
      </c>
      <c r="BC24" s="54"/>
      <c r="BD24" s="54">
        <f t="shared" si="56"/>
        <v>18</v>
      </c>
      <c r="BE24" s="54"/>
      <c r="BF24" s="54">
        <f t="shared" si="56"/>
        <v>4</v>
      </c>
      <c r="BG24" s="54"/>
      <c r="BH24" s="54">
        <f t="shared" si="56"/>
        <v>9</v>
      </c>
      <c r="BI24" s="54">
        <f t="shared" si="56"/>
        <v>4</v>
      </c>
      <c r="BJ24" s="54">
        <f t="shared" si="56"/>
        <v>6</v>
      </c>
      <c r="BK24" s="54">
        <f t="shared" si="56"/>
        <v>1</v>
      </c>
      <c r="BL24" s="54">
        <f t="shared" si="56"/>
        <v>0</v>
      </c>
      <c r="BM24" s="54"/>
      <c r="BN24" s="54">
        <f t="shared" si="56"/>
        <v>5</v>
      </c>
      <c r="BO24" s="54"/>
      <c r="BP24" s="54">
        <f t="shared" si="56"/>
        <v>0</v>
      </c>
      <c r="BQ24" s="54">
        <f t="shared" si="56"/>
        <v>2</v>
      </c>
      <c r="BR24" s="54">
        <f t="shared" si="56"/>
        <v>2</v>
      </c>
      <c r="BS24" s="54"/>
      <c r="BT24" s="54">
        <f t="shared" si="56"/>
        <v>16</v>
      </c>
      <c r="BU24" s="54"/>
      <c r="BV24" s="54">
        <f t="shared" si="56"/>
        <v>0</v>
      </c>
      <c r="BW24" s="298" t="s">
        <v>50</v>
      </c>
      <c r="BX24" s="299"/>
      <c r="BY24" s="62"/>
      <c r="BZ24" s="62"/>
      <c r="CA24" s="63">
        <f>SUM(BK24:BP24)</f>
        <v>6</v>
      </c>
      <c r="CB24" s="221">
        <v>0.7</v>
      </c>
      <c r="CC24" s="62">
        <f>PERCENTILE($CC$1:$CC16,0.7)</f>
        <v>399.99999999999989</v>
      </c>
    </row>
    <row r="25" spans="1:107" ht="15.75" thickBot="1">
      <c r="C25" t="s">
        <v>51</v>
      </c>
      <c r="D25">
        <f>COUNTIF(D3:D16,"V")</f>
        <v>1</v>
      </c>
      <c r="E25">
        <f>COUNTIF(T3:T16,"V")</f>
        <v>1</v>
      </c>
      <c r="F25">
        <f>COUNTIF(AJ3:AJ16,"V")</f>
        <v>0</v>
      </c>
      <c r="G25">
        <f>AVERAGE(D25:F25)</f>
        <v>0.66666666666666663</v>
      </c>
      <c r="AP25" s="57"/>
      <c r="AQ25" s="57"/>
      <c r="AR25" s="57"/>
      <c r="AS25" s="57"/>
      <c r="AT25" s="57"/>
      <c r="AU25" s="57"/>
      <c r="AV25" s="57"/>
      <c r="AW25" s="57"/>
      <c r="AX25" s="57"/>
      <c r="AY25" s="1" t="s">
        <v>52</v>
      </c>
      <c r="AZ25" s="60"/>
      <c r="BA25" s="60">
        <f>BA24*100</f>
        <v>300</v>
      </c>
      <c r="BB25" s="6">
        <f>BB24*80</f>
        <v>480</v>
      </c>
      <c r="BC25" s="6"/>
      <c r="BD25" s="6">
        <f>BD24*60</f>
        <v>1080</v>
      </c>
      <c r="BE25" s="6"/>
      <c r="BF25" s="6">
        <f>BF24*40</f>
        <v>160</v>
      </c>
      <c r="BG25" s="6"/>
      <c r="BH25" s="6">
        <f>BH24*20</f>
        <v>180</v>
      </c>
      <c r="BI25" s="6">
        <f>BI24*10</f>
        <v>40</v>
      </c>
      <c r="BJ25" s="6">
        <f>BJ24*5</f>
        <v>30</v>
      </c>
      <c r="BK25" s="6">
        <f>BK24*200</f>
        <v>200</v>
      </c>
      <c r="BL25" s="6">
        <f>BL24*100</f>
        <v>0</v>
      </c>
      <c r="BM25" s="6"/>
      <c r="BN25" s="6">
        <f>BN24*50</f>
        <v>250</v>
      </c>
      <c r="BO25" s="6"/>
      <c r="BP25" s="6">
        <f>BP24*25</f>
        <v>0</v>
      </c>
      <c r="BQ25" s="6">
        <f>BQ24*100</f>
        <v>200</v>
      </c>
      <c r="BR25" s="6">
        <f>BR24*50</f>
        <v>100</v>
      </c>
      <c r="BS25" s="6"/>
      <c r="BT25" s="6">
        <f>BT24*25</f>
        <v>400</v>
      </c>
      <c r="BU25" s="6"/>
      <c r="BV25" s="1">
        <f>BV24*10</f>
        <v>0</v>
      </c>
      <c r="BW25" s="300" t="s">
        <v>53</v>
      </c>
      <c r="BX25" s="301"/>
      <c r="BY25" s="64"/>
      <c r="BZ25" s="64"/>
      <c r="CA25" s="65">
        <f>SUM(BQ24:BV24)</f>
        <v>20</v>
      </c>
      <c r="CB25" s="221">
        <v>0.6</v>
      </c>
      <c r="CC25" s="62">
        <f>PERCENTILE($CC$1:$CC16,0.6)</f>
        <v>332</v>
      </c>
    </row>
    <row r="26" spans="1:107" ht="15.75" thickBot="1">
      <c r="C26" t="s">
        <v>34</v>
      </c>
      <c r="D26">
        <f>SUM(D23:D25)</f>
        <v>14</v>
      </c>
      <c r="E26">
        <f>SUM(E23:E25)</f>
        <v>14</v>
      </c>
      <c r="G26">
        <f>AVERAGE(D26:F26)</f>
        <v>14</v>
      </c>
      <c r="AY26" s="66" t="s">
        <v>54</v>
      </c>
      <c r="AZ26" s="67"/>
      <c r="BA26" s="60">
        <f>SUM(BA25:BV25)</f>
        <v>3420</v>
      </c>
      <c r="BB26" s="68">
        <f>BA26/AZ18</f>
        <v>263.07692307692309</v>
      </c>
      <c r="BC26" s="34"/>
      <c r="BW26" s="302" t="s">
        <v>52</v>
      </c>
      <c r="BX26" s="69" t="s">
        <v>55</v>
      </c>
      <c r="BY26" s="58"/>
      <c r="BZ26" s="58"/>
      <c r="CA26" s="70">
        <f>AVERAGE(CC3:CC16)</f>
        <v>342.69230769230768</v>
      </c>
      <c r="CB26" s="221">
        <v>0.5</v>
      </c>
      <c r="CC26" s="62">
        <f>PERCENTILE($CC$1:$CC16,0.5)</f>
        <v>305</v>
      </c>
    </row>
    <row r="27" spans="1:107" ht="15.75" thickBot="1">
      <c r="AY27" s="7"/>
      <c r="AZ27" s="9"/>
      <c r="BA27" s="6">
        <f>(SUM($AZ$3:$AZ$16))*($CE$2/3)</f>
        <v>1906.6666666666665</v>
      </c>
      <c r="BB27" s="278" t="str">
        <f>IF(BA26&gt;BA27,"ATINGE CONCEITO 3","NAO")</f>
        <v>ATINGE CONCEITO 3</v>
      </c>
      <c r="BC27" s="279"/>
      <c r="BD27" s="279"/>
      <c r="BE27" s="279"/>
      <c r="BF27" s="279"/>
      <c r="BG27" s="279"/>
      <c r="BH27" s="279"/>
      <c r="BW27" s="303"/>
      <c r="BX27" s="71" t="s">
        <v>56</v>
      </c>
      <c r="BY27" s="62"/>
      <c r="BZ27" s="62"/>
      <c r="CA27" s="63">
        <f>QUARTILE(CC3:CC16,1)</f>
        <v>240</v>
      </c>
      <c r="CB27" s="221">
        <v>0.4</v>
      </c>
      <c r="CC27" s="62">
        <f>PERCENTILE($CC$1:$CC16,0.4)</f>
        <v>300</v>
      </c>
    </row>
    <row r="28" spans="1:107" ht="15.75" thickBot="1">
      <c r="AY28" s="72" t="s">
        <v>57</v>
      </c>
      <c r="AZ28" s="73"/>
      <c r="BA28" s="6">
        <f>(SUM($AZ$3:$AZ$16))*($CG$2/3)</f>
        <v>2426.6666666666665</v>
      </c>
      <c r="BB28" s="278" t="str">
        <f>IF(BA26&gt;=BA28,"ATINGE CONCEITO 4","NAO")</f>
        <v>ATINGE CONCEITO 4</v>
      </c>
      <c r="BC28" s="279"/>
      <c r="BD28" s="279"/>
      <c r="BE28" s="279"/>
      <c r="BF28" s="279"/>
      <c r="BG28" s="279"/>
      <c r="BH28" s="279"/>
      <c r="BW28" s="303"/>
      <c r="BX28" s="71" t="s">
        <v>58</v>
      </c>
      <c r="BY28" s="62"/>
      <c r="BZ28" s="62"/>
      <c r="CA28" s="74">
        <f>MEDIAN(CC3:CC16)</f>
        <v>305</v>
      </c>
      <c r="CB28" s="221">
        <v>0.35</v>
      </c>
      <c r="CC28" s="62">
        <f>PERCENTILE($CC$1:$CC15,0.35)</f>
        <v>291</v>
      </c>
    </row>
    <row r="29" spans="1:107" ht="15.75" thickBot="1">
      <c r="AY29" s="66"/>
      <c r="AZ29" s="67"/>
      <c r="BA29" s="6">
        <f>(SUM($AZ$3:$AZ$16))*($CI$2/3)</f>
        <v>3120</v>
      </c>
      <c r="BB29" s="278" t="str">
        <f>IF(BA26&gt;=BA29,"ATINGE CONCEITO 5","NAO")</f>
        <v>ATINGE CONCEITO 5</v>
      </c>
      <c r="BC29" s="279"/>
      <c r="BD29" s="279"/>
      <c r="BE29" s="279"/>
      <c r="BF29" s="279"/>
      <c r="BG29" s="279"/>
      <c r="BH29" s="279"/>
      <c r="BW29" s="303"/>
      <c r="BX29" s="71" t="s">
        <v>59</v>
      </c>
      <c r="BY29" s="62"/>
      <c r="BZ29" s="62"/>
      <c r="CA29" s="63">
        <f>QUARTILE(CC3:CC16,3)</f>
        <v>460</v>
      </c>
      <c r="CB29" s="221">
        <v>0.3</v>
      </c>
      <c r="CC29" s="62">
        <f>PERCENTILE($CC$1:$CC16,0.3)</f>
        <v>276</v>
      </c>
    </row>
    <row r="30" spans="1:107" ht="15.75" thickBot="1">
      <c r="BW30" s="304"/>
      <c r="BX30" s="75" t="s">
        <v>60</v>
      </c>
      <c r="BY30" s="64"/>
      <c r="BZ30" s="64"/>
      <c r="CA30" s="65">
        <f>QUARTILE(CC3:CC16,4)</f>
        <v>715</v>
      </c>
    </row>
    <row r="31" spans="1:107" ht="15.75" thickBot="1"/>
    <row r="32" spans="1:107" ht="15.75" thickBot="1">
      <c r="AY32" s="292" t="s">
        <v>61</v>
      </c>
      <c r="AZ32" s="282"/>
      <c r="BA32" s="282"/>
      <c r="BB32" s="282"/>
      <c r="BC32" s="282"/>
      <c r="BD32" s="282"/>
      <c r="BE32" s="282"/>
      <c r="BF32" s="282"/>
      <c r="BG32" s="282"/>
      <c r="BH32" s="282"/>
      <c r="BI32" s="282"/>
      <c r="BJ32" s="282"/>
      <c r="BK32" s="282"/>
      <c r="BL32" s="282"/>
      <c r="BM32" s="282"/>
      <c r="BN32" s="282"/>
      <c r="BO32" s="282"/>
      <c r="BP32" s="282"/>
      <c r="BQ32" s="282"/>
      <c r="BR32" s="282"/>
      <c r="BS32" s="282"/>
      <c r="BT32" s="282"/>
      <c r="BU32" s="282"/>
      <c r="BV32" s="283"/>
    </row>
    <row r="33" spans="51:74" ht="15.75" thickBot="1">
      <c r="AY33" s="76"/>
      <c r="AZ33" s="60"/>
      <c r="BA33" s="1" t="s">
        <v>62</v>
      </c>
      <c r="BB33" s="54"/>
      <c r="BC33" s="54"/>
      <c r="BD33" s="54" t="s">
        <v>63</v>
      </c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60"/>
    </row>
    <row r="34" spans="51:74" ht="15.75" thickBot="1">
      <c r="AY34" s="1" t="s">
        <v>64</v>
      </c>
      <c r="AZ34" s="60"/>
      <c r="BA34" s="309">
        <f>AZ18-COUNTIF(CE3:CE16,"=NAO")</f>
        <v>10</v>
      </c>
      <c r="BB34" s="281"/>
      <c r="BC34" s="77"/>
      <c r="BD34" s="310">
        <f>(BA34/G23)*100</f>
        <v>76.923076923076934</v>
      </c>
      <c r="BE34" s="311"/>
      <c r="BF34" s="312"/>
      <c r="BG34" s="78"/>
      <c r="BH34" s="54" t="str">
        <f>IF(BD34&gt;=80,"ATINGEM CONCEITO 3","NAO")</f>
        <v>NAO</v>
      </c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60"/>
    </row>
    <row r="35" spans="51:74" ht="15.75" thickBot="1">
      <c r="AY35" s="1" t="s">
        <v>65</v>
      </c>
      <c r="AZ35" s="60"/>
      <c r="BA35" s="309">
        <f>AZ18-COUNTIF(CG3:CG16,"=NAO")</f>
        <v>10</v>
      </c>
      <c r="BB35" s="281"/>
      <c r="BC35" s="77"/>
      <c r="BD35" s="310">
        <f>(BA35/G23)*100</f>
        <v>76.923076923076934</v>
      </c>
      <c r="BE35" s="311"/>
      <c r="BF35" s="312"/>
      <c r="BG35" s="78"/>
      <c r="BH35" s="54" t="str">
        <f>IF(BD35&gt;=80," ATINGEM CONCEITO 4","NAO")</f>
        <v>NAO</v>
      </c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60"/>
    </row>
    <row r="36" spans="51:74" ht="15.75" thickBot="1">
      <c r="AY36" s="313" t="s">
        <v>66</v>
      </c>
      <c r="AZ36" s="314"/>
      <c r="BA36" s="309">
        <f>AZ18-COUNTIF(CI3:CI16,"=NAO")</f>
        <v>10</v>
      </c>
      <c r="BB36" s="281"/>
      <c r="BC36" s="77"/>
      <c r="BD36" s="310">
        <f>(BA36/G23)*100</f>
        <v>76.923076923076934</v>
      </c>
      <c r="BE36" s="311"/>
      <c r="BF36" s="312"/>
      <c r="BG36" s="78"/>
      <c r="BH36" s="54" t="str">
        <f>IF(BD36&gt;=80,"ATINGEM CONCEITO 5","NAO")</f>
        <v>NAO</v>
      </c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60"/>
    </row>
    <row r="38" spans="51:74" ht="15.75" thickBot="1"/>
    <row r="39" spans="51:74" ht="15.75" thickBot="1">
      <c r="AY39" s="292" t="s">
        <v>67</v>
      </c>
      <c r="AZ39" s="282"/>
      <c r="BA39" s="282"/>
      <c r="BB39" s="282"/>
      <c r="BC39" s="282"/>
      <c r="BD39" s="282"/>
      <c r="BE39" s="282"/>
      <c r="BF39" s="282"/>
      <c r="BG39" s="282"/>
      <c r="BH39" s="282"/>
      <c r="BI39" s="282"/>
      <c r="BJ39" s="282"/>
      <c r="BK39" s="282"/>
      <c r="BL39" s="282"/>
      <c r="BM39" s="282"/>
      <c r="BN39" s="282"/>
      <c r="BO39" s="282"/>
      <c r="BP39" s="282"/>
      <c r="BQ39" s="282"/>
      <c r="BR39" s="282"/>
      <c r="BS39" s="282"/>
      <c r="BT39" s="282"/>
      <c r="BU39" s="282"/>
      <c r="BV39" s="283"/>
    </row>
    <row r="40" spans="51:74" ht="15.75" thickBot="1">
      <c r="AY40" t="s">
        <v>43</v>
      </c>
      <c r="AZ40">
        <f>G23</f>
        <v>13</v>
      </c>
      <c r="BA40" s="79" t="s">
        <v>8</v>
      </c>
      <c r="BB40" s="80" t="s">
        <v>9</v>
      </c>
      <c r="BC40" s="80"/>
      <c r="BD40" s="80" t="s">
        <v>10</v>
      </c>
      <c r="BE40" s="80"/>
      <c r="BF40" s="80" t="s">
        <v>11</v>
      </c>
      <c r="BG40" s="80"/>
      <c r="BH40" s="80" t="s">
        <v>12</v>
      </c>
      <c r="BI40" s="80" t="s">
        <v>13</v>
      </c>
      <c r="BJ40" s="80" t="s">
        <v>14</v>
      </c>
      <c r="BK40" s="80" t="s">
        <v>15</v>
      </c>
      <c r="BL40" s="80" t="s">
        <v>16</v>
      </c>
      <c r="BM40" s="80"/>
      <c r="BN40" s="80" t="s">
        <v>17</v>
      </c>
      <c r="BO40" s="80"/>
      <c r="BP40" s="80" t="s">
        <v>27</v>
      </c>
      <c r="BQ40" s="80" t="s">
        <v>19</v>
      </c>
      <c r="BR40" s="80" t="s">
        <v>20</v>
      </c>
      <c r="BS40" s="80"/>
      <c r="BT40" s="80" t="s">
        <v>21</v>
      </c>
      <c r="BU40" s="80"/>
      <c r="BV40" s="81" t="s">
        <v>22</v>
      </c>
    </row>
    <row r="41" spans="51:74">
      <c r="AY41" t="s">
        <v>68</v>
      </c>
      <c r="BA41">
        <f>COUNTIF(BA3:BA16,"&gt;0")</f>
        <v>3</v>
      </c>
      <c r="BB41">
        <f>COUNTIF(BB3:BB16,"&gt;0")</f>
        <v>6</v>
      </c>
      <c r="BD41">
        <f>COUNTIF(BD3:BD16,"&gt;0")</f>
        <v>9</v>
      </c>
      <c r="BF41">
        <f>COUNTIF(BF3:BF16,"&gt;0")</f>
        <v>2</v>
      </c>
      <c r="BH41">
        <f t="shared" ref="BH41:BV41" si="57">COUNTIF(BH3:BH16,"&gt;0")</f>
        <v>6</v>
      </c>
      <c r="BI41">
        <f t="shared" si="57"/>
        <v>4</v>
      </c>
      <c r="BJ41">
        <f t="shared" si="57"/>
        <v>6</v>
      </c>
      <c r="BK41">
        <f t="shared" si="57"/>
        <v>1</v>
      </c>
      <c r="BL41">
        <f t="shared" si="57"/>
        <v>0</v>
      </c>
      <c r="BM41">
        <f t="shared" si="57"/>
        <v>1</v>
      </c>
      <c r="BN41">
        <f t="shared" si="57"/>
        <v>5</v>
      </c>
      <c r="BO41">
        <f t="shared" si="57"/>
        <v>0</v>
      </c>
      <c r="BP41">
        <f t="shared" si="57"/>
        <v>0</v>
      </c>
      <c r="BQ41">
        <f t="shared" si="57"/>
        <v>2</v>
      </c>
      <c r="BR41">
        <f t="shared" si="57"/>
        <v>2</v>
      </c>
      <c r="BS41">
        <f t="shared" si="57"/>
        <v>3</v>
      </c>
      <c r="BT41">
        <f t="shared" si="57"/>
        <v>9</v>
      </c>
      <c r="BU41">
        <f t="shared" si="57"/>
        <v>0</v>
      </c>
      <c r="BV41">
        <f t="shared" si="57"/>
        <v>0</v>
      </c>
    </row>
    <row r="42" spans="51:74">
      <c r="AY42" t="s">
        <v>69</v>
      </c>
      <c r="BA42" s="82">
        <f>BA41/$AZ$40*100</f>
        <v>23.076923076923077</v>
      </c>
      <c r="BB42" s="82">
        <f t="shared" ref="BB42:BV42" si="58">BB41/$AZ$40*100</f>
        <v>46.153846153846153</v>
      </c>
      <c r="BC42" s="82"/>
      <c r="BD42" s="82">
        <f t="shared" si="58"/>
        <v>69.230769230769226</v>
      </c>
      <c r="BE42" s="82"/>
      <c r="BF42" s="82">
        <f t="shared" si="58"/>
        <v>15.384615384615385</v>
      </c>
      <c r="BG42" s="82"/>
      <c r="BH42" s="82">
        <f t="shared" si="58"/>
        <v>46.153846153846153</v>
      </c>
      <c r="BI42" s="82">
        <f t="shared" si="58"/>
        <v>30.76923076923077</v>
      </c>
      <c r="BJ42" s="82">
        <f t="shared" si="58"/>
        <v>46.153846153846153</v>
      </c>
      <c r="BK42" s="82">
        <f t="shared" si="58"/>
        <v>7.6923076923076925</v>
      </c>
      <c r="BL42" s="82">
        <f t="shared" si="58"/>
        <v>0</v>
      </c>
      <c r="BM42" s="82">
        <f t="shared" si="58"/>
        <v>7.6923076923076925</v>
      </c>
      <c r="BN42" s="82">
        <f t="shared" si="58"/>
        <v>38.461538461538467</v>
      </c>
      <c r="BO42" s="82">
        <f t="shared" si="58"/>
        <v>0</v>
      </c>
      <c r="BP42" s="82">
        <f t="shared" si="58"/>
        <v>0</v>
      </c>
      <c r="BQ42" s="82">
        <f t="shared" si="58"/>
        <v>15.384615384615385</v>
      </c>
      <c r="BR42" s="82">
        <f t="shared" si="58"/>
        <v>15.384615384615385</v>
      </c>
      <c r="BS42" s="82">
        <f t="shared" si="58"/>
        <v>23.076923076923077</v>
      </c>
      <c r="BT42" s="82">
        <f t="shared" si="58"/>
        <v>69.230769230769226</v>
      </c>
      <c r="BU42" s="82">
        <f t="shared" si="58"/>
        <v>0</v>
      </c>
      <c r="BV42" s="82">
        <f t="shared" si="58"/>
        <v>0</v>
      </c>
    </row>
    <row r="43" spans="51:74" ht="15.75" thickBot="1">
      <c r="BA43" t="s">
        <v>29</v>
      </c>
      <c r="BK43" t="s">
        <v>50</v>
      </c>
      <c r="BQ43" t="s">
        <v>53</v>
      </c>
    </row>
    <row r="44" spans="51:74" ht="15.75" thickBot="1">
      <c r="AY44" t="s">
        <v>23</v>
      </c>
      <c r="BA44" s="288">
        <f>COUNTIF(BC3:BC16,"&gt;0")/$AZ$40*100</f>
        <v>53.846153846153847</v>
      </c>
      <c r="BB44" s="289"/>
      <c r="BC44" s="83"/>
      <c r="BJ44" t="s">
        <v>26</v>
      </c>
      <c r="BK44" s="288">
        <f>COUNTIF(BM3:BM16,"&gt;0")/$AZ$40*100</f>
        <v>7.6923076923076925</v>
      </c>
      <c r="BL44" s="289"/>
      <c r="BM44" s="83"/>
      <c r="BP44" t="s">
        <v>28</v>
      </c>
      <c r="BQ44" s="288">
        <f>COUNTIF(BS3:BS16,"&gt;0")/$AZ$40*100</f>
        <v>23.076923076923077</v>
      </c>
      <c r="BR44" s="289"/>
      <c r="BS44" s="83"/>
    </row>
    <row r="45" spans="51:74" ht="15.75" thickBot="1">
      <c r="AY45" t="s">
        <v>24</v>
      </c>
      <c r="BA45" s="305">
        <f>COUNTIF(BE3:BE108,"&gt;0")/$AZ$40*100</f>
        <v>69.230769230769226</v>
      </c>
      <c r="BB45" s="306"/>
      <c r="BC45" s="306"/>
      <c r="BD45" s="307"/>
      <c r="BE45" s="83"/>
    </row>
    <row r="46" spans="51:74" ht="15.75" thickBot="1">
      <c r="AY46" t="s">
        <v>70</v>
      </c>
      <c r="BA46" s="288">
        <f>COUNTIF(BG3:BG16,"&gt;0")/$AZ$40*100</f>
        <v>76.923076923076934</v>
      </c>
      <c r="BB46" s="308"/>
      <c r="BC46" s="308"/>
      <c r="BD46" s="308"/>
      <c r="BE46" s="308"/>
      <c r="BF46" s="289"/>
      <c r="BG46" s="57"/>
    </row>
    <row r="47" spans="51:74" ht="15.75" thickBot="1"/>
    <row r="48" spans="51:74" ht="15.75" thickBot="1">
      <c r="AY48" t="s">
        <v>23</v>
      </c>
      <c r="BA48" s="288">
        <f>COUNTIF(BC3:BC16,"&gt;1")/$AZ$40*100</f>
        <v>23.076923076923077</v>
      </c>
      <c r="BB48" s="289"/>
    </row>
  </sheetData>
  <protectedRanges>
    <protectedRange password="E804" sqref="T97:AI97" name="Dados da produção_1"/>
  </protectedRanges>
  <mergeCells count="30">
    <mergeCell ref="AY36:AZ36"/>
    <mergeCell ref="BA36:BB36"/>
    <mergeCell ref="BD36:BF36"/>
    <mergeCell ref="AY39:BV39"/>
    <mergeCell ref="BA44:BB44"/>
    <mergeCell ref="BK44:BL44"/>
    <mergeCell ref="BQ44:BR44"/>
    <mergeCell ref="BA45:BD45"/>
    <mergeCell ref="BA46:BF46"/>
    <mergeCell ref="AY32:BV32"/>
    <mergeCell ref="BA34:BB34"/>
    <mergeCell ref="BD34:BF34"/>
    <mergeCell ref="BA35:BB35"/>
    <mergeCell ref="BD35:BF35"/>
    <mergeCell ref="BA48:BB48"/>
    <mergeCell ref="CB21:CC21"/>
    <mergeCell ref="AY22:BV22"/>
    <mergeCell ref="BW22:BX22"/>
    <mergeCell ref="BW21:CA21"/>
    <mergeCell ref="BW23:BX23"/>
    <mergeCell ref="BW24:BX24"/>
    <mergeCell ref="BW25:BX25"/>
    <mergeCell ref="BW26:BW30"/>
    <mergeCell ref="BB27:BH27"/>
    <mergeCell ref="BB28:BH28"/>
    <mergeCell ref="BB29:BH29"/>
    <mergeCell ref="E1:S1"/>
    <mergeCell ref="U1:AI1"/>
    <mergeCell ref="AK1:AY1"/>
    <mergeCell ref="BA1:BV1"/>
  </mergeCells>
  <phoneticPr fontId="0" type="noConversion"/>
  <pageMargins left="0.511811024" right="0.511811024" top="0.78740157499999996" bottom="0.78740157499999996" header="0.31496062000000002" footer="0.31496062000000002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DS56"/>
  <sheetViews>
    <sheetView workbookViewId="0"/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6.5" thickBot="1">
      <c r="A3" s="114" t="s">
        <v>151</v>
      </c>
      <c r="B3" s="25">
        <v>1</v>
      </c>
      <c r="C3" s="115" t="s">
        <v>152</v>
      </c>
      <c r="D3" s="85" t="s">
        <v>36</v>
      </c>
      <c r="E3" s="116"/>
      <c r="F3" s="116">
        <v>2</v>
      </c>
      <c r="G3" s="116">
        <v>4</v>
      </c>
      <c r="H3" s="116">
        <v>4</v>
      </c>
      <c r="I3" s="116"/>
      <c r="J3" s="116">
        <v>2</v>
      </c>
      <c r="K3" s="116"/>
      <c r="L3" s="116"/>
      <c r="M3" s="86"/>
      <c r="N3" s="86"/>
      <c r="O3" s="86"/>
      <c r="P3" s="86"/>
      <c r="Q3" s="86"/>
      <c r="R3" s="86"/>
      <c r="S3" s="117"/>
      <c r="T3" s="50" t="s">
        <v>36</v>
      </c>
      <c r="U3" s="116">
        <v>2</v>
      </c>
      <c r="V3" s="116">
        <v>4</v>
      </c>
      <c r="W3" s="116">
        <v>2</v>
      </c>
      <c r="X3" s="116">
        <v>1</v>
      </c>
      <c r="Y3" s="116">
        <v>2</v>
      </c>
      <c r="Z3" s="116"/>
      <c r="AA3" s="116">
        <v>1</v>
      </c>
      <c r="AB3" s="118"/>
      <c r="AC3" s="86"/>
      <c r="AD3" s="86"/>
      <c r="AE3" s="86"/>
      <c r="AF3" s="86"/>
      <c r="AG3" s="86"/>
      <c r="AH3" s="86"/>
      <c r="AI3" s="117"/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2</v>
      </c>
      <c r="BA3" s="30">
        <f t="shared" ref="BA3:BB18" si="0">SUM(E3,U3,AK3)</f>
        <v>2</v>
      </c>
      <c r="BB3" s="31">
        <f t="shared" si="0"/>
        <v>6</v>
      </c>
      <c r="BC3" s="31">
        <f>SUM(BA3:BB3)</f>
        <v>8</v>
      </c>
      <c r="BD3" s="31">
        <f t="shared" ref="BD3:BD20" si="1">SUM(G3,W3,AM3)</f>
        <v>6</v>
      </c>
      <c r="BE3" s="31">
        <f>SUM(BC3:BD3)</f>
        <v>14</v>
      </c>
      <c r="BF3" s="31">
        <f t="shared" ref="BF3:BF20" si="2">SUM(H3,X3,AN3)</f>
        <v>5</v>
      </c>
      <c r="BG3" s="31">
        <f>BA3+BB3+BD3+BF3</f>
        <v>19</v>
      </c>
      <c r="BH3" s="31">
        <f t="shared" ref="BH3:BJ20" si="3">SUM(I3,Y3,AO3)</f>
        <v>2</v>
      </c>
      <c r="BI3" s="31">
        <f t="shared" si="3"/>
        <v>2</v>
      </c>
      <c r="BJ3" s="31">
        <f t="shared" si="3"/>
        <v>1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20" si="4">SUM(AT3,AD3,N3)</f>
        <v>0</v>
      </c>
      <c r="BO3" s="31">
        <f t="shared" si="4"/>
        <v>0</v>
      </c>
      <c r="BP3" s="31">
        <f>IF(BO3&gt;=3,3,BO3)</f>
        <v>0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20" si="5">SUM(AX3,AH3,R3)</f>
        <v>0</v>
      </c>
      <c r="BU3" s="32">
        <f t="shared" si="5"/>
        <v>0</v>
      </c>
      <c r="BV3" s="32">
        <f>IF(BU3&gt;=3,3,BU3)</f>
        <v>0</v>
      </c>
      <c r="BX3" s="30">
        <f>(BA3*100)+(BB3*80)+(BD3*60)+(BF3*40)+(BH3*20)</f>
        <v>1280</v>
      </c>
      <c r="BY3" s="31">
        <f>IF(BI3&gt;3,30,BI3*10)</f>
        <v>20</v>
      </c>
      <c r="BZ3" s="31">
        <f>IF(BJ3&gt;3,15,BJ3*5)</f>
        <v>5</v>
      </c>
      <c r="CA3" s="31">
        <f>(BK3*200)+(BL3*100)+(BN3*50)+(BP3*20)</f>
        <v>0</v>
      </c>
      <c r="CB3" s="31">
        <f>(BQ3*100)+(BR3*50)+(BT3*25)+(BV3*10)</f>
        <v>0</v>
      </c>
      <c r="CC3" s="32">
        <f>IF(AZ3&gt;0,SUM(BX3:CB3),"")</f>
        <v>1305</v>
      </c>
      <c r="CD3" s="176">
        <f t="shared" ref="CD3:CD24" si="6">$CC3-(($CE$2/3)*$AZ3)</f>
        <v>1158.3333333333333</v>
      </c>
      <c r="CE3" s="24">
        <f>IF(AZ3=0," ",IF(CD3&gt;=0,3,"NAO"))</f>
        <v>3</v>
      </c>
      <c r="CF3" s="176">
        <f t="shared" ref="CF3:CF24" si="7">$CC3-(($CG$2/3)*$AZ3)</f>
        <v>1118.3333333333333</v>
      </c>
      <c r="CG3" s="24">
        <f>IF(AZ3=0," ",IF(CF3&gt;=0,4,"NAO"))</f>
        <v>4</v>
      </c>
      <c r="CH3" s="176">
        <f t="shared" ref="CH3:CH24" si="8">$CC3-(($CI$2/3)*$AZ3)</f>
        <v>1065</v>
      </c>
      <c r="CI3" s="24">
        <f>IF(AZ3=0," ",IF(CH3&gt;=0,5,"NAO"))</f>
        <v>5</v>
      </c>
      <c r="CK3" s="24">
        <f t="shared" ref="CK3:CK20" si="9">(CC3/(SUM($CC$3:$CC$24))*100)</f>
        <v>20.763723150357997</v>
      </c>
      <c r="CM3" s="24">
        <f t="shared" ref="CM3:CM20" si="10">BA3/(SUM(BA$3:BA$24)/100)</f>
        <v>25</v>
      </c>
      <c r="CN3" s="24">
        <f t="shared" ref="CN3:CN20" si="11">BB3/(SUM(BB$3:BB$24)/100)</f>
        <v>28.571428571428573</v>
      </c>
      <c r="CO3" s="24">
        <f t="shared" ref="CO3:CO20" si="12">BD3/(SUM(BD$3:BD$24)/100)</f>
        <v>13.953488372093023</v>
      </c>
      <c r="CP3" s="24">
        <f t="shared" ref="CP3:CP20" si="13">BF3/(SUM(BF$3:BF$24)/100)</f>
        <v>26.315789473684209</v>
      </c>
      <c r="CQ3" s="24">
        <f t="shared" ref="CQ3:CU20" si="14">BH3/(SUM(BH$3:BH$24)/100)</f>
        <v>14.285714285714285</v>
      </c>
      <c r="CR3" s="24">
        <f t="shared" si="14"/>
        <v>12.5</v>
      </c>
      <c r="CS3" s="24">
        <f t="shared" si="14"/>
        <v>7.6923076923076916</v>
      </c>
      <c r="CT3" s="24" t="e">
        <f t="shared" si="14"/>
        <v>#DIV/0!</v>
      </c>
      <c r="CU3" s="24" t="e">
        <f t="shared" si="14"/>
        <v>#DIV/0!</v>
      </c>
      <c r="CV3" s="24" t="e">
        <f t="shared" ref="CV3:CZ20" si="15">BN3/(SUM(BN$3:BN$24)/100)</f>
        <v>#DIV/0!</v>
      </c>
      <c r="CW3" s="24" t="e">
        <f t="shared" si="15"/>
        <v>#DIV/0!</v>
      </c>
      <c r="CX3" s="24" t="e">
        <f t="shared" si="15"/>
        <v>#DIV/0!</v>
      </c>
      <c r="CY3" s="24" t="e">
        <f t="shared" si="15"/>
        <v>#DIV/0!</v>
      </c>
      <c r="CZ3" s="24" t="e">
        <f t="shared" si="15"/>
        <v>#DIV/0!</v>
      </c>
      <c r="DA3" s="24" t="e">
        <f t="shared" ref="DA3:DC20" si="16">BT3/(SUM(BT$3:BT$24)/100)</f>
        <v>#DIV/0!</v>
      </c>
      <c r="DB3" s="24" t="e">
        <f t="shared" si="16"/>
        <v>#DIV/0!</v>
      </c>
      <c r="DC3" s="24" t="e">
        <f t="shared" si="16"/>
        <v>#DIV/0!</v>
      </c>
      <c r="DE3" s="24">
        <f>COUNTIF(BA3,"&lt;&gt;0")</f>
        <v>1</v>
      </c>
      <c r="DF3" s="24">
        <f>COUNTIF(BB3,"&lt;&gt;0")</f>
        <v>1</v>
      </c>
      <c r="DG3" s="24">
        <f>COUNTIF(BD3,"&lt;&gt;0")</f>
        <v>1</v>
      </c>
      <c r="DH3" s="24">
        <f>COUNTIF(BF3,"&lt;&gt;0")</f>
        <v>1</v>
      </c>
      <c r="DI3" s="24">
        <f t="shared" ref="DI3:DM18" si="17">COUNTIF(BH3,"&lt;&gt;0")</f>
        <v>1</v>
      </c>
      <c r="DJ3" s="24">
        <f t="shared" si="17"/>
        <v>1</v>
      </c>
      <c r="DK3" s="24">
        <f t="shared" si="17"/>
        <v>1</v>
      </c>
      <c r="DL3" s="24">
        <f t="shared" si="17"/>
        <v>0</v>
      </c>
      <c r="DM3" s="24">
        <f t="shared" si="17"/>
        <v>0</v>
      </c>
      <c r="DN3" s="24">
        <f t="shared" ref="DN3:DN20" si="18">COUNTIF(BN3,"&lt;&gt;0")</f>
        <v>0</v>
      </c>
      <c r="DO3" s="24">
        <f>COUNTIF(BP3,"&lt;&gt;0")</f>
        <v>0</v>
      </c>
      <c r="DP3" s="24">
        <f>COUNTIF(BQ3,"&lt;&gt;0")</f>
        <v>0</v>
      </c>
      <c r="DQ3" s="24">
        <f>COUNTIF(BR3,"&lt;&gt;0")</f>
        <v>0</v>
      </c>
      <c r="DR3" s="24">
        <f>COUNTIF(BT3,"&lt;&gt;0")</f>
        <v>0</v>
      </c>
      <c r="DS3" s="24">
        <f>COUNTIF(BV3,"&lt;&gt;0")</f>
        <v>0</v>
      </c>
    </row>
    <row r="4" spans="1:123" s="24" customFormat="1" ht="16.5" thickBot="1">
      <c r="A4" s="114" t="s">
        <v>151</v>
      </c>
      <c r="B4" s="25">
        <v>2</v>
      </c>
      <c r="C4" s="115" t="s">
        <v>153</v>
      </c>
      <c r="D4" s="85" t="s">
        <v>36</v>
      </c>
      <c r="E4" s="116"/>
      <c r="F4" s="116">
        <v>2</v>
      </c>
      <c r="G4" s="116">
        <v>3</v>
      </c>
      <c r="H4" s="116">
        <v>2</v>
      </c>
      <c r="I4" s="116">
        <v>1</v>
      </c>
      <c r="J4" s="116"/>
      <c r="K4" s="116">
        <v>1</v>
      </c>
      <c r="L4" s="116"/>
      <c r="M4" s="33"/>
      <c r="N4" s="33"/>
      <c r="O4" s="33"/>
      <c r="P4" s="33"/>
      <c r="Q4" s="33"/>
      <c r="R4" s="33"/>
      <c r="S4" s="119"/>
      <c r="T4" s="50" t="s">
        <v>36</v>
      </c>
      <c r="U4" s="116">
        <v>2</v>
      </c>
      <c r="V4" s="116">
        <v>3</v>
      </c>
      <c r="W4" s="116">
        <v>3</v>
      </c>
      <c r="X4" s="116"/>
      <c r="Y4" s="116">
        <v>1</v>
      </c>
      <c r="Z4" s="116"/>
      <c r="AA4" s="116"/>
      <c r="AB4" s="37"/>
      <c r="AC4" s="33"/>
      <c r="AD4" s="33"/>
      <c r="AE4" s="33"/>
      <c r="AF4" s="33"/>
      <c r="AG4" s="33"/>
      <c r="AH4" s="33"/>
      <c r="AI4" s="119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20" si="19">COUNTIF(D4:AY4,"P")</f>
        <v>2</v>
      </c>
      <c r="BA4" s="30">
        <f t="shared" si="0"/>
        <v>2</v>
      </c>
      <c r="BB4" s="31">
        <f t="shared" si="0"/>
        <v>5</v>
      </c>
      <c r="BC4" s="31">
        <f t="shared" ref="BC4:BC20" si="20">SUM(BA4:BB4)</f>
        <v>7</v>
      </c>
      <c r="BD4" s="31">
        <f t="shared" si="1"/>
        <v>6</v>
      </c>
      <c r="BE4" s="31">
        <f t="shared" ref="BE4:BE20" si="21">SUM(BC4:BD4)</f>
        <v>13</v>
      </c>
      <c r="BF4" s="31">
        <f t="shared" si="2"/>
        <v>2</v>
      </c>
      <c r="BG4" s="31">
        <f t="shared" ref="BG4:BG20" si="22">BA4+BB4+BD4+BF4</f>
        <v>15</v>
      </c>
      <c r="BH4" s="31">
        <f t="shared" si="3"/>
        <v>2</v>
      </c>
      <c r="BI4" s="31">
        <f t="shared" si="3"/>
        <v>0</v>
      </c>
      <c r="BJ4" s="31">
        <f t="shared" si="3"/>
        <v>1</v>
      </c>
      <c r="BK4" s="31">
        <f t="shared" ref="BK4:BL20" si="23">SUM(AR4,AB4,L4)</f>
        <v>0</v>
      </c>
      <c r="BL4" s="31">
        <f t="shared" si="23"/>
        <v>0</v>
      </c>
      <c r="BM4" s="31">
        <f t="shared" ref="BM4:BM20" si="24">SUM(BK4:BL4)</f>
        <v>0</v>
      </c>
      <c r="BN4" s="31">
        <f t="shared" si="4"/>
        <v>0</v>
      </c>
      <c r="BO4" s="31">
        <f t="shared" si="4"/>
        <v>0</v>
      </c>
      <c r="BP4" s="31">
        <f t="shared" ref="BP4:BP20" si="25">IF(BO4&gt;=3,3,BO4)</f>
        <v>0</v>
      </c>
      <c r="BQ4" s="31">
        <f t="shared" ref="BQ4:BR20" si="26">SUM(AV4,AF4,P4)</f>
        <v>0</v>
      </c>
      <c r="BR4" s="31">
        <f t="shared" si="26"/>
        <v>0</v>
      </c>
      <c r="BS4" s="31">
        <f t="shared" ref="BS4:BS20" si="27">SUM(BQ4:BR4)</f>
        <v>0</v>
      </c>
      <c r="BT4" s="31">
        <f t="shared" si="5"/>
        <v>0</v>
      </c>
      <c r="BU4" s="32">
        <f t="shared" si="5"/>
        <v>0</v>
      </c>
      <c r="BV4" s="32">
        <f t="shared" ref="BV4:BV20" si="28">IF(BU4&gt;=3,3,BU4)</f>
        <v>0</v>
      </c>
      <c r="BX4" s="30">
        <f t="shared" ref="BX4:BX20" si="29">(BA4*100)+(BB4*80)+(BD4*60)+(BF4*40)+(BH4*20)</f>
        <v>1080</v>
      </c>
      <c r="BY4" s="31">
        <f t="shared" ref="BY4:BY20" si="30">IF(BI4&gt;3,30,BI4*10)</f>
        <v>0</v>
      </c>
      <c r="BZ4" s="31">
        <f t="shared" ref="BZ4:BZ20" si="31">IF(BJ4&gt;3,15,BJ4*5)</f>
        <v>5</v>
      </c>
      <c r="CA4" s="31">
        <f t="shared" ref="CA4:CA20" si="32">(BK4*200)+(BL4*100)+(BN4*50)+(BP4*20)</f>
        <v>0</v>
      </c>
      <c r="CB4" s="31">
        <f t="shared" ref="CB4:CB20" si="33">(BQ4*100)+(BR4*50)+(BT4*25)+(BV4*10)</f>
        <v>0</v>
      </c>
      <c r="CC4" s="32">
        <f t="shared" ref="CC4:CC24" si="34">IF(AZ4&gt;0,SUM(BX4:CB4),"")</f>
        <v>1085</v>
      </c>
      <c r="CD4" s="176">
        <f t="shared" si="6"/>
        <v>938.33333333333337</v>
      </c>
      <c r="CE4" s="24">
        <f t="shared" ref="CE4:CE24" si="35">IF(AZ4=0," ",IF(CD4&gt;=0,3,"NAO"))</f>
        <v>3</v>
      </c>
      <c r="CF4" s="176">
        <f t="shared" si="7"/>
        <v>898.33333333333337</v>
      </c>
      <c r="CG4" s="24">
        <f t="shared" ref="CG4:CG24" si="36">IF(AZ4=0," ",IF(CF4&gt;=0,4,"NAO"))</f>
        <v>4</v>
      </c>
      <c r="CH4" s="176">
        <f t="shared" si="8"/>
        <v>845</v>
      </c>
      <c r="CI4" s="24">
        <f t="shared" ref="CI4:CI24" si="37">IF(AZ4=0," ",IF(CH4&gt;=0,5,"NAO"))</f>
        <v>5</v>
      </c>
      <c r="CK4" s="24">
        <f t="shared" si="9"/>
        <v>17.263325377883852</v>
      </c>
      <c r="CM4" s="24">
        <f t="shared" si="10"/>
        <v>25</v>
      </c>
      <c r="CN4" s="24">
        <f t="shared" si="11"/>
        <v>23.80952380952381</v>
      </c>
      <c r="CO4" s="24">
        <f t="shared" si="12"/>
        <v>13.953488372093023</v>
      </c>
      <c r="CP4" s="24">
        <f t="shared" si="13"/>
        <v>10.526315789473685</v>
      </c>
      <c r="CQ4" s="24">
        <f t="shared" si="14"/>
        <v>14.285714285714285</v>
      </c>
      <c r="CR4" s="24">
        <f t="shared" si="14"/>
        <v>0</v>
      </c>
      <c r="CS4" s="24">
        <f t="shared" si="14"/>
        <v>7.6923076923076916</v>
      </c>
      <c r="CT4" s="24" t="e">
        <f t="shared" si="14"/>
        <v>#DIV/0!</v>
      </c>
      <c r="CU4" s="24" t="e">
        <f t="shared" si="14"/>
        <v>#DIV/0!</v>
      </c>
      <c r="CV4" s="24" t="e">
        <f t="shared" si="15"/>
        <v>#DIV/0!</v>
      </c>
      <c r="CW4" s="24" t="e">
        <f t="shared" si="15"/>
        <v>#DIV/0!</v>
      </c>
      <c r="CX4" s="24" t="e">
        <f t="shared" si="15"/>
        <v>#DIV/0!</v>
      </c>
      <c r="CY4" s="24" t="e">
        <f t="shared" si="15"/>
        <v>#DIV/0!</v>
      </c>
      <c r="CZ4" s="24" t="e">
        <f t="shared" si="15"/>
        <v>#DIV/0!</v>
      </c>
      <c r="DA4" s="24" t="e">
        <f t="shared" si="16"/>
        <v>#DIV/0!</v>
      </c>
      <c r="DB4" s="24" t="e">
        <f t="shared" si="16"/>
        <v>#DIV/0!</v>
      </c>
      <c r="DC4" s="24" t="e">
        <f t="shared" si="16"/>
        <v>#DIV/0!</v>
      </c>
      <c r="DE4" s="24">
        <f t="shared" ref="DE4:DF20" si="38">COUNTIF(BA4,"&lt;&gt;0")</f>
        <v>1</v>
      </c>
      <c r="DF4" s="24">
        <f t="shared" si="38"/>
        <v>1</v>
      </c>
      <c r="DG4" s="24">
        <f t="shared" ref="DG4:DG20" si="39">COUNTIF(BD4,"&lt;&gt;0")</f>
        <v>1</v>
      </c>
      <c r="DH4" s="24">
        <f t="shared" ref="DH4:DH20" si="40">COUNTIF(BF4,"&lt;&gt;0")</f>
        <v>1</v>
      </c>
      <c r="DI4" s="24">
        <f t="shared" si="17"/>
        <v>1</v>
      </c>
      <c r="DJ4" s="24">
        <f t="shared" si="17"/>
        <v>0</v>
      </c>
      <c r="DK4" s="24">
        <f t="shared" si="17"/>
        <v>1</v>
      </c>
      <c r="DL4" s="24">
        <f t="shared" si="17"/>
        <v>0</v>
      </c>
      <c r="DM4" s="24">
        <f t="shared" si="17"/>
        <v>0</v>
      </c>
      <c r="DN4" s="24">
        <f t="shared" si="18"/>
        <v>0</v>
      </c>
      <c r="DO4" s="24">
        <f t="shared" ref="DO4:DQ20" si="41">COUNTIF(BP4,"&lt;&gt;0")</f>
        <v>0</v>
      </c>
      <c r="DP4" s="24">
        <f t="shared" si="41"/>
        <v>0</v>
      </c>
      <c r="DQ4" s="24">
        <f t="shared" si="41"/>
        <v>0</v>
      </c>
      <c r="DR4" s="24">
        <f t="shared" ref="DR4:DR24" si="42">COUNTIF(BT4,"&lt;&gt;0")</f>
        <v>0</v>
      </c>
      <c r="DS4" s="24">
        <f t="shared" ref="DS4:DS24" si="43">COUNTIF(BV4,"&lt;&gt;0")</f>
        <v>0</v>
      </c>
    </row>
    <row r="5" spans="1:123" s="24" customFormat="1" ht="16.5" thickBot="1">
      <c r="A5" s="114" t="s">
        <v>151</v>
      </c>
      <c r="B5" s="25">
        <v>3</v>
      </c>
      <c r="C5" s="115" t="s">
        <v>154</v>
      </c>
      <c r="D5" s="85" t="s">
        <v>36</v>
      </c>
      <c r="E5" s="116"/>
      <c r="F5" s="116"/>
      <c r="G5" s="116">
        <v>2</v>
      </c>
      <c r="H5" s="116">
        <v>4</v>
      </c>
      <c r="I5" s="116">
        <v>3</v>
      </c>
      <c r="J5" s="116">
        <v>1</v>
      </c>
      <c r="K5" s="116">
        <v>1</v>
      </c>
      <c r="L5" s="116"/>
      <c r="M5" s="33"/>
      <c r="N5" s="33"/>
      <c r="O5" s="33"/>
      <c r="P5" s="33"/>
      <c r="Q5" s="33"/>
      <c r="R5" s="33"/>
      <c r="S5" s="119"/>
      <c r="T5" s="50" t="s">
        <v>36</v>
      </c>
      <c r="U5" s="116">
        <v>1</v>
      </c>
      <c r="V5" s="116">
        <v>1</v>
      </c>
      <c r="W5" s="116">
        <v>5</v>
      </c>
      <c r="X5" s="116"/>
      <c r="Y5" s="116">
        <v>1</v>
      </c>
      <c r="Z5" s="116"/>
      <c r="AA5" s="116"/>
      <c r="AB5" s="37"/>
      <c r="AC5" s="33"/>
      <c r="AD5" s="33"/>
      <c r="AE5" s="33"/>
      <c r="AF5" s="33"/>
      <c r="AG5" s="33"/>
      <c r="AH5" s="33"/>
      <c r="AI5" s="119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19"/>
        <v>2</v>
      </c>
      <c r="BA5" s="30">
        <f t="shared" si="0"/>
        <v>1</v>
      </c>
      <c r="BB5" s="31">
        <f t="shared" si="0"/>
        <v>1</v>
      </c>
      <c r="BC5" s="31">
        <f t="shared" si="20"/>
        <v>2</v>
      </c>
      <c r="BD5" s="31">
        <f t="shared" si="1"/>
        <v>7</v>
      </c>
      <c r="BE5" s="31">
        <f t="shared" si="21"/>
        <v>9</v>
      </c>
      <c r="BF5" s="31">
        <f t="shared" si="2"/>
        <v>4</v>
      </c>
      <c r="BG5" s="31">
        <f t="shared" si="22"/>
        <v>13</v>
      </c>
      <c r="BH5" s="31">
        <f t="shared" si="3"/>
        <v>4</v>
      </c>
      <c r="BI5" s="31">
        <f t="shared" si="3"/>
        <v>1</v>
      </c>
      <c r="BJ5" s="31">
        <f t="shared" si="3"/>
        <v>1</v>
      </c>
      <c r="BK5" s="31">
        <f t="shared" si="23"/>
        <v>0</v>
      </c>
      <c r="BL5" s="31">
        <f t="shared" si="23"/>
        <v>0</v>
      </c>
      <c r="BM5" s="31">
        <f t="shared" si="24"/>
        <v>0</v>
      </c>
      <c r="BN5" s="31">
        <f t="shared" si="4"/>
        <v>0</v>
      </c>
      <c r="BO5" s="31">
        <f t="shared" si="4"/>
        <v>0</v>
      </c>
      <c r="BP5" s="31">
        <f t="shared" si="25"/>
        <v>0</v>
      </c>
      <c r="BQ5" s="31">
        <f t="shared" si="26"/>
        <v>0</v>
      </c>
      <c r="BR5" s="31">
        <f t="shared" si="26"/>
        <v>0</v>
      </c>
      <c r="BS5" s="31">
        <f t="shared" si="27"/>
        <v>0</v>
      </c>
      <c r="BT5" s="31">
        <f t="shared" si="5"/>
        <v>0</v>
      </c>
      <c r="BU5" s="32">
        <f t="shared" si="5"/>
        <v>0</v>
      </c>
      <c r="BV5" s="32">
        <f t="shared" si="28"/>
        <v>0</v>
      </c>
      <c r="BX5" s="30">
        <f t="shared" si="29"/>
        <v>840</v>
      </c>
      <c r="BY5" s="31">
        <f t="shared" si="30"/>
        <v>10</v>
      </c>
      <c r="BZ5" s="31">
        <f t="shared" si="31"/>
        <v>5</v>
      </c>
      <c r="CA5" s="31">
        <f t="shared" si="32"/>
        <v>0</v>
      </c>
      <c r="CB5" s="31">
        <f t="shared" si="33"/>
        <v>0</v>
      </c>
      <c r="CC5" s="32">
        <f t="shared" si="34"/>
        <v>855</v>
      </c>
      <c r="CD5" s="176">
        <f t="shared" si="6"/>
        <v>708.33333333333337</v>
      </c>
      <c r="CE5" s="24">
        <f t="shared" si="35"/>
        <v>3</v>
      </c>
      <c r="CF5" s="176">
        <f t="shared" si="7"/>
        <v>668.33333333333337</v>
      </c>
      <c r="CG5" s="24">
        <f t="shared" si="36"/>
        <v>4</v>
      </c>
      <c r="CH5" s="176">
        <f t="shared" si="8"/>
        <v>615</v>
      </c>
      <c r="CI5" s="24">
        <f t="shared" si="37"/>
        <v>5</v>
      </c>
      <c r="CK5" s="24">
        <f t="shared" si="9"/>
        <v>13.60381861575179</v>
      </c>
      <c r="CM5" s="24">
        <f t="shared" si="10"/>
        <v>12.5</v>
      </c>
      <c r="CN5" s="24">
        <f t="shared" si="11"/>
        <v>4.7619047619047619</v>
      </c>
      <c r="CO5" s="24">
        <f t="shared" si="12"/>
        <v>16.279069767441861</v>
      </c>
      <c r="CP5" s="24">
        <f t="shared" si="13"/>
        <v>21.05263157894737</v>
      </c>
      <c r="CQ5" s="24">
        <f t="shared" si="14"/>
        <v>28.571428571428569</v>
      </c>
      <c r="CR5" s="24">
        <f t="shared" si="14"/>
        <v>6.25</v>
      </c>
      <c r="CS5" s="24">
        <f t="shared" si="14"/>
        <v>7.6923076923076916</v>
      </c>
      <c r="CT5" s="24" t="e">
        <f t="shared" si="14"/>
        <v>#DIV/0!</v>
      </c>
      <c r="CU5" s="24" t="e">
        <f t="shared" si="14"/>
        <v>#DIV/0!</v>
      </c>
      <c r="CV5" s="24" t="e">
        <f t="shared" si="15"/>
        <v>#DIV/0!</v>
      </c>
      <c r="CW5" s="24" t="e">
        <f t="shared" si="15"/>
        <v>#DIV/0!</v>
      </c>
      <c r="CX5" s="24" t="e">
        <f t="shared" si="15"/>
        <v>#DIV/0!</v>
      </c>
      <c r="CY5" s="24" t="e">
        <f t="shared" si="15"/>
        <v>#DIV/0!</v>
      </c>
      <c r="CZ5" s="24" t="e">
        <f t="shared" si="15"/>
        <v>#DIV/0!</v>
      </c>
      <c r="DA5" s="24" t="e">
        <f t="shared" si="16"/>
        <v>#DIV/0!</v>
      </c>
      <c r="DB5" s="24" t="e">
        <f t="shared" si="16"/>
        <v>#DIV/0!</v>
      </c>
      <c r="DC5" s="24" t="e">
        <f t="shared" si="16"/>
        <v>#DIV/0!</v>
      </c>
      <c r="DE5" s="24">
        <f t="shared" si="38"/>
        <v>1</v>
      </c>
      <c r="DF5" s="24">
        <f t="shared" si="38"/>
        <v>1</v>
      </c>
      <c r="DG5" s="24">
        <f t="shared" si="39"/>
        <v>1</v>
      </c>
      <c r="DH5" s="24">
        <f t="shared" si="40"/>
        <v>1</v>
      </c>
      <c r="DI5" s="24">
        <f t="shared" si="17"/>
        <v>1</v>
      </c>
      <c r="DJ5" s="24">
        <f t="shared" si="17"/>
        <v>1</v>
      </c>
      <c r="DK5" s="24">
        <f t="shared" si="17"/>
        <v>1</v>
      </c>
      <c r="DL5" s="24">
        <f t="shared" si="17"/>
        <v>0</v>
      </c>
      <c r="DM5" s="24">
        <f t="shared" si="17"/>
        <v>0</v>
      </c>
      <c r="DN5" s="24">
        <f t="shared" si="18"/>
        <v>0</v>
      </c>
      <c r="DO5" s="24">
        <f t="shared" si="41"/>
        <v>0</v>
      </c>
      <c r="DP5" s="24">
        <f t="shared" si="41"/>
        <v>0</v>
      </c>
      <c r="DQ5" s="24">
        <f t="shared" si="41"/>
        <v>0</v>
      </c>
      <c r="DR5" s="24">
        <f t="shared" si="42"/>
        <v>0</v>
      </c>
      <c r="DS5" s="24">
        <f t="shared" si="43"/>
        <v>0</v>
      </c>
    </row>
    <row r="6" spans="1:123" s="24" customFormat="1" ht="16.5" thickBot="1">
      <c r="A6" s="114" t="s">
        <v>151</v>
      </c>
      <c r="B6" s="25">
        <v>4</v>
      </c>
      <c r="C6" s="115" t="s">
        <v>155</v>
      </c>
      <c r="D6" s="85" t="s">
        <v>76</v>
      </c>
      <c r="E6" s="116"/>
      <c r="F6" s="116"/>
      <c r="G6" s="116"/>
      <c r="H6" s="116"/>
      <c r="I6" s="116"/>
      <c r="J6" s="116"/>
      <c r="K6" s="116"/>
      <c r="L6" s="116"/>
      <c r="M6" s="33"/>
      <c r="N6" s="33"/>
      <c r="O6" s="33"/>
      <c r="P6" s="33"/>
      <c r="Q6" s="33"/>
      <c r="R6" s="33"/>
      <c r="S6" s="119"/>
      <c r="T6" s="50" t="s">
        <v>36</v>
      </c>
      <c r="U6" s="116"/>
      <c r="V6" s="116">
        <v>2</v>
      </c>
      <c r="W6" s="116">
        <v>3</v>
      </c>
      <c r="X6" s="116"/>
      <c r="Y6" s="116"/>
      <c r="Z6" s="116"/>
      <c r="AA6" s="116"/>
      <c r="AB6" s="37"/>
      <c r="AC6" s="33"/>
      <c r="AD6" s="33"/>
      <c r="AE6" s="33"/>
      <c r="AF6" s="33"/>
      <c r="AG6" s="33"/>
      <c r="AH6" s="33"/>
      <c r="AI6" s="119"/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19"/>
        <v>1</v>
      </c>
      <c r="BA6" s="30">
        <f t="shared" si="0"/>
        <v>0</v>
      </c>
      <c r="BB6" s="31">
        <f t="shared" si="0"/>
        <v>2</v>
      </c>
      <c r="BC6" s="31">
        <f t="shared" si="20"/>
        <v>2</v>
      </c>
      <c r="BD6" s="31">
        <f t="shared" si="1"/>
        <v>3</v>
      </c>
      <c r="BE6" s="31">
        <f t="shared" si="21"/>
        <v>5</v>
      </c>
      <c r="BF6" s="31">
        <f t="shared" si="2"/>
        <v>0</v>
      </c>
      <c r="BG6" s="31">
        <f t="shared" si="22"/>
        <v>5</v>
      </c>
      <c r="BH6" s="31">
        <f t="shared" si="3"/>
        <v>0</v>
      </c>
      <c r="BI6" s="31">
        <f t="shared" si="3"/>
        <v>0</v>
      </c>
      <c r="BJ6" s="31">
        <f t="shared" si="3"/>
        <v>0</v>
      </c>
      <c r="BK6" s="31">
        <f t="shared" si="23"/>
        <v>0</v>
      </c>
      <c r="BL6" s="31">
        <f t="shared" si="23"/>
        <v>0</v>
      </c>
      <c r="BM6" s="31">
        <f t="shared" si="24"/>
        <v>0</v>
      </c>
      <c r="BN6" s="31">
        <f t="shared" si="4"/>
        <v>0</v>
      </c>
      <c r="BO6" s="31">
        <f t="shared" si="4"/>
        <v>0</v>
      </c>
      <c r="BP6" s="31">
        <f t="shared" si="25"/>
        <v>0</v>
      </c>
      <c r="BQ6" s="31">
        <f t="shared" si="26"/>
        <v>0</v>
      </c>
      <c r="BR6" s="31">
        <f t="shared" si="26"/>
        <v>0</v>
      </c>
      <c r="BS6" s="31">
        <f t="shared" si="27"/>
        <v>0</v>
      </c>
      <c r="BT6" s="31">
        <f t="shared" si="5"/>
        <v>0</v>
      </c>
      <c r="BU6" s="32">
        <f t="shared" si="5"/>
        <v>0</v>
      </c>
      <c r="BV6" s="32">
        <f t="shared" si="28"/>
        <v>0</v>
      </c>
      <c r="BX6" s="30">
        <f t="shared" si="29"/>
        <v>340</v>
      </c>
      <c r="BY6" s="31">
        <f t="shared" si="30"/>
        <v>0</v>
      </c>
      <c r="BZ6" s="31">
        <f t="shared" si="31"/>
        <v>0</v>
      </c>
      <c r="CA6" s="31">
        <f t="shared" si="32"/>
        <v>0</v>
      </c>
      <c r="CB6" s="31">
        <f t="shared" si="33"/>
        <v>0</v>
      </c>
      <c r="CC6" s="32">
        <f t="shared" si="34"/>
        <v>340</v>
      </c>
      <c r="CD6" s="176">
        <f t="shared" si="6"/>
        <v>266.66666666666669</v>
      </c>
      <c r="CE6" s="24">
        <f t="shared" si="35"/>
        <v>3</v>
      </c>
      <c r="CF6" s="176">
        <f t="shared" si="7"/>
        <v>246.66666666666669</v>
      </c>
      <c r="CG6" s="24">
        <f t="shared" si="36"/>
        <v>4</v>
      </c>
      <c r="CH6" s="176">
        <f t="shared" si="8"/>
        <v>220</v>
      </c>
      <c r="CI6" s="24">
        <f t="shared" si="37"/>
        <v>5</v>
      </c>
      <c r="CK6" s="24">
        <f t="shared" si="9"/>
        <v>5.4097056483691324</v>
      </c>
      <c r="CM6" s="24">
        <f t="shared" si="10"/>
        <v>0</v>
      </c>
      <c r="CN6" s="24">
        <f t="shared" si="11"/>
        <v>9.5238095238095237</v>
      </c>
      <c r="CO6" s="24">
        <f t="shared" si="12"/>
        <v>6.9767441860465116</v>
      </c>
      <c r="CP6" s="24">
        <f t="shared" si="13"/>
        <v>0</v>
      </c>
      <c r="CQ6" s="24">
        <f t="shared" si="14"/>
        <v>0</v>
      </c>
      <c r="CR6" s="24">
        <f t="shared" si="14"/>
        <v>0</v>
      </c>
      <c r="CS6" s="24">
        <f t="shared" si="14"/>
        <v>0</v>
      </c>
      <c r="CT6" s="24" t="e">
        <f t="shared" si="14"/>
        <v>#DIV/0!</v>
      </c>
      <c r="CU6" s="24" t="e">
        <f t="shared" si="14"/>
        <v>#DIV/0!</v>
      </c>
      <c r="CV6" s="24" t="e">
        <f t="shared" si="15"/>
        <v>#DIV/0!</v>
      </c>
      <c r="CW6" s="24" t="e">
        <f t="shared" si="15"/>
        <v>#DIV/0!</v>
      </c>
      <c r="CX6" s="24" t="e">
        <f t="shared" si="15"/>
        <v>#DIV/0!</v>
      </c>
      <c r="CY6" s="24" t="e">
        <f t="shared" si="15"/>
        <v>#DIV/0!</v>
      </c>
      <c r="CZ6" s="24" t="e">
        <f t="shared" si="15"/>
        <v>#DIV/0!</v>
      </c>
      <c r="DA6" s="24" t="e">
        <f t="shared" si="16"/>
        <v>#DIV/0!</v>
      </c>
      <c r="DB6" s="24" t="e">
        <f t="shared" si="16"/>
        <v>#DIV/0!</v>
      </c>
      <c r="DC6" s="24" t="e">
        <f t="shared" si="16"/>
        <v>#DIV/0!</v>
      </c>
      <c r="DE6" s="24">
        <f t="shared" si="38"/>
        <v>0</v>
      </c>
      <c r="DF6" s="24">
        <f t="shared" si="38"/>
        <v>1</v>
      </c>
      <c r="DG6" s="24">
        <f t="shared" si="39"/>
        <v>1</v>
      </c>
      <c r="DH6" s="24">
        <f t="shared" si="40"/>
        <v>0</v>
      </c>
      <c r="DI6" s="24">
        <f t="shared" si="17"/>
        <v>0</v>
      </c>
      <c r="DJ6" s="24">
        <f t="shared" si="17"/>
        <v>0</v>
      </c>
      <c r="DK6" s="24">
        <f t="shared" si="17"/>
        <v>0</v>
      </c>
      <c r="DL6" s="24">
        <f t="shared" si="17"/>
        <v>0</v>
      </c>
      <c r="DM6" s="24">
        <f t="shared" si="17"/>
        <v>0</v>
      </c>
      <c r="DN6" s="24">
        <f t="shared" si="18"/>
        <v>0</v>
      </c>
      <c r="DO6" s="24">
        <f t="shared" si="41"/>
        <v>0</v>
      </c>
      <c r="DP6" s="24">
        <f t="shared" si="41"/>
        <v>0</v>
      </c>
      <c r="DQ6" s="24">
        <f t="shared" si="41"/>
        <v>0</v>
      </c>
      <c r="DR6" s="24">
        <f t="shared" si="42"/>
        <v>0</v>
      </c>
      <c r="DS6" s="24">
        <f t="shared" si="43"/>
        <v>0</v>
      </c>
    </row>
    <row r="7" spans="1:123" s="24" customFormat="1" ht="16.5" thickBot="1">
      <c r="A7" s="114" t="s">
        <v>151</v>
      </c>
      <c r="B7" s="25">
        <v>5</v>
      </c>
      <c r="C7" s="115" t="s">
        <v>156</v>
      </c>
      <c r="D7" s="85" t="s">
        <v>36</v>
      </c>
      <c r="E7" s="116"/>
      <c r="F7" s="116"/>
      <c r="G7" s="116">
        <v>1</v>
      </c>
      <c r="H7" s="116"/>
      <c r="I7" s="116">
        <v>1</v>
      </c>
      <c r="J7" s="116">
        <v>1</v>
      </c>
      <c r="K7" s="116"/>
      <c r="L7" s="116"/>
      <c r="M7" s="33"/>
      <c r="N7" s="33"/>
      <c r="O7" s="33"/>
      <c r="P7" s="33"/>
      <c r="Q7" s="33"/>
      <c r="R7" s="33"/>
      <c r="S7" s="119"/>
      <c r="T7" s="50" t="s">
        <v>36</v>
      </c>
      <c r="U7" s="116"/>
      <c r="V7" s="116"/>
      <c r="W7" s="116">
        <v>4</v>
      </c>
      <c r="X7" s="116">
        <v>1</v>
      </c>
      <c r="Y7" s="116"/>
      <c r="Z7" s="116"/>
      <c r="AA7" s="116"/>
      <c r="AB7" s="37"/>
      <c r="AC7" s="33"/>
      <c r="AD7" s="33"/>
      <c r="AE7" s="33"/>
      <c r="AF7" s="33"/>
      <c r="AG7" s="33"/>
      <c r="AH7" s="33"/>
      <c r="AI7" s="119"/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19"/>
        <v>2</v>
      </c>
      <c r="BA7" s="30">
        <f t="shared" si="0"/>
        <v>0</v>
      </c>
      <c r="BB7" s="31">
        <f t="shared" si="0"/>
        <v>0</v>
      </c>
      <c r="BC7" s="31">
        <f t="shared" si="20"/>
        <v>0</v>
      </c>
      <c r="BD7" s="31">
        <f t="shared" si="1"/>
        <v>5</v>
      </c>
      <c r="BE7" s="31">
        <f t="shared" si="21"/>
        <v>5</v>
      </c>
      <c r="BF7" s="31">
        <f t="shared" si="2"/>
        <v>1</v>
      </c>
      <c r="BG7" s="31">
        <f t="shared" si="22"/>
        <v>6</v>
      </c>
      <c r="BH7" s="31">
        <f t="shared" si="3"/>
        <v>1</v>
      </c>
      <c r="BI7" s="31">
        <f t="shared" si="3"/>
        <v>1</v>
      </c>
      <c r="BJ7" s="31">
        <f t="shared" si="3"/>
        <v>0</v>
      </c>
      <c r="BK7" s="31">
        <f t="shared" si="23"/>
        <v>0</v>
      </c>
      <c r="BL7" s="31">
        <f t="shared" si="23"/>
        <v>0</v>
      </c>
      <c r="BM7" s="31">
        <f t="shared" si="24"/>
        <v>0</v>
      </c>
      <c r="BN7" s="31">
        <f t="shared" si="4"/>
        <v>0</v>
      </c>
      <c r="BO7" s="31">
        <f t="shared" si="4"/>
        <v>0</v>
      </c>
      <c r="BP7" s="31">
        <f t="shared" si="25"/>
        <v>0</v>
      </c>
      <c r="BQ7" s="31">
        <f t="shared" si="26"/>
        <v>0</v>
      </c>
      <c r="BR7" s="31">
        <f t="shared" si="26"/>
        <v>0</v>
      </c>
      <c r="BS7" s="31">
        <f t="shared" si="27"/>
        <v>0</v>
      </c>
      <c r="BT7" s="31">
        <f t="shared" si="5"/>
        <v>0</v>
      </c>
      <c r="BU7" s="32">
        <f t="shared" si="5"/>
        <v>0</v>
      </c>
      <c r="BV7" s="32">
        <f t="shared" si="28"/>
        <v>0</v>
      </c>
      <c r="BX7" s="30">
        <f t="shared" si="29"/>
        <v>360</v>
      </c>
      <c r="BY7" s="31">
        <f t="shared" si="30"/>
        <v>10</v>
      </c>
      <c r="BZ7" s="31">
        <f t="shared" si="31"/>
        <v>0</v>
      </c>
      <c r="CA7" s="31">
        <f t="shared" si="32"/>
        <v>0</v>
      </c>
      <c r="CB7" s="31">
        <f t="shared" si="33"/>
        <v>0</v>
      </c>
      <c r="CC7" s="32">
        <f t="shared" si="34"/>
        <v>370</v>
      </c>
      <c r="CD7" s="176">
        <f t="shared" si="6"/>
        <v>223.33333333333334</v>
      </c>
      <c r="CE7" s="24">
        <f t="shared" si="35"/>
        <v>3</v>
      </c>
      <c r="CF7" s="176">
        <f t="shared" si="7"/>
        <v>183.33333333333334</v>
      </c>
      <c r="CG7" s="24">
        <f t="shared" si="36"/>
        <v>4</v>
      </c>
      <c r="CH7" s="176">
        <f t="shared" si="8"/>
        <v>130</v>
      </c>
      <c r="CI7" s="24">
        <f t="shared" si="37"/>
        <v>5</v>
      </c>
      <c r="CK7" s="24">
        <f t="shared" si="9"/>
        <v>5.8870326173428804</v>
      </c>
      <c r="CM7" s="24">
        <f t="shared" si="10"/>
        <v>0</v>
      </c>
      <c r="CN7" s="24">
        <f t="shared" si="11"/>
        <v>0</v>
      </c>
      <c r="CO7" s="24">
        <f t="shared" si="12"/>
        <v>11.627906976744185</v>
      </c>
      <c r="CP7" s="24">
        <f t="shared" si="13"/>
        <v>5.2631578947368425</v>
      </c>
      <c r="CQ7" s="24">
        <f t="shared" si="14"/>
        <v>7.1428571428571423</v>
      </c>
      <c r="CR7" s="24">
        <f t="shared" si="14"/>
        <v>6.25</v>
      </c>
      <c r="CS7" s="24">
        <f t="shared" si="14"/>
        <v>0</v>
      </c>
      <c r="CT7" s="24" t="e">
        <f t="shared" si="14"/>
        <v>#DIV/0!</v>
      </c>
      <c r="CU7" s="24" t="e">
        <f t="shared" si="14"/>
        <v>#DIV/0!</v>
      </c>
      <c r="CV7" s="24" t="e">
        <f t="shared" si="15"/>
        <v>#DIV/0!</v>
      </c>
      <c r="CW7" s="24" t="e">
        <f t="shared" si="15"/>
        <v>#DIV/0!</v>
      </c>
      <c r="CX7" s="24" t="e">
        <f t="shared" si="15"/>
        <v>#DIV/0!</v>
      </c>
      <c r="CY7" s="24" t="e">
        <f t="shared" si="15"/>
        <v>#DIV/0!</v>
      </c>
      <c r="CZ7" s="24" t="e">
        <f t="shared" si="15"/>
        <v>#DIV/0!</v>
      </c>
      <c r="DA7" s="24" t="e">
        <f t="shared" si="16"/>
        <v>#DIV/0!</v>
      </c>
      <c r="DB7" s="24" t="e">
        <f t="shared" si="16"/>
        <v>#DIV/0!</v>
      </c>
      <c r="DC7" s="24" t="e">
        <f t="shared" si="16"/>
        <v>#DIV/0!</v>
      </c>
      <c r="DE7" s="24">
        <f t="shared" si="38"/>
        <v>0</v>
      </c>
      <c r="DF7" s="24">
        <f t="shared" si="38"/>
        <v>0</v>
      </c>
      <c r="DG7" s="24">
        <f t="shared" si="39"/>
        <v>1</v>
      </c>
      <c r="DH7" s="24">
        <f t="shared" si="40"/>
        <v>1</v>
      </c>
      <c r="DI7" s="24">
        <f t="shared" si="17"/>
        <v>1</v>
      </c>
      <c r="DJ7" s="24">
        <f t="shared" si="17"/>
        <v>1</v>
      </c>
      <c r="DK7" s="24">
        <f t="shared" si="17"/>
        <v>0</v>
      </c>
      <c r="DL7" s="24">
        <f t="shared" si="17"/>
        <v>0</v>
      </c>
      <c r="DM7" s="24">
        <f t="shared" si="17"/>
        <v>0</v>
      </c>
      <c r="DN7" s="24">
        <f t="shared" si="18"/>
        <v>0</v>
      </c>
      <c r="DO7" s="24">
        <f t="shared" si="41"/>
        <v>0</v>
      </c>
      <c r="DP7" s="24">
        <f t="shared" si="41"/>
        <v>0</v>
      </c>
      <c r="DQ7" s="24">
        <f t="shared" si="41"/>
        <v>0</v>
      </c>
      <c r="DR7" s="24">
        <f t="shared" si="42"/>
        <v>0</v>
      </c>
      <c r="DS7" s="24">
        <f t="shared" si="43"/>
        <v>0</v>
      </c>
    </row>
    <row r="8" spans="1:123" s="24" customFormat="1" ht="16.5" thickBot="1">
      <c r="A8" s="114" t="s">
        <v>151</v>
      </c>
      <c r="B8" s="25">
        <v>6</v>
      </c>
      <c r="C8" s="115" t="s">
        <v>157</v>
      </c>
      <c r="D8" s="85" t="s">
        <v>36</v>
      </c>
      <c r="E8" s="116"/>
      <c r="F8" s="116"/>
      <c r="G8" s="116">
        <v>3</v>
      </c>
      <c r="H8" s="116">
        <v>1</v>
      </c>
      <c r="I8" s="116">
        <v>1</v>
      </c>
      <c r="J8" s="116">
        <v>3</v>
      </c>
      <c r="K8" s="116">
        <v>2</v>
      </c>
      <c r="L8" s="116"/>
      <c r="M8" s="33"/>
      <c r="N8" s="33"/>
      <c r="O8" s="33"/>
      <c r="P8" s="33"/>
      <c r="Q8" s="33"/>
      <c r="R8" s="33"/>
      <c r="S8" s="119"/>
      <c r="T8" s="50" t="s">
        <v>36</v>
      </c>
      <c r="U8" s="116"/>
      <c r="V8" s="116"/>
      <c r="W8" s="116">
        <v>3</v>
      </c>
      <c r="X8" s="116">
        <v>1</v>
      </c>
      <c r="Y8" s="116"/>
      <c r="Z8" s="116">
        <v>3</v>
      </c>
      <c r="AA8" s="116">
        <v>3</v>
      </c>
      <c r="AB8" s="37"/>
      <c r="AC8" s="33"/>
      <c r="AD8" s="33"/>
      <c r="AE8" s="33"/>
      <c r="AF8" s="33"/>
      <c r="AG8" s="33"/>
      <c r="AH8" s="33"/>
      <c r="AI8" s="119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19"/>
        <v>2</v>
      </c>
      <c r="BA8" s="30">
        <f t="shared" si="0"/>
        <v>0</v>
      </c>
      <c r="BB8" s="31">
        <f t="shared" si="0"/>
        <v>0</v>
      </c>
      <c r="BC8" s="31">
        <f t="shared" si="20"/>
        <v>0</v>
      </c>
      <c r="BD8" s="31">
        <f t="shared" si="1"/>
        <v>6</v>
      </c>
      <c r="BE8" s="31">
        <f t="shared" si="21"/>
        <v>6</v>
      </c>
      <c r="BF8" s="31">
        <f t="shared" si="2"/>
        <v>2</v>
      </c>
      <c r="BG8" s="31">
        <f t="shared" si="22"/>
        <v>8</v>
      </c>
      <c r="BH8" s="31">
        <f t="shared" si="3"/>
        <v>1</v>
      </c>
      <c r="BI8" s="31">
        <f t="shared" si="3"/>
        <v>6</v>
      </c>
      <c r="BJ8" s="31">
        <f t="shared" si="3"/>
        <v>5</v>
      </c>
      <c r="BK8" s="31">
        <f t="shared" si="23"/>
        <v>0</v>
      </c>
      <c r="BL8" s="31">
        <f t="shared" si="23"/>
        <v>0</v>
      </c>
      <c r="BM8" s="31">
        <f t="shared" si="24"/>
        <v>0</v>
      </c>
      <c r="BN8" s="31">
        <f t="shared" si="4"/>
        <v>0</v>
      </c>
      <c r="BO8" s="31">
        <f t="shared" si="4"/>
        <v>0</v>
      </c>
      <c r="BP8" s="31">
        <f t="shared" si="25"/>
        <v>0</v>
      </c>
      <c r="BQ8" s="31">
        <f t="shared" si="26"/>
        <v>0</v>
      </c>
      <c r="BR8" s="31">
        <f t="shared" si="26"/>
        <v>0</v>
      </c>
      <c r="BS8" s="31">
        <f t="shared" si="27"/>
        <v>0</v>
      </c>
      <c r="BT8" s="31">
        <f t="shared" si="5"/>
        <v>0</v>
      </c>
      <c r="BU8" s="32">
        <f t="shared" si="5"/>
        <v>0</v>
      </c>
      <c r="BV8" s="32">
        <f t="shared" si="28"/>
        <v>0</v>
      </c>
      <c r="BX8" s="30">
        <f t="shared" si="29"/>
        <v>460</v>
      </c>
      <c r="BY8" s="31">
        <f t="shared" si="30"/>
        <v>30</v>
      </c>
      <c r="BZ8" s="31">
        <f t="shared" si="31"/>
        <v>15</v>
      </c>
      <c r="CA8" s="31">
        <f t="shared" si="32"/>
        <v>0</v>
      </c>
      <c r="CB8" s="31">
        <f t="shared" si="33"/>
        <v>0</v>
      </c>
      <c r="CC8" s="32">
        <f t="shared" si="34"/>
        <v>505</v>
      </c>
      <c r="CD8" s="176">
        <f t="shared" si="6"/>
        <v>358.33333333333337</v>
      </c>
      <c r="CE8" s="24">
        <f t="shared" si="35"/>
        <v>3</v>
      </c>
      <c r="CF8" s="176">
        <f t="shared" si="7"/>
        <v>318.33333333333337</v>
      </c>
      <c r="CG8" s="24">
        <f t="shared" si="36"/>
        <v>4</v>
      </c>
      <c r="CH8" s="176">
        <f t="shared" si="8"/>
        <v>265</v>
      </c>
      <c r="CI8" s="24">
        <f t="shared" si="37"/>
        <v>5</v>
      </c>
      <c r="CK8" s="24">
        <f t="shared" si="9"/>
        <v>8.0350039777247417</v>
      </c>
      <c r="CM8" s="24">
        <f t="shared" si="10"/>
        <v>0</v>
      </c>
      <c r="CN8" s="24">
        <f t="shared" si="11"/>
        <v>0</v>
      </c>
      <c r="CO8" s="24">
        <f t="shared" si="12"/>
        <v>13.953488372093023</v>
      </c>
      <c r="CP8" s="24">
        <f t="shared" si="13"/>
        <v>10.526315789473685</v>
      </c>
      <c r="CQ8" s="24">
        <f t="shared" si="14"/>
        <v>7.1428571428571423</v>
      </c>
      <c r="CR8" s="24">
        <f t="shared" si="14"/>
        <v>37.5</v>
      </c>
      <c r="CS8" s="24">
        <f t="shared" si="14"/>
        <v>38.46153846153846</v>
      </c>
      <c r="CT8" s="24" t="e">
        <f t="shared" si="14"/>
        <v>#DIV/0!</v>
      </c>
      <c r="CU8" s="24" t="e">
        <f t="shared" si="14"/>
        <v>#DIV/0!</v>
      </c>
      <c r="CV8" s="24" t="e">
        <f t="shared" si="15"/>
        <v>#DIV/0!</v>
      </c>
      <c r="CW8" s="24" t="e">
        <f t="shared" si="15"/>
        <v>#DIV/0!</v>
      </c>
      <c r="CX8" s="24" t="e">
        <f t="shared" si="15"/>
        <v>#DIV/0!</v>
      </c>
      <c r="CY8" s="24" t="e">
        <f t="shared" si="15"/>
        <v>#DIV/0!</v>
      </c>
      <c r="CZ8" s="24" t="e">
        <f t="shared" si="15"/>
        <v>#DIV/0!</v>
      </c>
      <c r="DA8" s="24" t="e">
        <f t="shared" si="16"/>
        <v>#DIV/0!</v>
      </c>
      <c r="DB8" s="24" t="e">
        <f t="shared" si="16"/>
        <v>#DIV/0!</v>
      </c>
      <c r="DC8" s="24" t="e">
        <f t="shared" si="16"/>
        <v>#DIV/0!</v>
      </c>
      <c r="DE8" s="24">
        <f t="shared" si="38"/>
        <v>0</v>
      </c>
      <c r="DF8" s="24">
        <f t="shared" si="38"/>
        <v>0</v>
      </c>
      <c r="DG8" s="24">
        <f t="shared" si="39"/>
        <v>1</v>
      </c>
      <c r="DH8" s="24">
        <f t="shared" si="40"/>
        <v>1</v>
      </c>
      <c r="DI8" s="24">
        <f t="shared" si="17"/>
        <v>1</v>
      </c>
      <c r="DJ8" s="24">
        <f t="shared" si="17"/>
        <v>1</v>
      </c>
      <c r="DK8" s="24">
        <f t="shared" si="17"/>
        <v>1</v>
      </c>
      <c r="DL8" s="24">
        <f t="shared" si="17"/>
        <v>0</v>
      </c>
      <c r="DM8" s="24">
        <f t="shared" si="17"/>
        <v>0</v>
      </c>
      <c r="DN8" s="24">
        <f t="shared" si="18"/>
        <v>0</v>
      </c>
      <c r="DO8" s="24">
        <f t="shared" si="41"/>
        <v>0</v>
      </c>
      <c r="DP8" s="24">
        <f t="shared" si="41"/>
        <v>0</v>
      </c>
      <c r="DQ8" s="24">
        <f t="shared" si="41"/>
        <v>0</v>
      </c>
      <c r="DR8" s="24">
        <f t="shared" si="42"/>
        <v>0</v>
      </c>
      <c r="DS8" s="24">
        <f t="shared" si="43"/>
        <v>0</v>
      </c>
    </row>
    <row r="9" spans="1:123" s="24" customFormat="1" ht="16.5" thickBot="1">
      <c r="A9" s="114" t="s">
        <v>151</v>
      </c>
      <c r="B9" s="25">
        <v>7</v>
      </c>
      <c r="C9" s="115" t="s">
        <v>158</v>
      </c>
      <c r="D9" s="85" t="s">
        <v>36</v>
      </c>
      <c r="E9" s="116"/>
      <c r="F9" s="116">
        <v>2</v>
      </c>
      <c r="G9" s="116">
        <v>4</v>
      </c>
      <c r="H9" s="116"/>
      <c r="I9" s="116">
        <v>1</v>
      </c>
      <c r="J9" s="116"/>
      <c r="K9" s="116"/>
      <c r="L9" s="116"/>
      <c r="M9" s="33"/>
      <c r="N9" s="33"/>
      <c r="O9" s="33"/>
      <c r="P9" s="33"/>
      <c r="Q9" s="33"/>
      <c r="R9" s="33"/>
      <c r="S9" s="119"/>
      <c r="T9" s="50" t="s">
        <v>36</v>
      </c>
      <c r="U9" s="116">
        <v>1</v>
      </c>
      <c r="V9" s="116">
        <v>1</v>
      </c>
      <c r="W9" s="116"/>
      <c r="X9" s="116"/>
      <c r="Y9" s="116">
        <v>2</v>
      </c>
      <c r="Z9" s="116"/>
      <c r="AA9" s="116"/>
      <c r="AB9" s="37"/>
      <c r="AC9" s="33"/>
      <c r="AD9" s="33"/>
      <c r="AE9" s="33"/>
      <c r="AF9" s="33"/>
      <c r="AG9" s="33"/>
      <c r="AH9" s="33"/>
      <c r="AI9" s="119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19"/>
        <v>2</v>
      </c>
      <c r="BA9" s="30">
        <f t="shared" si="0"/>
        <v>1</v>
      </c>
      <c r="BB9" s="31">
        <f t="shared" si="0"/>
        <v>3</v>
      </c>
      <c r="BC9" s="31">
        <f t="shared" si="20"/>
        <v>4</v>
      </c>
      <c r="BD9" s="31">
        <f t="shared" si="1"/>
        <v>4</v>
      </c>
      <c r="BE9" s="31">
        <f t="shared" si="21"/>
        <v>8</v>
      </c>
      <c r="BF9" s="31">
        <f t="shared" si="2"/>
        <v>0</v>
      </c>
      <c r="BG9" s="31">
        <f t="shared" si="22"/>
        <v>8</v>
      </c>
      <c r="BH9" s="31">
        <f t="shared" si="3"/>
        <v>3</v>
      </c>
      <c r="BI9" s="31">
        <f t="shared" si="3"/>
        <v>0</v>
      </c>
      <c r="BJ9" s="31">
        <f t="shared" si="3"/>
        <v>0</v>
      </c>
      <c r="BK9" s="31">
        <f t="shared" si="23"/>
        <v>0</v>
      </c>
      <c r="BL9" s="31">
        <f t="shared" si="23"/>
        <v>0</v>
      </c>
      <c r="BM9" s="31">
        <f t="shared" si="24"/>
        <v>0</v>
      </c>
      <c r="BN9" s="31">
        <f t="shared" si="4"/>
        <v>0</v>
      </c>
      <c r="BO9" s="31">
        <f t="shared" si="4"/>
        <v>0</v>
      </c>
      <c r="BP9" s="31">
        <f t="shared" si="25"/>
        <v>0</v>
      </c>
      <c r="BQ9" s="31">
        <f t="shared" si="26"/>
        <v>0</v>
      </c>
      <c r="BR9" s="31">
        <f t="shared" si="26"/>
        <v>0</v>
      </c>
      <c r="BS9" s="31">
        <f t="shared" si="27"/>
        <v>0</v>
      </c>
      <c r="BT9" s="31">
        <f t="shared" si="5"/>
        <v>0</v>
      </c>
      <c r="BU9" s="32">
        <f t="shared" si="5"/>
        <v>0</v>
      </c>
      <c r="BV9" s="32">
        <f t="shared" si="28"/>
        <v>0</v>
      </c>
      <c r="BX9" s="30">
        <f t="shared" si="29"/>
        <v>640</v>
      </c>
      <c r="BY9" s="31">
        <f t="shared" si="30"/>
        <v>0</v>
      </c>
      <c r="BZ9" s="31">
        <f t="shared" si="31"/>
        <v>0</v>
      </c>
      <c r="CA9" s="31">
        <f t="shared" si="32"/>
        <v>0</v>
      </c>
      <c r="CB9" s="31">
        <f t="shared" si="33"/>
        <v>0</v>
      </c>
      <c r="CC9" s="32">
        <f t="shared" si="34"/>
        <v>640</v>
      </c>
      <c r="CD9" s="176">
        <f t="shared" si="6"/>
        <v>493.33333333333337</v>
      </c>
      <c r="CE9" s="24">
        <f t="shared" si="35"/>
        <v>3</v>
      </c>
      <c r="CF9" s="176">
        <f t="shared" si="7"/>
        <v>453.33333333333337</v>
      </c>
      <c r="CG9" s="24">
        <f t="shared" si="36"/>
        <v>4</v>
      </c>
      <c r="CH9" s="176">
        <f t="shared" si="8"/>
        <v>400</v>
      </c>
      <c r="CI9" s="24">
        <f t="shared" si="37"/>
        <v>5</v>
      </c>
      <c r="CK9" s="24">
        <f t="shared" si="9"/>
        <v>10.182975338106603</v>
      </c>
      <c r="CM9" s="24">
        <f t="shared" si="10"/>
        <v>12.5</v>
      </c>
      <c r="CN9" s="24">
        <f t="shared" si="11"/>
        <v>14.285714285714286</v>
      </c>
      <c r="CO9" s="24">
        <f t="shared" si="12"/>
        <v>9.3023255813953494</v>
      </c>
      <c r="CP9" s="24">
        <f t="shared" si="13"/>
        <v>0</v>
      </c>
      <c r="CQ9" s="24">
        <f t="shared" si="14"/>
        <v>21.428571428571427</v>
      </c>
      <c r="CR9" s="24">
        <f t="shared" si="14"/>
        <v>0</v>
      </c>
      <c r="CS9" s="24">
        <f t="shared" si="14"/>
        <v>0</v>
      </c>
      <c r="CT9" s="24" t="e">
        <f t="shared" si="14"/>
        <v>#DIV/0!</v>
      </c>
      <c r="CU9" s="24" t="e">
        <f t="shared" si="14"/>
        <v>#DIV/0!</v>
      </c>
      <c r="CV9" s="24" t="e">
        <f t="shared" si="15"/>
        <v>#DIV/0!</v>
      </c>
      <c r="CW9" s="24" t="e">
        <f t="shared" si="15"/>
        <v>#DIV/0!</v>
      </c>
      <c r="CX9" s="24" t="e">
        <f t="shared" si="15"/>
        <v>#DIV/0!</v>
      </c>
      <c r="CY9" s="24" t="e">
        <f t="shared" si="15"/>
        <v>#DIV/0!</v>
      </c>
      <c r="CZ9" s="24" t="e">
        <f t="shared" si="15"/>
        <v>#DIV/0!</v>
      </c>
      <c r="DA9" s="24" t="e">
        <f t="shared" si="16"/>
        <v>#DIV/0!</v>
      </c>
      <c r="DB9" s="24" t="e">
        <f t="shared" si="16"/>
        <v>#DIV/0!</v>
      </c>
      <c r="DC9" s="24" t="e">
        <f t="shared" si="16"/>
        <v>#DIV/0!</v>
      </c>
      <c r="DE9" s="24">
        <f t="shared" si="38"/>
        <v>1</v>
      </c>
      <c r="DF9" s="24">
        <f t="shared" si="38"/>
        <v>1</v>
      </c>
      <c r="DG9" s="24">
        <f t="shared" si="39"/>
        <v>1</v>
      </c>
      <c r="DH9" s="24">
        <f t="shared" si="40"/>
        <v>0</v>
      </c>
      <c r="DI9" s="24">
        <f t="shared" si="17"/>
        <v>1</v>
      </c>
      <c r="DJ9" s="24">
        <f t="shared" si="17"/>
        <v>0</v>
      </c>
      <c r="DK9" s="24">
        <f t="shared" si="17"/>
        <v>0</v>
      </c>
      <c r="DL9" s="24">
        <f t="shared" si="17"/>
        <v>0</v>
      </c>
      <c r="DM9" s="24">
        <f t="shared" si="17"/>
        <v>0</v>
      </c>
      <c r="DN9" s="24">
        <f t="shared" si="18"/>
        <v>0</v>
      </c>
      <c r="DO9" s="24">
        <f t="shared" si="41"/>
        <v>0</v>
      </c>
      <c r="DP9" s="24">
        <f t="shared" si="41"/>
        <v>0</v>
      </c>
      <c r="DQ9" s="24">
        <f t="shared" si="41"/>
        <v>0</v>
      </c>
      <c r="DR9" s="24">
        <f t="shared" si="42"/>
        <v>0</v>
      </c>
      <c r="DS9" s="24">
        <f t="shared" si="43"/>
        <v>0</v>
      </c>
    </row>
    <row r="10" spans="1:123" s="24" customFormat="1" ht="16.5" thickBot="1">
      <c r="A10" s="114" t="s">
        <v>151</v>
      </c>
      <c r="B10" s="25">
        <v>8</v>
      </c>
      <c r="C10" s="120" t="s">
        <v>159</v>
      </c>
      <c r="D10" s="85" t="s">
        <v>36</v>
      </c>
      <c r="E10" s="116">
        <v>1</v>
      </c>
      <c r="F10" s="116">
        <v>2</v>
      </c>
      <c r="G10" s="116"/>
      <c r="H10" s="116"/>
      <c r="I10" s="116"/>
      <c r="J10" s="116"/>
      <c r="K10" s="116"/>
      <c r="L10" s="116"/>
      <c r="M10" s="33"/>
      <c r="N10" s="33"/>
      <c r="O10" s="33"/>
      <c r="P10" s="33"/>
      <c r="Q10" s="33"/>
      <c r="R10" s="33"/>
      <c r="S10" s="119"/>
      <c r="T10" s="50" t="s">
        <v>36</v>
      </c>
      <c r="U10" s="116"/>
      <c r="V10" s="116"/>
      <c r="W10" s="116">
        <v>1</v>
      </c>
      <c r="X10" s="116">
        <v>2</v>
      </c>
      <c r="Y10" s="116">
        <v>1</v>
      </c>
      <c r="Z10" s="116"/>
      <c r="AA10" s="116"/>
      <c r="AB10" s="37"/>
      <c r="AC10" s="33"/>
      <c r="AD10" s="33"/>
      <c r="AE10" s="33"/>
      <c r="AF10" s="33"/>
      <c r="AG10" s="33"/>
      <c r="AH10" s="33"/>
      <c r="AI10" s="119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19"/>
        <v>2</v>
      </c>
      <c r="BA10" s="30">
        <f t="shared" si="0"/>
        <v>1</v>
      </c>
      <c r="BB10" s="31">
        <f t="shared" si="0"/>
        <v>2</v>
      </c>
      <c r="BC10" s="31">
        <f t="shared" si="20"/>
        <v>3</v>
      </c>
      <c r="BD10" s="31">
        <f t="shared" si="1"/>
        <v>1</v>
      </c>
      <c r="BE10" s="31">
        <f t="shared" si="21"/>
        <v>4</v>
      </c>
      <c r="BF10" s="31">
        <f t="shared" si="2"/>
        <v>2</v>
      </c>
      <c r="BG10" s="31">
        <f t="shared" si="22"/>
        <v>6</v>
      </c>
      <c r="BH10" s="31">
        <f t="shared" si="3"/>
        <v>1</v>
      </c>
      <c r="BI10" s="31">
        <f t="shared" si="3"/>
        <v>0</v>
      </c>
      <c r="BJ10" s="31">
        <f t="shared" si="3"/>
        <v>0</v>
      </c>
      <c r="BK10" s="31">
        <f t="shared" si="23"/>
        <v>0</v>
      </c>
      <c r="BL10" s="31">
        <f t="shared" si="23"/>
        <v>0</v>
      </c>
      <c r="BM10" s="31">
        <f t="shared" si="24"/>
        <v>0</v>
      </c>
      <c r="BN10" s="31">
        <f t="shared" si="4"/>
        <v>0</v>
      </c>
      <c r="BO10" s="31">
        <f t="shared" si="4"/>
        <v>0</v>
      </c>
      <c r="BP10" s="31">
        <f t="shared" si="25"/>
        <v>0</v>
      </c>
      <c r="BQ10" s="31">
        <f t="shared" si="26"/>
        <v>0</v>
      </c>
      <c r="BR10" s="31">
        <f t="shared" si="26"/>
        <v>0</v>
      </c>
      <c r="BS10" s="31">
        <f t="shared" si="27"/>
        <v>0</v>
      </c>
      <c r="BT10" s="31">
        <f t="shared" si="5"/>
        <v>0</v>
      </c>
      <c r="BU10" s="32">
        <f t="shared" si="5"/>
        <v>0</v>
      </c>
      <c r="BV10" s="32">
        <f t="shared" si="28"/>
        <v>0</v>
      </c>
      <c r="BX10" s="30">
        <f t="shared" si="29"/>
        <v>420</v>
      </c>
      <c r="BY10" s="31">
        <f t="shared" si="30"/>
        <v>0</v>
      </c>
      <c r="BZ10" s="31">
        <f t="shared" si="31"/>
        <v>0</v>
      </c>
      <c r="CA10" s="31">
        <f t="shared" si="32"/>
        <v>0</v>
      </c>
      <c r="CB10" s="31">
        <f t="shared" si="33"/>
        <v>0</v>
      </c>
      <c r="CC10" s="32">
        <f t="shared" si="34"/>
        <v>420</v>
      </c>
      <c r="CD10" s="176">
        <f t="shared" si="6"/>
        <v>273.33333333333337</v>
      </c>
      <c r="CE10" s="24">
        <f t="shared" si="35"/>
        <v>3</v>
      </c>
      <c r="CF10" s="176">
        <f t="shared" si="7"/>
        <v>233.33333333333334</v>
      </c>
      <c r="CG10" s="24">
        <f t="shared" si="36"/>
        <v>4</v>
      </c>
      <c r="CH10" s="176">
        <f t="shared" si="8"/>
        <v>180</v>
      </c>
      <c r="CI10" s="24">
        <f t="shared" si="37"/>
        <v>5</v>
      </c>
      <c r="CK10" s="24">
        <f t="shared" si="9"/>
        <v>6.6825775656324584</v>
      </c>
      <c r="CM10" s="24">
        <f t="shared" si="10"/>
        <v>12.5</v>
      </c>
      <c r="CN10" s="24">
        <f t="shared" si="11"/>
        <v>9.5238095238095237</v>
      </c>
      <c r="CO10" s="24">
        <f t="shared" si="12"/>
        <v>2.3255813953488373</v>
      </c>
      <c r="CP10" s="24">
        <f t="shared" si="13"/>
        <v>10.526315789473685</v>
      </c>
      <c r="CQ10" s="24">
        <f t="shared" si="14"/>
        <v>7.1428571428571423</v>
      </c>
      <c r="CR10" s="24">
        <f t="shared" si="14"/>
        <v>0</v>
      </c>
      <c r="CS10" s="24">
        <f t="shared" si="14"/>
        <v>0</v>
      </c>
      <c r="CT10" s="24" t="e">
        <f t="shared" si="14"/>
        <v>#DIV/0!</v>
      </c>
      <c r="CU10" s="24" t="e">
        <f t="shared" si="14"/>
        <v>#DIV/0!</v>
      </c>
      <c r="CV10" s="24" t="e">
        <f t="shared" si="15"/>
        <v>#DIV/0!</v>
      </c>
      <c r="CW10" s="24" t="e">
        <f t="shared" si="15"/>
        <v>#DIV/0!</v>
      </c>
      <c r="CX10" s="24" t="e">
        <f t="shared" si="15"/>
        <v>#DIV/0!</v>
      </c>
      <c r="CY10" s="24" t="e">
        <f t="shared" si="15"/>
        <v>#DIV/0!</v>
      </c>
      <c r="CZ10" s="24" t="e">
        <f t="shared" si="15"/>
        <v>#DIV/0!</v>
      </c>
      <c r="DA10" s="24" t="e">
        <f t="shared" si="16"/>
        <v>#DIV/0!</v>
      </c>
      <c r="DB10" s="24" t="e">
        <f t="shared" si="16"/>
        <v>#DIV/0!</v>
      </c>
      <c r="DC10" s="24" t="e">
        <f t="shared" si="16"/>
        <v>#DIV/0!</v>
      </c>
      <c r="DE10" s="24">
        <f t="shared" si="38"/>
        <v>1</v>
      </c>
      <c r="DF10" s="24">
        <f t="shared" si="38"/>
        <v>1</v>
      </c>
      <c r="DG10" s="24">
        <f t="shared" si="39"/>
        <v>1</v>
      </c>
      <c r="DH10" s="24">
        <f t="shared" si="40"/>
        <v>1</v>
      </c>
      <c r="DI10" s="24">
        <f t="shared" si="17"/>
        <v>1</v>
      </c>
      <c r="DJ10" s="24">
        <f t="shared" si="17"/>
        <v>0</v>
      </c>
      <c r="DK10" s="24">
        <f t="shared" si="17"/>
        <v>0</v>
      </c>
      <c r="DL10" s="24">
        <f t="shared" si="17"/>
        <v>0</v>
      </c>
      <c r="DM10" s="24">
        <f t="shared" si="17"/>
        <v>0</v>
      </c>
      <c r="DN10" s="24">
        <f t="shared" si="18"/>
        <v>0</v>
      </c>
      <c r="DO10" s="24">
        <f t="shared" si="41"/>
        <v>0</v>
      </c>
      <c r="DP10" s="24">
        <f t="shared" si="41"/>
        <v>0</v>
      </c>
      <c r="DQ10" s="24">
        <f t="shared" si="41"/>
        <v>0</v>
      </c>
      <c r="DR10" s="24">
        <f t="shared" si="42"/>
        <v>0</v>
      </c>
      <c r="DS10" s="24">
        <f t="shared" si="43"/>
        <v>0</v>
      </c>
    </row>
    <row r="11" spans="1:123" s="24" customFormat="1" ht="16.5" thickBot="1">
      <c r="A11" s="114" t="s">
        <v>151</v>
      </c>
      <c r="B11" s="25">
        <v>9</v>
      </c>
      <c r="C11" s="115" t="s">
        <v>160</v>
      </c>
      <c r="D11" s="85" t="s">
        <v>36</v>
      </c>
      <c r="E11" s="116"/>
      <c r="F11" s="116"/>
      <c r="G11" s="116"/>
      <c r="H11" s="116">
        <v>1</v>
      </c>
      <c r="I11" s="116"/>
      <c r="J11" s="116">
        <v>2</v>
      </c>
      <c r="K11" s="116">
        <v>1</v>
      </c>
      <c r="L11" s="116"/>
      <c r="M11" s="33"/>
      <c r="N11" s="33"/>
      <c r="O11" s="33"/>
      <c r="P11" s="33"/>
      <c r="Q11" s="33"/>
      <c r="R11" s="33"/>
      <c r="S11" s="119"/>
      <c r="T11" s="50" t="s">
        <v>36</v>
      </c>
      <c r="U11" s="116">
        <v>1</v>
      </c>
      <c r="V11" s="116"/>
      <c r="W11" s="116">
        <v>1</v>
      </c>
      <c r="X11" s="116"/>
      <c r="Y11" s="116"/>
      <c r="Z11" s="116"/>
      <c r="AA11" s="116"/>
      <c r="AB11" s="37"/>
      <c r="AC11" s="33"/>
      <c r="AD11" s="33"/>
      <c r="AE11" s="33"/>
      <c r="AF11" s="33"/>
      <c r="AG11" s="33"/>
      <c r="AH11" s="33"/>
      <c r="AI11" s="119"/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19"/>
        <v>2</v>
      </c>
      <c r="BA11" s="30">
        <f t="shared" si="0"/>
        <v>1</v>
      </c>
      <c r="BB11" s="31">
        <f t="shared" si="0"/>
        <v>0</v>
      </c>
      <c r="BC11" s="31">
        <f t="shared" si="20"/>
        <v>1</v>
      </c>
      <c r="BD11" s="31">
        <f t="shared" si="1"/>
        <v>1</v>
      </c>
      <c r="BE11" s="31">
        <f t="shared" si="21"/>
        <v>2</v>
      </c>
      <c r="BF11" s="31">
        <f t="shared" si="2"/>
        <v>1</v>
      </c>
      <c r="BG11" s="31">
        <f t="shared" si="22"/>
        <v>3</v>
      </c>
      <c r="BH11" s="31">
        <f t="shared" si="3"/>
        <v>0</v>
      </c>
      <c r="BI11" s="31">
        <f t="shared" si="3"/>
        <v>2</v>
      </c>
      <c r="BJ11" s="31">
        <f t="shared" si="3"/>
        <v>1</v>
      </c>
      <c r="BK11" s="31">
        <f t="shared" si="23"/>
        <v>0</v>
      </c>
      <c r="BL11" s="31">
        <f t="shared" si="23"/>
        <v>0</v>
      </c>
      <c r="BM11" s="31">
        <f t="shared" si="24"/>
        <v>0</v>
      </c>
      <c r="BN11" s="31">
        <f t="shared" si="4"/>
        <v>0</v>
      </c>
      <c r="BO11" s="31">
        <f t="shared" si="4"/>
        <v>0</v>
      </c>
      <c r="BP11" s="31">
        <f t="shared" si="25"/>
        <v>0</v>
      </c>
      <c r="BQ11" s="31">
        <f t="shared" si="26"/>
        <v>0</v>
      </c>
      <c r="BR11" s="31">
        <f t="shared" si="26"/>
        <v>0</v>
      </c>
      <c r="BS11" s="31">
        <f t="shared" si="27"/>
        <v>0</v>
      </c>
      <c r="BT11" s="31">
        <f t="shared" si="5"/>
        <v>0</v>
      </c>
      <c r="BU11" s="32">
        <f t="shared" si="5"/>
        <v>0</v>
      </c>
      <c r="BV11" s="32">
        <f t="shared" si="28"/>
        <v>0</v>
      </c>
      <c r="BX11" s="30">
        <f t="shared" si="29"/>
        <v>200</v>
      </c>
      <c r="BY11" s="31">
        <f t="shared" si="30"/>
        <v>20</v>
      </c>
      <c r="BZ11" s="31">
        <f t="shared" si="31"/>
        <v>5</v>
      </c>
      <c r="CA11" s="31">
        <f t="shared" si="32"/>
        <v>0</v>
      </c>
      <c r="CB11" s="31">
        <f t="shared" si="33"/>
        <v>0</v>
      </c>
      <c r="CC11" s="32">
        <f t="shared" si="34"/>
        <v>225</v>
      </c>
      <c r="CD11" s="176">
        <f t="shared" si="6"/>
        <v>78.333333333333343</v>
      </c>
      <c r="CE11" s="24">
        <f t="shared" si="35"/>
        <v>3</v>
      </c>
      <c r="CF11" s="176">
        <f t="shared" si="7"/>
        <v>38.333333333333343</v>
      </c>
      <c r="CG11" s="24">
        <f t="shared" si="36"/>
        <v>4</v>
      </c>
      <c r="CH11" s="176">
        <f t="shared" si="8"/>
        <v>-15</v>
      </c>
      <c r="CI11" s="24" t="str">
        <f t="shared" si="37"/>
        <v>NAO</v>
      </c>
      <c r="CK11" s="24">
        <f t="shared" si="9"/>
        <v>3.5799522673031028</v>
      </c>
      <c r="CM11" s="24">
        <f t="shared" si="10"/>
        <v>12.5</v>
      </c>
      <c r="CN11" s="24">
        <f t="shared" si="11"/>
        <v>0</v>
      </c>
      <c r="CO11" s="24">
        <f t="shared" si="12"/>
        <v>2.3255813953488373</v>
      </c>
      <c r="CP11" s="24">
        <f t="shared" si="13"/>
        <v>5.2631578947368425</v>
      </c>
      <c r="CQ11" s="24">
        <f t="shared" si="14"/>
        <v>0</v>
      </c>
      <c r="CR11" s="24">
        <f t="shared" si="14"/>
        <v>12.5</v>
      </c>
      <c r="CS11" s="24">
        <f t="shared" si="14"/>
        <v>7.6923076923076916</v>
      </c>
      <c r="CT11" s="24" t="e">
        <f t="shared" si="14"/>
        <v>#DIV/0!</v>
      </c>
      <c r="CU11" s="24" t="e">
        <f t="shared" si="14"/>
        <v>#DIV/0!</v>
      </c>
      <c r="CV11" s="24" t="e">
        <f t="shared" si="15"/>
        <v>#DIV/0!</v>
      </c>
      <c r="CW11" s="24" t="e">
        <f t="shared" si="15"/>
        <v>#DIV/0!</v>
      </c>
      <c r="CX11" s="24" t="e">
        <f t="shared" si="15"/>
        <v>#DIV/0!</v>
      </c>
      <c r="CY11" s="24" t="e">
        <f t="shared" si="15"/>
        <v>#DIV/0!</v>
      </c>
      <c r="CZ11" s="24" t="e">
        <f t="shared" si="15"/>
        <v>#DIV/0!</v>
      </c>
      <c r="DA11" s="24" t="e">
        <f t="shared" si="16"/>
        <v>#DIV/0!</v>
      </c>
      <c r="DB11" s="24" t="e">
        <f t="shared" si="16"/>
        <v>#DIV/0!</v>
      </c>
      <c r="DC11" s="24" t="e">
        <f t="shared" si="16"/>
        <v>#DIV/0!</v>
      </c>
      <c r="DE11" s="24">
        <f t="shared" si="38"/>
        <v>1</v>
      </c>
      <c r="DF11" s="24">
        <f t="shared" si="38"/>
        <v>0</v>
      </c>
      <c r="DG11" s="24">
        <f t="shared" si="39"/>
        <v>1</v>
      </c>
      <c r="DH11" s="24">
        <f t="shared" si="40"/>
        <v>1</v>
      </c>
      <c r="DI11" s="24">
        <f t="shared" si="17"/>
        <v>0</v>
      </c>
      <c r="DJ11" s="24">
        <f t="shared" si="17"/>
        <v>1</v>
      </c>
      <c r="DK11" s="24">
        <f t="shared" si="17"/>
        <v>1</v>
      </c>
      <c r="DL11" s="24">
        <f t="shared" si="17"/>
        <v>0</v>
      </c>
      <c r="DM11" s="24">
        <f t="shared" si="17"/>
        <v>0</v>
      </c>
      <c r="DN11" s="24">
        <f t="shared" si="18"/>
        <v>0</v>
      </c>
      <c r="DO11" s="24">
        <f t="shared" si="41"/>
        <v>0</v>
      </c>
      <c r="DP11" s="24">
        <f t="shared" si="41"/>
        <v>0</v>
      </c>
      <c r="DQ11" s="24">
        <f t="shared" si="41"/>
        <v>0</v>
      </c>
      <c r="DR11" s="24">
        <f t="shared" si="42"/>
        <v>0</v>
      </c>
      <c r="DS11" s="24">
        <f t="shared" si="43"/>
        <v>0</v>
      </c>
    </row>
    <row r="12" spans="1:123" s="24" customFormat="1" ht="16.5" thickBot="1">
      <c r="A12" s="114" t="s">
        <v>151</v>
      </c>
      <c r="B12" s="25">
        <v>10</v>
      </c>
      <c r="C12" s="120" t="s">
        <v>161</v>
      </c>
      <c r="D12" s="85" t="s">
        <v>76</v>
      </c>
      <c r="E12" s="116"/>
      <c r="F12" s="116"/>
      <c r="G12" s="116"/>
      <c r="H12" s="116"/>
      <c r="I12" s="116"/>
      <c r="J12" s="116"/>
      <c r="K12" s="116"/>
      <c r="L12" s="116"/>
      <c r="M12" s="33"/>
      <c r="N12" s="33"/>
      <c r="O12" s="33"/>
      <c r="P12" s="33"/>
      <c r="Q12" s="33"/>
      <c r="R12" s="33"/>
      <c r="S12" s="119"/>
      <c r="T12" s="50" t="s">
        <v>36</v>
      </c>
      <c r="U12" s="116"/>
      <c r="V12" s="116">
        <v>1</v>
      </c>
      <c r="W12" s="116"/>
      <c r="X12" s="116">
        <v>1</v>
      </c>
      <c r="Y12" s="116"/>
      <c r="Z12" s="116"/>
      <c r="AA12" s="116">
        <v>1</v>
      </c>
      <c r="AB12" s="37"/>
      <c r="AC12" s="33"/>
      <c r="AD12" s="33"/>
      <c r="AE12" s="33"/>
      <c r="AF12" s="33"/>
      <c r="AG12" s="33"/>
      <c r="AH12" s="33"/>
      <c r="AI12" s="119"/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19"/>
        <v>1</v>
      </c>
      <c r="BA12" s="30">
        <f t="shared" si="0"/>
        <v>0</v>
      </c>
      <c r="BB12" s="31">
        <f t="shared" si="0"/>
        <v>1</v>
      </c>
      <c r="BC12" s="31">
        <f t="shared" si="20"/>
        <v>1</v>
      </c>
      <c r="BD12" s="31">
        <f t="shared" si="1"/>
        <v>0</v>
      </c>
      <c r="BE12" s="31">
        <f t="shared" si="21"/>
        <v>1</v>
      </c>
      <c r="BF12" s="31">
        <f t="shared" si="2"/>
        <v>1</v>
      </c>
      <c r="BG12" s="31">
        <f t="shared" si="22"/>
        <v>2</v>
      </c>
      <c r="BH12" s="31">
        <f t="shared" si="3"/>
        <v>0</v>
      </c>
      <c r="BI12" s="31">
        <f t="shared" si="3"/>
        <v>0</v>
      </c>
      <c r="BJ12" s="31">
        <f t="shared" si="3"/>
        <v>1</v>
      </c>
      <c r="BK12" s="31">
        <f t="shared" si="23"/>
        <v>0</v>
      </c>
      <c r="BL12" s="31">
        <f t="shared" si="23"/>
        <v>0</v>
      </c>
      <c r="BM12" s="31">
        <f t="shared" si="24"/>
        <v>0</v>
      </c>
      <c r="BN12" s="31">
        <f t="shared" si="4"/>
        <v>0</v>
      </c>
      <c r="BO12" s="31">
        <f t="shared" si="4"/>
        <v>0</v>
      </c>
      <c r="BP12" s="31">
        <f t="shared" si="25"/>
        <v>0</v>
      </c>
      <c r="BQ12" s="31">
        <f t="shared" si="26"/>
        <v>0</v>
      </c>
      <c r="BR12" s="31">
        <f t="shared" si="26"/>
        <v>0</v>
      </c>
      <c r="BS12" s="31">
        <f t="shared" si="27"/>
        <v>0</v>
      </c>
      <c r="BT12" s="31">
        <f t="shared" si="5"/>
        <v>0</v>
      </c>
      <c r="BU12" s="32">
        <f t="shared" si="5"/>
        <v>0</v>
      </c>
      <c r="BV12" s="32">
        <f t="shared" si="28"/>
        <v>0</v>
      </c>
      <c r="BX12" s="30">
        <f t="shared" si="29"/>
        <v>120</v>
      </c>
      <c r="BY12" s="31">
        <f t="shared" si="30"/>
        <v>0</v>
      </c>
      <c r="BZ12" s="31">
        <f t="shared" si="31"/>
        <v>5</v>
      </c>
      <c r="CA12" s="31">
        <f t="shared" si="32"/>
        <v>0</v>
      </c>
      <c r="CB12" s="31">
        <f t="shared" si="33"/>
        <v>0</v>
      </c>
      <c r="CC12" s="32">
        <f t="shared" si="34"/>
        <v>125</v>
      </c>
      <c r="CD12" s="176">
        <f t="shared" si="6"/>
        <v>51.666666666666671</v>
      </c>
      <c r="CE12" s="24">
        <f t="shared" si="35"/>
        <v>3</v>
      </c>
      <c r="CF12" s="176">
        <f t="shared" si="7"/>
        <v>31.666666666666671</v>
      </c>
      <c r="CG12" s="24">
        <f t="shared" si="36"/>
        <v>4</v>
      </c>
      <c r="CH12" s="176">
        <f t="shared" si="8"/>
        <v>5</v>
      </c>
      <c r="CI12" s="24">
        <f t="shared" si="37"/>
        <v>5</v>
      </c>
      <c r="CK12" s="24">
        <f t="shared" si="9"/>
        <v>1.9888623707239459</v>
      </c>
      <c r="CM12" s="24">
        <f t="shared" si="10"/>
        <v>0</v>
      </c>
      <c r="CN12" s="24">
        <f t="shared" si="11"/>
        <v>4.7619047619047619</v>
      </c>
      <c r="CO12" s="24">
        <f t="shared" si="12"/>
        <v>0</v>
      </c>
      <c r="CP12" s="24">
        <f t="shared" si="13"/>
        <v>5.2631578947368425</v>
      </c>
      <c r="CQ12" s="24">
        <f t="shared" si="14"/>
        <v>0</v>
      </c>
      <c r="CR12" s="24">
        <f t="shared" si="14"/>
        <v>0</v>
      </c>
      <c r="CS12" s="24">
        <f t="shared" si="14"/>
        <v>7.6923076923076916</v>
      </c>
      <c r="CT12" s="24" t="e">
        <f t="shared" si="14"/>
        <v>#DIV/0!</v>
      </c>
      <c r="CU12" s="24" t="e">
        <f t="shared" si="14"/>
        <v>#DIV/0!</v>
      </c>
      <c r="CV12" s="24" t="e">
        <f t="shared" si="15"/>
        <v>#DIV/0!</v>
      </c>
      <c r="CW12" s="24" t="e">
        <f t="shared" si="15"/>
        <v>#DIV/0!</v>
      </c>
      <c r="CX12" s="24" t="e">
        <f t="shared" si="15"/>
        <v>#DIV/0!</v>
      </c>
      <c r="CY12" s="24" t="e">
        <f t="shared" si="15"/>
        <v>#DIV/0!</v>
      </c>
      <c r="CZ12" s="24" t="e">
        <f t="shared" si="15"/>
        <v>#DIV/0!</v>
      </c>
      <c r="DA12" s="24" t="e">
        <f t="shared" si="16"/>
        <v>#DIV/0!</v>
      </c>
      <c r="DB12" s="24" t="e">
        <f t="shared" si="16"/>
        <v>#DIV/0!</v>
      </c>
      <c r="DC12" s="24" t="e">
        <f t="shared" si="16"/>
        <v>#DIV/0!</v>
      </c>
      <c r="DE12" s="24">
        <f t="shared" si="38"/>
        <v>0</v>
      </c>
      <c r="DF12" s="24">
        <f t="shared" si="38"/>
        <v>1</v>
      </c>
      <c r="DG12" s="24">
        <f t="shared" si="39"/>
        <v>0</v>
      </c>
      <c r="DH12" s="24">
        <f t="shared" si="40"/>
        <v>1</v>
      </c>
      <c r="DI12" s="24">
        <f t="shared" si="17"/>
        <v>0</v>
      </c>
      <c r="DJ12" s="24">
        <f t="shared" si="17"/>
        <v>0</v>
      </c>
      <c r="DK12" s="24">
        <f t="shared" si="17"/>
        <v>1</v>
      </c>
      <c r="DL12" s="24">
        <f t="shared" si="17"/>
        <v>0</v>
      </c>
      <c r="DM12" s="24">
        <f t="shared" si="17"/>
        <v>0</v>
      </c>
      <c r="DN12" s="24">
        <f t="shared" si="18"/>
        <v>0</v>
      </c>
      <c r="DO12" s="24">
        <f t="shared" si="41"/>
        <v>0</v>
      </c>
      <c r="DP12" s="24">
        <f t="shared" si="41"/>
        <v>0</v>
      </c>
      <c r="DQ12" s="24">
        <f t="shared" si="41"/>
        <v>0</v>
      </c>
      <c r="DR12" s="24">
        <f t="shared" si="42"/>
        <v>0</v>
      </c>
      <c r="DS12" s="24">
        <f t="shared" si="43"/>
        <v>0</v>
      </c>
    </row>
    <row r="13" spans="1:123" s="24" customFormat="1" ht="16.5" thickBot="1">
      <c r="A13" s="114" t="s">
        <v>151</v>
      </c>
      <c r="B13" s="25">
        <v>11</v>
      </c>
      <c r="C13" s="115" t="s">
        <v>162</v>
      </c>
      <c r="D13" s="85" t="s">
        <v>36</v>
      </c>
      <c r="E13" s="116"/>
      <c r="F13" s="116"/>
      <c r="G13" s="116">
        <v>1</v>
      </c>
      <c r="H13" s="116"/>
      <c r="I13" s="116"/>
      <c r="J13" s="116">
        <v>1</v>
      </c>
      <c r="K13" s="116"/>
      <c r="L13" s="116"/>
      <c r="M13" s="33"/>
      <c r="N13" s="33"/>
      <c r="O13" s="33"/>
      <c r="P13" s="33"/>
      <c r="Q13" s="33"/>
      <c r="R13" s="33"/>
      <c r="S13" s="119"/>
      <c r="T13" s="50" t="s">
        <v>36</v>
      </c>
      <c r="U13" s="116"/>
      <c r="V13" s="116"/>
      <c r="W13" s="116">
        <v>1</v>
      </c>
      <c r="X13" s="116"/>
      <c r="Y13" s="116"/>
      <c r="Z13" s="116"/>
      <c r="AA13" s="116"/>
      <c r="AB13" s="37"/>
      <c r="AC13" s="33"/>
      <c r="AD13" s="33"/>
      <c r="AE13" s="33"/>
      <c r="AF13" s="33"/>
      <c r="AG13" s="33"/>
      <c r="AH13" s="33"/>
      <c r="AI13" s="119"/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19"/>
        <v>2</v>
      </c>
      <c r="BA13" s="30">
        <f t="shared" si="0"/>
        <v>0</v>
      </c>
      <c r="BB13" s="31">
        <f t="shared" si="0"/>
        <v>0</v>
      </c>
      <c r="BC13" s="31">
        <f t="shared" si="20"/>
        <v>0</v>
      </c>
      <c r="BD13" s="31">
        <f t="shared" si="1"/>
        <v>2</v>
      </c>
      <c r="BE13" s="31">
        <f t="shared" si="21"/>
        <v>2</v>
      </c>
      <c r="BF13" s="31">
        <f t="shared" si="2"/>
        <v>0</v>
      </c>
      <c r="BG13" s="31">
        <f t="shared" si="22"/>
        <v>2</v>
      </c>
      <c r="BH13" s="31">
        <f t="shared" si="3"/>
        <v>0</v>
      </c>
      <c r="BI13" s="31">
        <f t="shared" si="3"/>
        <v>1</v>
      </c>
      <c r="BJ13" s="31">
        <f t="shared" si="3"/>
        <v>0</v>
      </c>
      <c r="BK13" s="31">
        <f t="shared" si="23"/>
        <v>0</v>
      </c>
      <c r="BL13" s="31">
        <f t="shared" si="23"/>
        <v>0</v>
      </c>
      <c r="BM13" s="31">
        <f t="shared" si="24"/>
        <v>0</v>
      </c>
      <c r="BN13" s="31">
        <f t="shared" si="4"/>
        <v>0</v>
      </c>
      <c r="BO13" s="31">
        <f t="shared" si="4"/>
        <v>0</v>
      </c>
      <c r="BP13" s="31">
        <f t="shared" si="25"/>
        <v>0</v>
      </c>
      <c r="BQ13" s="31">
        <f t="shared" si="26"/>
        <v>0</v>
      </c>
      <c r="BR13" s="31">
        <f t="shared" si="26"/>
        <v>0</v>
      </c>
      <c r="BS13" s="31">
        <f t="shared" si="27"/>
        <v>0</v>
      </c>
      <c r="BT13" s="31">
        <f t="shared" si="5"/>
        <v>0</v>
      </c>
      <c r="BU13" s="32">
        <f t="shared" si="5"/>
        <v>0</v>
      </c>
      <c r="BV13" s="32">
        <f t="shared" si="28"/>
        <v>0</v>
      </c>
      <c r="BX13" s="30">
        <f t="shared" si="29"/>
        <v>120</v>
      </c>
      <c r="BY13" s="31">
        <f t="shared" si="30"/>
        <v>10</v>
      </c>
      <c r="BZ13" s="31">
        <f t="shared" si="31"/>
        <v>0</v>
      </c>
      <c r="CA13" s="31">
        <f t="shared" si="32"/>
        <v>0</v>
      </c>
      <c r="CB13" s="31">
        <f t="shared" si="33"/>
        <v>0</v>
      </c>
      <c r="CC13" s="32">
        <f t="shared" si="34"/>
        <v>130</v>
      </c>
      <c r="CD13" s="176">
        <f t="shared" si="6"/>
        <v>-16.666666666666657</v>
      </c>
      <c r="CE13" s="24" t="str">
        <f t="shared" si="35"/>
        <v>NAO</v>
      </c>
      <c r="CF13" s="176">
        <f t="shared" si="7"/>
        <v>-56.666666666666657</v>
      </c>
      <c r="CG13" s="24" t="str">
        <f t="shared" si="36"/>
        <v>NAO</v>
      </c>
      <c r="CH13" s="176">
        <f t="shared" si="8"/>
        <v>-110</v>
      </c>
      <c r="CI13" s="24" t="str">
        <f t="shared" si="37"/>
        <v>NAO</v>
      </c>
      <c r="CK13" s="24">
        <f t="shared" si="9"/>
        <v>2.0684168655529036</v>
      </c>
      <c r="CM13" s="24">
        <f t="shared" si="10"/>
        <v>0</v>
      </c>
      <c r="CN13" s="24">
        <f t="shared" si="11"/>
        <v>0</v>
      </c>
      <c r="CO13" s="24">
        <f t="shared" si="12"/>
        <v>4.6511627906976747</v>
      </c>
      <c r="CP13" s="24">
        <f t="shared" si="13"/>
        <v>0</v>
      </c>
      <c r="CQ13" s="24">
        <f t="shared" si="14"/>
        <v>0</v>
      </c>
      <c r="CR13" s="24">
        <f t="shared" si="14"/>
        <v>6.25</v>
      </c>
      <c r="CS13" s="24">
        <f t="shared" si="14"/>
        <v>0</v>
      </c>
      <c r="CT13" s="24" t="e">
        <f t="shared" si="14"/>
        <v>#DIV/0!</v>
      </c>
      <c r="CU13" s="24" t="e">
        <f t="shared" si="14"/>
        <v>#DIV/0!</v>
      </c>
      <c r="CV13" s="24" t="e">
        <f t="shared" si="15"/>
        <v>#DIV/0!</v>
      </c>
      <c r="CW13" s="24" t="e">
        <f t="shared" si="15"/>
        <v>#DIV/0!</v>
      </c>
      <c r="CX13" s="24" t="e">
        <f t="shared" si="15"/>
        <v>#DIV/0!</v>
      </c>
      <c r="CY13" s="24" t="e">
        <f t="shared" si="15"/>
        <v>#DIV/0!</v>
      </c>
      <c r="CZ13" s="24" t="e">
        <f t="shared" si="15"/>
        <v>#DIV/0!</v>
      </c>
      <c r="DA13" s="24" t="e">
        <f t="shared" si="16"/>
        <v>#DIV/0!</v>
      </c>
      <c r="DB13" s="24" t="e">
        <f t="shared" si="16"/>
        <v>#DIV/0!</v>
      </c>
      <c r="DC13" s="24" t="e">
        <f t="shared" si="16"/>
        <v>#DIV/0!</v>
      </c>
      <c r="DE13" s="24">
        <f t="shared" si="38"/>
        <v>0</v>
      </c>
      <c r="DF13" s="24">
        <f t="shared" si="38"/>
        <v>0</v>
      </c>
      <c r="DG13" s="24">
        <f t="shared" si="39"/>
        <v>1</v>
      </c>
      <c r="DH13" s="24">
        <f t="shared" si="40"/>
        <v>0</v>
      </c>
      <c r="DI13" s="24">
        <f t="shared" si="17"/>
        <v>0</v>
      </c>
      <c r="DJ13" s="24">
        <f t="shared" si="17"/>
        <v>1</v>
      </c>
      <c r="DK13" s="24">
        <f t="shared" si="17"/>
        <v>0</v>
      </c>
      <c r="DL13" s="24">
        <f t="shared" si="17"/>
        <v>0</v>
      </c>
      <c r="DM13" s="24">
        <f t="shared" si="17"/>
        <v>0</v>
      </c>
      <c r="DN13" s="24">
        <f t="shared" si="18"/>
        <v>0</v>
      </c>
      <c r="DO13" s="24">
        <f t="shared" si="41"/>
        <v>0</v>
      </c>
      <c r="DP13" s="24">
        <f t="shared" si="41"/>
        <v>0</v>
      </c>
      <c r="DQ13" s="24">
        <f t="shared" si="41"/>
        <v>0</v>
      </c>
      <c r="DR13" s="24">
        <f t="shared" si="42"/>
        <v>0</v>
      </c>
      <c r="DS13" s="24">
        <f t="shared" si="43"/>
        <v>0</v>
      </c>
    </row>
    <row r="14" spans="1:123" s="24" customFormat="1" ht="16.5" thickBot="1">
      <c r="A14" s="114" t="s">
        <v>151</v>
      </c>
      <c r="B14" s="25">
        <v>12</v>
      </c>
      <c r="C14" s="120" t="s">
        <v>163</v>
      </c>
      <c r="D14" s="85" t="s">
        <v>76</v>
      </c>
      <c r="E14" s="116"/>
      <c r="F14" s="116"/>
      <c r="G14" s="116"/>
      <c r="H14" s="116"/>
      <c r="I14" s="116"/>
      <c r="J14" s="116"/>
      <c r="K14" s="116"/>
      <c r="L14" s="116"/>
      <c r="M14" s="33"/>
      <c r="N14" s="33"/>
      <c r="O14" s="33"/>
      <c r="P14" s="33"/>
      <c r="Q14" s="33"/>
      <c r="R14" s="33"/>
      <c r="S14" s="119"/>
      <c r="T14" s="50" t="s">
        <v>36</v>
      </c>
      <c r="U14" s="116"/>
      <c r="V14" s="116"/>
      <c r="W14" s="116">
        <v>1</v>
      </c>
      <c r="X14" s="116"/>
      <c r="Y14" s="116"/>
      <c r="Z14" s="116"/>
      <c r="AA14" s="116"/>
      <c r="AB14" s="37"/>
      <c r="AC14" s="33"/>
      <c r="AD14" s="33"/>
      <c r="AE14" s="33"/>
      <c r="AF14" s="33"/>
      <c r="AG14" s="33"/>
      <c r="AH14" s="33"/>
      <c r="AI14" s="119"/>
      <c r="AJ14" s="50"/>
      <c r="AK14" s="9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 t="shared" si="19"/>
        <v>1</v>
      </c>
      <c r="BA14" s="30">
        <f t="shared" si="0"/>
        <v>0</v>
      </c>
      <c r="BB14" s="31">
        <f t="shared" si="0"/>
        <v>0</v>
      </c>
      <c r="BC14" s="31">
        <f t="shared" si="20"/>
        <v>0</v>
      </c>
      <c r="BD14" s="31">
        <f t="shared" si="1"/>
        <v>1</v>
      </c>
      <c r="BE14" s="31">
        <f t="shared" si="21"/>
        <v>1</v>
      </c>
      <c r="BF14" s="31">
        <f t="shared" si="2"/>
        <v>0</v>
      </c>
      <c r="BG14" s="31">
        <f t="shared" si="22"/>
        <v>1</v>
      </c>
      <c r="BH14" s="31">
        <f t="shared" si="3"/>
        <v>0</v>
      </c>
      <c r="BI14" s="31">
        <f t="shared" si="3"/>
        <v>0</v>
      </c>
      <c r="BJ14" s="31">
        <f t="shared" si="3"/>
        <v>0</v>
      </c>
      <c r="BK14" s="31">
        <f t="shared" si="23"/>
        <v>0</v>
      </c>
      <c r="BL14" s="31">
        <f t="shared" si="23"/>
        <v>0</v>
      </c>
      <c r="BM14" s="31">
        <f t="shared" si="24"/>
        <v>0</v>
      </c>
      <c r="BN14" s="31">
        <f t="shared" si="4"/>
        <v>0</v>
      </c>
      <c r="BO14" s="31">
        <f t="shared" si="4"/>
        <v>0</v>
      </c>
      <c r="BP14" s="31">
        <f t="shared" si="25"/>
        <v>0</v>
      </c>
      <c r="BQ14" s="31">
        <f t="shared" si="26"/>
        <v>0</v>
      </c>
      <c r="BR14" s="31">
        <f t="shared" si="26"/>
        <v>0</v>
      </c>
      <c r="BS14" s="31">
        <f t="shared" si="27"/>
        <v>0</v>
      </c>
      <c r="BT14" s="31">
        <f t="shared" si="5"/>
        <v>0</v>
      </c>
      <c r="BU14" s="32">
        <f t="shared" si="5"/>
        <v>0</v>
      </c>
      <c r="BV14" s="32">
        <f t="shared" si="28"/>
        <v>0</v>
      </c>
      <c r="BX14" s="30">
        <f t="shared" si="29"/>
        <v>60</v>
      </c>
      <c r="BY14" s="31">
        <f t="shared" si="30"/>
        <v>0</v>
      </c>
      <c r="BZ14" s="31">
        <f t="shared" si="31"/>
        <v>0</v>
      </c>
      <c r="CA14" s="31">
        <f t="shared" si="32"/>
        <v>0</v>
      </c>
      <c r="CB14" s="31">
        <f t="shared" si="33"/>
        <v>0</v>
      </c>
      <c r="CC14" s="32">
        <f t="shared" si="34"/>
        <v>60</v>
      </c>
      <c r="CD14" s="176">
        <f t="shared" si="6"/>
        <v>-13.333333333333329</v>
      </c>
      <c r="CE14" s="24" t="str">
        <f t="shared" si="35"/>
        <v>NAO</v>
      </c>
      <c r="CF14" s="176">
        <f t="shared" si="7"/>
        <v>-33.333333333333329</v>
      </c>
      <c r="CG14" s="24" t="str">
        <f t="shared" si="36"/>
        <v>NAO</v>
      </c>
      <c r="CH14" s="176">
        <f t="shared" si="8"/>
        <v>-60</v>
      </c>
      <c r="CI14" s="24" t="str">
        <f t="shared" si="37"/>
        <v>NAO</v>
      </c>
      <c r="CK14" s="24">
        <f t="shared" si="9"/>
        <v>0.95465393794749409</v>
      </c>
      <c r="CM14" s="24">
        <f t="shared" si="10"/>
        <v>0</v>
      </c>
      <c r="CN14" s="24">
        <f t="shared" si="11"/>
        <v>0</v>
      </c>
      <c r="CO14" s="24">
        <f t="shared" si="12"/>
        <v>2.3255813953488373</v>
      </c>
      <c r="CP14" s="24">
        <f t="shared" si="13"/>
        <v>0</v>
      </c>
      <c r="CQ14" s="24">
        <f t="shared" si="14"/>
        <v>0</v>
      </c>
      <c r="CR14" s="24">
        <f t="shared" si="14"/>
        <v>0</v>
      </c>
      <c r="CS14" s="24">
        <f t="shared" si="14"/>
        <v>0</v>
      </c>
      <c r="CT14" s="24" t="e">
        <f t="shared" si="14"/>
        <v>#DIV/0!</v>
      </c>
      <c r="CU14" s="24" t="e">
        <f t="shared" si="14"/>
        <v>#DIV/0!</v>
      </c>
      <c r="CV14" s="24" t="e">
        <f t="shared" si="15"/>
        <v>#DIV/0!</v>
      </c>
      <c r="CW14" s="24" t="e">
        <f t="shared" si="15"/>
        <v>#DIV/0!</v>
      </c>
      <c r="CX14" s="24" t="e">
        <f t="shared" si="15"/>
        <v>#DIV/0!</v>
      </c>
      <c r="CY14" s="24" t="e">
        <f t="shared" si="15"/>
        <v>#DIV/0!</v>
      </c>
      <c r="CZ14" s="24" t="e">
        <f t="shared" si="15"/>
        <v>#DIV/0!</v>
      </c>
      <c r="DA14" s="24" t="e">
        <f t="shared" si="16"/>
        <v>#DIV/0!</v>
      </c>
      <c r="DB14" s="24" t="e">
        <f t="shared" si="16"/>
        <v>#DIV/0!</v>
      </c>
      <c r="DC14" s="24" t="e">
        <f t="shared" si="16"/>
        <v>#DIV/0!</v>
      </c>
      <c r="DE14" s="24">
        <f t="shared" si="38"/>
        <v>0</v>
      </c>
      <c r="DF14" s="24">
        <f t="shared" si="38"/>
        <v>0</v>
      </c>
      <c r="DG14" s="24">
        <f t="shared" si="39"/>
        <v>1</v>
      </c>
      <c r="DH14" s="24">
        <f t="shared" si="40"/>
        <v>0</v>
      </c>
      <c r="DI14" s="24">
        <f t="shared" si="17"/>
        <v>0</v>
      </c>
      <c r="DJ14" s="24">
        <f t="shared" si="17"/>
        <v>0</v>
      </c>
      <c r="DK14" s="24">
        <f t="shared" si="17"/>
        <v>0</v>
      </c>
      <c r="DL14" s="24">
        <f t="shared" si="17"/>
        <v>0</v>
      </c>
      <c r="DM14" s="24">
        <f t="shared" si="17"/>
        <v>0</v>
      </c>
      <c r="DN14" s="24">
        <f t="shared" si="18"/>
        <v>0</v>
      </c>
      <c r="DO14" s="24">
        <f t="shared" si="41"/>
        <v>0</v>
      </c>
      <c r="DP14" s="24">
        <f t="shared" si="41"/>
        <v>0</v>
      </c>
      <c r="DQ14" s="24">
        <f t="shared" si="41"/>
        <v>0</v>
      </c>
      <c r="DR14" s="24">
        <f t="shared" si="42"/>
        <v>0</v>
      </c>
      <c r="DS14" s="24">
        <f t="shared" si="43"/>
        <v>0</v>
      </c>
    </row>
    <row r="15" spans="1:123" s="24" customFormat="1" ht="16.5" thickBot="1">
      <c r="A15" s="114" t="s">
        <v>151</v>
      </c>
      <c r="B15" s="25">
        <v>13</v>
      </c>
      <c r="C15" s="115" t="s">
        <v>164</v>
      </c>
      <c r="D15" s="85" t="s">
        <v>36</v>
      </c>
      <c r="E15" s="116"/>
      <c r="F15" s="116"/>
      <c r="G15" s="116"/>
      <c r="H15" s="116">
        <v>1</v>
      </c>
      <c r="I15" s="116"/>
      <c r="J15" s="116"/>
      <c r="K15" s="116">
        <v>2</v>
      </c>
      <c r="L15" s="116"/>
      <c r="M15" s="33"/>
      <c r="N15" s="33"/>
      <c r="O15" s="33"/>
      <c r="P15" s="33"/>
      <c r="Q15" s="33"/>
      <c r="R15" s="33"/>
      <c r="S15" s="119"/>
      <c r="T15" s="50" t="s">
        <v>36</v>
      </c>
      <c r="U15" s="116"/>
      <c r="V15" s="116"/>
      <c r="W15" s="116"/>
      <c r="X15" s="116"/>
      <c r="Y15" s="116"/>
      <c r="Z15" s="116"/>
      <c r="AA15" s="116">
        <v>1</v>
      </c>
      <c r="AB15" s="37"/>
      <c r="AC15" s="33"/>
      <c r="AD15" s="33"/>
      <c r="AE15" s="33"/>
      <c r="AF15" s="33"/>
      <c r="AG15" s="33"/>
      <c r="AH15" s="33"/>
      <c r="AI15" s="119"/>
      <c r="AJ15" s="50"/>
      <c r="AK15" s="93"/>
      <c r="AL15" s="33"/>
      <c r="AM15" s="33"/>
      <c r="AN15" s="27"/>
      <c r="AO15" s="27"/>
      <c r="AP15" s="27"/>
      <c r="AQ15" s="27"/>
      <c r="AR15" s="28"/>
      <c r="AS15" s="26"/>
      <c r="AT15" s="26"/>
      <c r="AU15" s="26"/>
      <c r="AV15" s="26"/>
      <c r="AW15" s="26"/>
      <c r="AX15" s="26"/>
      <c r="AY15" s="26"/>
      <c r="AZ15" s="29">
        <f t="shared" si="19"/>
        <v>2</v>
      </c>
      <c r="BA15" s="30">
        <f t="shared" si="0"/>
        <v>0</v>
      </c>
      <c r="BB15" s="31">
        <f t="shared" si="0"/>
        <v>0</v>
      </c>
      <c r="BC15" s="31">
        <f t="shared" si="20"/>
        <v>0</v>
      </c>
      <c r="BD15" s="31">
        <f t="shared" si="1"/>
        <v>0</v>
      </c>
      <c r="BE15" s="31">
        <f t="shared" si="21"/>
        <v>0</v>
      </c>
      <c r="BF15" s="31">
        <f t="shared" si="2"/>
        <v>1</v>
      </c>
      <c r="BG15" s="31">
        <f t="shared" si="22"/>
        <v>1</v>
      </c>
      <c r="BH15" s="31">
        <f t="shared" si="3"/>
        <v>0</v>
      </c>
      <c r="BI15" s="31">
        <f t="shared" si="3"/>
        <v>0</v>
      </c>
      <c r="BJ15" s="31">
        <f t="shared" si="3"/>
        <v>3</v>
      </c>
      <c r="BK15" s="31">
        <f t="shared" si="23"/>
        <v>0</v>
      </c>
      <c r="BL15" s="31">
        <f t="shared" si="23"/>
        <v>0</v>
      </c>
      <c r="BM15" s="31">
        <f t="shared" si="24"/>
        <v>0</v>
      </c>
      <c r="BN15" s="31">
        <f t="shared" si="4"/>
        <v>0</v>
      </c>
      <c r="BO15" s="31">
        <f t="shared" si="4"/>
        <v>0</v>
      </c>
      <c r="BP15" s="31">
        <f t="shared" si="25"/>
        <v>0</v>
      </c>
      <c r="BQ15" s="31">
        <f t="shared" si="26"/>
        <v>0</v>
      </c>
      <c r="BR15" s="31">
        <f t="shared" si="26"/>
        <v>0</v>
      </c>
      <c r="BS15" s="31">
        <f t="shared" si="27"/>
        <v>0</v>
      </c>
      <c r="BT15" s="31">
        <f t="shared" si="5"/>
        <v>0</v>
      </c>
      <c r="BU15" s="32">
        <f t="shared" si="5"/>
        <v>0</v>
      </c>
      <c r="BV15" s="32">
        <f t="shared" si="28"/>
        <v>0</v>
      </c>
      <c r="BX15" s="30">
        <f t="shared" si="29"/>
        <v>40</v>
      </c>
      <c r="BY15" s="31">
        <f t="shared" si="30"/>
        <v>0</v>
      </c>
      <c r="BZ15" s="31">
        <f t="shared" si="31"/>
        <v>15</v>
      </c>
      <c r="CA15" s="31">
        <f t="shared" si="32"/>
        <v>0</v>
      </c>
      <c r="CB15" s="31">
        <f t="shared" si="33"/>
        <v>0</v>
      </c>
      <c r="CC15" s="32">
        <f t="shared" si="34"/>
        <v>55</v>
      </c>
      <c r="CD15" s="176">
        <f t="shared" si="6"/>
        <v>-91.666666666666657</v>
      </c>
      <c r="CE15" s="24" t="str">
        <f t="shared" si="35"/>
        <v>NAO</v>
      </c>
      <c r="CF15" s="176">
        <f t="shared" si="7"/>
        <v>-131.66666666666666</v>
      </c>
      <c r="CG15" s="24" t="str">
        <f t="shared" si="36"/>
        <v>NAO</v>
      </c>
      <c r="CH15" s="176">
        <f t="shared" si="8"/>
        <v>-185</v>
      </c>
      <c r="CI15" s="24" t="str">
        <f t="shared" si="37"/>
        <v>NAO</v>
      </c>
      <c r="CK15" s="24">
        <f t="shared" si="9"/>
        <v>0.87509944311853616</v>
      </c>
      <c r="CM15" s="24">
        <f t="shared" si="10"/>
        <v>0</v>
      </c>
      <c r="CN15" s="24">
        <f t="shared" si="11"/>
        <v>0</v>
      </c>
      <c r="CO15" s="24">
        <f t="shared" si="12"/>
        <v>0</v>
      </c>
      <c r="CP15" s="24">
        <f t="shared" si="13"/>
        <v>5.2631578947368425</v>
      </c>
      <c r="CQ15" s="24">
        <f t="shared" si="14"/>
        <v>0</v>
      </c>
      <c r="CR15" s="24">
        <f t="shared" si="14"/>
        <v>0</v>
      </c>
      <c r="CS15" s="24">
        <f t="shared" si="14"/>
        <v>23.076923076923077</v>
      </c>
      <c r="CT15" s="24" t="e">
        <f t="shared" si="14"/>
        <v>#DIV/0!</v>
      </c>
      <c r="CU15" s="24" t="e">
        <f t="shared" si="14"/>
        <v>#DIV/0!</v>
      </c>
      <c r="CV15" s="24" t="e">
        <f t="shared" si="15"/>
        <v>#DIV/0!</v>
      </c>
      <c r="CW15" s="24" t="e">
        <f t="shared" si="15"/>
        <v>#DIV/0!</v>
      </c>
      <c r="CX15" s="24" t="e">
        <f t="shared" si="15"/>
        <v>#DIV/0!</v>
      </c>
      <c r="CY15" s="24" t="e">
        <f t="shared" si="15"/>
        <v>#DIV/0!</v>
      </c>
      <c r="CZ15" s="24" t="e">
        <f t="shared" si="15"/>
        <v>#DIV/0!</v>
      </c>
      <c r="DA15" s="24" t="e">
        <f t="shared" si="16"/>
        <v>#DIV/0!</v>
      </c>
      <c r="DB15" s="24" t="e">
        <f t="shared" si="16"/>
        <v>#DIV/0!</v>
      </c>
      <c r="DC15" s="24" t="e">
        <f t="shared" si="16"/>
        <v>#DIV/0!</v>
      </c>
      <c r="DE15" s="24">
        <f t="shared" si="38"/>
        <v>0</v>
      </c>
      <c r="DF15" s="24">
        <f t="shared" si="38"/>
        <v>0</v>
      </c>
      <c r="DG15" s="24">
        <f t="shared" si="39"/>
        <v>0</v>
      </c>
      <c r="DH15" s="24">
        <f t="shared" si="40"/>
        <v>1</v>
      </c>
      <c r="DI15" s="24">
        <f t="shared" si="17"/>
        <v>0</v>
      </c>
      <c r="DJ15" s="24">
        <f t="shared" si="17"/>
        <v>0</v>
      </c>
      <c r="DK15" s="24">
        <f t="shared" si="17"/>
        <v>1</v>
      </c>
      <c r="DL15" s="24">
        <f t="shared" si="17"/>
        <v>0</v>
      </c>
      <c r="DM15" s="24">
        <f t="shared" si="17"/>
        <v>0</v>
      </c>
      <c r="DN15" s="24">
        <f t="shared" si="18"/>
        <v>0</v>
      </c>
      <c r="DO15" s="24">
        <f t="shared" si="41"/>
        <v>0</v>
      </c>
      <c r="DP15" s="24">
        <f t="shared" si="41"/>
        <v>0</v>
      </c>
      <c r="DQ15" s="24">
        <f t="shared" si="41"/>
        <v>0</v>
      </c>
      <c r="DR15" s="24">
        <f t="shared" si="42"/>
        <v>0</v>
      </c>
      <c r="DS15" s="24">
        <f t="shared" si="43"/>
        <v>0</v>
      </c>
    </row>
    <row r="16" spans="1:123" s="24" customFormat="1" ht="16.5" thickBot="1">
      <c r="A16" s="114" t="s">
        <v>151</v>
      </c>
      <c r="B16" s="25">
        <v>14</v>
      </c>
      <c r="C16" s="115" t="s">
        <v>165</v>
      </c>
      <c r="D16" s="85" t="s">
        <v>36</v>
      </c>
      <c r="E16" s="116"/>
      <c r="F16" s="116">
        <v>1</v>
      </c>
      <c r="G16" s="116">
        <v>1</v>
      </c>
      <c r="H16" s="116"/>
      <c r="I16" s="116"/>
      <c r="J16" s="116"/>
      <c r="K16" s="116"/>
      <c r="L16" s="116"/>
      <c r="M16" s="33"/>
      <c r="N16" s="33"/>
      <c r="O16" s="33"/>
      <c r="P16" s="33"/>
      <c r="Q16" s="33"/>
      <c r="R16" s="33"/>
      <c r="S16" s="119"/>
      <c r="T16" s="50" t="s">
        <v>36</v>
      </c>
      <c r="U16" s="116"/>
      <c r="V16" s="116"/>
      <c r="W16" s="116"/>
      <c r="X16" s="116"/>
      <c r="Y16" s="116"/>
      <c r="Z16" s="116"/>
      <c r="AA16" s="116"/>
      <c r="AB16" s="37"/>
      <c r="AC16" s="33"/>
      <c r="AD16" s="33"/>
      <c r="AE16" s="33"/>
      <c r="AF16" s="33"/>
      <c r="AG16" s="33"/>
      <c r="AH16" s="33"/>
      <c r="AI16" s="119"/>
      <c r="AJ16" s="50"/>
      <c r="AK16" s="93"/>
      <c r="AL16" s="33"/>
      <c r="AM16" s="33"/>
      <c r="AN16" s="27"/>
      <c r="AO16" s="27"/>
      <c r="AP16" s="27"/>
      <c r="AQ16" s="27"/>
      <c r="AR16" s="28"/>
      <c r="AS16" s="26"/>
      <c r="AT16" s="26"/>
      <c r="AU16" s="26"/>
      <c r="AV16" s="26"/>
      <c r="AW16" s="26"/>
      <c r="AX16" s="26"/>
      <c r="AY16" s="26"/>
      <c r="AZ16" s="29">
        <f t="shared" si="19"/>
        <v>2</v>
      </c>
      <c r="BA16" s="30">
        <f t="shared" si="0"/>
        <v>0</v>
      </c>
      <c r="BB16" s="31">
        <f t="shared" si="0"/>
        <v>1</v>
      </c>
      <c r="BC16" s="31">
        <f t="shared" si="20"/>
        <v>1</v>
      </c>
      <c r="BD16" s="31">
        <f t="shared" si="1"/>
        <v>1</v>
      </c>
      <c r="BE16" s="31">
        <f t="shared" si="21"/>
        <v>2</v>
      </c>
      <c r="BF16" s="31">
        <f t="shared" si="2"/>
        <v>0</v>
      </c>
      <c r="BG16" s="31">
        <f t="shared" si="22"/>
        <v>2</v>
      </c>
      <c r="BH16" s="31">
        <f t="shared" si="3"/>
        <v>0</v>
      </c>
      <c r="BI16" s="31">
        <f t="shared" si="3"/>
        <v>0</v>
      </c>
      <c r="BJ16" s="31">
        <f t="shared" si="3"/>
        <v>0</v>
      </c>
      <c r="BK16" s="31">
        <f t="shared" si="23"/>
        <v>0</v>
      </c>
      <c r="BL16" s="31">
        <f t="shared" si="23"/>
        <v>0</v>
      </c>
      <c r="BM16" s="31">
        <f t="shared" si="24"/>
        <v>0</v>
      </c>
      <c r="BN16" s="31">
        <f t="shared" si="4"/>
        <v>0</v>
      </c>
      <c r="BO16" s="31">
        <f t="shared" si="4"/>
        <v>0</v>
      </c>
      <c r="BP16" s="31">
        <f t="shared" si="25"/>
        <v>0</v>
      </c>
      <c r="BQ16" s="31">
        <f t="shared" si="26"/>
        <v>0</v>
      </c>
      <c r="BR16" s="31">
        <f t="shared" si="26"/>
        <v>0</v>
      </c>
      <c r="BS16" s="31">
        <f t="shared" si="27"/>
        <v>0</v>
      </c>
      <c r="BT16" s="31">
        <f t="shared" si="5"/>
        <v>0</v>
      </c>
      <c r="BU16" s="32">
        <f t="shared" si="5"/>
        <v>0</v>
      </c>
      <c r="BV16" s="32">
        <f t="shared" si="28"/>
        <v>0</v>
      </c>
      <c r="BX16" s="30">
        <f t="shared" si="29"/>
        <v>140</v>
      </c>
      <c r="BY16" s="31">
        <f t="shared" si="30"/>
        <v>0</v>
      </c>
      <c r="BZ16" s="31">
        <f t="shared" si="31"/>
        <v>0</v>
      </c>
      <c r="CA16" s="31">
        <f t="shared" si="32"/>
        <v>0</v>
      </c>
      <c r="CB16" s="31">
        <f t="shared" si="33"/>
        <v>0</v>
      </c>
      <c r="CC16" s="32">
        <f t="shared" si="34"/>
        <v>140</v>
      </c>
      <c r="CD16" s="176">
        <f t="shared" si="6"/>
        <v>-6.6666666666666572</v>
      </c>
      <c r="CE16" s="24" t="str">
        <f t="shared" si="35"/>
        <v>NAO</v>
      </c>
      <c r="CF16" s="176">
        <f t="shared" si="7"/>
        <v>-46.666666666666657</v>
      </c>
      <c r="CG16" s="24" t="str">
        <f t="shared" si="36"/>
        <v>NAO</v>
      </c>
      <c r="CH16" s="176">
        <f t="shared" si="8"/>
        <v>-100</v>
      </c>
      <c r="CI16" s="24" t="str">
        <f t="shared" si="37"/>
        <v>NAO</v>
      </c>
      <c r="CK16" s="24">
        <f t="shared" si="9"/>
        <v>2.2275258552108195</v>
      </c>
      <c r="CM16" s="24">
        <f t="shared" si="10"/>
        <v>0</v>
      </c>
      <c r="CN16" s="24">
        <f t="shared" si="11"/>
        <v>4.7619047619047619</v>
      </c>
      <c r="CO16" s="24">
        <f t="shared" si="12"/>
        <v>2.3255813953488373</v>
      </c>
      <c r="CP16" s="24">
        <f t="shared" si="13"/>
        <v>0</v>
      </c>
      <c r="CQ16" s="24">
        <f t="shared" si="14"/>
        <v>0</v>
      </c>
      <c r="CR16" s="24">
        <f t="shared" si="14"/>
        <v>0</v>
      </c>
      <c r="CS16" s="24">
        <f t="shared" si="14"/>
        <v>0</v>
      </c>
      <c r="CT16" s="24" t="e">
        <f t="shared" si="14"/>
        <v>#DIV/0!</v>
      </c>
      <c r="CU16" s="24" t="e">
        <f t="shared" si="14"/>
        <v>#DIV/0!</v>
      </c>
      <c r="CV16" s="24" t="e">
        <f t="shared" si="15"/>
        <v>#DIV/0!</v>
      </c>
      <c r="CW16" s="24" t="e">
        <f t="shared" si="15"/>
        <v>#DIV/0!</v>
      </c>
      <c r="CX16" s="24" t="e">
        <f t="shared" si="15"/>
        <v>#DIV/0!</v>
      </c>
      <c r="CY16" s="24" t="e">
        <f t="shared" si="15"/>
        <v>#DIV/0!</v>
      </c>
      <c r="CZ16" s="24" t="e">
        <f t="shared" si="15"/>
        <v>#DIV/0!</v>
      </c>
      <c r="DA16" s="24" t="e">
        <f t="shared" si="16"/>
        <v>#DIV/0!</v>
      </c>
      <c r="DB16" s="24" t="e">
        <f t="shared" si="16"/>
        <v>#DIV/0!</v>
      </c>
      <c r="DC16" s="24" t="e">
        <f t="shared" si="16"/>
        <v>#DIV/0!</v>
      </c>
      <c r="DE16" s="24">
        <f t="shared" si="38"/>
        <v>0</v>
      </c>
      <c r="DF16" s="24">
        <f t="shared" si="38"/>
        <v>1</v>
      </c>
      <c r="DG16" s="24">
        <f t="shared" si="39"/>
        <v>1</v>
      </c>
      <c r="DH16" s="24">
        <f t="shared" si="40"/>
        <v>0</v>
      </c>
      <c r="DI16" s="24">
        <f t="shared" si="17"/>
        <v>0</v>
      </c>
      <c r="DJ16" s="24">
        <f t="shared" si="17"/>
        <v>0</v>
      </c>
      <c r="DK16" s="24">
        <f t="shared" si="17"/>
        <v>0</v>
      </c>
      <c r="DL16" s="24">
        <f t="shared" si="17"/>
        <v>0</v>
      </c>
      <c r="DM16" s="24">
        <f t="shared" si="17"/>
        <v>0</v>
      </c>
      <c r="DN16" s="24">
        <f t="shared" si="18"/>
        <v>0</v>
      </c>
      <c r="DO16" s="24">
        <f t="shared" si="41"/>
        <v>0</v>
      </c>
      <c r="DP16" s="24">
        <f t="shared" si="41"/>
        <v>0</v>
      </c>
      <c r="DQ16" s="24">
        <f t="shared" si="41"/>
        <v>0</v>
      </c>
      <c r="DR16" s="24">
        <f t="shared" si="42"/>
        <v>0</v>
      </c>
      <c r="DS16" s="24">
        <f t="shared" si="43"/>
        <v>0</v>
      </c>
    </row>
    <row r="17" spans="1:123" ht="16.5" thickBot="1">
      <c r="A17" s="114" t="s">
        <v>151</v>
      </c>
      <c r="B17" s="121">
        <v>15</v>
      </c>
      <c r="C17" s="120" t="s">
        <v>166</v>
      </c>
      <c r="D17" s="85" t="s">
        <v>36</v>
      </c>
      <c r="E17" s="116"/>
      <c r="F17" s="116"/>
      <c r="G17" s="116"/>
      <c r="H17" s="116"/>
      <c r="I17" s="116"/>
      <c r="J17" s="116">
        <v>3</v>
      </c>
      <c r="K17" s="116"/>
      <c r="L17" s="116"/>
      <c r="M17" s="33"/>
      <c r="N17" s="33"/>
      <c r="O17" s="33"/>
      <c r="P17" s="33"/>
      <c r="Q17" s="33"/>
      <c r="R17" s="33"/>
      <c r="S17" s="119"/>
      <c r="T17" s="50" t="s">
        <v>36</v>
      </c>
      <c r="U17" s="116"/>
      <c r="V17" s="116"/>
      <c r="W17" s="116"/>
      <c r="X17" s="116"/>
      <c r="Y17" s="116"/>
      <c r="Z17" s="116"/>
      <c r="AA17" s="116"/>
      <c r="AB17" s="37"/>
      <c r="AC17" s="33"/>
      <c r="AD17" s="33"/>
      <c r="AE17" s="33"/>
      <c r="AF17" s="33"/>
      <c r="AG17" s="33"/>
      <c r="AH17" s="33"/>
      <c r="AI17" s="119"/>
      <c r="AJ17" s="50"/>
      <c r="AK17" s="93"/>
      <c r="AL17" s="33"/>
      <c r="AM17" s="33"/>
      <c r="AN17" s="36"/>
      <c r="AO17" s="36"/>
      <c r="AP17" s="36"/>
      <c r="AQ17" s="36"/>
      <c r="AR17" s="37"/>
      <c r="AS17" s="33"/>
      <c r="AT17" s="33"/>
      <c r="AU17" s="33"/>
      <c r="AV17" s="33"/>
      <c r="AW17" s="33"/>
      <c r="AX17" s="33"/>
      <c r="AY17" s="33"/>
      <c r="AZ17" s="38">
        <f t="shared" si="19"/>
        <v>2</v>
      </c>
      <c r="BA17" s="39">
        <f t="shared" si="0"/>
        <v>0</v>
      </c>
      <c r="BB17" s="40">
        <f t="shared" si="0"/>
        <v>0</v>
      </c>
      <c r="BC17" s="31">
        <f t="shared" si="20"/>
        <v>0</v>
      </c>
      <c r="BD17" s="40">
        <f t="shared" si="1"/>
        <v>0</v>
      </c>
      <c r="BE17" s="31">
        <f t="shared" si="21"/>
        <v>0</v>
      </c>
      <c r="BF17" s="40">
        <f t="shared" si="2"/>
        <v>0</v>
      </c>
      <c r="BG17" s="31">
        <f t="shared" si="22"/>
        <v>0</v>
      </c>
      <c r="BH17" s="40">
        <f t="shared" si="3"/>
        <v>0</v>
      </c>
      <c r="BI17" s="40">
        <f t="shared" si="3"/>
        <v>3</v>
      </c>
      <c r="BJ17" s="40">
        <f t="shared" si="3"/>
        <v>0</v>
      </c>
      <c r="BK17" s="40">
        <f t="shared" si="23"/>
        <v>0</v>
      </c>
      <c r="BL17" s="40">
        <f t="shared" si="23"/>
        <v>0</v>
      </c>
      <c r="BM17" s="31">
        <f t="shared" si="24"/>
        <v>0</v>
      </c>
      <c r="BN17" s="40">
        <f t="shared" si="4"/>
        <v>0</v>
      </c>
      <c r="BO17" s="40">
        <f t="shared" si="4"/>
        <v>0</v>
      </c>
      <c r="BP17" s="40">
        <f t="shared" si="25"/>
        <v>0</v>
      </c>
      <c r="BQ17" s="40">
        <f t="shared" si="26"/>
        <v>0</v>
      </c>
      <c r="BR17" s="40">
        <f t="shared" si="26"/>
        <v>0</v>
      </c>
      <c r="BS17" s="31">
        <f t="shared" si="27"/>
        <v>0</v>
      </c>
      <c r="BT17" s="40">
        <f t="shared" si="5"/>
        <v>0</v>
      </c>
      <c r="BU17" s="41">
        <f t="shared" si="5"/>
        <v>0</v>
      </c>
      <c r="BV17" s="41">
        <f t="shared" si="28"/>
        <v>0</v>
      </c>
      <c r="BW17" s="42"/>
      <c r="BX17" s="39">
        <f t="shared" si="29"/>
        <v>0</v>
      </c>
      <c r="BY17" s="40">
        <f t="shared" si="30"/>
        <v>30</v>
      </c>
      <c r="BZ17" s="40">
        <f t="shared" si="31"/>
        <v>0</v>
      </c>
      <c r="CA17" s="40">
        <f t="shared" si="32"/>
        <v>0</v>
      </c>
      <c r="CB17" s="40">
        <f t="shared" si="33"/>
        <v>0</v>
      </c>
      <c r="CC17" s="32">
        <f t="shared" si="34"/>
        <v>30</v>
      </c>
      <c r="CD17" s="176">
        <f t="shared" si="6"/>
        <v>-116.66666666666666</v>
      </c>
      <c r="CE17" s="24" t="str">
        <f t="shared" si="35"/>
        <v>NAO</v>
      </c>
      <c r="CF17" s="176">
        <f t="shared" si="7"/>
        <v>-156.66666666666666</v>
      </c>
      <c r="CG17" s="24" t="str">
        <f t="shared" si="36"/>
        <v>NAO</v>
      </c>
      <c r="CH17" s="176">
        <f t="shared" si="8"/>
        <v>-210</v>
      </c>
      <c r="CI17" s="24" t="str">
        <f t="shared" si="37"/>
        <v>NAO</v>
      </c>
      <c r="CK17">
        <f t="shared" si="9"/>
        <v>0.47732696897374705</v>
      </c>
      <c r="CM17">
        <f t="shared" si="10"/>
        <v>0</v>
      </c>
      <c r="CN17">
        <f t="shared" si="11"/>
        <v>0</v>
      </c>
      <c r="CO17">
        <f t="shared" si="12"/>
        <v>0</v>
      </c>
      <c r="CP17">
        <f t="shared" si="13"/>
        <v>0</v>
      </c>
      <c r="CQ17">
        <f t="shared" si="14"/>
        <v>0</v>
      </c>
      <c r="CR17">
        <f t="shared" si="14"/>
        <v>18.75</v>
      </c>
      <c r="CS17">
        <f t="shared" si="14"/>
        <v>0</v>
      </c>
      <c r="CT17" t="e">
        <f t="shared" si="14"/>
        <v>#DIV/0!</v>
      </c>
      <c r="CU17" t="e">
        <f t="shared" si="14"/>
        <v>#DIV/0!</v>
      </c>
      <c r="CV17" t="e">
        <f t="shared" si="15"/>
        <v>#DIV/0!</v>
      </c>
      <c r="CW17" t="e">
        <f t="shared" si="15"/>
        <v>#DIV/0!</v>
      </c>
      <c r="CX17" t="e">
        <f t="shared" si="15"/>
        <v>#DIV/0!</v>
      </c>
      <c r="CY17" t="e">
        <f t="shared" si="15"/>
        <v>#DIV/0!</v>
      </c>
      <c r="CZ17" t="e">
        <f t="shared" si="15"/>
        <v>#DIV/0!</v>
      </c>
      <c r="DA17" t="e">
        <f t="shared" si="16"/>
        <v>#DIV/0!</v>
      </c>
      <c r="DB17" t="e">
        <f t="shared" si="16"/>
        <v>#DIV/0!</v>
      </c>
      <c r="DC17" t="e">
        <f t="shared" si="16"/>
        <v>#DIV/0!</v>
      </c>
      <c r="DE17" s="24">
        <f t="shared" si="38"/>
        <v>0</v>
      </c>
      <c r="DF17" s="24">
        <f t="shared" si="38"/>
        <v>0</v>
      </c>
      <c r="DG17" s="24">
        <f t="shared" si="39"/>
        <v>0</v>
      </c>
      <c r="DH17" s="24">
        <f t="shared" si="40"/>
        <v>0</v>
      </c>
      <c r="DI17" s="24">
        <f t="shared" si="17"/>
        <v>0</v>
      </c>
      <c r="DJ17" s="24">
        <f t="shared" si="17"/>
        <v>1</v>
      </c>
      <c r="DK17" s="24">
        <f t="shared" si="17"/>
        <v>0</v>
      </c>
      <c r="DL17" s="24">
        <f t="shared" si="17"/>
        <v>0</v>
      </c>
      <c r="DM17" s="24">
        <f t="shared" si="17"/>
        <v>0</v>
      </c>
      <c r="DN17" s="24">
        <f t="shared" si="18"/>
        <v>0</v>
      </c>
      <c r="DO17" s="24">
        <f t="shared" si="41"/>
        <v>0</v>
      </c>
      <c r="DP17" s="24">
        <f t="shared" si="41"/>
        <v>0</v>
      </c>
      <c r="DQ17" s="24">
        <f t="shared" si="41"/>
        <v>0</v>
      </c>
      <c r="DR17" s="24">
        <f t="shared" si="42"/>
        <v>0</v>
      </c>
      <c r="DS17" s="24">
        <f t="shared" si="43"/>
        <v>0</v>
      </c>
    </row>
    <row r="18" spans="1:123" ht="16.5" thickBot="1">
      <c r="A18" s="114" t="s">
        <v>151</v>
      </c>
      <c r="B18" s="25">
        <v>16</v>
      </c>
      <c r="C18" s="115" t="s">
        <v>167</v>
      </c>
      <c r="D18" s="85" t="s">
        <v>76</v>
      </c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119"/>
      <c r="T18" s="50" t="s">
        <v>36</v>
      </c>
      <c r="U18" s="116"/>
      <c r="V18" s="116"/>
      <c r="W18" s="116"/>
      <c r="X18" s="116"/>
      <c r="Y18" s="116"/>
      <c r="Z18" s="116"/>
      <c r="AA18" s="116"/>
      <c r="AB18" s="37"/>
      <c r="AC18" s="33"/>
      <c r="AD18" s="33"/>
      <c r="AE18" s="33"/>
      <c r="AF18" s="33"/>
      <c r="AG18" s="33"/>
      <c r="AH18" s="33"/>
      <c r="AI18" s="119"/>
      <c r="AJ18" s="91"/>
      <c r="AK18" s="93"/>
      <c r="AL18" s="33"/>
      <c r="AM18" s="33"/>
      <c r="AN18" s="36"/>
      <c r="AO18" s="36"/>
      <c r="AP18" s="36"/>
      <c r="AQ18" s="36"/>
      <c r="AR18" s="37"/>
      <c r="AS18" s="33"/>
      <c r="AT18" s="33"/>
      <c r="AU18" s="33"/>
      <c r="AV18" s="33"/>
      <c r="AW18" s="33"/>
      <c r="AX18" s="33"/>
      <c r="AY18" s="33"/>
      <c r="AZ18" s="38">
        <f t="shared" si="19"/>
        <v>1</v>
      </c>
      <c r="BA18" s="39">
        <f t="shared" si="0"/>
        <v>0</v>
      </c>
      <c r="BB18" s="40">
        <f t="shared" si="0"/>
        <v>0</v>
      </c>
      <c r="BC18" s="31">
        <f t="shared" si="20"/>
        <v>0</v>
      </c>
      <c r="BD18" s="40">
        <f t="shared" si="1"/>
        <v>0</v>
      </c>
      <c r="BE18" s="31">
        <f t="shared" si="21"/>
        <v>0</v>
      </c>
      <c r="BF18" s="40">
        <f t="shared" si="2"/>
        <v>0</v>
      </c>
      <c r="BG18" s="31">
        <f t="shared" si="22"/>
        <v>0</v>
      </c>
      <c r="BH18" s="40">
        <f t="shared" si="3"/>
        <v>0</v>
      </c>
      <c r="BI18" s="40">
        <f t="shared" si="3"/>
        <v>0</v>
      </c>
      <c r="BJ18" s="40">
        <f t="shared" si="3"/>
        <v>0</v>
      </c>
      <c r="BK18" s="40">
        <f t="shared" si="23"/>
        <v>0</v>
      </c>
      <c r="BL18" s="40">
        <f t="shared" si="23"/>
        <v>0</v>
      </c>
      <c r="BM18" s="31">
        <f t="shared" si="24"/>
        <v>0</v>
      </c>
      <c r="BN18" s="40">
        <f t="shared" si="4"/>
        <v>0</v>
      </c>
      <c r="BO18" s="40">
        <f t="shared" si="4"/>
        <v>0</v>
      </c>
      <c r="BP18" s="40">
        <f t="shared" si="25"/>
        <v>0</v>
      </c>
      <c r="BQ18" s="40">
        <f t="shared" si="26"/>
        <v>0</v>
      </c>
      <c r="BR18" s="40">
        <f t="shared" si="26"/>
        <v>0</v>
      </c>
      <c r="BS18" s="31">
        <f t="shared" si="27"/>
        <v>0</v>
      </c>
      <c r="BT18" s="40">
        <f t="shared" si="5"/>
        <v>0</v>
      </c>
      <c r="BU18" s="41">
        <f t="shared" si="5"/>
        <v>0</v>
      </c>
      <c r="BV18" s="41">
        <f t="shared" si="28"/>
        <v>0</v>
      </c>
      <c r="BW18" s="42"/>
      <c r="BX18" s="39">
        <f t="shared" si="29"/>
        <v>0</v>
      </c>
      <c r="BY18" s="40">
        <f t="shared" si="30"/>
        <v>0</v>
      </c>
      <c r="BZ18" s="40">
        <f t="shared" si="31"/>
        <v>0</v>
      </c>
      <c r="CA18" s="40">
        <f t="shared" si="32"/>
        <v>0</v>
      </c>
      <c r="CB18" s="40">
        <f t="shared" si="33"/>
        <v>0</v>
      </c>
      <c r="CC18" s="32">
        <f t="shared" si="34"/>
        <v>0</v>
      </c>
      <c r="CD18" s="176">
        <f t="shared" si="6"/>
        <v>-73.333333333333329</v>
      </c>
      <c r="CE18" s="24" t="str">
        <f t="shared" si="35"/>
        <v>NAO</v>
      </c>
      <c r="CF18" s="176">
        <f t="shared" si="7"/>
        <v>-93.333333333333329</v>
      </c>
      <c r="CG18" s="24" t="str">
        <f t="shared" si="36"/>
        <v>NAO</v>
      </c>
      <c r="CH18" s="176">
        <f t="shared" si="8"/>
        <v>-120</v>
      </c>
      <c r="CI18" s="24" t="str">
        <f t="shared" si="37"/>
        <v>NAO</v>
      </c>
      <c r="CK18">
        <f t="shared" si="9"/>
        <v>0</v>
      </c>
      <c r="CM18">
        <f t="shared" si="10"/>
        <v>0</v>
      </c>
      <c r="CN18">
        <f t="shared" si="11"/>
        <v>0</v>
      </c>
      <c r="CO18">
        <f t="shared" si="12"/>
        <v>0</v>
      </c>
      <c r="CP18">
        <f t="shared" si="13"/>
        <v>0</v>
      </c>
      <c r="CQ18">
        <f t="shared" si="14"/>
        <v>0</v>
      </c>
      <c r="CR18">
        <f t="shared" si="14"/>
        <v>0</v>
      </c>
      <c r="CS18">
        <f t="shared" si="14"/>
        <v>0</v>
      </c>
      <c r="CT18" t="e">
        <f t="shared" si="14"/>
        <v>#DIV/0!</v>
      </c>
      <c r="CU18" t="e">
        <f t="shared" si="14"/>
        <v>#DIV/0!</v>
      </c>
      <c r="CV18" t="e">
        <f t="shared" si="15"/>
        <v>#DIV/0!</v>
      </c>
      <c r="CW18" t="e">
        <f t="shared" si="15"/>
        <v>#DIV/0!</v>
      </c>
      <c r="CX18" t="e">
        <f t="shared" si="15"/>
        <v>#DIV/0!</v>
      </c>
      <c r="CY18" t="e">
        <f t="shared" si="15"/>
        <v>#DIV/0!</v>
      </c>
      <c r="CZ18" t="e">
        <f t="shared" si="15"/>
        <v>#DIV/0!</v>
      </c>
      <c r="DA18" t="e">
        <f t="shared" si="16"/>
        <v>#DIV/0!</v>
      </c>
      <c r="DB18" t="e">
        <f t="shared" si="16"/>
        <v>#DIV/0!</v>
      </c>
      <c r="DC18" t="e">
        <f t="shared" si="16"/>
        <v>#DIV/0!</v>
      </c>
      <c r="DE18" s="24">
        <f t="shared" si="38"/>
        <v>0</v>
      </c>
      <c r="DF18" s="24">
        <f t="shared" si="38"/>
        <v>0</v>
      </c>
      <c r="DG18" s="24">
        <f t="shared" si="39"/>
        <v>0</v>
      </c>
      <c r="DH18" s="24">
        <f t="shared" si="40"/>
        <v>0</v>
      </c>
      <c r="DI18" s="24">
        <f t="shared" si="17"/>
        <v>0</v>
      </c>
      <c r="DJ18" s="24">
        <f t="shared" si="17"/>
        <v>0</v>
      </c>
      <c r="DK18" s="24">
        <f t="shared" si="17"/>
        <v>0</v>
      </c>
      <c r="DL18" s="24">
        <f t="shared" si="17"/>
        <v>0</v>
      </c>
      <c r="DM18" s="24">
        <f t="shared" si="17"/>
        <v>0</v>
      </c>
      <c r="DN18" s="24">
        <f t="shared" si="18"/>
        <v>0</v>
      </c>
      <c r="DO18" s="24">
        <f t="shared" si="41"/>
        <v>0</v>
      </c>
      <c r="DP18" s="24">
        <f t="shared" si="41"/>
        <v>0</v>
      </c>
      <c r="DQ18" s="24">
        <f t="shared" si="41"/>
        <v>0</v>
      </c>
      <c r="DR18" s="24">
        <f t="shared" si="42"/>
        <v>0</v>
      </c>
      <c r="DS18" s="24">
        <f t="shared" si="43"/>
        <v>0</v>
      </c>
    </row>
    <row r="19" spans="1:123" ht="16.5" thickBot="1">
      <c r="A19" s="114" t="s">
        <v>151</v>
      </c>
      <c r="B19" s="25">
        <v>17</v>
      </c>
      <c r="C19" s="115" t="s">
        <v>168</v>
      </c>
      <c r="D19" s="85" t="s">
        <v>76</v>
      </c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119"/>
      <c r="T19" s="50" t="s">
        <v>36</v>
      </c>
      <c r="U19" s="116"/>
      <c r="V19" s="116"/>
      <c r="W19" s="116"/>
      <c r="X19" s="116"/>
      <c r="Y19" s="116"/>
      <c r="Z19" s="116"/>
      <c r="AA19" s="116"/>
      <c r="AB19" s="37"/>
      <c r="AC19" s="33"/>
      <c r="AD19" s="33"/>
      <c r="AE19" s="33"/>
      <c r="AF19" s="33"/>
      <c r="AG19" s="33"/>
      <c r="AH19" s="33"/>
      <c r="AI19" s="119"/>
      <c r="AJ19" s="50"/>
      <c r="AK19" s="93"/>
      <c r="AL19" s="33"/>
      <c r="AM19" s="33"/>
      <c r="AN19" s="36"/>
      <c r="AO19" s="36"/>
      <c r="AP19" s="36"/>
      <c r="AQ19" s="36"/>
      <c r="AR19" s="37"/>
      <c r="AS19" s="33"/>
      <c r="AT19" s="33"/>
      <c r="AU19" s="33"/>
      <c r="AV19" s="33"/>
      <c r="AW19" s="33"/>
      <c r="AX19" s="33"/>
      <c r="AY19" s="33"/>
      <c r="AZ19" s="38">
        <f t="shared" si="19"/>
        <v>1</v>
      </c>
      <c r="BA19" s="39">
        <f t="shared" ref="BA19:BB24" si="44">SUM(E19,U19,AK19)</f>
        <v>0</v>
      </c>
      <c r="BB19" s="40">
        <f t="shared" si="44"/>
        <v>0</v>
      </c>
      <c r="BC19" s="31">
        <f t="shared" si="20"/>
        <v>0</v>
      </c>
      <c r="BD19" s="40">
        <f t="shared" si="1"/>
        <v>0</v>
      </c>
      <c r="BE19" s="31">
        <f t="shared" si="21"/>
        <v>0</v>
      </c>
      <c r="BF19" s="40">
        <f t="shared" si="2"/>
        <v>0</v>
      </c>
      <c r="BG19" s="31">
        <f t="shared" si="22"/>
        <v>0</v>
      </c>
      <c r="BH19" s="40">
        <f t="shared" si="3"/>
        <v>0</v>
      </c>
      <c r="BI19" s="40">
        <f t="shared" si="3"/>
        <v>0</v>
      </c>
      <c r="BJ19" s="40">
        <f t="shared" si="3"/>
        <v>0</v>
      </c>
      <c r="BK19" s="40">
        <f t="shared" si="23"/>
        <v>0</v>
      </c>
      <c r="BL19" s="40">
        <f t="shared" si="23"/>
        <v>0</v>
      </c>
      <c r="BM19" s="31">
        <f t="shared" si="24"/>
        <v>0</v>
      </c>
      <c r="BN19" s="40">
        <f t="shared" si="4"/>
        <v>0</v>
      </c>
      <c r="BO19" s="40">
        <f t="shared" si="4"/>
        <v>0</v>
      </c>
      <c r="BP19" s="40">
        <f t="shared" si="25"/>
        <v>0</v>
      </c>
      <c r="BQ19" s="40">
        <f t="shared" si="26"/>
        <v>0</v>
      </c>
      <c r="BR19" s="40">
        <f t="shared" si="26"/>
        <v>0</v>
      </c>
      <c r="BS19" s="31">
        <f t="shared" si="27"/>
        <v>0</v>
      </c>
      <c r="BT19" s="40">
        <f t="shared" si="5"/>
        <v>0</v>
      </c>
      <c r="BU19" s="41">
        <f t="shared" si="5"/>
        <v>0</v>
      </c>
      <c r="BV19" s="41">
        <f t="shared" si="28"/>
        <v>0</v>
      </c>
      <c r="BW19" s="42"/>
      <c r="BX19" s="39">
        <f t="shared" si="29"/>
        <v>0</v>
      </c>
      <c r="BY19" s="40">
        <f t="shared" si="30"/>
        <v>0</v>
      </c>
      <c r="BZ19" s="40">
        <f t="shared" si="31"/>
        <v>0</v>
      </c>
      <c r="CA19" s="40">
        <f t="shared" si="32"/>
        <v>0</v>
      </c>
      <c r="CB19" s="40">
        <f t="shared" si="33"/>
        <v>0</v>
      </c>
      <c r="CC19" s="32">
        <f t="shared" si="34"/>
        <v>0</v>
      </c>
      <c r="CD19" s="176">
        <f t="shared" si="6"/>
        <v>-73.333333333333329</v>
      </c>
      <c r="CE19" s="24" t="str">
        <f t="shared" si="35"/>
        <v>NAO</v>
      </c>
      <c r="CF19" s="176">
        <f t="shared" si="7"/>
        <v>-93.333333333333329</v>
      </c>
      <c r="CG19" s="24" t="str">
        <f t="shared" si="36"/>
        <v>NAO</v>
      </c>
      <c r="CH19" s="176">
        <f t="shared" si="8"/>
        <v>-120</v>
      </c>
      <c r="CI19" s="24" t="str">
        <f t="shared" si="37"/>
        <v>NAO</v>
      </c>
      <c r="CK19">
        <f t="shared" si="9"/>
        <v>0</v>
      </c>
      <c r="CM19">
        <f t="shared" si="10"/>
        <v>0</v>
      </c>
      <c r="CN19">
        <f t="shared" si="11"/>
        <v>0</v>
      </c>
      <c r="CO19">
        <f t="shared" si="12"/>
        <v>0</v>
      </c>
      <c r="CP19">
        <f t="shared" si="13"/>
        <v>0</v>
      </c>
      <c r="CQ19">
        <f t="shared" si="14"/>
        <v>0</v>
      </c>
      <c r="CR19">
        <f t="shared" si="14"/>
        <v>0</v>
      </c>
      <c r="CS19">
        <f t="shared" si="14"/>
        <v>0</v>
      </c>
      <c r="CT19" t="e">
        <f t="shared" si="14"/>
        <v>#DIV/0!</v>
      </c>
      <c r="CU19" t="e">
        <f t="shared" si="14"/>
        <v>#DIV/0!</v>
      </c>
      <c r="CV19" t="e">
        <f t="shared" si="15"/>
        <v>#DIV/0!</v>
      </c>
      <c r="CW19" t="e">
        <f t="shared" si="15"/>
        <v>#DIV/0!</v>
      </c>
      <c r="CX19" t="e">
        <f t="shared" si="15"/>
        <v>#DIV/0!</v>
      </c>
      <c r="CY19" t="e">
        <f t="shared" si="15"/>
        <v>#DIV/0!</v>
      </c>
      <c r="CZ19" t="e">
        <f t="shared" si="15"/>
        <v>#DIV/0!</v>
      </c>
      <c r="DA19" t="e">
        <f t="shared" si="16"/>
        <v>#DIV/0!</v>
      </c>
      <c r="DB19" t="e">
        <f t="shared" si="16"/>
        <v>#DIV/0!</v>
      </c>
      <c r="DC19" t="e">
        <f t="shared" si="16"/>
        <v>#DIV/0!</v>
      </c>
      <c r="DE19" s="24">
        <f t="shared" si="38"/>
        <v>0</v>
      </c>
      <c r="DF19" s="24">
        <f t="shared" si="38"/>
        <v>0</v>
      </c>
      <c r="DG19" s="24">
        <f t="shared" si="39"/>
        <v>0</v>
      </c>
      <c r="DH19" s="24">
        <f t="shared" si="40"/>
        <v>0</v>
      </c>
      <c r="DI19" s="24">
        <f t="shared" ref="DI19:DM20" si="45">COUNTIF(BH19,"&lt;&gt;0")</f>
        <v>0</v>
      </c>
      <c r="DJ19" s="24">
        <f t="shared" si="45"/>
        <v>0</v>
      </c>
      <c r="DK19" s="24">
        <f t="shared" si="45"/>
        <v>0</v>
      </c>
      <c r="DL19" s="24">
        <f t="shared" si="45"/>
        <v>0</v>
      </c>
      <c r="DM19" s="24">
        <f t="shared" si="45"/>
        <v>0</v>
      </c>
      <c r="DN19" s="24">
        <f t="shared" si="18"/>
        <v>0</v>
      </c>
      <c r="DO19" s="24">
        <f t="shared" si="41"/>
        <v>0</v>
      </c>
      <c r="DP19" s="24">
        <f t="shared" si="41"/>
        <v>0</v>
      </c>
      <c r="DQ19" s="24">
        <f t="shared" si="41"/>
        <v>0</v>
      </c>
      <c r="DR19" s="24">
        <f t="shared" si="42"/>
        <v>0</v>
      </c>
      <c r="DS19" s="24">
        <f t="shared" si="43"/>
        <v>0</v>
      </c>
    </row>
    <row r="20" spans="1:123" ht="16.5" thickBot="1">
      <c r="A20" s="114" t="s">
        <v>151</v>
      </c>
      <c r="B20" s="25">
        <v>18</v>
      </c>
      <c r="C20" s="115" t="s">
        <v>169</v>
      </c>
      <c r="D20" s="85" t="s">
        <v>76</v>
      </c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119"/>
      <c r="T20" s="50" t="s">
        <v>36</v>
      </c>
      <c r="U20" s="116"/>
      <c r="V20" s="116"/>
      <c r="W20" s="116"/>
      <c r="X20" s="116"/>
      <c r="Y20" s="116"/>
      <c r="Z20" s="116"/>
      <c r="AA20" s="116"/>
      <c r="AB20" s="37"/>
      <c r="AC20" s="33"/>
      <c r="AD20" s="33"/>
      <c r="AE20" s="33"/>
      <c r="AF20" s="33"/>
      <c r="AG20" s="33"/>
      <c r="AH20" s="33"/>
      <c r="AI20" s="119"/>
      <c r="AJ20" s="50"/>
      <c r="AK20" s="93"/>
      <c r="AL20" s="33"/>
      <c r="AM20" s="33"/>
      <c r="AN20" s="36"/>
      <c r="AO20" s="36"/>
      <c r="AP20" s="36"/>
      <c r="AQ20" s="36"/>
      <c r="AR20" s="37"/>
      <c r="AS20" s="33"/>
      <c r="AT20" s="33"/>
      <c r="AU20" s="33"/>
      <c r="AV20" s="33"/>
      <c r="AW20" s="33"/>
      <c r="AX20" s="33"/>
      <c r="AY20" s="33"/>
      <c r="AZ20" s="38">
        <f t="shared" si="19"/>
        <v>1</v>
      </c>
      <c r="BA20" s="39">
        <f t="shared" si="44"/>
        <v>0</v>
      </c>
      <c r="BB20" s="40">
        <f t="shared" si="44"/>
        <v>0</v>
      </c>
      <c r="BC20" s="31">
        <f t="shared" si="20"/>
        <v>0</v>
      </c>
      <c r="BD20" s="40">
        <f t="shared" si="1"/>
        <v>0</v>
      </c>
      <c r="BE20" s="31">
        <f t="shared" si="21"/>
        <v>0</v>
      </c>
      <c r="BF20" s="40">
        <f t="shared" si="2"/>
        <v>0</v>
      </c>
      <c r="BG20" s="31">
        <f t="shared" si="22"/>
        <v>0</v>
      </c>
      <c r="BH20" s="40">
        <f t="shared" si="3"/>
        <v>0</v>
      </c>
      <c r="BI20" s="40">
        <f t="shared" si="3"/>
        <v>0</v>
      </c>
      <c r="BJ20" s="40">
        <f t="shared" si="3"/>
        <v>0</v>
      </c>
      <c r="BK20" s="40">
        <f t="shared" si="23"/>
        <v>0</v>
      </c>
      <c r="BL20" s="40">
        <f t="shared" si="23"/>
        <v>0</v>
      </c>
      <c r="BM20" s="31">
        <f t="shared" si="24"/>
        <v>0</v>
      </c>
      <c r="BN20" s="40">
        <f t="shared" si="4"/>
        <v>0</v>
      </c>
      <c r="BO20" s="40">
        <f t="shared" si="4"/>
        <v>0</v>
      </c>
      <c r="BP20" s="40">
        <f t="shared" si="25"/>
        <v>0</v>
      </c>
      <c r="BQ20" s="40">
        <f t="shared" si="26"/>
        <v>0</v>
      </c>
      <c r="BR20" s="40">
        <f t="shared" si="26"/>
        <v>0</v>
      </c>
      <c r="BS20" s="31">
        <f t="shared" si="27"/>
        <v>0</v>
      </c>
      <c r="BT20" s="40">
        <f t="shared" si="5"/>
        <v>0</v>
      </c>
      <c r="BU20" s="41">
        <f t="shared" si="5"/>
        <v>0</v>
      </c>
      <c r="BV20" s="41">
        <f t="shared" si="28"/>
        <v>0</v>
      </c>
      <c r="BW20" s="42"/>
      <c r="BX20" s="39">
        <f t="shared" si="29"/>
        <v>0</v>
      </c>
      <c r="BY20" s="40">
        <f t="shared" si="30"/>
        <v>0</v>
      </c>
      <c r="BZ20" s="40">
        <f t="shared" si="31"/>
        <v>0</v>
      </c>
      <c r="CA20" s="40">
        <f t="shared" si="32"/>
        <v>0</v>
      </c>
      <c r="CB20" s="40">
        <f t="shared" si="33"/>
        <v>0</v>
      </c>
      <c r="CC20" s="32">
        <f t="shared" si="34"/>
        <v>0</v>
      </c>
      <c r="CD20" s="176">
        <f t="shared" si="6"/>
        <v>-73.333333333333329</v>
      </c>
      <c r="CE20" s="24" t="str">
        <f t="shared" si="35"/>
        <v>NAO</v>
      </c>
      <c r="CF20" s="176">
        <f t="shared" si="7"/>
        <v>-93.333333333333329</v>
      </c>
      <c r="CG20" s="24" t="str">
        <f t="shared" si="36"/>
        <v>NAO</v>
      </c>
      <c r="CH20" s="176">
        <f t="shared" si="8"/>
        <v>-120</v>
      </c>
      <c r="CI20" s="24" t="str">
        <f t="shared" si="37"/>
        <v>NAO</v>
      </c>
      <c r="CK20">
        <f t="shared" si="9"/>
        <v>0</v>
      </c>
      <c r="CM20">
        <f t="shared" si="10"/>
        <v>0</v>
      </c>
      <c r="CN20">
        <f t="shared" si="11"/>
        <v>0</v>
      </c>
      <c r="CO20">
        <f t="shared" si="12"/>
        <v>0</v>
      </c>
      <c r="CP20">
        <f t="shared" si="13"/>
        <v>0</v>
      </c>
      <c r="CQ20">
        <f t="shared" si="14"/>
        <v>0</v>
      </c>
      <c r="CR20">
        <f t="shared" si="14"/>
        <v>0</v>
      </c>
      <c r="CS20">
        <f t="shared" si="14"/>
        <v>0</v>
      </c>
      <c r="CT20" t="e">
        <f t="shared" si="14"/>
        <v>#DIV/0!</v>
      </c>
      <c r="CU20" t="e">
        <f t="shared" si="14"/>
        <v>#DIV/0!</v>
      </c>
      <c r="CV20" t="e">
        <f t="shared" si="15"/>
        <v>#DIV/0!</v>
      </c>
      <c r="CW20" t="e">
        <f t="shared" si="15"/>
        <v>#DIV/0!</v>
      </c>
      <c r="CX20" t="e">
        <f t="shared" si="15"/>
        <v>#DIV/0!</v>
      </c>
      <c r="CY20" t="e">
        <f t="shared" si="15"/>
        <v>#DIV/0!</v>
      </c>
      <c r="CZ20" t="e">
        <f t="shared" si="15"/>
        <v>#DIV/0!</v>
      </c>
      <c r="DA20" t="e">
        <f t="shared" si="16"/>
        <v>#DIV/0!</v>
      </c>
      <c r="DB20" t="e">
        <f t="shared" si="16"/>
        <v>#DIV/0!</v>
      </c>
      <c r="DC20" t="e">
        <f t="shared" si="16"/>
        <v>#DIV/0!</v>
      </c>
      <c r="DE20" s="24">
        <f t="shared" si="38"/>
        <v>0</v>
      </c>
      <c r="DF20" s="24">
        <f t="shared" si="38"/>
        <v>0</v>
      </c>
      <c r="DG20" s="24">
        <f t="shared" si="39"/>
        <v>0</v>
      </c>
      <c r="DH20" s="24">
        <f t="shared" si="40"/>
        <v>0</v>
      </c>
      <c r="DI20" s="24">
        <f t="shared" si="45"/>
        <v>0</v>
      </c>
      <c r="DJ20" s="24">
        <f t="shared" si="45"/>
        <v>0</v>
      </c>
      <c r="DK20" s="24">
        <f t="shared" si="45"/>
        <v>0</v>
      </c>
      <c r="DL20" s="24">
        <f t="shared" si="45"/>
        <v>0</v>
      </c>
      <c r="DM20" s="24">
        <f t="shared" si="45"/>
        <v>0</v>
      </c>
      <c r="DN20" s="24">
        <f t="shared" si="18"/>
        <v>0</v>
      </c>
      <c r="DO20" s="24">
        <f t="shared" si="41"/>
        <v>0</v>
      </c>
      <c r="DP20" s="24">
        <f t="shared" si="41"/>
        <v>0</v>
      </c>
      <c r="DQ20" s="24">
        <f t="shared" si="41"/>
        <v>0</v>
      </c>
      <c r="DR20" s="24">
        <f t="shared" si="42"/>
        <v>0</v>
      </c>
      <c r="DS20" s="24">
        <f t="shared" si="43"/>
        <v>0</v>
      </c>
    </row>
    <row r="21" spans="1:123" ht="16.5" thickBot="1">
      <c r="A21" s="114" t="s">
        <v>151</v>
      </c>
      <c r="B21" s="25">
        <v>19</v>
      </c>
      <c r="C21" s="115" t="s">
        <v>170</v>
      </c>
      <c r="D21" s="85" t="s">
        <v>36</v>
      </c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119"/>
      <c r="T21" s="50" t="s">
        <v>76</v>
      </c>
      <c r="U21" s="116"/>
      <c r="V21" s="116"/>
      <c r="W21" s="116"/>
      <c r="X21" s="116"/>
      <c r="Y21" s="116"/>
      <c r="Z21" s="116"/>
      <c r="AA21" s="116"/>
      <c r="AB21" s="37"/>
      <c r="AC21" s="33"/>
      <c r="AD21" s="33"/>
      <c r="AE21" s="33"/>
      <c r="AF21" s="33"/>
      <c r="AG21" s="33"/>
      <c r="AH21" s="33"/>
      <c r="AI21" s="119"/>
      <c r="AJ21" s="50"/>
      <c r="AK21" s="93"/>
      <c r="AL21" s="33"/>
      <c r="AM21" s="33"/>
      <c r="AN21" s="36"/>
      <c r="AO21" s="36"/>
      <c r="AP21" s="36"/>
      <c r="AQ21" s="36"/>
      <c r="AR21" s="37"/>
      <c r="AS21" s="33"/>
      <c r="AT21" s="33"/>
      <c r="AU21" s="33"/>
      <c r="AV21" s="33"/>
      <c r="AW21" s="33"/>
      <c r="AX21" s="33"/>
      <c r="AY21" s="33"/>
      <c r="AZ21" s="38">
        <f>COUNTIF(D21:AY21,"P")</f>
        <v>1</v>
      </c>
      <c r="BA21" s="39">
        <f t="shared" si="44"/>
        <v>0</v>
      </c>
      <c r="BB21" s="40">
        <f t="shared" si="44"/>
        <v>0</v>
      </c>
      <c r="BC21" s="31">
        <f>SUM(BA21:BB21)</f>
        <v>0</v>
      </c>
      <c r="BD21" s="40">
        <f>SUM(G21,W21,AM21)</f>
        <v>0</v>
      </c>
      <c r="BE21" s="31">
        <f>SUM(BC21:BD21)</f>
        <v>0</v>
      </c>
      <c r="BF21" s="40">
        <f>SUM(H21,X21,AN21)</f>
        <v>0</v>
      </c>
      <c r="BG21" s="31">
        <f>BA21+BB21+BD21+BF21</f>
        <v>0</v>
      </c>
      <c r="BH21" s="40">
        <f t="shared" ref="BH21:BJ24" si="46">SUM(I21,Y21,AO21)</f>
        <v>0</v>
      </c>
      <c r="BI21" s="40">
        <f t="shared" si="46"/>
        <v>0</v>
      </c>
      <c r="BJ21" s="40">
        <f t="shared" si="46"/>
        <v>0</v>
      </c>
      <c r="BK21" s="40">
        <f t="shared" ref="BK21:BL24" si="47">SUM(AR21,AB21,L21)</f>
        <v>0</v>
      </c>
      <c r="BL21" s="40">
        <f t="shared" si="47"/>
        <v>0</v>
      </c>
      <c r="BM21" s="31">
        <f>SUM(BK21:BL21)</f>
        <v>0</v>
      </c>
      <c r="BN21" s="40">
        <f t="shared" ref="BN21:BO24" si="48">SUM(AT21,AD21,N21)</f>
        <v>0</v>
      </c>
      <c r="BO21" s="40">
        <f t="shared" si="48"/>
        <v>0</v>
      </c>
      <c r="BP21" s="40">
        <f>IF(BO21&gt;=3,3,BO21)</f>
        <v>0</v>
      </c>
      <c r="BQ21" s="40">
        <f t="shared" ref="BQ21:BR24" si="49">SUM(AV21,AF21,P21)</f>
        <v>0</v>
      </c>
      <c r="BR21" s="40">
        <f t="shared" si="49"/>
        <v>0</v>
      </c>
      <c r="BS21" s="31">
        <f>SUM(BQ21:BR21)</f>
        <v>0</v>
      </c>
      <c r="BT21" s="40">
        <f t="shared" ref="BT21:BU24" si="50">SUM(AX21,AH21,R21)</f>
        <v>0</v>
      </c>
      <c r="BU21" s="41">
        <f t="shared" si="50"/>
        <v>0</v>
      </c>
      <c r="BV21" s="41">
        <f>IF(BU21&gt;=3,3,BU21)</f>
        <v>0</v>
      </c>
      <c r="BW21" s="42"/>
      <c r="BX21" s="39">
        <f>(BA21*100)+(BB21*80)+(BD21*60)+(BF21*40)+(BH21*20)</f>
        <v>0</v>
      </c>
      <c r="BY21" s="40">
        <f>IF(BI21&gt;3,30,BI21*10)</f>
        <v>0</v>
      </c>
      <c r="BZ21" s="40">
        <f>IF(BJ21&gt;3,15,BJ21*5)</f>
        <v>0</v>
      </c>
      <c r="CA21" s="40">
        <f>(BK21*200)+(BL21*100)+(BN21*50)+(BP21*20)</f>
        <v>0</v>
      </c>
      <c r="CB21" s="40">
        <f>(BQ21*100)+(BR21*50)+(BT21*25)+(BV21*10)</f>
        <v>0</v>
      </c>
      <c r="CC21" s="32">
        <f t="shared" si="34"/>
        <v>0</v>
      </c>
      <c r="CD21" s="176">
        <f t="shared" si="6"/>
        <v>-73.333333333333329</v>
      </c>
      <c r="CE21" s="24" t="str">
        <f t="shared" si="35"/>
        <v>NAO</v>
      </c>
      <c r="CF21" s="176">
        <f t="shared" si="7"/>
        <v>-93.333333333333329</v>
      </c>
      <c r="CG21" s="24" t="str">
        <f t="shared" si="36"/>
        <v>NAO</v>
      </c>
      <c r="CH21" s="176">
        <f t="shared" si="8"/>
        <v>-120</v>
      </c>
      <c r="CI21" s="24" t="str">
        <f t="shared" si="37"/>
        <v>NAO</v>
      </c>
      <c r="CK21">
        <f>(CC21/(SUM($CC$3:$CC$24))*100)</f>
        <v>0</v>
      </c>
      <c r="CM21">
        <f t="shared" ref="CM21:CN24" si="51">BA21/(SUM(BA$3:BA$24)/100)</f>
        <v>0</v>
      </c>
      <c r="CN21">
        <f t="shared" si="51"/>
        <v>0</v>
      </c>
      <c r="CO21">
        <f>BD21/(SUM(BD$3:BD$24)/100)</f>
        <v>0</v>
      </c>
      <c r="CP21">
        <f>BF21/(SUM(BF$3:BF$24)/100)</f>
        <v>0</v>
      </c>
      <c r="CQ21">
        <f t="shared" ref="CQ21:CU24" si="52">BH21/(SUM(BH$3:BH$24)/100)</f>
        <v>0</v>
      </c>
      <c r="CR21">
        <f t="shared" si="52"/>
        <v>0</v>
      </c>
      <c r="CS21">
        <f t="shared" si="52"/>
        <v>0</v>
      </c>
      <c r="CT21" t="e">
        <f t="shared" si="52"/>
        <v>#DIV/0!</v>
      </c>
      <c r="CU21" t="e">
        <f t="shared" si="52"/>
        <v>#DIV/0!</v>
      </c>
      <c r="CV21" t="e">
        <f t="shared" ref="CV21:CZ24" si="53">BN21/(SUM(BN$3:BN$24)/100)</f>
        <v>#DIV/0!</v>
      </c>
      <c r="CW21" t="e">
        <f t="shared" si="53"/>
        <v>#DIV/0!</v>
      </c>
      <c r="CX21" t="e">
        <f t="shared" si="53"/>
        <v>#DIV/0!</v>
      </c>
      <c r="CY21" t="e">
        <f t="shared" si="53"/>
        <v>#DIV/0!</v>
      </c>
      <c r="CZ21" t="e">
        <f t="shared" si="53"/>
        <v>#DIV/0!</v>
      </c>
      <c r="DA21" t="e">
        <f t="shared" ref="DA21:DC24" si="54">BT21/(SUM(BT$3:BT$24)/100)</f>
        <v>#DIV/0!</v>
      </c>
      <c r="DB21" t="e">
        <f t="shared" si="54"/>
        <v>#DIV/0!</v>
      </c>
      <c r="DC21" t="e">
        <f t="shared" si="54"/>
        <v>#DIV/0!</v>
      </c>
      <c r="DE21" s="24">
        <f t="shared" ref="DE21:DF24" si="55">COUNTIF(BA21,"&lt;&gt;0")</f>
        <v>0</v>
      </c>
      <c r="DF21" s="24">
        <f t="shared" si="55"/>
        <v>0</v>
      </c>
      <c r="DG21" s="24">
        <f>COUNTIF(BD21,"&lt;&gt;0")</f>
        <v>0</v>
      </c>
      <c r="DH21" s="24">
        <f>COUNTIF(BF21,"&lt;&gt;0")</f>
        <v>0</v>
      </c>
      <c r="DI21" s="24">
        <f t="shared" ref="DI21:DM24" si="56">COUNTIF(BH21,"&lt;&gt;0")</f>
        <v>0</v>
      </c>
      <c r="DJ21" s="24">
        <f t="shared" si="56"/>
        <v>0</v>
      </c>
      <c r="DK21" s="24">
        <f t="shared" si="56"/>
        <v>0</v>
      </c>
      <c r="DL21" s="24">
        <f t="shared" si="56"/>
        <v>0</v>
      </c>
      <c r="DM21" s="24">
        <f t="shared" si="56"/>
        <v>0</v>
      </c>
      <c r="DN21" s="24">
        <f>COUNTIF(BN21,"&lt;&gt;0")</f>
        <v>0</v>
      </c>
      <c r="DO21" s="24">
        <f t="shared" ref="DO21:DQ24" si="57">COUNTIF(BP21,"&lt;&gt;0")</f>
        <v>0</v>
      </c>
      <c r="DP21" s="24">
        <f t="shared" si="57"/>
        <v>0</v>
      </c>
      <c r="DQ21" s="24">
        <f t="shared" si="57"/>
        <v>0</v>
      </c>
      <c r="DR21" s="24"/>
      <c r="DS21" s="24"/>
    </row>
    <row r="22" spans="1:123" ht="16.5" thickBot="1">
      <c r="A22" s="114" t="s">
        <v>151</v>
      </c>
      <c r="B22" s="25">
        <v>20</v>
      </c>
      <c r="C22" s="115" t="s">
        <v>171</v>
      </c>
      <c r="D22" s="85" t="s">
        <v>36</v>
      </c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119"/>
      <c r="T22" s="50" t="s">
        <v>76</v>
      </c>
      <c r="U22" s="116"/>
      <c r="V22" s="116"/>
      <c r="W22" s="116"/>
      <c r="X22" s="116"/>
      <c r="Y22" s="116"/>
      <c r="Z22" s="116"/>
      <c r="AA22" s="116"/>
      <c r="AB22" s="37"/>
      <c r="AC22" s="33"/>
      <c r="AD22" s="33"/>
      <c r="AE22" s="33"/>
      <c r="AF22" s="33"/>
      <c r="AG22" s="33"/>
      <c r="AH22" s="33"/>
      <c r="AI22" s="119"/>
      <c r="AJ22" s="50"/>
      <c r="AK22" s="93"/>
      <c r="AL22" s="33"/>
      <c r="AM22" s="33"/>
      <c r="AN22" s="36"/>
      <c r="AO22" s="36"/>
      <c r="AP22" s="36"/>
      <c r="AQ22" s="36"/>
      <c r="AR22" s="37"/>
      <c r="AS22" s="33"/>
      <c r="AT22" s="33"/>
      <c r="AU22" s="33"/>
      <c r="AV22" s="33"/>
      <c r="AW22" s="33"/>
      <c r="AX22" s="33"/>
      <c r="AY22" s="33"/>
      <c r="AZ22" s="38">
        <f>COUNTIF(D22:AY22,"P")</f>
        <v>1</v>
      </c>
      <c r="BA22" s="39">
        <f t="shared" si="44"/>
        <v>0</v>
      </c>
      <c r="BB22" s="40">
        <f t="shared" si="44"/>
        <v>0</v>
      </c>
      <c r="BC22" s="31">
        <f>SUM(BA22:BB22)</f>
        <v>0</v>
      </c>
      <c r="BD22" s="40">
        <f>SUM(G22,W22,AM22)</f>
        <v>0</v>
      </c>
      <c r="BE22" s="31">
        <f>SUM(BC22:BD22)</f>
        <v>0</v>
      </c>
      <c r="BF22" s="40">
        <f>SUM(H22,X22,AN22)</f>
        <v>0</v>
      </c>
      <c r="BG22" s="31">
        <f>BA22+BB22+BD22+BF22</f>
        <v>0</v>
      </c>
      <c r="BH22" s="40">
        <f t="shared" si="46"/>
        <v>0</v>
      </c>
      <c r="BI22" s="40">
        <f t="shared" si="46"/>
        <v>0</v>
      </c>
      <c r="BJ22" s="40">
        <f t="shared" si="46"/>
        <v>0</v>
      </c>
      <c r="BK22" s="40">
        <f t="shared" si="47"/>
        <v>0</v>
      </c>
      <c r="BL22" s="40">
        <f t="shared" si="47"/>
        <v>0</v>
      </c>
      <c r="BM22" s="31">
        <f>SUM(BK22:BL22)</f>
        <v>0</v>
      </c>
      <c r="BN22" s="40">
        <f t="shared" si="48"/>
        <v>0</v>
      </c>
      <c r="BO22" s="40">
        <f t="shared" si="48"/>
        <v>0</v>
      </c>
      <c r="BP22" s="40">
        <f>IF(BO22&gt;=3,3,BO22)</f>
        <v>0</v>
      </c>
      <c r="BQ22" s="40">
        <f t="shared" si="49"/>
        <v>0</v>
      </c>
      <c r="BR22" s="40">
        <f t="shared" si="49"/>
        <v>0</v>
      </c>
      <c r="BS22" s="31">
        <f>SUM(BQ22:BR22)</f>
        <v>0</v>
      </c>
      <c r="BT22" s="40">
        <f t="shared" si="50"/>
        <v>0</v>
      </c>
      <c r="BU22" s="41">
        <f t="shared" si="50"/>
        <v>0</v>
      </c>
      <c r="BV22" s="41">
        <f>IF(BU22&gt;=3,3,BU22)</f>
        <v>0</v>
      </c>
      <c r="BW22" s="42"/>
      <c r="BX22" s="39">
        <f>(BA22*100)+(BB22*80)+(BD22*60)+(BF22*40)+(BH22*20)</f>
        <v>0</v>
      </c>
      <c r="BY22" s="40">
        <f>IF(BI22&gt;3,30,BI22*10)</f>
        <v>0</v>
      </c>
      <c r="BZ22" s="40">
        <f>IF(BJ22&gt;3,15,BJ22*5)</f>
        <v>0</v>
      </c>
      <c r="CA22" s="40">
        <f>(BK22*200)+(BL22*100)+(BN22*50)+(BP22*20)</f>
        <v>0</v>
      </c>
      <c r="CB22" s="40">
        <f>(BQ22*100)+(BR22*50)+(BT22*25)+(BV22*10)</f>
        <v>0</v>
      </c>
      <c r="CC22" s="32">
        <f t="shared" si="34"/>
        <v>0</v>
      </c>
      <c r="CD22" s="176">
        <f t="shared" si="6"/>
        <v>-73.333333333333329</v>
      </c>
      <c r="CE22" s="24" t="str">
        <f t="shared" si="35"/>
        <v>NAO</v>
      </c>
      <c r="CF22" s="176">
        <f t="shared" si="7"/>
        <v>-93.333333333333329</v>
      </c>
      <c r="CG22" s="24" t="str">
        <f t="shared" si="36"/>
        <v>NAO</v>
      </c>
      <c r="CH22" s="176">
        <f t="shared" si="8"/>
        <v>-120</v>
      </c>
      <c r="CI22" s="24" t="str">
        <f t="shared" si="37"/>
        <v>NAO</v>
      </c>
      <c r="CK22">
        <f>(CC22/(SUM($CC$3:$CC$24))*100)</f>
        <v>0</v>
      </c>
      <c r="CM22">
        <f t="shared" si="51"/>
        <v>0</v>
      </c>
      <c r="CN22">
        <f t="shared" si="51"/>
        <v>0</v>
      </c>
      <c r="CO22">
        <f>BD22/(SUM(BD$3:BD$24)/100)</f>
        <v>0</v>
      </c>
      <c r="CP22">
        <f>BF22/(SUM(BF$3:BF$24)/100)</f>
        <v>0</v>
      </c>
      <c r="CQ22">
        <f t="shared" si="52"/>
        <v>0</v>
      </c>
      <c r="CR22">
        <f t="shared" si="52"/>
        <v>0</v>
      </c>
      <c r="CS22">
        <f t="shared" si="52"/>
        <v>0</v>
      </c>
      <c r="CT22" t="e">
        <f t="shared" si="52"/>
        <v>#DIV/0!</v>
      </c>
      <c r="CU22" t="e">
        <f t="shared" si="52"/>
        <v>#DIV/0!</v>
      </c>
      <c r="CV22" t="e">
        <f t="shared" si="53"/>
        <v>#DIV/0!</v>
      </c>
      <c r="CW22" t="e">
        <f t="shared" si="53"/>
        <v>#DIV/0!</v>
      </c>
      <c r="CX22" t="e">
        <f t="shared" si="53"/>
        <v>#DIV/0!</v>
      </c>
      <c r="CY22" t="e">
        <f t="shared" si="53"/>
        <v>#DIV/0!</v>
      </c>
      <c r="CZ22" t="e">
        <f t="shared" si="53"/>
        <v>#DIV/0!</v>
      </c>
      <c r="DA22" t="e">
        <f t="shared" si="54"/>
        <v>#DIV/0!</v>
      </c>
      <c r="DB22" t="e">
        <f t="shared" si="54"/>
        <v>#DIV/0!</v>
      </c>
      <c r="DC22" t="e">
        <f t="shared" si="54"/>
        <v>#DIV/0!</v>
      </c>
      <c r="DE22" s="24">
        <f t="shared" si="55"/>
        <v>0</v>
      </c>
      <c r="DF22" s="24">
        <f t="shared" si="55"/>
        <v>0</v>
      </c>
      <c r="DG22" s="24">
        <f>COUNTIF(BD22,"&lt;&gt;0")</f>
        <v>0</v>
      </c>
      <c r="DH22" s="24">
        <f>COUNTIF(BF22,"&lt;&gt;0")</f>
        <v>0</v>
      </c>
      <c r="DI22" s="24">
        <f t="shared" si="56"/>
        <v>0</v>
      </c>
      <c r="DJ22" s="24">
        <f t="shared" si="56"/>
        <v>0</v>
      </c>
      <c r="DK22" s="24">
        <f t="shared" si="56"/>
        <v>0</v>
      </c>
      <c r="DL22" s="24">
        <f t="shared" si="56"/>
        <v>0</v>
      </c>
      <c r="DM22" s="24">
        <f t="shared" si="56"/>
        <v>0</v>
      </c>
      <c r="DN22" s="24">
        <f>COUNTIF(BN22,"&lt;&gt;0")</f>
        <v>0</v>
      </c>
      <c r="DO22" s="24">
        <f t="shared" si="57"/>
        <v>0</v>
      </c>
      <c r="DP22" s="24">
        <f t="shared" si="57"/>
        <v>0</v>
      </c>
      <c r="DQ22" s="24">
        <f t="shared" si="57"/>
        <v>0</v>
      </c>
      <c r="DR22" s="24"/>
      <c r="DS22" s="24"/>
    </row>
    <row r="23" spans="1:123" ht="16.5" thickBot="1">
      <c r="A23" s="114" t="s">
        <v>151</v>
      </c>
      <c r="B23" s="25">
        <v>21</v>
      </c>
      <c r="C23" s="115" t="s">
        <v>172</v>
      </c>
      <c r="D23" s="85" t="s">
        <v>36</v>
      </c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119"/>
      <c r="T23" s="50" t="s">
        <v>76</v>
      </c>
      <c r="U23" s="116"/>
      <c r="V23" s="116"/>
      <c r="W23" s="116"/>
      <c r="X23" s="116"/>
      <c r="Y23" s="116"/>
      <c r="Z23" s="116"/>
      <c r="AA23" s="116"/>
      <c r="AB23" s="37"/>
      <c r="AC23" s="33"/>
      <c r="AD23" s="33"/>
      <c r="AE23" s="33"/>
      <c r="AF23" s="33"/>
      <c r="AG23" s="33"/>
      <c r="AH23" s="33"/>
      <c r="AI23" s="119"/>
      <c r="AJ23" s="50"/>
      <c r="AK23" s="93"/>
      <c r="AL23" s="33"/>
      <c r="AM23" s="33"/>
      <c r="AN23" s="36"/>
      <c r="AO23" s="36"/>
      <c r="AP23" s="36"/>
      <c r="AQ23" s="36"/>
      <c r="AR23" s="37"/>
      <c r="AS23" s="33"/>
      <c r="AT23" s="33"/>
      <c r="AU23" s="33"/>
      <c r="AV23" s="33"/>
      <c r="AW23" s="33"/>
      <c r="AX23" s="33"/>
      <c r="AY23" s="33"/>
      <c r="AZ23" s="38">
        <f>COUNTIF(D23:AY23,"P")</f>
        <v>1</v>
      </c>
      <c r="BA23" s="39">
        <f t="shared" si="44"/>
        <v>0</v>
      </c>
      <c r="BB23" s="40">
        <f t="shared" si="44"/>
        <v>0</v>
      </c>
      <c r="BC23" s="31">
        <f>SUM(BA23:BB23)</f>
        <v>0</v>
      </c>
      <c r="BD23" s="40">
        <f>SUM(G23,W23,AM23)</f>
        <v>0</v>
      </c>
      <c r="BE23" s="31">
        <f>SUM(BC23:BD23)</f>
        <v>0</v>
      </c>
      <c r="BF23" s="40">
        <f>SUM(H23,X23,AN23)</f>
        <v>0</v>
      </c>
      <c r="BG23" s="31">
        <f>BA23+BB23+BD23+BF23</f>
        <v>0</v>
      </c>
      <c r="BH23" s="40">
        <f t="shared" si="46"/>
        <v>0</v>
      </c>
      <c r="BI23" s="40">
        <f t="shared" si="46"/>
        <v>0</v>
      </c>
      <c r="BJ23" s="40">
        <f t="shared" si="46"/>
        <v>0</v>
      </c>
      <c r="BK23" s="40">
        <f t="shared" si="47"/>
        <v>0</v>
      </c>
      <c r="BL23" s="40">
        <f t="shared" si="47"/>
        <v>0</v>
      </c>
      <c r="BM23" s="31">
        <f>SUM(BK23:BL23)</f>
        <v>0</v>
      </c>
      <c r="BN23" s="40">
        <f t="shared" si="48"/>
        <v>0</v>
      </c>
      <c r="BO23" s="40">
        <f t="shared" si="48"/>
        <v>0</v>
      </c>
      <c r="BP23" s="40">
        <f>IF(BO23&gt;=3,3,BO23)</f>
        <v>0</v>
      </c>
      <c r="BQ23" s="40">
        <f t="shared" si="49"/>
        <v>0</v>
      </c>
      <c r="BR23" s="40">
        <f t="shared" si="49"/>
        <v>0</v>
      </c>
      <c r="BS23" s="31">
        <f>SUM(BQ23:BR23)</f>
        <v>0</v>
      </c>
      <c r="BT23" s="40">
        <f t="shared" si="50"/>
        <v>0</v>
      </c>
      <c r="BU23" s="41">
        <f t="shared" si="50"/>
        <v>0</v>
      </c>
      <c r="BV23" s="41">
        <f>IF(BU23&gt;=3,3,BU23)</f>
        <v>0</v>
      </c>
      <c r="BW23" s="42"/>
      <c r="BX23" s="39">
        <f>(BA23*100)+(BB23*80)+(BD23*60)+(BF23*40)+(BH23*20)</f>
        <v>0</v>
      </c>
      <c r="BY23" s="40">
        <f>IF(BI23&gt;3,30,BI23*10)</f>
        <v>0</v>
      </c>
      <c r="BZ23" s="40">
        <f>IF(BJ23&gt;3,15,BJ23*5)</f>
        <v>0</v>
      </c>
      <c r="CA23" s="40">
        <f>(BK23*200)+(BL23*100)+(BN23*50)+(BP23*20)</f>
        <v>0</v>
      </c>
      <c r="CB23" s="40">
        <f>(BQ23*100)+(BR23*50)+(BT23*25)+(BV23*10)</f>
        <v>0</v>
      </c>
      <c r="CC23" s="32">
        <f t="shared" si="34"/>
        <v>0</v>
      </c>
      <c r="CD23" s="176">
        <f t="shared" si="6"/>
        <v>-73.333333333333329</v>
      </c>
      <c r="CE23" s="24" t="str">
        <f t="shared" si="35"/>
        <v>NAO</v>
      </c>
      <c r="CF23" s="176">
        <f t="shared" si="7"/>
        <v>-93.333333333333329</v>
      </c>
      <c r="CG23" s="24" t="str">
        <f t="shared" si="36"/>
        <v>NAO</v>
      </c>
      <c r="CH23" s="176">
        <f t="shared" si="8"/>
        <v>-120</v>
      </c>
      <c r="CI23" s="24" t="str">
        <f t="shared" si="37"/>
        <v>NAO</v>
      </c>
      <c r="CK23">
        <f>(CC23/(SUM($CC$3:$CC$24))*100)</f>
        <v>0</v>
      </c>
      <c r="CM23">
        <f t="shared" si="51"/>
        <v>0</v>
      </c>
      <c r="CN23">
        <f t="shared" si="51"/>
        <v>0</v>
      </c>
      <c r="CO23">
        <f>BD23/(SUM(BD$3:BD$24)/100)</f>
        <v>0</v>
      </c>
      <c r="CP23">
        <f>BF23/(SUM(BF$3:BF$24)/100)</f>
        <v>0</v>
      </c>
      <c r="CQ23">
        <f t="shared" si="52"/>
        <v>0</v>
      </c>
      <c r="CR23">
        <f t="shared" si="52"/>
        <v>0</v>
      </c>
      <c r="CS23">
        <f t="shared" si="52"/>
        <v>0</v>
      </c>
      <c r="CT23" t="e">
        <f t="shared" si="52"/>
        <v>#DIV/0!</v>
      </c>
      <c r="CU23" t="e">
        <f t="shared" si="52"/>
        <v>#DIV/0!</v>
      </c>
      <c r="CV23" t="e">
        <f t="shared" si="53"/>
        <v>#DIV/0!</v>
      </c>
      <c r="CW23" t="e">
        <f t="shared" si="53"/>
        <v>#DIV/0!</v>
      </c>
      <c r="CX23" t="e">
        <f t="shared" si="53"/>
        <v>#DIV/0!</v>
      </c>
      <c r="CY23" t="e">
        <f t="shared" si="53"/>
        <v>#DIV/0!</v>
      </c>
      <c r="CZ23" t="e">
        <f t="shared" si="53"/>
        <v>#DIV/0!</v>
      </c>
      <c r="DA23" t="e">
        <f t="shared" si="54"/>
        <v>#DIV/0!</v>
      </c>
      <c r="DB23" t="e">
        <f t="shared" si="54"/>
        <v>#DIV/0!</v>
      </c>
      <c r="DC23" t="e">
        <f t="shared" si="54"/>
        <v>#DIV/0!</v>
      </c>
      <c r="DE23" s="24">
        <f t="shared" si="55"/>
        <v>0</v>
      </c>
      <c r="DF23" s="24">
        <f t="shared" si="55"/>
        <v>0</v>
      </c>
      <c r="DG23" s="24">
        <f>COUNTIF(BD23,"&lt;&gt;0")</f>
        <v>0</v>
      </c>
      <c r="DH23" s="24">
        <f>COUNTIF(BF23,"&lt;&gt;0")</f>
        <v>0</v>
      </c>
      <c r="DI23" s="24">
        <f t="shared" si="56"/>
        <v>0</v>
      </c>
      <c r="DJ23" s="24">
        <f t="shared" si="56"/>
        <v>0</v>
      </c>
      <c r="DK23" s="24">
        <f t="shared" si="56"/>
        <v>0</v>
      </c>
      <c r="DL23" s="24">
        <f t="shared" si="56"/>
        <v>0</v>
      </c>
      <c r="DM23" s="24">
        <f t="shared" si="56"/>
        <v>0</v>
      </c>
      <c r="DN23" s="24">
        <f>COUNTIF(BN23,"&lt;&gt;0")</f>
        <v>0</v>
      </c>
      <c r="DO23" s="24">
        <f t="shared" si="57"/>
        <v>0</v>
      </c>
      <c r="DP23" s="24">
        <f t="shared" si="57"/>
        <v>0</v>
      </c>
      <c r="DQ23" s="24">
        <f t="shared" si="57"/>
        <v>0</v>
      </c>
      <c r="DR23" s="24"/>
      <c r="DS23" s="24"/>
    </row>
    <row r="24" spans="1:123" ht="16.5" thickBot="1">
      <c r="A24" s="114" t="s">
        <v>151</v>
      </c>
      <c r="B24" s="25">
        <v>22</v>
      </c>
      <c r="C24" s="115" t="s">
        <v>173</v>
      </c>
      <c r="D24" s="85" t="s">
        <v>76</v>
      </c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119"/>
      <c r="T24" s="50" t="s">
        <v>76</v>
      </c>
      <c r="U24" s="116"/>
      <c r="V24" s="116"/>
      <c r="W24" s="116"/>
      <c r="X24" s="116"/>
      <c r="Y24" s="116"/>
      <c r="Z24" s="116"/>
      <c r="AA24" s="116"/>
      <c r="AB24" s="37"/>
      <c r="AC24" s="33"/>
      <c r="AD24" s="33"/>
      <c r="AE24" s="33"/>
      <c r="AF24" s="33"/>
      <c r="AG24" s="33"/>
      <c r="AH24" s="33"/>
      <c r="AI24" s="119"/>
      <c r="AJ24" s="50"/>
      <c r="AK24" s="93"/>
      <c r="AL24" s="33"/>
      <c r="AM24" s="33"/>
      <c r="AN24" s="36"/>
      <c r="AO24" s="36"/>
      <c r="AP24" s="36"/>
      <c r="AQ24" s="36"/>
      <c r="AR24" s="37"/>
      <c r="AS24" s="33"/>
      <c r="AT24" s="33"/>
      <c r="AU24" s="33"/>
      <c r="AV24" s="33"/>
      <c r="AW24" s="33"/>
      <c r="AX24" s="33"/>
      <c r="AY24" s="33"/>
      <c r="AZ24" s="38">
        <f>COUNTIF(D24:AY24,"P")</f>
        <v>0</v>
      </c>
      <c r="BA24" s="39">
        <f t="shared" si="44"/>
        <v>0</v>
      </c>
      <c r="BB24" s="40">
        <f t="shared" si="44"/>
        <v>0</v>
      </c>
      <c r="BC24" s="31">
        <f>SUM(BA24:BB24)</f>
        <v>0</v>
      </c>
      <c r="BD24" s="40">
        <f>SUM(G24,W24,AM24)</f>
        <v>0</v>
      </c>
      <c r="BE24" s="31">
        <f>SUM(BC24:BD24)</f>
        <v>0</v>
      </c>
      <c r="BF24" s="40">
        <f>SUM(H24,X24,AN24)</f>
        <v>0</v>
      </c>
      <c r="BG24" s="31">
        <f>BA24+BB24+BD24+BF24</f>
        <v>0</v>
      </c>
      <c r="BH24" s="40">
        <f t="shared" si="46"/>
        <v>0</v>
      </c>
      <c r="BI24" s="40">
        <f t="shared" si="46"/>
        <v>0</v>
      </c>
      <c r="BJ24" s="40">
        <f t="shared" si="46"/>
        <v>0</v>
      </c>
      <c r="BK24" s="40">
        <f t="shared" si="47"/>
        <v>0</v>
      </c>
      <c r="BL24" s="40">
        <f t="shared" si="47"/>
        <v>0</v>
      </c>
      <c r="BM24" s="31">
        <f>SUM(BK24:BL24)</f>
        <v>0</v>
      </c>
      <c r="BN24" s="40">
        <f t="shared" si="48"/>
        <v>0</v>
      </c>
      <c r="BO24" s="40">
        <f t="shared" si="48"/>
        <v>0</v>
      </c>
      <c r="BP24" s="40">
        <f>IF(BO24&gt;=3,3,BO24)</f>
        <v>0</v>
      </c>
      <c r="BQ24" s="40">
        <f t="shared" si="49"/>
        <v>0</v>
      </c>
      <c r="BR24" s="40">
        <f t="shared" si="49"/>
        <v>0</v>
      </c>
      <c r="BS24" s="31">
        <f>SUM(BQ24:BR24)</f>
        <v>0</v>
      </c>
      <c r="BT24" s="40">
        <f t="shared" si="50"/>
        <v>0</v>
      </c>
      <c r="BU24" s="41">
        <f t="shared" si="50"/>
        <v>0</v>
      </c>
      <c r="BV24" s="41">
        <f>IF(BU24&gt;=3,3,BU24)</f>
        <v>0</v>
      </c>
      <c r="BW24" s="42"/>
      <c r="BX24" s="39">
        <f>(BA24*100)+(BB24*80)+(BD24*60)+(BF24*40)+(BH24*20)</f>
        <v>0</v>
      </c>
      <c r="BY24" s="40">
        <f>IF(BI24&gt;3,30,BI24*10)</f>
        <v>0</v>
      </c>
      <c r="BZ24" s="40">
        <f>IF(BJ24&gt;3,15,BJ24*5)</f>
        <v>0</v>
      </c>
      <c r="CA24" s="40">
        <f>(BK24*200)+(BL24*100)+(BN24*50)+(BP24*20)</f>
        <v>0</v>
      </c>
      <c r="CB24" s="40">
        <f>(BQ24*100)+(BR24*50)+(BT24*25)+(BV24*10)</f>
        <v>0</v>
      </c>
      <c r="CC24" s="32" t="str">
        <f t="shared" si="34"/>
        <v/>
      </c>
      <c r="CD24" s="176" t="e">
        <f t="shared" si="6"/>
        <v>#VALUE!</v>
      </c>
      <c r="CE24" s="24" t="str">
        <f t="shared" si="35"/>
        <v xml:space="preserve"> </v>
      </c>
      <c r="CF24" s="176" t="e">
        <f t="shared" si="7"/>
        <v>#VALUE!</v>
      </c>
      <c r="CG24" s="24" t="str">
        <f t="shared" si="36"/>
        <v xml:space="preserve"> </v>
      </c>
      <c r="CH24" s="176" t="e">
        <f t="shared" si="8"/>
        <v>#VALUE!</v>
      </c>
      <c r="CI24" s="24" t="str">
        <f t="shared" si="37"/>
        <v xml:space="preserve"> </v>
      </c>
      <c r="CK24" t="e">
        <f>(CC24/(SUM($CC$3:$CC$24))*100)</f>
        <v>#VALUE!</v>
      </c>
      <c r="CM24">
        <f t="shared" si="51"/>
        <v>0</v>
      </c>
      <c r="CN24">
        <f t="shared" si="51"/>
        <v>0</v>
      </c>
      <c r="CO24">
        <f>BD24/(SUM(BD$3:BD$24)/100)</f>
        <v>0</v>
      </c>
      <c r="CP24">
        <f>BF24/(SUM(BF$3:BF$24)/100)</f>
        <v>0</v>
      </c>
      <c r="CQ24">
        <f t="shared" si="52"/>
        <v>0</v>
      </c>
      <c r="CR24">
        <f t="shared" si="52"/>
        <v>0</v>
      </c>
      <c r="CS24">
        <f t="shared" si="52"/>
        <v>0</v>
      </c>
      <c r="CT24" t="e">
        <f t="shared" si="52"/>
        <v>#DIV/0!</v>
      </c>
      <c r="CU24" t="e">
        <f t="shared" si="52"/>
        <v>#DIV/0!</v>
      </c>
      <c r="CV24" t="e">
        <f t="shared" si="53"/>
        <v>#DIV/0!</v>
      </c>
      <c r="CW24" t="e">
        <f t="shared" si="53"/>
        <v>#DIV/0!</v>
      </c>
      <c r="CX24" t="e">
        <f t="shared" si="53"/>
        <v>#DIV/0!</v>
      </c>
      <c r="CY24" t="e">
        <f t="shared" si="53"/>
        <v>#DIV/0!</v>
      </c>
      <c r="CZ24" t="e">
        <f t="shared" si="53"/>
        <v>#DIV/0!</v>
      </c>
      <c r="DA24" t="e">
        <f t="shared" si="54"/>
        <v>#DIV/0!</v>
      </c>
      <c r="DB24" t="e">
        <f t="shared" si="54"/>
        <v>#DIV/0!</v>
      </c>
      <c r="DC24" t="e">
        <f t="shared" si="54"/>
        <v>#DIV/0!</v>
      </c>
      <c r="DE24" s="24">
        <f t="shared" si="55"/>
        <v>0</v>
      </c>
      <c r="DF24" s="24">
        <f t="shared" si="55"/>
        <v>0</v>
      </c>
      <c r="DG24" s="24">
        <f>COUNTIF(BD24,"&lt;&gt;0")</f>
        <v>0</v>
      </c>
      <c r="DH24" s="24">
        <f>COUNTIF(BF24,"&lt;&gt;0")</f>
        <v>0</v>
      </c>
      <c r="DI24" s="24">
        <f t="shared" si="56"/>
        <v>0</v>
      </c>
      <c r="DJ24" s="24">
        <f t="shared" si="56"/>
        <v>0</v>
      </c>
      <c r="DK24" s="24">
        <f t="shared" si="56"/>
        <v>0</v>
      </c>
      <c r="DL24" s="24">
        <f t="shared" si="56"/>
        <v>0</v>
      </c>
      <c r="DM24" s="24">
        <f t="shared" si="56"/>
        <v>0</v>
      </c>
      <c r="DN24" s="24">
        <f>COUNTIF(BN24,"&lt;&gt;0")</f>
        <v>0</v>
      </c>
      <c r="DO24" s="24">
        <f t="shared" si="57"/>
        <v>0</v>
      </c>
      <c r="DP24" s="24">
        <f t="shared" si="57"/>
        <v>0</v>
      </c>
      <c r="DQ24" s="24">
        <f t="shared" si="57"/>
        <v>0</v>
      </c>
      <c r="DR24" s="24">
        <f t="shared" si="42"/>
        <v>0</v>
      </c>
      <c r="DS24" s="24">
        <f t="shared" si="43"/>
        <v>0</v>
      </c>
    </row>
    <row r="25" spans="1:123" ht="15.75" thickBot="1">
      <c r="A25" s="44"/>
      <c r="B25" s="45"/>
      <c r="C25" s="122" t="s">
        <v>174</v>
      </c>
      <c r="D25" s="47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50"/>
      <c r="U25" s="49"/>
      <c r="V25" s="49"/>
      <c r="W25" s="49"/>
      <c r="X25" s="49"/>
      <c r="Y25" s="49"/>
      <c r="Z25" s="49"/>
      <c r="AA25" s="49"/>
      <c r="AB25" s="48"/>
      <c r="AC25" s="48"/>
      <c r="AD25" s="48"/>
      <c r="AE25" s="48"/>
      <c r="AF25" s="48"/>
      <c r="AG25" s="48"/>
      <c r="AH25" s="48"/>
      <c r="AI25" s="48"/>
      <c r="AJ25" s="50"/>
      <c r="AK25" s="49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50">
        <f>SUM(AZ3:AZ24)</f>
        <v>33</v>
      </c>
      <c r="BA25" s="51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52"/>
      <c r="BW25" s="44"/>
      <c r="BX25" s="45"/>
      <c r="BY25" s="45"/>
      <c r="BZ25" s="45"/>
      <c r="CA25" s="45"/>
      <c r="CB25" s="45"/>
      <c r="CC25" s="45"/>
      <c r="CD25" s="44"/>
      <c r="CE25" s="44"/>
      <c r="CF25" s="44"/>
      <c r="CG25" s="44"/>
      <c r="CH25" s="44"/>
      <c r="CI25" s="44"/>
    </row>
    <row r="26" spans="1:123" ht="15.75" thickBot="1">
      <c r="C26" s="123" t="s">
        <v>38</v>
      </c>
      <c r="D26" s="8"/>
      <c r="E26" s="53">
        <v>2</v>
      </c>
      <c r="F26" s="53">
        <v>2</v>
      </c>
      <c r="G26" s="53">
        <v>3</v>
      </c>
      <c r="H26" s="53"/>
      <c r="I26" s="53">
        <v>2</v>
      </c>
      <c r="J26" s="53">
        <v>1</v>
      </c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>
        <v>1</v>
      </c>
      <c r="V26" s="53"/>
      <c r="W26" s="53">
        <v>4</v>
      </c>
      <c r="X26" s="53">
        <v>1</v>
      </c>
      <c r="Y26" s="53">
        <v>2</v>
      </c>
      <c r="Z26" s="53">
        <v>1</v>
      </c>
      <c r="AA26" s="53">
        <v>1</v>
      </c>
      <c r="AB26" s="53"/>
      <c r="AC26" s="53"/>
      <c r="AD26" s="53"/>
      <c r="AE26" s="53"/>
      <c r="AF26" s="53"/>
      <c r="AG26" s="53"/>
      <c r="AH26" s="53"/>
      <c r="AI26" s="53"/>
      <c r="AJ26" s="92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  <c r="AV26" s="53"/>
      <c r="AW26" s="53"/>
      <c r="AX26" s="53"/>
      <c r="AY26" s="53"/>
      <c r="AZ26" s="8">
        <f>AZ25/2</f>
        <v>16.5</v>
      </c>
      <c r="BA26" s="1">
        <f>SUM(E26,U26,AK26)</f>
        <v>3</v>
      </c>
      <c r="BB26" s="54">
        <f>SUM(F26,V26,AL26)</f>
        <v>2</v>
      </c>
      <c r="BC26" s="54"/>
      <c r="BD26" s="54">
        <f>SUM(G26,W26,AM26)</f>
        <v>7</v>
      </c>
      <c r="BE26" s="54"/>
      <c r="BF26" s="54">
        <f>SUM(H26,X26,AN26)</f>
        <v>1</v>
      </c>
      <c r="BG26" s="54"/>
      <c r="BH26" s="54">
        <f>SUM(I26,Y26,AO26)</f>
        <v>4</v>
      </c>
      <c r="BI26" s="54">
        <f>SUM(J26,Z26,AP26)</f>
        <v>2</v>
      </c>
      <c r="BJ26" s="54">
        <f>SUM(K26,AA26,AQ26)</f>
        <v>1</v>
      </c>
      <c r="BK26" s="55">
        <f>SUM(AR26,AB26,L26)</f>
        <v>0</v>
      </c>
      <c r="BL26" s="55">
        <f>SUM(AS26,AC26,M26)</f>
        <v>0</v>
      </c>
      <c r="BM26" s="55"/>
      <c r="BN26" s="55">
        <f>SUM(AT26,AD26,N26)</f>
        <v>0</v>
      </c>
      <c r="BO26" s="55"/>
      <c r="BP26" s="55">
        <f>SUM(AU26,AE26,O26)</f>
        <v>0</v>
      </c>
      <c r="BQ26" s="55">
        <f>SUM(AV26,AF26,P26)</f>
        <v>0</v>
      </c>
      <c r="BR26" s="55">
        <f>SUM(AW26,AG26,Q26)</f>
        <v>0</v>
      </c>
      <c r="BS26" s="55"/>
      <c r="BT26" s="55">
        <f>SUM(AX26,AH26,R26)</f>
        <v>0</v>
      </c>
      <c r="BU26" s="55"/>
      <c r="BV26" s="56">
        <f>SUM(AY26,AI26,S26)</f>
        <v>0</v>
      </c>
      <c r="CA26" s="57"/>
      <c r="CB26" s="57"/>
      <c r="CC26">
        <f>SUM(CC3:CC24)</f>
        <v>6285</v>
      </c>
    </row>
    <row r="27" spans="1:123">
      <c r="BI27" s="22"/>
      <c r="BY27" s="22"/>
      <c r="CJ27">
        <f>SUM(CJ3:CJ24)</f>
        <v>0</v>
      </c>
      <c r="CK27" t="e">
        <f>SUM(CK3:CK24)</f>
        <v>#VALUE!</v>
      </c>
      <c r="CM27">
        <f t="shared" ref="CM27:DC27" si="58">SUM(CM3:CM24)</f>
        <v>100</v>
      </c>
      <c r="CN27">
        <f t="shared" si="58"/>
        <v>99.999999999999986</v>
      </c>
      <c r="CO27">
        <f t="shared" si="58"/>
        <v>99.999999999999986</v>
      </c>
      <c r="CP27">
        <f t="shared" si="58"/>
        <v>100</v>
      </c>
      <c r="CQ27">
        <f t="shared" si="58"/>
        <v>99.999999999999986</v>
      </c>
      <c r="CR27">
        <f t="shared" si="58"/>
        <v>100</v>
      </c>
      <c r="CS27">
        <f t="shared" si="58"/>
        <v>100</v>
      </c>
      <c r="CT27" t="e">
        <f t="shared" si="58"/>
        <v>#DIV/0!</v>
      </c>
      <c r="CU27" t="e">
        <f t="shared" si="58"/>
        <v>#DIV/0!</v>
      </c>
      <c r="CV27" t="e">
        <f t="shared" si="58"/>
        <v>#DIV/0!</v>
      </c>
      <c r="CW27" t="e">
        <f t="shared" si="58"/>
        <v>#DIV/0!</v>
      </c>
      <c r="CX27" t="e">
        <f t="shared" si="58"/>
        <v>#DIV/0!</v>
      </c>
      <c r="CY27" t="e">
        <f t="shared" si="58"/>
        <v>#DIV/0!</v>
      </c>
      <c r="CZ27" t="e">
        <f t="shared" si="58"/>
        <v>#DIV/0!</v>
      </c>
      <c r="DA27" t="e">
        <f t="shared" si="58"/>
        <v>#DIV/0!</v>
      </c>
      <c r="DB27" t="e">
        <f t="shared" si="58"/>
        <v>#DIV/0!</v>
      </c>
      <c r="DC27" t="e">
        <f t="shared" si="58"/>
        <v>#DIV/0!</v>
      </c>
    </row>
    <row r="28" spans="1:123" ht="15.75" thickBot="1"/>
    <row r="29" spans="1:123" ht="15.75" thickBot="1">
      <c r="D29" t="s">
        <v>39</v>
      </c>
      <c r="E29" t="s">
        <v>40</v>
      </c>
      <c r="F29" t="s">
        <v>41</v>
      </c>
      <c r="U29" s="57"/>
      <c r="BA29" s="18" t="s">
        <v>8</v>
      </c>
      <c r="BB29" s="19" t="s">
        <v>9</v>
      </c>
      <c r="BC29" s="19"/>
      <c r="BD29" s="19" t="s">
        <v>10</v>
      </c>
      <c r="BE29" s="19"/>
      <c r="BF29" s="19" t="s">
        <v>11</v>
      </c>
      <c r="BG29" s="19"/>
      <c r="BH29" s="19" t="s">
        <v>12</v>
      </c>
      <c r="BI29" s="19" t="s">
        <v>13</v>
      </c>
      <c r="BJ29" s="19" t="s">
        <v>14</v>
      </c>
      <c r="BK29" s="19" t="s">
        <v>15</v>
      </c>
      <c r="BL29" s="19" t="s">
        <v>16</v>
      </c>
      <c r="BM29" s="19"/>
      <c r="BN29" s="19" t="s">
        <v>17</v>
      </c>
      <c r="BO29" s="19"/>
      <c r="BP29" s="19" t="s">
        <v>27</v>
      </c>
      <c r="BQ29" s="19" t="s">
        <v>19</v>
      </c>
      <c r="BR29" s="19" t="s">
        <v>20</v>
      </c>
      <c r="BS29" s="19"/>
      <c r="BT29" s="19" t="s">
        <v>21</v>
      </c>
      <c r="BU29" s="19"/>
      <c r="BV29" s="21" t="s">
        <v>22</v>
      </c>
      <c r="BW29" s="295" t="s">
        <v>42</v>
      </c>
      <c r="BX29" s="296"/>
      <c r="BY29" s="296"/>
      <c r="BZ29" s="296"/>
      <c r="CA29" s="297"/>
      <c r="CB29" s="290" t="s">
        <v>483</v>
      </c>
      <c r="CC29" s="291"/>
    </row>
    <row r="30" spans="1:123" ht="15.75" thickBot="1">
      <c r="D30">
        <v>2007</v>
      </c>
      <c r="E30">
        <v>2008</v>
      </c>
      <c r="F30">
        <v>2009</v>
      </c>
      <c r="G30" t="s">
        <v>43</v>
      </c>
      <c r="AY30" s="292" t="s">
        <v>44</v>
      </c>
      <c r="AZ30" s="282"/>
      <c r="BA30" s="282"/>
      <c r="BB30" s="282"/>
      <c r="BC30" s="282"/>
      <c r="BD30" s="282"/>
      <c r="BE30" s="282"/>
      <c r="BF30" s="282"/>
      <c r="BG30" s="282"/>
      <c r="BH30" s="282"/>
      <c r="BI30" s="282"/>
      <c r="BJ30" s="282"/>
      <c r="BK30" s="282"/>
      <c r="BL30" s="282"/>
      <c r="BM30" s="282"/>
      <c r="BN30" s="282"/>
      <c r="BO30" s="282"/>
      <c r="BP30" s="282"/>
      <c r="BQ30" s="282"/>
      <c r="BR30" s="282"/>
      <c r="BS30" s="282"/>
      <c r="BT30" s="282"/>
      <c r="BU30" s="282"/>
      <c r="BV30" s="282"/>
      <c r="BW30" s="293" t="s">
        <v>45</v>
      </c>
      <c r="BX30" s="294"/>
      <c r="BY30" s="58"/>
      <c r="BZ30" s="58"/>
      <c r="CA30" s="59">
        <f>SUM(BA32:BV32)</f>
        <v>114</v>
      </c>
      <c r="CB30" s="221">
        <v>0.8</v>
      </c>
      <c r="CC30" s="62">
        <f>PERCENTILE($CC$1:$CC24,0.8)</f>
        <v>505</v>
      </c>
    </row>
    <row r="31" spans="1:123" ht="15.75" thickBot="1">
      <c r="C31" t="s">
        <v>46</v>
      </c>
      <c r="D31">
        <f>COUNTIF(D3:D24,"P")</f>
        <v>15</v>
      </c>
      <c r="E31">
        <f>COUNTIF(T3:T24,"P")</f>
        <v>18</v>
      </c>
      <c r="G31">
        <f>AVERAGE(D31:F31)</f>
        <v>16.5</v>
      </c>
      <c r="AP31" s="57"/>
      <c r="AQ31" s="57"/>
      <c r="AR31" s="57"/>
      <c r="AS31" s="57"/>
      <c r="AT31" s="57"/>
      <c r="AU31" s="57"/>
      <c r="AV31" s="57"/>
      <c r="AW31" s="57"/>
      <c r="AX31" s="57"/>
      <c r="AY31" s="1" t="s">
        <v>47</v>
      </c>
      <c r="AZ31" s="60"/>
      <c r="BA31" s="61">
        <f>SUM(BA3:BA24)</f>
        <v>8</v>
      </c>
      <c r="BB31" s="61">
        <f>SUM(BB3:BB24)</f>
        <v>21</v>
      </c>
      <c r="BC31" s="61"/>
      <c r="BD31" s="61">
        <f>SUM(BD3:BD24)</f>
        <v>43</v>
      </c>
      <c r="BE31" s="61"/>
      <c r="BF31" s="61">
        <f>SUM(BF3:BF24)</f>
        <v>19</v>
      </c>
      <c r="BG31" s="61"/>
      <c r="BH31" s="61">
        <f>SUM(BH3:BH24)</f>
        <v>14</v>
      </c>
      <c r="BI31" s="61">
        <f>SUM(BI3:BI24)</f>
        <v>16</v>
      </c>
      <c r="BJ31" s="61">
        <f>SUM(BJ3:BJ24)</f>
        <v>13</v>
      </c>
      <c r="BK31" s="61">
        <f>SUM(BK3:BK24)</f>
        <v>0</v>
      </c>
      <c r="BL31" s="61">
        <f>SUM(BL3:BL24)</f>
        <v>0</v>
      </c>
      <c r="BM31" s="61"/>
      <c r="BN31" s="61">
        <f>SUM(BN3:BN24)</f>
        <v>0</v>
      </c>
      <c r="BO31" s="61">
        <f>SUM(BO3:BO24)</f>
        <v>0</v>
      </c>
      <c r="BP31" s="61">
        <f>SUM(BP3:BP24)</f>
        <v>0</v>
      </c>
      <c r="BQ31" s="61">
        <f>SUM(BQ3:BQ24)</f>
        <v>0</v>
      </c>
      <c r="BR31" s="61">
        <f>SUM(BR3:BR24)</f>
        <v>0</v>
      </c>
      <c r="BS31" s="61"/>
      <c r="BT31" s="61">
        <f>SUM(BT3:BT24)</f>
        <v>0</v>
      </c>
      <c r="BU31" s="61">
        <f>SUM(BU3:BU24)</f>
        <v>0</v>
      </c>
      <c r="BV31" s="61">
        <f>SUM(BV3:BV24)</f>
        <v>0</v>
      </c>
      <c r="BW31" s="298" t="s">
        <v>29</v>
      </c>
      <c r="BX31" s="299"/>
      <c r="BY31" s="62"/>
      <c r="BZ31" s="62"/>
      <c r="CA31" s="63">
        <f>SUM(BA32:BJ32)</f>
        <v>114</v>
      </c>
      <c r="CB31" s="221">
        <v>0.75</v>
      </c>
      <c r="CC31" s="62">
        <f>PERCENTILE($CC$1:$CC25,0.75)</f>
        <v>420</v>
      </c>
    </row>
    <row r="32" spans="1:123" ht="15.75" thickBot="1">
      <c r="C32" t="s">
        <v>48</v>
      </c>
      <c r="D32">
        <f>COUNTIF(D3:D24,"C")</f>
        <v>7</v>
      </c>
      <c r="E32">
        <f>COUNTIF(T3:T24,"C")</f>
        <v>4</v>
      </c>
      <c r="F32">
        <f>COUNTIF(A3:AJ24,"C")</f>
        <v>11</v>
      </c>
      <c r="G32">
        <f>AVERAGE(D32:F32)</f>
        <v>7.333333333333333</v>
      </c>
      <c r="AP32" s="57"/>
      <c r="AQ32" s="57"/>
      <c r="AR32" s="57"/>
      <c r="AS32" s="57"/>
      <c r="AT32" s="57"/>
      <c r="AU32" s="57"/>
      <c r="AV32" s="57"/>
      <c r="AW32" s="57"/>
      <c r="AX32" s="57"/>
      <c r="AY32" s="1" t="s">
        <v>49</v>
      </c>
      <c r="AZ32" s="60"/>
      <c r="BA32" s="54">
        <f>BA31-BA26</f>
        <v>5</v>
      </c>
      <c r="BB32" s="54">
        <f t="shared" ref="BB32:BV32" si="59">BB31-BB26</f>
        <v>19</v>
      </c>
      <c r="BC32" s="54"/>
      <c r="BD32" s="54">
        <f t="shared" si="59"/>
        <v>36</v>
      </c>
      <c r="BE32" s="54"/>
      <c r="BF32" s="54">
        <f t="shared" si="59"/>
        <v>18</v>
      </c>
      <c r="BG32" s="54"/>
      <c r="BH32" s="54">
        <f t="shared" si="59"/>
        <v>10</v>
      </c>
      <c r="BI32" s="54">
        <f t="shared" si="59"/>
        <v>14</v>
      </c>
      <c r="BJ32" s="54">
        <f t="shared" si="59"/>
        <v>12</v>
      </c>
      <c r="BK32" s="54">
        <f t="shared" si="59"/>
        <v>0</v>
      </c>
      <c r="BL32" s="54">
        <f t="shared" si="59"/>
        <v>0</v>
      </c>
      <c r="BM32" s="54"/>
      <c r="BN32" s="54">
        <f t="shared" si="59"/>
        <v>0</v>
      </c>
      <c r="BO32" s="54"/>
      <c r="BP32" s="54">
        <f t="shared" si="59"/>
        <v>0</v>
      </c>
      <c r="BQ32" s="54">
        <f t="shared" si="59"/>
        <v>0</v>
      </c>
      <c r="BR32" s="54">
        <f t="shared" si="59"/>
        <v>0</v>
      </c>
      <c r="BS32" s="54"/>
      <c r="BT32" s="54">
        <f t="shared" si="59"/>
        <v>0</v>
      </c>
      <c r="BU32" s="54"/>
      <c r="BV32" s="54">
        <f t="shared" si="59"/>
        <v>0</v>
      </c>
      <c r="BW32" s="298" t="s">
        <v>50</v>
      </c>
      <c r="BX32" s="299"/>
      <c r="BY32" s="62"/>
      <c r="BZ32" s="62"/>
      <c r="CA32" s="63">
        <f>SUM(BK32:BP32)</f>
        <v>0</v>
      </c>
      <c r="CB32" s="221">
        <v>0.7</v>
      </c>
      <c r="CC32" s="62">
        <f>PERCENTILE($CC$1:$CC24,0.7)</f>
        <v>370</v>
      </c>
    </row>
    <row r="33" spans="3:81" ht="15.75" thickBot="1">
      <c r="C33" t="s">
        <v>51</v>
      </c>
      <c r="D33">
        <f>COUNTIF(D3:D24,"V")</f>
        <v>0</v>
      </c>
      <c r="E33">
        <f>COUNTIF(T3:T24,"V")</f>
        <v>0</v>
      </c>
      <c r="F33">
        <f>COUNTIF(AJ3:AJ24,"V")</f>
        <v>0</v>
      </c>
      <c r="G33">
        <f>AVERAGE(D33:F33)</f>
        <v>0</v>
      </c>
      <c r="AP33" s="57"/>
      <c r="AQ33" s="57"/>
      <c r="AR33" s="57"/>
      <c r="AS33" s="57"/>
      <c r="AT33" s="57"/>
      <c r="AU33" s="57"/>
      <c r="AV33" s="57"/>
      <c r="AW33" s="57"/>
      <c r="AX33" s="57"/>
      <c r="AY33" s="1" t="s">
        <v>52</v>
      </c>
      <c r="AZ33" s="60"/>
      <c r="BA33" s="60">
        <f>BA32*100</f>
        <v>500</v>
      </c>
      <c r="BB33" s="6">
        <f>BB32*80</f>
        <v>1520</v>
      </c>
      <c r="BC33" s="6"/>
      <c r="BD33" s="6">
        <f>BD32*60</f>
        <v>2160</v>
      </c>
      <c r="BE33" s="6"/>
      <c r="BF33" s="6">
        <f>BF32*40</f>
        <v>720</v>
      </c>
      <c r="BG33" s="6"/>
      <c r="BH33" s="6">
        <f>BH32*20</f>
        <v>200</v>
      </c>
      <c r="BI33" s="6">
        <f>BI32*10</f>
        <v>140</v>
      </c>
      <c r="BJ33" s="6">
        <f>BJ32*5</f>
        <v>60</v>
      </c>
      <c r="BK33" s="6">
        <f>BK32*200</f>
        <v>0</v>
      </c>
      <c r="BL33" s="6">
        <f>BL32*100</f>
        <v>0</v>
      </c>
      <c r="BM33" s="6"/>
      <c r="BN33" s="6">
        <f>BN32*50</f>
        <v>0</v>
      </c>
      <c r="BO33" s="6"/>
      <c r="BP33" s="6">
        <f>BP32*25</f>
        <v>0</v>
      </c>
      <c r="BQ33" s="6">
        <f>BQ32*100</f>
        <v>0</v>
      </c>
      <c r="BR33" s="6">
        <f>BR32*50</f>
        <v>0</v>
      </c>
      <c r="BS33" s="6"/>
      <c r="BT33" s="6">
        <f>BT32*25</f>
        <v>0</v>
      </c>
      <c r="BU33" s="6"/>
      <c r="BV33" s="1">
        <f>BV32*10</f>
        <v>0</v>
      </c>
      <c r="BW33" s="300" t="s">
        <v>53</v>
      </c>
      <c r="BX33" s="301"/>
      <c r="BY33" s="64"/>
      <c r="BZ33" s="64"/>
      <c r="CA33" s="65">
        <f>SUM(BQ32:BV32)</f>
        <v>0</v>
      </c>
      <c r="CB33" s="221">
        <v>0.6</v>
      </c>
      <c r="CC33" s="62">
        <f>PERCENTILE($CC$1:$CC24,0.6)</f>
        <v>225</v>
      </c>
    </row>
    <row r="34" spans="3:81" ht="15.75" thickBot="1">
      <c r="C34" t="s">
        <v>34</v>
      </c>
      <c r="D34">
        <f>SUM(D31:D33)</f>
        <v>22</v>
      </c>
      <c r="E34">
        <f>SUM(E31:E33)</f>
        <v>22</v>
      </c>
      <c r="G34">
        <f>AVERAGE(D34:F34)</f>
        <v>22</v>
      </c>
      <c r="AY34" s="66" t="s">
        <v>54</v>
      </c>
      <c r="AZ34" s="67"/>
      <c r="BA34" s="60">
        <f>SUM(BA33:BV33)</f>
        <v>5300</v>
      </c>
      <c r="BB34" s="68">
        <f>BA34/AZ26</f>
        <v>321.21212121212119</v>
      </c>
      <c r="BC34" s="34"/>
      <c r="BW34" s="302" t="s">
        <v>52</v>
      </c>
      <c r="BX34" s="69" t="s">
        <v>55</v>
      </c>
      <c r="BY34" s="58"/>
      <c r="BZ34" s="58"/>
      <c r="CA34" s="70">
        <f>AVERAGE(CC3:CC24)</f>
        <v>299.28571428571428</v>
      </c>
      <c r="CB34" s="221">
        <v>0.5</v>
      </c>
      <c r="CC34" s="62">
        <f>PERCENTILE($CC$1:$CC24,0.5)</f>
        <v>130</v>
      </c>
    </row>
    <row r="35" spans="3:81" ht="15.75" thickBot="1">
      <c r="AY35" s="7"/>
      <c r="AZ35" s="9"/>
      <c r="BA35" s="6">
        <f>(SUM($AZ$3:$AZ$24))*($CE$2/3)</f>
        <v>2420</v>
      </c>
      <c r="BB35" s="278" t="str">
        <f>IF(BA34&gt;BA35,"ATINGE CONCEITO 3","NAO")</f>
        <v>ATINGE CONCEITO 3</v>
      </c>
      <c r="BC35" s="279"/>
      <c r="BD35" s="279"/>
      <c r="BE35" s="279"/>
      <c r="BF35" s="279"/>
      <c r="BG35" s="279"/>
      <c r="BH35" s="279"/>
      <c r="BW35" s="303"/>
      <c r="BX35" s="71" t="s">
        <v>56</v>
      </c>
      <c r="BY35" s="62"/>
      <c r="BZ35" s="62"/>
      <c r="CA35" s="63">
        <f>QUARTILE(CC3:CC24,1)</f>
        <v>0</v>
      </c>
      <c r="CB35" s="221">
        <v>0.4</v>
      </c>
      <c r="CC35" s="62">
        <f>PERCENTILE($CC$1:$CC24,0.4)</f>
        <v>60</v>
      </c>
    </row>
    <row r="36" spans="3:81" ht="15.75" thickBot="1">
      <c r="AY36" s="72" t="s">
        <v>57</v>
      </c>
      <c r="AZ36" s="73"/>
      <c r="BA36" s="6">
        <f>(SUM($AZ$3:$AZ$24))*($CG$2/3)</f>
        <v>3080</v>
      </c>
      <c r="BB36" s="278" t="str">
        <f>IF(BA34&gt;=BA36,"ATINGE CONCEITO 4","NAO")</f>
        <v>ATINGE CONCEITO 4</v>
      </c>
      <c r="BC36" s="279"/>
      <c r="BD36" s="279"/>
      <c r="BE36" s="279"/>
      <c r="BF36" s="279"/>
      <c r="BG36" s="279"/>
      <c r="BH36" s="279"/>
      <c r="BW36" s="303"/>
      <c r="BX36" s="71" t="s">
        <v>58</v>
      </c>
      <c r="BY36" s="62"/>
      <c r="BZ36" s="62"/>
      <c r="CA36" s="74">
        <f>MEDIAN(CC3:CC24)</f>
        <v>130</v>
      </c>
      <c r="CB36" s="221">
        <v>0.35</v>
      </c>
      <c r="CC36" s="62">
        <f>PERCENTILE($CC$1:$CC23,0.35)</f>
        <v>55</v>
      </c>
    </row>
    <row r="37" spans="3:81" ht="15.75" thickBot="1">
      <c r="AY37" s="66"/>
      <c r="AZ37" s="67"/>
      <c r="BA37" s="6">
        <f>(SUM($AZ$3:$AZ$24))*($CI$2/3)</f>
        <v>3960</v>
      </c>
      <c r="BB37" s="278" t="str">
        <f>IF(BA34&gt;=BA37,"ATINGE CONCEITO 5","NAO")</f>
        <v>ATINGE CONCEITO 5</v>
      </c>
      <c r="BC37" s="279"/>
      <c r="BD37" s="279"/>
      <c r="BE37" s="279"/>
      <c r="BF37" s="279"/>
      <c r="BG37" s="279"/>
      <c r="BH37" s="279"/>
      <c r="BW37" s="303"/>
      <c r="BX37" s="71" t="s">
        <v>59</v>
      </c>
      <c r="BY37" s="62"/>
      <c r="BZ37" s="62"/>
      <c r="CA37" s="63">
        <f>QUARTILE(CC3:CC24,3)</f>
        <v>420</v>
      </c>
      <c r="CB37" s="221">
        <v>0.3</v>
      </c>
      <c r="CC37" s="62">
        <f>PERCENTILE($CC$1:$CC24,0.3)</f>
        <v>30</v>
      </c>
    </row>
    <row r="38" spans="3:81" ht="15.75" thickBot="1">
      <c r="BW38" s="304"/>
      <c r="BX38" s="75" t="s">
        <v>60</v>
      </c>
      <c r="BY38" s="64"/>
      <c r="BZ38" s="64"/>
      <c r="CA38" s="65">
        <f>QUARTILE(CC3:CC24,4)</f>
        <v>1305</v>
      </c>
    </row>
    <row r="39" spans="3:81" ht="15.75" thickBot="1"/>
    <row r="40" spans="3:81" ht="15.75" thickBot="1">
      <c r="AY40" s="292" t="s">
        <v>61</v>
      </c>
      <c r="AZ40" s="282"/>
      <c r="BA40" s="282"/>
      <c r="BB40" s="282"/>
      <c r="BC40" s="282"/>
      <c r="BD40" s="282"/>
      <c r="BE40" s="282"/>
      <c r="BF40" s="282"/>
      <c r="BG40" s="282"/>
      <c r="BH40" s="282"/>
      <c r="BI40" s="282"/>
      <c r="BJ40" s="282"/>
      <c r="BK40" s="282"/>
      <c r="BL40" s="282"/>
      <c r="BM40" s="282"/>
      <c r="BN40" s="282"/>
      <c r="BO40" s="282"/>
      <c r="BP40" s="282"/>
      <c r="BQ40" s="282"/>
      <c r="BR40" s="282"/>
      <c r="BS40" s="282"/>
      <c r="BT40" s="282"/>
      <c r="BU40" s="282"/>
      <c r="BV40" s="283"/>
    </row>
    <row r="41" spans="3:81" ht="15.75" thickBot="1">
      <c r="AY41" s="76"/>
      <c r="AZ41" s="60"/>
      <c r="BA41" s="1" t="s">
        <v>62</v>
      </c>
      <c r="BB41" s="54"/>
      <c r="BC41" s="54"/>
      <c r="BD41" s="54" t="s">
        <v>63</v>
      </c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60"/>
    </row>
    <row r="42" spans="3:81" ht="15.75" thickBot="1">
      <c r="AY42" s="1" t="s">
        <v>64</v>
      </c>
      <c r="AZ42" s="60"/>
      <c r="BA42" s="309">
        <f>AZ26-COUNTIF(CE3:CE24,"=NAO")</f>
        <v>5.5</v>
      </c>
      <c r="BB42" s="281"/>
      <c r="BC42" s="77"/>
      <c r="BD42" s="310">
        <f>(BA42/G31)*100</f>
        <v>33.333333333333329</v>
      </c>
      <c r="BE42" s="311"/>
      <c r="BF42" s="312"/>
      <c r="BG42" s="78"/>
      <c r="BH42" s="54" t="str">
        <f>IF(BD42&gt;=80,"ATINGEM CONCEITO 3","NAO")</f>
        <v>NAO</v>
      </c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60"/>
    </row>
    <row r="43" spans="3:81" ht="15.75" thickBot="1">
      <c r="AY43" s="1" t="s">
        <v>65</v>
      </c>
      <c r="AZ43" s="60"/>
      <c r="BA43" s="309">
        <f>AZ26-COUNTIF(CG3:CG24,"=NAO")</f>
        <v>5.5</v>
      </c>
      <c r="BB43" s="281"/>
      <c r="BC43" s="77"/>
      <c r="BD43" s="310">
        <f>(BA43/G31)*100</f>
        <v>33.333333333333329</v>
      </c>
      <c r="BE43" s="311"/>
      <c r="BF43" s="312"/>
      <c r="BG43" s="78"/>
      <c r="BH43" s="54" t="str">
        <f>IF(BD43&gt;=80," ATINGEM CONCEITO 4","NAO")</f>
        <v>NAO</v>
      </c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60"/>
    </row>
    <row r="44" spans="3:81" ht="15.75" thickBot="1">
      <c r="AY44" s="313" t="s">
        <v>66</v>
      </c>
      <c r="AZ44" s="314"/>
      <c r="BA44" s="309">
        <f>AZ26-COUNTIF(CI3:CI24,"=NAO")</f>
        <v>4.5</v>
      </c>
      <c r="BB44" s="281"/>
      <c r="BC44" s="77"/>
      <c r="BD44" s="310">
        <f>(BA44/G31)*100</f>
        <v>27.27272727272727</v>
      </c>
      <c r="BE44" s="311"/>
      <c r="BF44" s="312"/>
      <c r="BG44" s="78"/>
      <c r="BH44" s="54" t="str">
        <f>IF(BD44&gt;=80,"ATINGEM CONCEITO 5","NAO")</f>
        <v>NAO</v>
      </c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60"/>
    </row>
    <row r="46" spans="3:81" ht="15.75" thickBot="1"/>
    <row r="47" spans="3:81" ht="15.75" thickBot="1">
      <c r="AY47" s="292" t="s">
        <v>67</v>
      </c>
      <c r="AZ47" s="282"/>
      <c r="BA47" s="282"/>
      <c r="BB47" s="282"/>
      <c r="BC47" s="282"/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2"/>
      <c r="BS47" s="282"/>
      <c r="BT47" s="282"/>
      <c r="BU47" s="282"/>
      <c r="BV47" s="283"/>
    </row>
    <row r="48" spans="3:81" ht="15.75" thickBot="1">
      <c r="AY48" t="s">
        <v>43</v>
      </c>
      <c r="AZ48">
        <f>G31</f>
        <v>16.5</v>
      </c>
      <c r="BA48" s="79" t="s">
        <v>8</v>
      </c>
      <c r="BB48" s="80" t="s">
        <v>9</v>
      </c>
      <c r="BC48" s="80"/>
      <c r="BD48" s="80" t="s">
        <v>10</v>
      </c>
      <c r="BE48" s="80"/>
      <c r="BF48" s="80" t="s">
        <v>11</v>
      </c>
      <c r="BG48" s="80"/>
      <c r="BH48" s="80" t="s">
        <v>12</v>
      </c>
      <c r="BI48" s="80" t="s">
        <v>13</v>
      </c>
      <c r="BJ48" s="80" t="s">
        <v>14</v>
      </c>
      <c r="BK48" s="80" t="s">
        <v>15</v>
      </c>
      <c r="BL48" s="80" t="s">
        <v>16</v>
      </c>
      <c r="BM48" s="80"/>
      <c r="BN48" s="80" t="s">
        <v>17</v>
      </c>
      <c r="BO48" s="80"/>
      <c r="BP48" s="80" t="s">
        <v>27</v>
      </c>
      <c r="BQ48" s="80" t="s">
        <v>19</v>
      </c>
      <c r="BR48" s="80" t="s">
        <v>20</v>
      </c>
      <c r="BS48" s="80"/>
      <c r="BT48" s="80" t="s">
        <v>21</v>
      </c>
      <c r="BU48" s="80"/>
      <c r="BV48" s="81" t="s">
        <v>22</v>
      </c>
    </row>
    <row r="49" spans="51:74">
      <c r="AY49" t="s">
        <v>68</v>
      </c>
      <c r="BA49">
        <f>COUNTIF(BA3:BA24,"&gt;0")</f>
        <v>6</v>
      </c>
      <c r="BB49">
        <f>COUNTIF(BB3:BB24,"&gt;0")</f>
        <v>8</v>
      </c>
      <c r="BD49">
        <f>COUNTIF(BD3:BD24,"&gt;0")</f>
        <v>12</v>
      </c>
      <c r="BF49">
        <f>COUNTIF(BF3:BF24,"&gt;0")</f>
        <v>9</v>
      </c>
      <c r="BH49">
        <f t="shared" ref="BH49:BV49" si="60">COUNTIF(BH3:BH24,"&gt;0")</f>
        <v>7</v>
      </c>
      <c r="BI49">
        <f t="shared" si="60"/>
        <v>7</v>
      </c>
      <c r="BJ49">
        <f t="shared" si="60"/>
        <v>7</v>
      </c>
      <c r="BK49">
        <f t="shared" si="60"/>
        <v>0</v>
      </c>
      <c r="BL49">
        <f t="shared" si="60"/>
        <v>0</v>
      </c>
      <c r="BM49">
        <f t="shared" si="60"/>
        <v>0</v>
      </c>
      <c r="BN49">
        <f t="shared" si="60"/>
        <v>0</v>
      </c>
      <c r="BO49">
        <f t="shared" si="60"/>
        <v>0</v>
      </c>
      <c r="BP49">
        <f t="shared" si="60"/>
        <v>0</v>
      </c>
      <c r="BQ49">
        <f t="shared" si="60"/>
        <v>0</v>
      </c>
      <c r="BR49">
        <f t="shared" si="60"/>
        <v>0</v>
      </c>
      <c r="BS49">
        <f t="shared" si="60"/>
        <v>0</v>
      </c>
      <c r="BT49">
        <f t="shared" si="60"/>
        <v>0</v>
      </c>
      <c r="BU49">
        <f t="shared" si="60"/>
        <v>0</v>
      </c>
      <c r="BV49">
        <f t="shared" si="60"/>
        <v>0</v>
      </c>
    </row>
    <row r="50" spans="51:74">
      <c r="AY50" t="s">
        <v>69</v>
      </c>
      <c r="BA50" s="82">
        <f>BA49/$AZ$48*100</f>
        <v>36.363636363636367</v>
      </c>
      <c r="BB50" s="82">
        <f t="shared" ref="BB50:BV50" si="61">BB49/$AZ$48*100</f>
        <v>48.484848484848484</v>
      </c>
      <c r="BC50" s="82"/>
      <c r="BD50" s="82">
        <f t="shared" si="61"/>
        <v>72.727272727272734</v>
      </c>
      <c r="BE50" s="82"/>
      <c r="BF50" s="82">
        <f t="shared" si="61"/>
        <v>54.54545454545454</v>
      </c>
      <c r="BG50" s="82"/>
      <c r="BH50" s="82">
        <f t="shared" si="61"/>
        <v>42.424242424242422</v>
      </c>
      <c r="BI50" s="82">
        <f t="shared" si="61"/>
        <v>42.424242424242422</v>
      </c>
      <c r="BJ50" s="82">
        <f t="shared" si="61"/>
        <v>42.424242424242422</v>
      </c>
      <c r="BK50" s="82">
        <f t="shared" si="61"/>
        <v>0</v>
      </c>
      <c r="BL50" s="82">
        <f t="shared" si="61"/>
        <v>0</v>
      </c>
      <c r="BM50" s="82">
        <f t="shared" si="61"/>
        <v>0</v>
      </c>
      <c r="BN50" s="82">
        <f t="shared" si="61"/>
        <v>0</v>
      </c>
      <c r="BO50" s="82">
        <f t="shared" si="61"/>
        <v>0</v>
      </c>
      <c r="BP50" s="82">
        <f t="shared" si="61"/>
        <v>0</v>
      </c>
      <c r="BQ50" s="82">
        <f t="shared" si="61"/>
        <v>0</v>
      </c>
      <c r="BR50" s="82">
        <f t="shared" si="61"/>
        <v>0</v>
      </c>
      <c r="BS50" s="82">
        <f t="shared" si="61"/>
        <v>0</v>
      </c>
      <c r="BT50" s="82">
        <f t="shared" si="61"/>
        <v>0</v>
      </c>
      <c r="BU50" s="82">
        <f t="shared" si="61"/>
        <v>0</v>
      </c>
      <c r="BV50" s="82">
        <f t="shared" si="61"/>
        <v>0</v>
      </c>
    </row>
    <row r="51" spans="51:74" ht="15.75" thickBot="1">
      <c r="BA51" t="s">
        <v>29</v>
      </c>
      <c r="BK51" t="s">
        <v>50</v>
      </c>
      <c r="BQ51" t="s">
        <v>53</v>
      </c>
    </row>
    <row r="52" spans="51:74" ht="15.75" thickBot="1">
      <c r="AY52" t="s">
        <v>23</v>
      </c>
      <c r="BA52" s="288">
        <f>COUNTIF(BC3:BC24,"&gt;0")/$AZ$48*100</f>
        <v>54.54545454545454</v>
      </c>
      <c r="BB52" s="289"/>
      <c r="BC52" s="83"/>
      <c r="BJ52" t="s">
        <v>26</v>
      </c>
      <c r="BK52" s="288">
        <f>COUNTIF(BM3:BM24,"&gt;0")/$AZ$48*100</f>
        <v>0</v>
      </c>
      <c r="BL52" s="289"/>
      <c r="BM52" s="83"/>
      <c r="BP52" t="s">
        <v>28</v>
      </c>
      <c r="BQ52" s="288">
        <f>COUNTIF(BS3:BS24,"&gt;0")/$AZ$48*100</f>
        <v>0</v>
      </c>
      <c r="BR52" s="289"/>
      <c r="BS52" s="83"/>
    </row>
    <row r="53" spans="51:74" ht="15.75" thickBot="1">
      <c r="AY53" t="s">
        <v>24</v>
      </c>
      <c r="BA53" s="305">
        <f>COUNTIF(BE3:BE116,"&gt;0")/$AZ$48*100</f>
        <v>78.787878787878782</v>
      </c>
      <c r="BB53" s="306"/>
      <c r="BC53" s="306"/>
      <c r="BD53" s="307"/>
      <c r="BE53" s="83"/>
    </row>
    <row r="54" spans="51:74" ht="15.75" thickBot="1">
      <c r="AY54" t="s">
        <v>70</v>
      </c>
      <c r="BA54" s="288">
        <f>COUNTIF(BG3:BG24,"&gt;0")/$AZ$48*100</f>
        <v>84.848484848484844</v>
      </c>
      <c r="BB54" s="308"/>
      <c r="BC54" s="308"/>
      <c r="BD54" s="308"/>
      <c r="BE54" s="308"/>
      <c r="BF54" s="289"/>
      <c r="BG54" s="57"/>
    </row>
    <row r="55" spans="51:74" ht="15.75" thickBot="1"/>
    <row r="56" spans="51:74" ht="15.75" thickBot="1">
      <c r="AY56" t="s">
        <v>23</v>
      </c>
      <c r="BA56" s="288">
        <f>COUNTIF(BC3:BC24,"&gt;1")/$AZ$48*100</f>
        <v>36.363636363636367</v>
      </c>
      <c r="BB56" s="289"/>
    </row>
  </sheetData>
  <protectedRanges>
    <protectedRange password="E804" sqref="T105:AI105" name="Dados da produção_1"/>
  </protectedRanges>
  <mergeCells count="30">
    <mergeCell ref="AY44:AZ44"/>
    <mergeCell ref="BA44:BB44"/>
    <mergeCell ref="BD44:BF44"/>
    <mergeCell ref="AY47:BV47"/>
    <mergeCell ref="BA52:BB52"/>
    <mergeCell ref="BK52:BL52"/>
    <mergeCell ref="BQ52:BR52"/>
    <mergeCell ref="BA53:BD53"/>
    <mergeCell ref="BA54:BF54"/>
    <mergeCell ref="AY40:BV40"/>
    <mergeCell ref="BA42:BB42"/>
    <mergeCell ref="BD42:BF42"/>
    <mergeCell ref="BA43:BB43"/>
    <mergeCell ref="BD43:BF43"/>
    <mergeCell ref="BA56:BB56"/>
    <mergeCell ref="CB29:CC29"/>
    <mergeCell ref="AY30:BV30"/>
    <mergeCell ref="BW30:BX30"/>
    <mergeCell ref="BW29:CA29"/>
    <mergeCell ref="BW31:BX31"/>
    <mergeCell ref="BW32:BX32"/>
    <mergeCell ref="BW33:BX33"/>
    <mergeCell ref="BW34:BW38"/>
    <mergeCell ref="BB35:BH35"/>
    <mergeCell ref="BB36:BH36"/>
    <mergeCell ref="BB37:BH37"/>
    <mergeCell ref="E1:S1"/>
    <mergeCell ref="U1:AI1"/>
    <mergeCell ref="AK1:AY1"/>
    <mergeCell ref="BA1:BV1"/>
  </mergeCells>
  <phoneticPr fontId="0" type="noConversion"/>
  <pageMargins left="0.511811024" right="0.511811024" top="0.78740157499999996" bottom="0.78740157499999996" header="0.31496062000000002" footer="0.31496062000000002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DS52"/>
  <sheetViews>
    <sheetView topLeftCell="AV16" workbookViewId="0">
      <selection activeCell="BA53" sqref="BA53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5.75" thickBot="1">
      <c r="A3" s="124" t="s">
        <v>175</v>
      </c>
      <c r="B3" s="25">
        <v>1</v>
      </c>
      <c r="C3" s="97" t="s">
        <v>176</v>
      </c>
      <c r="D3" s="85" t="s">
        <v>36</v>
      </c>
      <c r="E3" s="86"/>
      <c r="F3" s="86"/>
      <c r="G3" s="86"/>
      <c r="H3" s="86"/>
      <c r="I3" s="86"/>
      <c r="J3" s="86"/>
      <c r="K3" s="86">
        <v>2</v>
      </c>
      <c r="L3" s="86"/>
      <c r="M3" s="86"/>
      <c r="N3" s="86"/>
      <c r="O3" s="86"/>
      <c r="P3" s="86"/>
      <c r="Q3" s="86"/>
      <c r="R3" s="86"/>
      <c r="S3" s="228"/>
      <c r="T3" s="85" t="s">
        <v>36</v>
      </c>
      <c r="U3" s="86"/>
      <c r="V3" s="86">
        <v>1</v>
      </c>
      <c r="W3" s="86"/>
      <c r="X3" s="86"/>
      <c r="Y3" s="86"/>
      <c r="Z3" s="86">
        <v>2</v>
      </c>
      <c r="AA3" s="86"/>
      <c r="AB3" s="86"/>
      <c r="AC3" s="86"/>
      <c r="AD3" s="86"/>
      <c r="AE3" s="86"/>
      <c r="AF3" s="86"/>
      <c r="AG3" s="86"/>
      <c r="AH3" s="86"/>
      <c r="AI3" s="86"/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2</v>
      </c>
      <c r="BA3" s="30">
        <f t="shared" ref="BA3:BB18" si="0">SUM(E3,U3,AK3)</f>
        <v>0</v>
      </c>
      <c r="BB3" s="31">
        <f t="shared" si="0"/>
        <v>1</v>
      </c>
      <c r="BC3" s="31">
        <f>SUM(BA3:BB3)</f>
        <v>1</v>
      </c>
      <c r="BD3" s="31">
        <f t="shared" ref="BD3:BD20" si="1">SUM(G3,W3,AM3)</f>
        <v>0</v>
      </c>
      <c r="BE3" s="31">
        <f>SUM(BC3:BD3)</f>
        <v>1</v>
      </c>
      <c r="BF3" s="31">
        <f t="shared" ref="BF3:BF20" si="2">SUM(H3,X3,AN3)</f>
        <v>0</v>
      </c>
      <c r="BG3" s="31">
        <f>BA3+BB3+BD3+BF3</f>
        <v>1</v>
      </c>
      <c r="BH3" s="31">
        <f t="shared" ref="BH3:BJ20" si="3">SUM(I3,Y3,AO3)</f>
        <v>0</v>
      </c>
      <c r="BI3" s="31">
        <f t="shared" si="3"/>
        <v>2</v>
      </c>
      <c r="BJ3" s="31">
        <f t="shared" si="3"/>
        <v>2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20" si="4">SUM(AT3,AD3,N3)</f>
        <v>0</v>
      </c>
      <c r="BO3" s="31">
        <f t="shared" si="4"/>
        <v>0</v>
      </c>
      <c r="BP3" s="31">
        <f>IF(BO3&gt;=3,3,BO3)</f>
        <v>0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20" si="5">SUM(AX3,AH3,R3)</f>
        <v>0</v>
      </c>
      <c r="BU3" s="32">
        <f t="shared" si="5"/>
        <v>0</v>
      </c>
      <c r="BV3" s="32">
        <f>IF(BU3&gt;=3,3,BU3)</f>
        <v>0</v>
      </c>
      <c r="BX3" s="30">
        <f>(BA3*100)+(BB3*80)+(BD3*60)+(BF3*40)+(BH3*20)</f>
        <v>80</v>
      </c>
      <c r="BY3" s="31">
        <f>IF(BI3&gt;3,30,BI3*10)</f>
        <v>20</v>
      </c>
      <c r="BZ3" s="31">
        <f>IF(BJ3&gt;3,15,BJ3*5)</f>
        <v>10</v>
      </c>
      <c r="CA3" s="31">
        <f>(BK3*200)+(BL3*100)+(BN3*50)+(BP3*20)</f>
        <v>0</v>
      </c>
      <c r="CB3" s="31">
        <f>(BQ3*100)+(BR3*50)+(BT3*25)+(BV3*10)</f>
        <v>0</v>
      </c>
      <c r="CC3" s="32">
        <f>IF(AZ3&gt;0,SUM(BX3:CB3),"")</f>
        <v>110</v>
      </c>
      <c r="CD3" s="176">
        <f t="shared" ref="CD3:CD20" si="6">$CC3-(($CE$2/3)*$AZ3)</f>
        <v>-36.666666666666657</v>
      </c>
      <c r="CE3" s="24" t="str">
        <f>IF(AZ3=0," ",IF(CD3&gt;=0,3,"NAO"))</f>
        <v>NAO</v>
      </c>
      <c r="CF3" s="176">
        <f t="shared" ref="CF3:CF20" si="7">$CC3-(($CG$2/3)*$AZ3)</f>
        <v>-76.666666666666657</v>
      </c>
      <c r="CG3" s="24" t="str">
        <f>IF(AZ3=0," ",IF(CF3&gt;=0,4,"NAO"))</f>
        <v>NAO</v>
      </c>
      <c r="CH3" s="176">
        <f t="shared" ref="CH3:CH20" si="8">$CC3-(($CI$2/3)*$AZ3)</f>
        <v>-130</v>
      </c>
      <c r="CI3" s="24" t="str">
        <f>IF(AZ3=0," ",IF(CH3&gt;=0,5,"NAO"))</f>
        <v>NAO</v>
      </c>
      <c r="CK3" s="24">
        <f t="shared" ref="CK3:CK20" si="9">(CC3/(SUM($CC$3:$CC$20))*100)</f>
        <v>4.1548630783758265</v>
      </c>
      <c r="CM3" s="24">
        <f t="shared" ref="CM3:CM20" si="10">BA3/(SUM(BA$3:BA$20)/100)</f>
        <v>0</v>
      </c>
      <c r="CN3" s="24">
        <f t="shared" ref="CN3:CN20" si="11">BB3/(SUM(BB$3:BB$20)/100)</f>
        <v>11.111111111111111</v>
      </c>
      <c r="CO3" s="24">
        <f t="shared" ref="CO3:CO20" si="12">BD3/(SUM(BD$3:BD$20)/100)</f>
        <v>0</v>
      </c>
      <c r="CP3" s="24">
        <f t="shared" ref="CP3:CP20" si="13">BF3/(SUM(BF$3:BF$20)/100)</f>
        <v>0</v>
      </c>
      <c r="CQ3" s="24">
        <f t="shared" ref="CQ3:CQ20" si="14">BH3/(SUM(BH$3:BH$20)/100)</f>
        <v>0</v>
      </c>
      <c r="CR3" s="24">
        <f t="shared" ref="CR3:CR20" si="15">BI3/(SUM(BI$3:BI$20)/100)</f>
        <v>16.666666666666668</v>
      </c>
      <c r="CS3" s="24">
        <f t="shared" ref="CS3:CS20" si="16">BJ3/(SUM(BJ$3:BJ$20)/100)</f>
        <v>66.666666666666671</v>
      </c>
      <c r="CT3" s="24" t="e">
        <f t="shared" ref="CT3:CT20" si="17">BK3/(SUM(BK$3:BK$20)/100)</f>
        <v>#DIV/0!</v>
      </c>
      <c r="CU3" s="24" t="e">
        <f t="shared" ref="CU3:CU20" si="18">BL3/(SUM(BL$3:BL$20)/100)</f>
        <v>#DIV/0!</v>
      </c>
      <c r="CV3" s="24" t="e">
        <f t="shared" ref="CV3:CV20" si="19">BN3/(SUM(BN$3:BN$20)/100)</f>
        <v>#DIV/0!</v>
      </c>
      <c r="CW3" s="24" t="e">
        <f t="shared" ref="CW3:CW20" si="20">BO3/(SUM(BO$3:BO$20)/100)</f>
        <v>#DIV/0!</v>
      </c>
      <c r="CX3" s="24" t="e">
        <f t="shared" ref="CX3:CX20" si="21">BP3/(SUM(BP$3:BP$20)/100)</f>
        <v>#DIV/0!</v>
      </c>
      <c r="CY3" s="24" t="e">
        <f t="shared" ref="CY3:CY20" si="22">BQ3/(SUM(BQ$3:BQ$20)/100)</f>
        <v>#DIV/0!</v>
      </c>
      <c r="CZ3" s="24" t="e">
        <f t="shared" ref="CZ3:CZ20" si="23">BR3/(SUM(BR$3:BR$20)/100)</f>
        <v>#DIV/0!</v>
      </c>
      <c r="DA3" s="24">
        <f t="shared" ref="DA3:DA20" si="24">BT3/(SUM(BT$3:BT$20)/100)</f>
        <v>0</v>
      </c>
      <c r="DB3" s="24">
        <f t="shared" ref="DB3:DB20" si="25">BU3/(SUM(BU$3:BU$20)/100)</f>
        <v>0</v>
      </c>
      <c r="DC3" s="24">
        <f t="shared" ref="DC3:DC20" si="26">BV3/(SUM(BV$3:BV$20)/100)</f>
        <v>0</v>
      </c>
      <c r="DE3" s="24">
        <f>COUNTIF(BA3,"&lt;&gt;0")</f>
        <v>0</v>
      </c>
      <c r="DF3" s="24">
        <f>COUNTIF(BB3,"&lt;&gt;0")</f>
        <v>1</v>
      </c>
      <c r="DG3" s="24">
        <f>COUNTIF(BD3,"&lt;&gt;0")</f>
        <v>0</v>
      </c>
      <c r="DH3" s="24">
        <f>COUNTIF(BF3,"&lt;&gt;0")</f>
        <v>0</v>
      </c>
      <c r="DI3" s="24">
        <f t="shared" ref="DI3:DM18" si="27">COUNTIF(BH3,"&lt;&gt;0")</f>
        <v>0</v>
      </c>
      <c r="DJ3" s="24">
        <f t="shared" si="27"/>
        <v>1</v>
      </c>
      <c r="DK3" s="24">
        <f t="shared" si="27"/>
        <v>1</v>
      </c>
      <c r="DL3" s="24">
        <f t="shared" si="27"/>
        <v>0</v>
      </c>
      <c r="DM3" s="24">
        <f t="shared" si="27"/>
        <v>0</v>
      </c>
      <c r="DN3" s="24">
        <f t="shared" ref="DN3:DN20" si="28">COUNTIF(BN3,"&lt;&gt;0")</f>
        <v>0</v>
      </c>
      <c r="DO3" s="24">
        <f>COUNTIF(BP3,"&lt;&gt;0")</f>
        <v>0</v>
      </c>
      <c r="DP3" s="24">
        <f>COUNTIF(BQ3,"&lt;&gt;0")</f>
        <v>0</v>
      </c>
      <c r="DQ3" s="24">
        <f>COUNTIF(BR3,"&lt;&gt;0")</f>
        <v>0</v>
      </c>
      <c r="DR3" s="24">
        <f>COUNTIF(BT3,"&lt;&gt;0")</f>
        <v>0</v>
      </c>
      <c r="DS3" s="24">
        <f>COUNTIF(BV3,"&lt;&gt;0")</f>
        <v>0</v>
      </c>
    </row>
    <row r="4" spans="1:123" s="24" customFormat="1" ht="15.75" thickBot="1">
      <c r="A4" s="124" t="s">
        <v>175</v>
      </c>
      <c r="B4" s="25">
        <v>2</v>
      </c>
      <c r="C4" s="25" t="s">
        <v>177</v>
      </c>
      <c r="D4" s="85" t="s">
        <v>76</v>
      </c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85" t="s">
        <v>36</v>
      </c>
      <c r="U4" s="33">
        <v>1</v>
      </c>
      <c r="V4" s="33">
        <v>1</v>
      </c>
      <c r="W4" s="33">
        <v>1</v>
      </c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20" si="29">COUNTIF(D4:AY4,"P")</f>
        <v>1</v>
      </c>
      <c r="BA4" s="30">
        <f t="shared" si="0"/>
        <v>1</v>
      </c>
      <c r="BB4" s="31">
        <f t="shared" si="0"/>
        <v>1</v>
      </c>
      <c r="BC4" s="31">
        <f t="shared" ref="BC4:BC20" si="30">SUM(BA4:BB4)</f>
        <v>2</v>
      </c>
      <c r="BD4" s="31">
        <f t="shared" si="1"/>
        <v>1</v>
      </c>
      <c r="BE4" s="31">
        <f t="shared" ref="BE4:BE20" si="31">SUM(BC4:BD4)</f>
        <v>3</v>
      </c>
      <c r="BF4" s="31">
        <f t="shared" si="2"/>
        <v>0</v>
      </c>
      <c r="BG4" s="31">
        <f t="shared" ref="BG4:BG20" si="32">BA4+BB4+BD4+BF4</f>
        <v>3</v>
      </c>
      <c r="BH4" s="31">
        <f t="shared" si="3"/>
        <v>0</v>
      </c>
      <c r="BI4" s="31">
        <f t="shared" si="3"/>
        <v>0</v>
      </c>
      <c r="BJ4" s="31">
        <f t="shared" si="3"/>
        <v>0</v>
      </c>
      <c r="BK4" s="31">
        <f t="shared" ref="BK4:BL20" si="33">SUM(AR4,AB4,L4)</f>
        <v>0</v>
      </c>
      <c r="BL4" s="31">
        <f t="shared" si="33"/>
        <v>0</v>
      </c>
      <c r="BM4" s="31">
        <f t="shared" ref="BM4:BM20" si="34">SUM(BK4:BL4)</f>
        <v>0</v>
      </c>
      <c r="BN4" s="31">
        <f t="shared" si="4"/>
        <v>0</v>
      </c>
      <c r="BO4" s="31">
        <f t="shared" si="4"/>
        <v>0</v>
      </c>
      <c r="BP4" s="31">
        <f t="shared" ref="BP4:BP20" si="35">IF(BO4&gt;=3,3,BO4)</f>
        <v>0</v>
      </c>
      <c r="BQ4" s="31">
        <f t="shared" ref="BQ4:BR20" si="36">SUM(AV4,AF4,P4)</f>
        <v>0</v>
      </c>
      <c r="BR4" s="31">
        <f t="shared" si="36"/>
        <v>0</v>
      </c>
      <c r="BS4" s="31">
        <f t="shared" ref="BS4:BS20" si="37">SUM(BQ4:BR4)</f>
        <v>0</v>
      </c>
      <c r="BT4" s="31">
        <f t="shared" si="5"/>
        <v>0</v>
      </c>
      <c r="BU4" s="32">
        <f t="shared" si="5"/>
        <v>0</v>
      </c>
      <c r="BV4" s="32">
        <f t="shared" ref="BV4:BV20" si="38">IF(BU4&gt;=3,3,BU4)</f>
        <v>0</v>
      </c>
      <c r="BX4" s="30">
        <f t="shared" ref="BX4:BX20" si="39">(BA4*100)+(BB4*80)+(BD4*60)+(BF4*40)+(BH4*20)</f>
        <v>240</v>
      </c>
      <c r="BY4" s="31">
        <f t="shared" ref="BY4:BY20" si="40">IF(BI4&gt;3,30,BI4*10)</f>
        <v>0</v>
      </c>
      <c r="BZ4" s="31">
        <f t="shared" ref="BZ4:BZ20" si="41">IF(BJ4&gt;3,15,BJ4*5)</f>
        <v>0</v>
      </c>
      <c r="CA4" s="31">
        <f t="shared" ref="CA4:CA20" si="42">(BK4*200)+(BL4*100)+(BN4*50)+(BP4*20)</f>
        <v>0</v>
      </c>
      <c r="CB4" s="31">
        <f t="shared" ref="CB4:CB20" si="43">(BQ4*100)+(BR4*50)+(BT4*25)+(BV4*10)</f>
        <v>0</v>
      </c>
      <c r="CC4" s="32">
        <f t="shared" ref="CC4:CC20" si="44">IF(AZ4&gt;0,SUM(BX4:CB4),"")</f>
        <v>240</v>
      </c>
      <c r="CD4" s="176">
        <f t="shared" si="6"/>
        <v>166.66666666666669</v>
      </c>
      <c r="CE4" s="24">
        <f t="shared" ref="CE4:CE20" si="45">IF(AZ4=0," ",IF(CD4&gt;=0,3,"NAO"))</f>
        <v>3</v>
      </c>
      <c r="CF4" s="176">
        <f t="shared" si="7"/>
        <v>146.66666666666669</v>
      </c>
      <c r="CG4" s="24">
        <f t="shared" ref="CG4:CG20" si="46">IF(AZ4=0," ",IF(CF4&gt;=0,4,"NAO"))</f>
        <v>4</v>
      </c>
      <c r="CH4" s="176">
        <f t="shared" si="8"/>
        <v>120</v>
      </c>
      <c r="CI4" s="24">
        <f t="shared" ref="CI4:CI20" si="47">IF(AZ4=0," ",IF(CH4&gt;=0,5,"NAO"))</f>
        <v>5</v>
      </c>
      <c r="CK4" s="24">
        <f t="shared" si="9"/>
        <v>9.0651558073654392</v>
      </c>
      <c r="CM4" s="24">
        <f t="shared" si="10"/>
        <v>50</v>
      </c>
      <c r="CN4" s="24">
        <f t="shared" si="11"/>
        <v>11.111111111111111</v>
      </c>
      <c r="CO4" s="24">
        <f t="shared" si="12"/>
        <v>7.6923076923076916</v>
      </c>
      <c r="CP4" s="24">
        <f t="shared" si="13"/>
        <v>0</v>
      </c>
      <c r="CQ4" s="24">
        <f t="shared" si="14"/>
        <v>0</v>
      </c>
      <c r="CR4" s="24">
        <f t="shared" si="15"/>
        <v>0</v>
      </c>
      <c r="CS4" s="24">
        <f t="shared" si="16"/>
        <v>0</v>
      </c>
      <c r="CT4" s="24" t="e">
        <f t="shared" si="17"/>
        <v>#DIV/0!</v>
      </c>
      <c r="CU4" s="24" t="e">
        <f t="shared" si="18"/>
        <v>#DIV/0!</v>
      </c>
      <c r="CV4" s="24" t="e">
        <f t="shared" si="19"/>
        <v>#DIV/0!</v>
      </c>
      <c r="CW4" s="24" t="e">
        <f t="shared" si="20"/>
        <v>#DIV/0!</v>
      </c>
      <c r="CX4" s="24" t="e">
        <f t="shared" si="21"/>
        <v>#DIV/0!</v>
      </c>
      <c r="CY4" s="24" t="e">
        <f t="shared" si="22"/>
        <v>#DIV/0!</v>
      </c>
      <c r="CZ4" s="24" t="e">
        <f t="shared" si="23"/>
        <v>#DIV/0!</v>
      </c>
      <c r="DA4" s="24">
        <f t="shared" si="24"/>
        <v>0</v>
      </c>
      <c r="DB4" s="24">
        <f t="shared" si="25"/>
        <v>0</v>
      </c>
      <c r="DC4" s="24">
        <f t="shared" si="26"/>
        <v>0</v>
      </c>
      <c r="DE4" s="24">
        <f t="shared" ref="DE4:DF20" si="48">COUNTIF(BA4,"&lt;&gt;0")</f>
        <v>1</v>
      </c>
      <c r="DF4" s="24">
        <f t="shared" si="48"/>
        <v>1</v>
      </c>
      <c r="DG4" s="24">
        <f t="shared" ref="DG4:DG20" si="49">COUNTIF(BD4,"&lt;&gt;0")</f>
        <v>1</v>
      </c>
      <c r="DH4" s="24">
        <f t="shared" ref="DH4:DH20" si="50">COUNTIF(BF4,"&lt;&gt;0")</f>
        <v>0</v>
      </c>
      <c r="DI4" s="24">
        <f t="shared" si="27"/>
        <v>0</v>
      </c>
      <c r="DJ4" s="24">
        <f t="shared" si="27"/>
        <v>0</v>
      </c>
      <c r="DK4" s="24">
        <f t="shared" si="27"/>
        <v>0</v>
      </c>
      <c r="DL4" s="24">
        <f t="shared" si="27"/>
        <v>0</v>
      </c>
      <c r="DM4" s="24">
        <f t="shared" si="27"/>
        <v>0</v>
      </c>
      <c r="DN4" s="24">
        <f t="shared" si="28"/>
        <v>0</v>
      </c>
      <c r="DO4" s="24">
        <f t="shared" ref="DO4:DQ20" si="51">COUNTIF(BP4,"&lt;&gt;0")</f>
        <v>0</v>
      </c>
      <c r="DP4" s="24">
        <f t="shared" si="51"/>
        <v>0</v>
      </c>
      <c r="DQ4" s="24">
        <f t="shared" si="51"/>
        <v>0</v>
      </c>
      <c r="DR4" s="24">
        <f t="shared" ref="DR4:DR20" si="52">COUNTIF(BT4,"&lt;&gt;0")</f>
        <v>0</v>
      </c>
      <c r="DS4" s="24">
        <f t="shared" ref="DS4:DS20" si="53">COUNTIF(BV4,"&lt;&gt;0")</f>
        <v>0</v>
      </c>
    </row>
    <row r="5" spans="1:123" s="24" customFormat="1" ht="15.75" thickBot="1">
      <c r="A5" s="124" t="s">
        <v>175</v>
      </c>
      <c r="B5" s="25">
        <v>3</v>
      </c>
      <c r="C5" s="25" t="s">
        <v>178</v>
      </c>
      <c r="D5" s="85" t="s">
        <v>76</v>
      </c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85" t="s">
        <v>76</v>
      </c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29"/>
        <v>0</v>
      </c>
      <c r="BA5" s="30">
        <f t="shared" si="0"/>
        <v>0</v>
      </c>
      <c r="BB5" s="31">
        <f t="shared" si="0"/>
        <v>0</v>
      </c>
      <c r="BC5" s="31">
        <f t="shared" si="30"/>
        <v>0</v>
      </c>
      <c r="BD5" s="31">
        <f t="shared" si="1"/>
        <v>0</v>
      </c>
      <c r="BE5" s="31">
        <f t="shared" si="31"/>
        <v>0</v>
      </c>
      <c r="BF5" s="31">
        <f t="shared" si="2"/>
        <v>0</v>
      </c>
      <c r="BG5" s="31">
        <f t="shared" si="32"/>
        <v>0</v>
      </c>
      <c r="BH5" s="31">
        <f t="shared" si="3"/>
        <v>0</v>
      </c>
      <c r="BI5" s="31">
        <f t="shared" si="3"/>
        <v>0</v>
      </c>
      <c r="BJ5" s="31">
        <f t="shared" si="3"/>
        <v>0</v>
      </c>
      <c r="BK5" s="31">
        <f t="shared" si="33"/>
        <v>0</v>
      </c>
      <c r="BL5" s="31">
        <f t="shared" si="33"/>
        <v>0</v>
      </c>
      <c r="BM5" s="31">
        <f t="shared" si="34"/>
        <v>0</v>
      </c>
      <c r="BN5" s="31">
        <f t="shared" si="4"/>
        <v>0</v>
      </c>
      <c r="BO5" s="31">
        <f t="shared" si="4"/>
        <v>0</v>
      </c>
      <c r="BP5" s="31">
        <f t="shared" si="35"/>
        <v>0</v>
      </c>
      <c r="BQ5" s="31">
        <f t="shared" si="36"/>
        <v>0</v>
      </c>
      <c r="BR5" s="31">
        <f t="shared" si="36"/>
        <v>0</v>
      </c>
      <c r="BS5" s="31">
        <f t="shared" si="37"/>
        <v>0</v>
      </c>
      <c r="BT5" s="31">
        <f t="shared" si="5"/>
        <v>0</v>
      </c>
      <c r="BU5" s="32">
        <f t="shared" si="5"/>
        <v>0</v>
      </c>
      <c r="BV5" s="32">
        <f t="shared" si="38"/>
        <v>0</v>
      </c>
      <c r="BX5" s="30">
        <f t="shared" si="39"/>
        <v>0</v>
      </c>
      <c r="BY5" s="31">
        <f t="shared" si="40"/>
        <v>0</v>
      </c>
      <c r="BZ5" s="31">
        <f t="shared" si="41"/>
        <v>0</v>
      </c>
      <c r="CA5" s="31">
        <f t="shared" si="42"/>
        <v>0</v>
      </c>
      <c r="CB5" s="31">
        <f t="shared" si="43"/>
        <v>0</v>
      </c>
      <c r="CC5" s="32" t="str">
        <f t="shared" si="44"/>
        <v/>
      </c>
      <c r="CD5" s="176" t="e">
        <f t="shared" si="6"/>
        <v>#VALUE!</v>
      </c>
      <c r="CE5" s="24" t="str">
        <f t="shared" si="45"/>
        <v xml:space="preserve"> </v>
      </c>
      <c r="CF5" s="176" t="e">
        <f t="shared" si="7"/>
        <v>#VALUE!</v>
      </c>
      <c r="CG5" s="24" t="str">
        <f t="shared" si="46"/>
        <v xml:space="preserve"> </v>
      </c>
      <c r="CH5" s="176" t="e">
        <f t="shared" si="8"/>
        <v>#VALUE!</v>
      </c>
      <c r="CI5" s="24" t="str">
        <f t="shared" si="47"/>
        <v xml:space="preserve"> </v>
      </c>
      <c r="CK5" s="24" t="e">
        <f t="shared" si="9"/>
        <v>#VALUE!</v>
      </c>
      <c r="CM5" s="24">
        <f t="shared" si="10"/>
        <v>0</v>
      </c>
      <c r="CN5" s="24">
        <f t="shared" si="11"/>
        <v>0</v>
      </c>
      <c r="CO5" s="24">
        <f t="shared" si="12"/>
        <v>0</v>
      </c>
      <c r="CP5" s="24">
        <f t="shared" si="13"/>
        <v>0</v>
      </c>
      <c r="CQ5" s="24">
        <f t="shared" si="14"/>
        <v>0</v>
      </c>
      <c r="CR5" s="24">
        <f t="shared" si="15"/>
        <v>0</v>
      </c>
      <c r="CS5" s="24">
        <f t="shared" si="16"/>
        <v>0</v>
      </c>
      <c r="CT5" s="24" t="e">
        <f t="shared" si="17"/>
        <v>#DIV/0!</v>
      </c>
      <c r="CU5" s="24" t="e">
        <f t="shared" si="18"/>
        <v>#DIV/0!</v>
      </c>
      <c r="CV5" s="24" t="e">
        <f t="shared" si="19"/>
        <v>#DIV/0!</v>
      </c>
      <c r="CW5" s="24" t="e">
        <f t="shared" si="20"/>
        <v>#DIV/0!</v>
      </c>
      <c r="CX5" s="24" t="e">
        <f t="shared" si="21"/>
        <v>#DIV/0!</v>
      </c>
      <c r="CY5" s="24" t="e">
        <f t="shared" si="22"/>
        <v>#DIV/0!</v>
      </c>
      <c r="CZ5" s="24" t="e">
        <f t="shared" si="23"/>
        <v>#DIV/0!</v>
      </c>
      <c r="DA5" s="24">
        <f t="shared" si="24"/>
        <v>0</v>
      </c>
      <c r="DB5" s="24">
        <f t="shared" si="25"/>
        <v>0</v>
      </c>
      <c r="DC5" s="24">
        <f t="shared" si="26"/>
        <v>0</v>
      </c>
      <c r="DE5" s="24">
        <f t="shared" si="48"/>
        <v>0</v>
      </c>
      <c r="DF5" s="24">
        <f t="shared" si="48"/>
        <v>0</v>
      </c>
      <c r="DG5" s="24">
        <f t="shared" si="49"/>
        <v>0</v>
      </c>
      <c r="DH5" s="24">
        <f t="shared" si="50"/>
        <v>0</v>
      </c>
      <c r="DI5" s="24">
        <f t="shared" si="27"/>
        <v>0</v>
      </c>
      <c r="DJ5" s="24">
        <f t="shared" si="27"/>
        <v>0</v>
      </c>
      <c r="DK5" s="24">
        <f t="shared" si="27"/>
        <v>0</v>
      </c>
      <c r="DL5" s="24">
        <f t="shared" si="27"/>
        <v>0</v>
      </c>
      <c r="DM5" s="24">
        <f t="shared" si="27"/>
        <v>0</v>
      </c>
      <c r="DN5" s="24">
        <f t="shared" si="28"/>
        <v>0</v>
      </c>
      <c r="DO5" s="24">
        <f t="shared" si="51"/>
        <v>0</v>
      </c>
      <c r="DP5" s="24">
        <f t="shared" si="51"/>
        <v>0</v>
      </c>
      <c r="DQ5" s="24">
        <f t="shared" si="51"/>
        <v>0</v>
      </c>
      <c r="DR5" s="24">
        <f t="shared" si="52"/>
        <v>0</v>
      </c>
      <c r="DS5" s="24">
        <f t="shared" si="53"/>
        <v>0</v>
      </c>
    </row>
    <row r="6" spans="1:123" s="24" customFormat="1" ht="15.75" thickBot="1">
      <c r="A6" s="124" t="s">
        <v>175</v>
      </c>
      <c r="B6" s="25">
        <v>4</v>
      </c>
      <c r="C6" s="25" t="s">
        <v>179</v>
      </c>
      <c r="D6" s="85" t="s">
        <v>36</v>
      </c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226">
        <v>1</v>
      </c>
      <c r="T6" s="85" t="s">
        <v>36</v>
      </c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>
        <v>1</v>
      </c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29"/>
        <v>2</v>
      </c>
      <c r="BA6" s="30">
        <f t="shared" si="0"/>
        <v>0</v>
      </c>
      <c r="BB6" s="31">
        <f t="shared" si="0"/>
        <v>0</v>
      </c>
      <c r="BC6" s="31">
        <f t="shared" si="30"/>
        <v>0</v>
      </c>
      <c r="BD6" s="31">
        <f t="shared" si="1"/>
        <v>0</v>
      </c>
      <c r="BE6" s="31">
        <f t="shared" si="31"/>
        <v>0</v>
      </c>
      <c r="BF6" s="31">
        <f t="shared" si="2"/>
        <v>0</v>
      </c>
      <c r="BG6" s="31">
        <f t="shared" si="32"/>
        <v>0</v>
      </c>
      <c r="BH6" s="31">
        <f t="shared" si="3"/>
        <v>0</v>
      </c>
      <c r="BI6" s="31">
        <f t="shared" si="3"/>
        <v>0</v>
      </c>
      <c r="BJ6" s="31">
        <f t="shared" si="3"/>
        <v>0</v>
      </c>
      <c r="BK6" s="31">
        <f t="shared" si="33"/>
        <v>0</v>
      </c>
      <c r="BL6" s="31">
        <f t="shared" si="33"/>
        <v>0</v>
      </c>
      <c r="BM6" s="31">
        <f t="shared" si="34"/>
        <v>0</v>
      </c>
      <c r="BN6" s="31">
        <f t="shared" si="4"/>
        <v>0</v>
      </c>
      <c r="BO6" s="31">
        <f t="shared" si="4"/>
        <v>0</v>
      </c>
      <c r="BP6" s="31">
        <f t="shared" si="35"/>
        <v>0</v>
      </c>
      <c r="BQ6" s="31">
        <f t="shared" si="36"/>
        <v>0</v>
      </c>
      <c r="BR6" s="31">
        <f t="shared" si="36"/>
        <v>0</v>
      </c>
      <c r="BS6" s="31">
        <f t="shared" si="37"/>
        <v>0</v>
      </c>
      <c r="BT6" s="31">
        <f t="shared" si="5"/>
        <v>0</v>
      </c>
      <c r="BU6" s="32">
        <f t="shared" si="5"/>
        <v>2</v>
      </c>
      <c r="BV6" s="32">
        <f t="shared" si="38"/>
        <v>2</v>
      </c>
      <c r="BX6" s="30">
        <f t="shared" si="39"/>
        <v>0</v>
      </c>
      <c r="BY6" s="31">
        <f t="shared" si="40"/>
        <v>0</v>
      </c>
      <c r="BZ6" s="31">
        <f t="shared" si="41"/>
        <v>0</v>
      </c>
      <c r="CA6" s="31">
        <f t="shared" si="42"/>
        <v>0</v>
      </c>
      <c r="CB6" s="31">
        <f t="shared" si="43"/>
        <v>20</v>
      </c>
      <c r="CC6" s="32">
        <f t="shared" si="44"/>
        <v>20</v>
      </c>
      <c r="CD6" s="176">
        <f t="shared" si="6"/>
        <v>-126.66666666666666</v>
      </c>
      <c r="CE6" s="24" t="str">
        <f t="shared" si="45"/>
        <v>NAO</v>
      </c>
      <c r="CF6" s="176">
        <f t="shared" si="7"/>
        <v>-166.66666666666666</v>
      </c>
      <c r="CG6" s="24" t="str">
        <f t="shared" si="46"/>
        <v>NAO</v>
      </c>
      <c r="CH6" s="176">
        <f t="shared" si="8"/>
        <v>-220</v>
      </c>
      <c r="CI6" s="24" t="str">
        <f t="shared" si="47"/>
        <v>NAO</v>
      </c>
      <c r="CK6" s="24">
        <f t="shared" si="9"/>
        <v>0.75542965061378664</v>
      </c>
      <c r="CM6" s="24">
        <f t="shared" si="10"/>
        <v>0</v>
      </c>
      <c r="CN6" s="24">
        <f t="shared" si="11"/>
        <v>0</v>
      </c>
      <c r="CO6" s="24">
        <f t="shared" si="12"/>
        <v>0</v>
      </c>
      <c r="CP6" s="24">
        <f t="shared" si="13"/>
        <v>0</v>
      </c>
      <c r="CQ6" s="24">
        <f t="shared" si="14"/>
        <v>0</v>
      </c>
      <c r="CR6" s="24">
        <f t="shared" si="15"/>
        <v>0</v>
      </c>
      <c r="CS6" s="24">
        <f t="shared" si="16"/>
        <v>0</v>
      </c>
      <c r="CT6" s="24" t="e">
        <f t="shared" si="17"/>
        <v>#DIV/0!</v>
      </c>
      <c r="CU6" s="24" t="e">
        <f t="shared" si="18"/>
        <v>#DIV/0!</v>
      </c>
      <c r="CV6" s="24" t="e">
        <f t="shared" si="19"/>
        <v>#DIV/0!</v>
      </c>
      <c r="CW6" s="24" t="e">
        <f t="shared" si="20"/>
        <v>#DIV/0!</v>
      </c>
      <c r="CX6" s="24" t="e">
        <f t="shared" si="21"/>
        <v>#DIV/0!</v>
      </c>
      <c r="CY6" s="24" t="e">
        <f t="shared" si="22"/>
        <v>#DIV/0!</v>
      </c>
      <c r="CZ6" s="24" t="e">
        <f t="shared" si="23"/>
        <v>#DIV/0!</v>
      </c>
      <c r="DA6" s="24">
        <f t="shared" si="24"/>
        <v>0</v>
      </c>
      <c r="DB6" s="24">
        <f t="shared" si="25"/>
        <v>25</v>
      </c>
      <c r="DC6" s="24">
        <f t="shared" si="26"/>
        <v>25</v>
      </c>
      <c r="DE6" s="24">
        <f t="shared" si="48"/>
        <v>0</v>
      </c>
      <c r="DF6" s="24">
        <f t="shared" si="48"/>
        <v>0</v>
      </c>
      <c r="DG6" s="24">
        <f t="shared" si="49"/>
        <v>0</v>
      </c>
      <c r="DH6" s="24">
        <f t="shared" si="50"/>
        <v>0</v>
      </c>
      <c r="DI6" s="24">
        <f t="shared" si="27"/>
        <v>0</v>
      </c>
      <c r="DJ6" s="24">
        <f t="shared" si="27"/>
        <v>0</v>
      </c>
      <c r="DK6" s="24">
        <f t="shared" si="27"/>
        <v>0</v>
      </c>
      <c r="DL6" s="24">
        <f t="shared" si="27"/>
        <v>0</v>
      </c>
      <c r="DM6" s="24">
        <f t="shared" si="27"/>
        <v>0</v>
      </c>
      <c r="DN6" s="24">
        <f t="shared" si="28"/>
        <v>0</v>
      </c>
      <c r="DO6" s="24">
        <f t="shared" si="51"/>
        <v>0</v>
      </c>
      <c r="DP6" s="24">
        <f t="shared" si="51"/>
        <v>0</v>
      </c>
      <c r="DQ6" s="24">
        <f t="shared" si="51"/>
        <v>0</v>
      </c>
      <c r="DR6" s="24">
        <f t="shared" si="52"/>
        <v>0</v>
      </c>
      <c r="DS6" s="24">
        <f t="shared" si="53"/>
        <v>1</v>
      </c>
    </row>
    <row r="7" spans="1:123" s="24" customFormat="1" ht="15.75" thickBot="1">
      <c r="A7" s="124" t="s">
        <v>175</v>
      </c>
      <c r="B7" s="25">
        <v>5</v>
      </c>
      <c r="C7" s="25" t="s">
        <v>180</v>
      </c>
      <c r="D7" s="85" t="s">
        <v>36</v>
      </c>
      <c r="E7" s="33"/>
      <c r="F7" s="33"/>
      <c r="G7" s="33">
        <v>3</v>
      </c>
      <c r="H7" s="33"/>
      <c r="I7" s="33">
        <v>3</v>
      </c>
      <c r="J7" s="33">
        <v>4</v>
      </c>
      <c r="K7" s="33"/>
      <c r="L7" s="33"/>
      <c r="M7" s="33"/>
      <c r="N7" s="33"/>
      <c r="O7" s="33"/>
      <c r="P7" s="33"/>
      <c r="Q7" s="33"/>
      <c r="R7" s="33"/>
      <c r="S7" s="33"/>
      <c r="T7" s="85" t="s">
        <v>36</v>
      </c>
      <c r="U7" s="33"/>
      <c r="V7" s="33"/>
      <c r="W7" s="33"/>
      <c r="X7" s="33"/>
      <c r="Y7" s="33">
        <v>1</v>
      </c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29"/>
        <v>2</v>
      </c>
      <c r="BA7" s="30">
        <f t="shared" si="0"/>
        <v>0</v>
      </c>
      <c r="BB7" s="31">
        <f t="shared" si="0"/>
        <v>0</v>
      </c>
      <c r="BC7" s="31">
        <f t="shared" si="30"/>
        <v>0</v>
      </c>
      <c r="BD7" s="31">
        <f t="shared" si="1"/>
        <v>3</v>
      </c>
      <c r="BE7" s="31">
        <f t="shared" si="31"/>
        <v>3</v>
      </c>
      <c r="BF7" s="31">
        <f t="shared" si="2"/>
        <v>0</v>
      </c>
      <c r="BG7" s="31">
        <f t="shared" si="32"/>
        <v>3</v>
      </c>
      <c r="BH7" s="31">
        <f t="shared" si="3"/>
        <v>4</v>
      </c>
      <c r="BI7" s="31">
        <f t="shared" si="3"/>
        <v>4</v>
      </c>
      <c r="BJ7" s="31">
        <f t="shared" si="3"/>
        <v>0</v>
      </c>
      <c r="BK7" s="31">
        <f t="shared" si="33"/>
        <v>0</v>
      </c>
      <c r="BL7" s="31">
        <f t="shared" si="33"/>
        <v>0</v>
      </c>
      <c r="BM7" s="31">
        <f t="shared" si="34"/>
        <v>0</v>
      </c>
      <c r="BN7" s="31">
        <f t="shared" si="4"/>
        <v>0</v>
      </c>
      <c r="BO7" s="31">
        <f t="shared" si="4"/>
        <v>0</v>
      </c>
      <c r="BP7" s="31">
        <f t="shared" si="35"/>
        <v>0</v>
      </c>
      <c r="BQ7" s="31">
        <f t="shared" si="36"/>
        <v>0</v>
      </c>
      <c r="BR7" s="31">
        <f t="shared" si="36"/>
        <v>0</v>
      </c>
      <c r="BS7" s="31">
        <f t="shared" si="37"/>
        <v>0</v>
      </c>
      <c r="BT7" s="31">
        <f t="shared" si="5"/>
        <v>0</v>
      </c>
      <c r="BU7" s="32">
        <f t="shared" si="5"/>
        <v>0</v>
      </c>
      <c r="BV7" s="32">
        <f t="shared" si="38"/>
        <v>0</v>
      </c>
      <c r="BX7" s="30">
        <f t="shared" si="39"/>
        <v>260</v>
      </c>
      <c r="BY7" s="31">
        <f t="shared" si="40"/>
        <v>30</v>
      </c>
      <c r="BZ7" s="31">
        <f t="shared" si="41"/>
        <v>0</v>
      </c>
      <c r="CA7" s="31">
        <f t="shared" si="42"/>
        <v>0</v>
      </c>
      <c r="CB7" s="31">
        <f t="shared" si="43"/>
        <v>0</v>
      </c>
      <c r="CC7" s="32">
        <f t="shared" si="44"/>
        <v>290</v>
      </c>
      <c r="CD7" s="176">
        <f t="shared" si="6"/>
        <v>143.33333333333334</v>
      </c>
      <c r="CE7" s="24">
        <f t="shared" si="45"/>
        <v>3</v>
      </c>
      <c r="CF7" s="176">
        <f t="shared" si="7"/>
        <v>103.33333333333334</v>
      </c>
      <c r="CG7" s="24">
        <f t="shared" si="46"/>
        <v>4</v>
      </c>
      <c r="CH7" s="176">
        <f t="shared" si="8"/>
        <v>50</v>
      </c>
      <c r="CI7" s="24">
        <f t="shared" si="47"/>
        <v>5</v>
      </c>
      <c r="CK7" s="24">
        <f t="shared" si="9"/>
        <v>10.953729933899906</v>
      </c>
      <c r="CM7" s="24">
        <f t="shared" si="10"/>
        <v>0</v>
      </c>
      <c r="CN7" s="24">
        <f t="shared" si="11"/>
        <v>0</v>
      </c>
      <c r="CO7" s="24">
        <f t="shared" si="12"/>
        <v>23.076923076923077</v>
      </c>
      <c r="CP7" s="24">
        <f t="shared" si="13"/>
        <v>0</v>
      </c>
      <c r="CQ7" s="24">
        <f t="shared" si="14"/>
        <v>20</v>
      </c>
      <c r="CR7" s="24">
        <f t="shared" si="15"/>
        <v>33.333333333333336</v>
      </c>
      <c r="CS7" s="24">
        <f t="shared" si="16"/>
        <v>0</v>
      </c>
      <c r="CT7" s="24" t="e">
        <f t="shared" si="17"/>
        <v>#DIV/0!</v>
      </c>
      <c r="CU7" s="24" t="e">
        <f t="shared" si="18"/>
        <v>#DIV/0!</v>
      </c>
      <c r="CV7" s="24" t="e">
        <f t="shared" si="19"/>
        <v>#DIV/0!</v>
      </c>
      <c r="CW7" s="24" t="e">
        <f t="shared" si="20"/>
        <v>#DIV/0!</v>
      </c>
      <c r="CX7" s="24" t="e">
        <f t="shared" si="21"/>
        <v>#DIV/0!</v>
      </c>
      <c r="CY7" s="24" t="e">
        <f t="shared" si="22"/>
        <v>#DIV/0!</v>
      </c>
      <c r="CZ7" s="24" t="e">
        <f t="shared" si="23"/>
        <v>#DIV/0!</v>
      </c>
      <c r="DA7" s="24">
        <f t="shared" si="24"/>
        <v>0</v>
      </c>
      <c r="DB7" s="24">
        <f t="shared" si="25"/>
        <v>0</v>
      </c>
      <c r="DC7" s="24">
        <f t="shared" si="26"/>
        <v>0</v>
      </c>
      <c r="DE7" s="24">
        <f t="shared" si="48"/>
        <v>0</v>
      </c>
      <c r="DF7" s="24">
        <f t="shared" si="48"/>
        <v>0</v>
      </c>
      <c r="DG7" s="24">
        <f t="shared" si="49"/>
        <v>1</v>
      </c>
      <c r="DH7" s="24">
        <f t="shared" si="50"/>
        <v>0</v>
      </c>
      <c r="DI7" s="24">
        <f t="shared" si="27"/>
        <v>1</v>
      </c>
      <c r="DJ7" s="24">
        <f t="shared" si="27"/>
        <v>1</v>
      </c>
      <c r="DK7" s="24">
        <f t="shared" si="27"/>
        <v>0</v>
      </c>
      <c r="DL7" s="24">
        <f t="shared" si="27"/>
        <v>0</v>
      </c>
      <c r="DM7" s="24">
        <f t="shared" si="27"/>
        <v>0</v>
      </c>
      <c r="DN7" s="24">
        <f t="shared" si="28"/>
        <v>0</v>
      </c>
      <c r="DO7" s="24">
        <f t="shared" si="51"/>
        <v>0</v>
      </c>
      <c r="DP7" s="24">
        <f t="shared" si="51"/>
        <v>0</v>
      </c>
      <c r="DQ7" s="24">
        <f t="shared" si="51"/>
        <v>0</v>
      </c>
      <c r="DR7" s="24">
        <f t="shared" si="52"/>
        <v>0</v>
      </c>
      <c r="DS7" s="24">
        <f t="shared" si="53"/>
        <v>0</v>
      </c>
    </row>
    <row r="8" spans="1:123" s="24" customFormat="1" ht="15.75" thickBot="1">
      <c r="A8" s="124" t="s">
        <v>175</v>
      </c>
      <c r="B8" s="25">
        <v>6</v>
      </c>
      <c r="C8" s="25" t="s">
        <v>181</v>
      </c>
      <c r="D8" s="85" t="s">
        <v>76</v>
      </c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85" t="s">
        <v>76</v>
      </c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29"/>
        <v>0</v>
      </c>
      <c r="BA8" s="30">
        <f t="shared" si="0"/>
        <v>0</v>
      </c>
      <c r="BB8" s="31">
        <f t="shared" si="0"/>
        <v>0</v>
      </c>
      <c r="BC8" s="31">
        <f t="shared" si="30"/>
        <v>0</v>
      </c>
      <c r="BD8" s="31">
        <f t="shared" si="1"/>
        <v>0</v>
      </c>
      <c r="BE8" s="31">
        <f t="shared" si="31"/>
        <v>0</v>
      </c>
      <c r="BF8" s="31">
        <f t="shared" si="2"/>
        <v>0</v>
      </c>
      <c r="BG8" s="31">
        <f t="shared" si="32"/>
        <v>0</v>
      </c>
      <c r="BH8" s="31">
        <f t="shared" si="3"/>
        <v>0</v>
      </c>
      <c r="BI8" s="31">
        <f t="shared" si="3"/>
        <v>0</v>
      </c>
      <c r="BJ8" s="31">
        <f t="shared" si="3"/>
        <v>0</v>
      </c>
      <c r="BK8" s="31">
        <f t="shared" si="33"/>
        <v>0</v>
      </c>
      <c r="BL8" s="31">
        <f t="shared" si="33"/>
        <v>0</v>
      </c>
      <c r="BM8" s="31">
        <f t="shared" si="34"/>
        <v>0</v>
      </c>
      <c r="BN8" s="31">
        <f t="shared" si="4"/>
        <v>0</v>
      </c>
      <c r="BO8" s="31">
        <f t="shared" si="4"/>
        <v>0</v>
      </c>
      <c r="BP8" s="31">
        <f t="shared" si="35"/>
        <v>0</v>
      </c>
      <c r="BQ8" s="31">
        <f t="shared" si="36"/>
        <v>0</v>
      </c>
      <c r="BR8" s="31">
        <f t="shared" si="36"/>
        <v>0</v>
      </c>
      <c r="BS8" s="31">
        <f t="shared" si="37"/>
        <v>0</v>
      </c>
      <c r="BT8" s="31">
        <f t="shared" si="5"/>
        <v>0</v>
      </c>
      <c r="BU8" s="32">
        <f t="shared" si="5"/>
        <v>0</v>
      </c>
      <c r="BV8" s="32">
        <f t="shared" si="38"/>
        <v>0</v>
      </c>
      <c r="BX8" s="30">
        <f t="shared" si="39"/>
        <v>0</v>
      </c>
      <c r="BY8" s="31">
        <f t="shared" si="40"/>
        <v>0</v>
      </c>
      <c r="BZ8" s="31">
        <f t="shared" si="41"/>
        <v>0</v>
      </c>
      <c r="CA8" s="31">
        <f t="shared" si="42"/>
        <v>0</v>
      </c>
      <c r="CB8" s="31">
        <f t="shared" si="43"/>
        <v>0</v>
      </c>
      <c r="CC8" s="32" t="str">
        <f t="shared" si="44"/>
        <v/>
      </c>
      <c r="CD8" s="176" t="e">
        <f t="shared" si="6"/>
        <v>#VALUE!</v>
      </c>
      <c r="CE8" s="24" t="str">
        <f t="shared" si="45"/>
        <v xml:space="preserve"> </v>
      </c>
      <c r="CF8" s="176" t="e">
        <f t="shared" si="7"/>
        <v>#VALUE!</v>
      </c>
      <c r="CG8" s="24" t="str">
        <f t="shared" si="46"/>
        <v xml:space="preserve"> </v>
      </c>
      <c r="CH8" s="176" t="e">
        <f t="shared" si="8"/>
        <v>#VALUE!</v>
      </c>
      <c r="CI8" s="24" t="str">
        <f t="shared" si="47"/>
        <v xml:space="preserve"> </v>
      </c>
      <c r="CK8" s="24" t="e">
        <f t="shared" si="9"/>
        <v>#VALUE!</v>
      </c>
      <c r="CM8" s="24">
        <f t="shared" si="10"/>
        <v>0</v>
      </c>
      <c r="CN8" s="24">
        <f t="shared" si="11"/>
        <v>0</v>
      </c>
      <c r="CO8" s="24">
        <f t="shared" si="12"/>
        <v>0</v>
      </c>
      <c r="CP8" s="24">
        <f t="shared" si="13"/>
        <v>0</v>
      </c>
      <c r="CQ8" s="24">
        <f t="shared" si="14"/>
        <v>0</v>
      </c>
      <c r="CR8" s="24">
        <f t="shared" si="15"/>
        <v>0</v>
      </c>
      <c r="CS8" s="24">
        <f t="shared" si="16"/>
        <v>0</v>
      </c>
      <c r="CT8" s="24" t="e">
        <f t="shared" si="17"/>
        <v>#DIV/0!</v>
      </c>
      <c r="CU8" s="24" t="e">
        <f t="shared" si="18"/>
        <v>#DIV/0!</v>
      </c>
      <c r="CV8" s="24" t="e">
        <f t="shared" si="19"/>
        <v>#DIV/0!</v>
      </c>
      <c r="CW8" s="24" t="e">
        <f t="shared" si="20"/>
        <v>#DIV/0!</v>
      </c>
      <c r="CX8" s="24" t="e">
        <f t="shared" si="21"/>
        <v>#DIV/0!</v>
      </c>
      <c r="CY8" s="24" t="e">
        <f t="shared" si="22"/>
        <v>#DIV/0!</v>
      </c>
      <c r="CZ8" s="24" t="e">
        <f t="shared" si="23"/>
        <v>#DIV/0!</v>
      </c>
      <c r="DA8" s="24">
        <f t="shared" si="24"/>
        <v>0</v>
      </c>
      <c r="DB8" s="24">
        <f t="shared" si="25"/>
        <v>0</v>
      </c>
      <c r="DC8" s="24">
        <f t="shared" si="26"/>
        <v>0</v>
      </c>
      <c r="DE8" s="24">
        <f t="shared" si="48"/>
        <v>0</v>
      </c>
      <c r="DF8" s="24">
        <f t="shared" si="48"/>
        <v>0</v>
      </c>
      <c r="DG8" s="24">
        <f t="shared" si="49"/>
        <v>0</v>
      </c>
      <c r="DH8" s="24">
        <f t="shared" si="50"/>
        <v>0</v>
      </c>
      <c r="DI8" s="24">
        <f t="shared" si="27"/>
        <v>0</v>
      </c>
      <c r="DJ8" s="24">
        <f t="shared" si="27"/>
        <v>0</v>
      </c>
      <c r="DK8" s="24">
        <f t="shared" si="27"/>
        <v>0</v>
      </c>
      <c r="DL8" s="24">
        <f t="shared" si="27"/>
        <v>0</v>
      </c>
      <c r="DM8" s="24">
        <f t="shared" si="27"/>
        <v>0</v>
      </c>
      <c r="DN8" s="24">
        <f t="shared" si="28"/>
        <v>0</v>
      </c>
      <c r="DO8" s="24">
        <f t="shared" si="51"/>
        <v>0</v>
      </c>
      <c r="DP8" s="24">
        <f t="shared" si="51"/>
        <v>0</v>
      </c>
      <c r="DQ8" s="24">
        <f t="shared" si="51"/>
        <v>0</v>
      </c>
      <c r="DR8" s="24">
        <f t="shared" si="52"/>
        <v>0</v>
      </c>
      <c r="DS8" s="24">
        <f t="shared" si="53"/>
        <v>0</v>
      </c>
    </row>
    <row r="9" spans="1:123" s="24" customFormat="1" ht="15.75" thickBot="1">
      <c r="A9" s="124" t="s">
        <v>175</v>
      </c>
      <c r="B9" s="25">
        <v>7</v>
      </c>
      <c r="C9" s="25" t="s">
        <v>182</v>
      </c>
      <c r="D9" s="85" t="s">
        <v>76</v>
      </c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85" t="s">
        <v>36</v>
      </c>
      <c r="U9" s="33"/>
      <c r="V9" s="33">
        <v>1</v>
      </c>
      <c r="W9" s="33"/>
      <c r="X9" s="33"/>
      <c r="Y9" s="33"/>
      <c r="Z9" s="33">
        <v>1</v>
      </c>
      <c r="AA9" s="33"/>
      <c r="AB9" s="33"/>
      <c r="AC9" s="33"/>
      <c r="AD9" s="33"/>
      <c r="AE9" s="33"/>
      <c r="AF9" s="33"/>
      <c r="AG9" s="33"/>
      <c r="AH9" s="33"/>
      <c r="AI9" s="33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29"/>
        <v>1</v>
      </c>
      <c r="BA9" s="30">
        <f t="shared" si="0"/>
        <v>0</v>
      </c>
      <c r="BB9" s="31">
        <f t="shared" si="0"/>
        <v>1</v>
      </c>
      <c r="BC9" s="31">
        <f t="shared" si="30"/>
        <v>1</v>
      </c>
      <c r="BD9" s="31">
        <f t="shared" si="1"/>
        <v>0</v>
      </c>
      <c r="BE9" s="31">
        <f t="shared" si="31"/>
        <v>1</v>
      </c>
      <c r="BF9" s="31">
        <f t="shared" si="2"/>
        <v>0</v>
      </c>
      <c r="BG9" s="31">
        <f t="shared" si="32"/>
        <v>1</v>
      </c>
      <c r="BH9" s="31">
        <f t="shared" si="3"/>
        <v>0</v>
      </c>
      <c r="BI9" s="31">
        <f t="shared" si="3"/>
        <v>1</v>
      </c>
      <c r="BJ9" s="31">
        <f t="shared" si="3"/>
        <v>0</v>
      </c>
      <c r="BK9" s="31">
        <f t="shared" si="33"/>
        <v>0</v>
      </c>
      <c r="BL9" s="31">
        <f t="shared" si="33"/>
        <v>0</v>
      </c>
      <c r="BM9" s="31">
        <f t="shared" si="34"/>
        <v>0</v>
      </c>
      <c r="BN9" s="31">
        <f t="shared" si="4"/>
        <v>0</v>
      </c>
      <c r="BO9" s="31">
        <f t="shared" si="4"/>
        <v>0</v>
      </c>
      <c r="BP9" s="31">
        <f t="shared" si="35"/>
        <v>0</v>
      </c>
      <c r="BQ9" s="31">
        <f t="shared" si="36"/>
        <v>0</v>
      </c>
      <c r="BR9" s="31">
        <f t="shared" si="36"/>
        <v>0</v>
      </c>
      <c r="BS9" s="31">
        <f t="shared" si="37"/>
        <v>0</v>
      </c>
      <c r="BT9" s="31">
        <f t="shared" si="5"/>
        <v>0</v>
      </c>
      <c r="BU9" s="32">
        <f t="shared" si="5"/>
        <v>0</v>
      </c>
      <c r="BV9" s="32">
        <f t="shared" si="38"/>
        <v>0</v>
      </c>
      <c r="BX9" s="30">
        <f t="shared" si="39"/>
        <v>80</v>
      </c>
      <c r="BY9" s="31">
        <f t="shared" si="40"/>
        <v>10</v>
      </c>
      <c r="BZ9" s="31">
        <f t="shared" si="41"/>
        <v>0</v>
      </c>
      <c r="CA9" s="31">
        <f t="shared" si="42"/>
        <v>0</v>
      </c>
      <c r="CB9" s="31">
        <f t="shared" si="43"/>
        <v>0</v>
      </c>
      <c r="CC9" s="32">
        <f t="shared" si="44"/>
        <v>90</v>
      </c>
      <c r="CD9" s="176">
        <f t="shared" si="6"/>
        <v>16.666666666666671</v>
      </c>
      <c r="CE9" s="24">
        <f t="shared" si="45"/>
        <v>3</v>
      </c>
      <c r="CF9" s="176">
        <f t="shared" si="7"/>
        <v>-3.3333333333333286</v>
      </c>
      <c r="CG9" s="24" t="str">
        <f t="shared" si="46"/>
        <v>NAO</v>
      </c>
      <c r="CH9" s="176">
        <f t="shared" si="8"/>
        <v>-30</v>
      </c>
      <c r="CI9" s="24" t="str">
        <f t="shared" si="47"/>
        <v>NAO</v>
      </c>
      <c r="CK9" s="24">
        <f t="shared" si="9"/>
        <v>3.3994334277620402</v>
      </c>
      <c r="CM9" s="24">
        <f t="shared" si="10"/>
        <v>0</v>
      </c>
      <c r="CN9" s="24">
        <f t="shared" si="11"/>
        <v>11.111111111111111</v>
      </c>
      <c r="CO9" s="24">
        <f t="shared" si="12"/>
        <v>0</v>
      </c>
      <c r="CP9" s="24">
        <f t="shared" si="13"/>
        <v>0</v>
      </c>
      <c r="CQ9" s="24">
        <f t="shared" si="14"/>
        <v>0</v>
      </c>
      <c r="CR9" s="24">
        <f t="shared" si="15"/>
        <v>8.3333333333333339</v>
      </c>
      <c r="CS9" s="24">
        <f t="shared" si="16"/>
        <v>0</v>
      </c>
      <c r="CT9" s="24" t="e">
        <f t="shared" si="17"/>
        <v>#DIV/0!</v>
      </c>
      <c r="CU9" s="24" t="e">
        <f t="shared" si="18"/>
        <v>#DIV/0!</v>
      </c>
      <c r="CV9" s="24" t="e">
        <f t="shared" si="19"/>
        <v>#DIV/0!</v>
      </c>
      <c r="CW9" s="24" t="e">
        <f t="shared" si="20"/>
        <v>#DIV/0!</v>
      </c>
      <c r="CX9" s="24" t="e">
        <f t="shared" si="21"/>
        <v>#DIV/0!</v>
      </c>
      <c r="CY9" s="24" t="e">
        <f t="shared" si="22"/>
        <v>#DIV/0!</v>
      </c>
      <c r="CZ9" s="24" t="e">
        <f t="shared" si="23"/>
        <v>#DIV/0!</v>
      </c>
      <c r="DA9" s="24">
        <f t="shared" si="24"/>
        <v>0</v>
      </c>
      <c r="DB9" s="24">
        <f t="shared" si="25"/>
        <v>0</v>
      </c>
      <c r="DC9" s="24">
        <f t="shared" si="26"/>
        <v>0</v>
      </c>
      <c r="DE9" s="24">
        <f t="shared" si="48"/>
        <v>0</v>
      </c>
      <c r="DF9" s="24">
        <f t="shared" si="48"/>
        <v>1</v>
      </c>
      <c r="DG9" s="24">
        <f t="shared" si="49"/>
        <v>0</v>
      </c>
      <c r="DH9" s="24">
        <f t="shared" si="50"/>
        <v>0</v>
      </c>
      <c r="DI9" s="24">
        <f t="shared" si="27"/>
        <v>0</v>
      </c>
      <c r="DJ9" s="24">
        <f t="shared" si="27"/>
        <v>1</v>
      </c>
      <c r="DK9" s="24">
        <f t="shared" si="27"/>
        <v>0</v>
      </c>
      <c r="DL9" s="24">
        <f t="shared" si="27"/>
        <v>0</v>
      </c>
      <c r="DM9" s="24">
        <f t="shared" si="27"/>
        <v>0</v>
      </c>
      <c r="DN9" s="24">
        <f t="shared" si="28"/>
        <v>0</v>
      </c>
      <c r="DO9" s="24">
        <f t="shared" si="51"/>
        <v>0</v>
      </c>
      <c r="DP9" s="24">
        <f t="shared" si="51"/>
        <v>0</v>
      </c>
      <c r="DQ9" s="24">
        <f t="shared" si="51"/>
        <v>0</v>
      </c>
      <c r="DR9" s="24">
        <f t="shared" si="52"/>
        <v>0</v>
      </c>
      <c r="DS9" s="24">
        <f t="shared" si="53"/>
        <v>0</v>
      </c>
    </row>
    <row r="10" spans="1:123" s="24" customFormat="1" ht="15.75" thickBot="1">
      <c r="A10" s="124" t="s">
        <v>175</v>
      </c>
      <c r="B10" s="25">
        <v>8</v>
      </c>
      <c r="C10" s="25" t="s">
        <v>183</v>
      </c>
      <c r="D10" s="85" t="s">
        <v>76</v>
      </c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85" t="s">
        <v>36</v>
      </c>
      <c r="U10" s="33"/>
      <c r="V10" s="33"/>
      <c r="W10" s="33"/>
      <c r="X10" s="33">
        <v>1</v>
      </c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29"/>
        <v>1</v>
      </c>
      <c r="BA10" s="30">
        <f t="shared" si="0"/>
        <v>0</v>
      </c>
      <c r="BB10" s="31">
        <f t="shared" si="0"/>
        <v>0</v>
      </c>
      <c r="BC10" s="31">
        <f t="shared" si="30"/>
        <v>0</v>
      </c>
      <c r="BD10" s="31">
        <f t="shared" si="1"/>
        <v>0</v>
      </c>
      <c r="BE10" s="31">
        <f t="shared" si="31"/>
        <v>0</v>
      </c>
      <c r="BF10" s="31">
        <f t="shared" si="2"/>
        <v>1</v>
      </c>
      <c r="BG10" s="31">
        <f t="shared" si="32"/>
        <v>1</v>
      </c>
      <c r="BH10" s="31">
        <f t="shared" si="3"/>
        <v>0</v>
      </c>
      <c r="BI10" s="31">
        <f t="shared" si="3"/>
        <v>0</v>
      </c>
      <c r="BJ10" s="31">
        <f t="shared" si="3"/>
        <v>0</v>
      </c>
      <c r="BK10" s="31">
        <f t="shared" si="33"/>
        <v>0</v>
      </c>
      <c r="BL10" s="31">
        <f t="shared" si="33"/>
        <v>0</v>
      </c>
      <c r="BM10" s="31">
        <f t="shared" si="34"/>
        <v>0</v>
      </c>
      <c r="BN10" s="31">
        <f t="shared" si="4"/>
        <v>0</v>
      </c>
      <c r="BO10" s="31">
        <f t="shared" si="4"/>
        <v>0</v>
      </c>
      <c r="BP10" s="31">
        <f t="shared" si="35"/>
        <v>0</v>
      </c>
      <c r="BQ10" s="31">
        <f t="shared" si="36"/>
        <v>0</v>
      </c>
      <c r="BR10" s="31">
        <f t="shared" si="36"/>
        <v>0</v>
      </c>
      <c r="BS10" s="31">
        <f t="shared" si="37"/>
        <v>0</v>
      </c>
      <c r="BT10" s="31">
        <f t="shared" si="5"/>
        <v>0</v>
      </c>
      <c r="BU10" s="32">
        <f t="shared" si="5"/>
        <v>0</v>
      </c>
      <c r="BV10" s="32">
        <f t="shared" si="38"/>
        <v>0</v>
      </c>
      <c r="BX10" s="30">
        <f t="shared" si="39"/>
        <v>40</v>
      </c>
      <c r="BY10" s="31">
        <f t="shared" si="40"/>
        <v>0</v>
      </c>
      <c r="BZ10" s="31">
        <f t="shared" si="41"/>
        <v>0</v>
      </c>
      <c r="CA10" s="31">
        <f t="shared" si="42"/>
        <v>0</v>
      </c>
      <c r="CB10" s="31">
        <f t="shared" si="43"/>
        <v>0</v>
      </c>
      <c r="CC10" s="32">
        <f t="shared" si="44"/>
        <v>40</v>
      </c>
      <c r="CD10" s="176">
        <f t="shared" si="6"/>
        <v>-33.333333333333329</v>
      </c>
      <c r="CE10" s="24" t="str">
        <f t="shared" si="45"/>
        <v>NAO</v>
      </c>
      <c r="CF10" s="176">
        <f t="shared" si="7"/>
        <v>-53.333333333333329</v>
      </c>
      <c r="CG10" s="24" t="str">
        <f t="shared" si="46"/>
        <v>NAO</v>
      </c>
      <c r="CH10" s="176">
        <f t="shared" si="8"/>
        <v>-80</v>
      </c>
      <c r="CI10" s="24" t="str">
        <f t="shared" si="47"/>
        <v>NAO</v>
      </c>
      <c r="CK10" s="24">
        <f t="shared" si="9"/>
        <v>1.5108593012275733</v>
      </c>
      <c r="CM10" s="24">
        <f t="shared" si="10"/>
        <v>0</v>
      </c>
      <c r="CN10" s="24">
        <f t="shared" si="11"/>
        <v>0</v>
      </c>
      <c r="CO10" s="24">
        <f t="shared" si="12"/>
        <v>0</v>
      </c>
      <c r="CP10" s="24">
        <f t="shared" si="13"/>
        <v>16.666666666666668</v>
      </c>
      <c r="CQ10" s="24">
        <f t="shared" si="14"/>
        <v>0</v>
      </c>
      <c r="CR10" s="24">
        <f t="shared" si="15"/>
        <v>0</v>
      </c>
      <c r="CS10" s="24">
        <f t="shared" si="16"/>
        <v>0</v>
      </c>
      <c r="CT10" s="24" t="e">
        <f t="shared" si="17"/>
        <v>#DIV/0!</v>
      </c>
      <c r="CU10" s="24" t="e">
        <f t="shared" si="18"/>
        <v>#DIV/0!</v>
      </c>
      <c r="CV10" s="24" t="e">
        <f t="shared" si="19"/>
        <v>#DIV/0!</v>
      </c>
      <c r="CW10" s="24" t="e">
        <f t="shared" si="20"/>
        <v>#DIV/0!</v>
      </c>
      <c r="CX10" s="24" t="e">
        <f t="shared" si="21"/>
        <v>#DIV/0!</v>
      </c>
      <c r="CY10" s="24" t="e">
        <f t="shared" si="22"/>
        <v>#DIV/0!</v>
      </c>
      <c r="CZ10" s="24" t="e">
        <f t="shared" si="23"/>
        <v>#DIV/0!</v>
      </c>
      <c r="DA10" s="24">
        <f t="shared" si="24"/>
        <v>0</v>
      </c>
      <c r="DB10" s="24">
        <f t="shared" si="25"/>
        <v>0</v>
      </c>
      <c r="DC10" s="24">
        <f t="shared" si="26"/>
        <v>0</v>
      </c>
      <c r="DE10" s="24">
        <f t="shared" si="48"/>
        <v>0</v>
      </c>
      <c r="DF10" s="24">
        <f t="shared" si="48"/>
        <v>0</v>
      </c>
      <c r="DG10" s="24">
        <f t="shared" si="49"/>
        <v>0</v>
      </c>
      <c r="DH10" s="24">
        <f t="shared" si="50"/>
        <v>1</v>
      </c>
      <c r="DI10" s="24">
        <f t="shared" si="27"/>
        <v>0</v>
      </c>
      <c r="DJ10" s="24">
        <f t="shared" si="27"/>
        <v>0</v>
      </c>
      <c r="DK10" s="24">
        <f t="shared" si="27"/>
        <v>0</v>
      </c>
      <c r="DL10" s="24">
        <f t="shared" si="27"/>
        <v>0</v>
      </c>
      <c r="DM10" s="24">
        <f t="shared" si="27"/>
        <v>0</v>
      </c>
      <c r="DN10" s="24">
        <f t="shared" si="28"/>
        <v>0</v>
      </c>
      <c r="DO10" s="24">
        <f t="shared" si="51"/>
        <v>0</v>
      </c>
      <c r="DP10" s="24">
        <f t="shared" si="51"/>
        <v>0</v>
      </c>
      <c r="DQ10" s="24">
        <f t="shared" si="51"/>
        <v>0</v>
      </c>
      <c r="DR10" s="24">
        <f t="shared" si="52"/>
        <v>0</v>
      </c>
      <c r="DS10" s="24">
        <f t="shared" si="53"/>
        <v>0</v>
      </c>
    </row>
    <row r="11" spans="1:123" s="24" customFormat="1" ht="15.75" thickBot="1">
      <c r="A11" s="124" t="s">
        <v>175</v>
      </c>
      <c r="B11" s="25">
        <v>9</v>
      </c>
      <c r="C11" s="25" t="s">
        <v>184</v>
      </c>
      <c r="D11" s="85" t="s">
        <v>36</v>
      </c>
      <c r="E11" s="33"/>
      <c r="F11" s="33">
        <v>2</v>
      </c>
      <c r="G11" s="33">
        <v>4</v>
      </c>
      <c r="H11" s="33"/>
      <c r="I11" s="33"/>
      <c r="J11" s="33">
        <v>1</v>
      </c>
      <c r="K11" s="33"/>
      <c r="L11" s="33"/>
      <c r="M11" s="33"/>
      <c r="N11" s="33"/>
      <c r="O11" s="33"/>
      <c r="P11" s="33"/>
      <c r="Q11" s="33"/>
      <c r="R11" s="227"/>
      <c r="S11" s="226">
        <v>1</v>
      </c>
      <c r="T11" s="85" t="s">
        <v>76</v>
      </c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29"/>
        <v>1</v>
      </c>
      <c r="BA11" s="30">
        <f t="shared" si="0"/>
        <v>0</v>
      </c>
      <c r="BB11" s="31">
        <f t="shared" si="0"/>
        <v>2</v>
      </c>
      <c r="BC11" s="31">
        <f t="shared" si="30"/>
        <v>2</v>
      </c>
      <c r="BD11" s="31">
        <f t="shared" si="1"/>
        <v>4</v>
      </c>
      <c r="BE11" s="31">
        <f t="shared" si="31"/>
        <v>6</v>
      </c>
      <c r="BF11" s="31">
        <f t="shared" si="2"/>
        <v>0</v>
      </c>
      <c r="BG11" s="31">
        <f t="shared" si="32"/>
        <v>6</v>
      </c>
      <c r="BH11" s="31">
        <f t="shared" si="3"/>
        <v>0</v>
      </c>
      <c r="BI11" s="31">
        <f t="shared" si="3"/>
        <v>1</v>
      </c>
      <c r="BJ11" s="31">
        <f t="shared" si="3"/>
        <v>0</v>
      </c>
      <c r="BK11" s="31">
        <f t="shared" si="33"/>
        <v>0</v>
      </c>
      <c r="BL11" s="31">
        <f t="shared" si="33"/>
        <v>0</v>
      </c>
      <c r="BM11" s="31">
        <f t="shared" si="34"/>
        <v>0</v>
      </c>
      <c r="BN11" s="31">
        <f t="shared" si="4"/>
        <v>0</v>
      </c>
      <c r="BO11" s="31">
        <f t="shared" si="4"/>
        <v>0</v>
      </c>
      <c r="BP11" s="31">
        <f t="shared" si="35"/>
        <v>0</v>
      </c>
      <c r="BQ11" s="31">
        <f t="shared" si="36"/>
        <v>0</v>
      </c>
      <c r="BR11" s="31">
        <f t="shared" si="36"/>
        <v>0</v>
      </c>
      <c r="BS11" s="31">
        <f t="shared" si="37"/>
        <v>0</v>
      </c>
      <c r="BT11" s="31">
        <f t="shared" si="5"/>
        <v>0</v>
      </c>
      <c r="BU11" s="32">
        <f t="shared" si="5"/>
        <v>1</v>
      </c>
      <c r="BV11" s="32">
        <f t="shared" si="38"/>
        <v>1</v>
      </c>
      <c r="BX11" s="30">
        <f t="shared" si="39"/>
        <v>400</v>
      </c>
      <c r="BY11" s="31">
        <f t="shared" si="40"/>
        <v>10</v>
      </c>
      <c r="BZ11" s="31">
        <f t="shared" si="41"/>
        <v>0</v>
      </c>
      <c r="CA11" s="31">
        <f t="shared" si="42"/>
        <v>0</v>
      </c>
      <c r="CB11" s="31">
        <f t="shared" si="43"/>
        <v>10</v>
      </c>
      <c r="CC11" s="32">
        <f t="shared" si="44"/>
        <v>420</v>
      </c>
      <c r="CD11" s="176">
        <f t="shared" si="6"/>
        <v>346.66666666666669</v>
      </c>
      <c r="CE11" s="24">
        <f t="shared" si="45"/>
        <v>3</v>
      </c>
      <c r="CF11" s="176">
        <f t="shared" si="7"/>
        <v>326.66666666666669</v>
      </c>
      <c r="CG11" s="24">
        <f t="shared" si="46"/>
        <v>4</v>
      </c>
      <c r="CH11" s="176">
        <f t="shared" si="8"/>
        <v>300</v>
      </c>
      <c r="CI11" s="24">
        <f t="shared" si="47"/>
        <v>5</v>
      </c>
      <c r="CK11" s="24">
        <f t="shared" si="9"/>
        <v>15.864022662889518</v>
      </c>
      <c r="CM11" s="24">
        <f t="shared" si="10"/>
        <v>0</v>
      </c>
      <c r="CN11" s="24">
        <f t="shared" si="11"/>
        <v>22.222222222222221</v>
      </c>
      <c r="CO11" s="24">
        <f t="shared" si="12"/>
        <v>30.769230769230766</v>
      </c>
      <c r="CP11" s="24">
        <f t="shared" si="13"/>
        <v>0</v>
      </c>
      <c r="CQ11" s="24">
        <f t="shared" si="14"/>
        <v>0</v>
      </c>
      <c r="CR11" s="24">
        <f t="shared" si="15"/>
        <v>8.3333333333333339</v>
      </c>
      <c r="CS11" s="24">
        <f t="shared" si="16"/>
        <v>0</v>
      </c>
      <c r="CT11" s="24" t="e">
        <f t="shared" si="17"/>
        <v>#DIV/0!</v>
      </c>
      <c r="CU11" s="24" t="e">
        <f t="shared" si="18"/>
        <v>#DIV/0!</v>
      </c>
      <c r="CV11" s="24" t="e">
        <f t="shared" si="19"/>
        <v>#DIV/0!</v>
      </c>
      <c r="CW11" s="24" t="e">
        <f t="shared" si="20"/>
        <v>#DIV/0!</v>
      </c>
      <c r="CX11" s="24" t="e">
        <f t="shared" si="21"/>
        <v>#DIV/0!</v>
      </c>
      <c r="CY11" s="24" t="e">
        <f t="shared" si="22"/>
        <v>#DIV/0!</v>
      </c>
      <c r="CZ11" s="24" t="e">
        <f t="shared" si="23"/>
        <v>#DIV/0!</v>
      </c>
      <c r="DA11" s="24">
        <f t="shared" si="24"/>
        <v>0</v>
      </c>
      <c r="DB11" s="24">
        <f t="shared" si="25"/>
        <v>12.5</v>
      </c>
      <c r="DC11" s="24">
        <f t="shared" si="26"/>
        <v>12.5</v>
      </c>
      <c r="DE11" s="24">
        <f t="shared" si="48"/>
        <v>0</v>
      </c>
      <c r="DF11" s="24">
        <f t="shared" si="48"/>
        <v>1</v>
      </c>
      <c r="DG11" s="24">
        <f t="shared" si="49"/>
        <v>1</v>
      </c>
      <c r="DH11" s="24">
        <f t="shared" si="50"/>
        <v>0</v>
      </c>
      <c r="DI11" s="24">
        <f t="shared" si="27"/>
        <v>0</v>
      </c>
      <c r="DJ11" s="24">
        <f t="shared" si="27"/>
        <v>1</v>
      </c>
      <c r="DK11" s="24">
        <f t="shared" si="27"/>
        <v>0</v>
      </c>
      <c r="DL11" s="24">
        <f t="shared" si="27"/>
        <v>0</v>
      </c>
      <c r="DM11" s="24">
        <f t="shared" si="27"/>
        <v>0</v>
      </c>
      <c r="DN11" s="24">
        <f t="shared" si="28"/>
        <v>0</v>
      </c>
      <c r="DO11" s="24">
        <f t="shared" si="51"/>
        <v>0</v>
      </c>
      <c r="DP11" s="24">
        <f t="shared" si="51"/>
        <v>0</v>
      </c>
      <c r="DQ11" s="24">
        <f t="shared" si="51"/>
        <v>0</v>
      </c>
      <c r="DR11" s="24">
        <f t="shared" si="52"/>
        <v>0</v>
      </c>
      <c r="DS11" s="24">
        <f t="shared" si="53"/>
        <v>1</v>
      </c>
    </row>
    <row r="12" spans="1:123" s="24" customFormat="1" ht="15.75" thickBot="1">
      <c r="A12" s="124" t="s">
        <v>175</v>
      </c>
      <c r="B12" s="25">
        <v>10</v>
      </c>
      <c r="C12" s="25" t="s">
        <v>185</v>
      </c>
      <c r="D12" s="85" t="s">
        <v>36</v>
      </c>
      <c r="E12" s="33"/>
      <c r="F12" s="33"/>
      <c r="G12" s="33">
        <v>1</v>
      </c>
      <c r="H12" s="33">
        <v>1</v>
      </c>
      <c r="I12" s="33">
        <v>3</v>
      </c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85" t="s">
        <v>36</v>
      </c>
      <c r="U12" s="33"/>
      <c r="V12" s="33"/>
      <c r="W12" s="33"/>
      <c r="X12" s="33"/>
      <c r="Y12" s="33">
        <v>3</v>
      </c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29"/>
        <v>2</v>
      </c>
      <c r="BA12" s="30">
        <f t="shared" si="0"/>
        <v>0</v>
      </c>
      <c r="BB12" s="31">
        <f t="shared" si="0"/>
        <v>0</v>
      </c>
      <c r="BC12" s="31">
        <f t="shared" si="30"/>
        <v>0</v>
      </c>
      <c r="BD12" s="31">
        <f t="shared" si="1"/>
        <v>1</v>
      </c>
      <c r="BE12" s="31">
        <f t="shared" si="31"/>
        <v>1</v>
      </c>
      <c r="BF12" s="31">
        <f t="shared" si="2"/>
        <v>1</v>
      </c>
      <c r="BG12" s="31">
        <f t="shared" si="32"/>
        <v>2</v>
      </c>
      <c r="BH12" s="31">
        <f t="shared" si="3"/>
        <v>6</v>
      </c>
      <c r="BI12" s="31">
        <f t="shared" si="3"/>
        <v>0</v>
      </c>
      <c r="BJ12" s="31">
        <f t="shared" si="3"/>
        <v>0</v>
      </c>
      <c r="BK12" s="31">
        <f t="shared" si="33"/>
        <v>0</v>
      </c>
      <c r="BL12" s="31">
        <f t="shared" si="33"/>
        <v>0</v>
      </c>
      <c r="BM12" s="31">
        <f t="shared" si="34"/>
        <v>0</v>
      </c>
      <c r="BN12" s="31">
        <f t="shared" si="4"/>
        <v>0</v>
      </c>
      <c r="BO12" s="31">
        <f t="shared" si="4"/>
        <v>0</v>
      </c>
      <c r="BP12" s="31">
        <f t="shared" si="35"/>
        <v>0</v>
      </c>
      <c r="BQ12" s="31">
        <f t="shared" si="36"/>
        <v>0</v>
      </c>
      <c r="BR12" s="31">
        <f t="shared" si="36"/>
        <v>0</v>
      </c>
      <c r="BS12" s="31">
        <f t="shared" si="37"/>
        <v>0</v>
      </c>
      <c r="BT12" s="31">
        <f t="shared" si="5"/>
        <v>0</v>
      </c>
      <c r="BU12" s="32">
        <f t="shared" si="5"/>
        <v>0</v>
      </c>
      <c r="BV12" s="32">
        <f t="shared" si="38"/>
        <v>0</v>
      </c>
      <c r="BX12" s="30">
        <f t="shared" si="39"/>
        <v>220</v>
      </c>
      <c r="BY12" s="31">
        <f t="shared" si="40"/>
        <v>0</v>
      </c>
      <c r="BZ12" s="31">
        <f t="shared" si="41"/>
        <v>0</v>
      </c>
      <c r="CA12" s="31">
        <f t="shared" si="42"/>
        <v>0</v>
      </c>
      <c r="CB12" s="31">
        <f t="shared" si="43"/>
        <v>0</v>
      </c>
      <c r="CC12" s="32">
        <f t="shared" si="44"/>
        <v>220</v>
      </c>
      <c r="CD12" s="176">
        <f t="shared" si="6"/>
        <v>73.333333333333343</v>
      </c>
      <c r="CE12" s="24">
        <f t="shared" si="45"/>
        <v>3</v>
      </c>
      <c r="CF12" s="176">
        <f t="shared" si="7"/>
        <v>33.333333333333343</v>
      </c>
      <c r="CG12" s="24">
        <f t="shared" si="46"/>
        <v>4</v>
      </c>
      <c r="CH12" s="176">
        <f t="shared" si="8"/>
        <v>-20</v>
      </c>
      <c r="CI12" s="24" t="str">
        <f t="shared" si="47"/>
        <v>NAO</v>
      </c>
      <c r="CK12" s="24">
        <f t="shared" si="9"/>
        <v>8.3097261567516529</v>
      </c>
      <c r="CM12" s="24">
        <f t="shared" si="10"/>
        <v>0</v>
      </c>
      <c r="CN12" s="24">
        <f t="shared" si="11"/>
        <v>0</v>
      </c>
      <c r="CO12" s="24">
        <f t="shared" si="12"/>
        <v>7.6923076923076916</v>
      </c>
      <c r="CP12" s="24">
        <f t="shared" si="13"/>
        <v>16.666666666666668</v>
      </c>
      <c r="CQ12" s="24">
        <f t="shared" si="14"/>
        <v>30</v>
      </c>
      <c r="CR12" s="24">
        <f t="shared" si="15"/>
        <v>0</v>
      </c>
      <c r="CS12" s="24">
        <f t="shared" si="16"/>
        <v>0</v>
      </c>
      <c r="CT12" s="24" t="e">
        <f t="shared" si="17"/>
        <v>#DIV/0!</v>
      </c>
      <c r="CU12" s="24" t="e">
        <f t="shared" si="18"/>
        <v>#DIV/0!</v>
      </c>
      <c r="CV12" s="24" t="e">
        <f t="shared" si="19"/>
        <v>#DIV/0!</v>
      </c>
      <c r="CW12" s="24" t="e">
        <f t="shared" si="20"/>
        <v>#DIV/0!</v>
      </c>
      <c r="CX12" s="24" t="e">
        <f t="shared" si="21"/>
        <v>#DIV/0!</v>
      </c>
      <c r="CY12" s="24" t="e">
        <f t="shared" si="22"/>
        <v>#DIV/0!</v>
      </c>
      <c r="CZ12" s="24" t="e">
        <f t="shared" si="23"/>
        <v>#DIV/0!</v>
      </c>
      <c r="DA12" s="24">
        <f t="shared" si="24"/>
        <v>0</v>
      </c>
      <c r="DB12" s="24">
        <f t="shared" si="25"/>
        <v>0</v>
      </c>
      <c r="DC12" s="24">
        <f t="shared" si="26"/>
        <v>0</v>
      </c>
      <c r="DE12" s="24">
        <f t="shared" si="48"/>
        <v>0</v>
      </c>
      <c r="DF12" s="24">
        <f t="shared" si="48"/>
        <v>0</v>
      </c>
      <c r="DG12" s="24">
        <f t="shared" si="49"/>
        <v>1</v>
      </c>
      <c r="DH12" s="24">
        <f t="shared" si="50"/>
        <v>1</v>
      </c>
      <c r="DI12" s="24">
        <f t="shared" si="27"/>
        <v>1</v>
      </c>
      <c r="DJ12" s="24">
        <f t="shared" si="27"/>
        <v>0</v>
      </c>
      <c r="DK12" s="24">
        <f t="shared" si="27"/>
        <v>0</v>
      </c>
      <c r="DL12" s="24">
        <f t="shared" si="27"/>
        <v>0</v>
      </c>
      <c r="DM12" s="24">
        <f t="shared" si="27"/>
        <v>0</v>
      </c>
      <c r="DN12" s="24">
        <f t="shared" si="28"/>
        <v>0</v>
      </c>
      <c r="DO12" s="24">
        <f t="shared" si="51"/>
        <v>0</v>
      </c>
      <c r="DP12" s="24">
        <f t="shared" si="51"/>
        <v>0</v>
      </c>
      <c r="DQ12" s="24">
        <f t="shared" si="51"/>
        <v>0</v>
      </c>
      <c r="DR12" s="24">
        <f t="shared" si="52"/>
        <v>0</v>
      </c>
      <c r="DS12" s="24">
        <f t="shared" si="53"/>
        <v>0</v>
      </c>
    </row>
    <row r="13" spans="1:123" s="24" customFormat="1" ht="15.75" thickBot="1">
      <c r="A13" s="124" t="s">
        <v>175</v>
      </c>
      <c r="B13" s="25">
        <v>11</v>
      </c>
      <c r="C13" s="25" t="s">
        <v>186</v>
      </c>
      <c r="D13" s="85" t="s">
        <v>36</v>
      </c>
      <c r="E13" s="43"/>
      <c r="F13" s="43">
        <v>1</v>
      </c>
      <c r="G13" s="43"/>
      <c r="H13" s="43"/>
      <c r="I13" s="43">
        <v>1</v>
      </c>
      <c r="J13" s="43">
        <v>1</v>
      </c>
      <c r="K13" s="43"/>
      <c r="L13" s="33"/>
      <c r="M13" s="33"/>
      <c r="N13" s="33"/>
      <c r="O13" s="33"/>
      <c r="P13" s="33"/>
      <c r="Q13" s="33"/>
      <c r="R13" s="33"/>
      <c r="S13" s="226">
        <v>2</v>
      </c>
      <c r="T13" s="85" t="s">
        <v>36</v>
      </c>
      <c r="U13" s="33"/>
      <c r="V13" s="33"/>
      <c r="W13" s="33"/>
      <c r="X13" s="33">
        <v>1</v>
      </c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29"/>
        <v>2</v>
      </c>
      <c r="BA13" s="30">
        <f t="shared" si="0"/>
        <v>0</v>
      </c>
      <c r="BB13" s="31">
        <f t="shared" si="0"/>
        <v>1</v>
      </c>
      <c r="BC13" s="31">
        <f t="shared" si="30"/>
        <v>1</v>
      </c>
      <c r="BD13" s="31">
        <f t="shared" si="1"/>
        <v>0</v>
      </c>
      <c r="BE13" s="31">
        <f t="shared" si="31"/>
        <v>1</v>
      </c>
      <c r="BF13" s="31">
        <f t="shared" si="2"/>
        <v>1</v>
      </c>
      <c r="BG13" s="31">
        <f t="shared" si="32"/>
        <v>2</v>
      </c>
      <c r="BH13" s="31">
        <f t="shared" si="3"/>
        <v>1</v>
      </c>
      <c r="BI13" s="31">
        <f t="shared" si="3"/>
        <v>1</v>
      </c>
      <c r="BJ13" s="31">
        <f t="shared" si="3"/>
        <v>0</v>
      </c>
      <c r="BK13" s="31">
        <f t="shared" si="33"/>
        <v>0</v>
      </c>
      <c r="BL13" s="31">
        <f t="shared" si="33"/>
        <v>0</v>
      </c>
      <c r="BM13" s="31">
        <f t="shared" si="34"/>
        <v>0</v>
      </c>
      <c r="BN13" s="31">
        <f t="shared" si="4"/>
        <v>0</v>
      </c>
      <c r="BO13" s="31">
        <f t="shared" si="4"/>
        <v>0</v>
      </c>
      <c r="BP13" s="31">
        <f t="shared" si="35"/>
        <v>0</v>
      </c>
      <c r="BQ13" s="31">
        <f t="shared" si="36"/>
        <v>0</v>
      </c>
      <c r="BR13" s="31">
        <f t="shared" si="36"/>
        <v>0</v>
      </c>
      <c r="BS13" s="31">
        <f t="shared" si="37"/>
        <v>0</v>
      </c>
      <c r="BT13" s="31">
        <f t="shared" si="5"/>
        <v>0</v>
      </c>
      <c r="BU13" s="32">
        <f t="shared" si="5"/>
        <v>2</v>
      </c>
      <c r="BV13" s="32">
        <f t="shared" si="38"/>
        <v>2</v>
      </c>
      <c r="BX13" s="30">
        <f t="shared" si="39"/>
        <v>140</v>
      </c>
      <c r="BY13" s="31">
        <f t="shared" si="40"/>
        <v>10</v>
      </c>
      <c r="BZ13" s="31">
        <f t="shared" si="41"/>
        <v>0</v>
      </c>
      <c r="CA13" s="31">
        <f t="shared" si="42"/>
        <v>0</v>
      </c>
      <c r="CB13" s="31">
        <f t="shared" si="43"/>
        <v>20</v>
      </c>
      <c r="CC13" s="32">
        <f t="shared" si="44"/>
        <v>170</v>
      </c>
      <c r="CD13" s="176">
        <f t="shared" si="6"/>
        <v>23.333333333333343</v>
      </c>
      <c r="CE13" s="24">
        <f t="shared" si="45"/>
        <v>3</v>
      </c>
      <c r="CF13" s="176">
        <f t="shared" si="7"/>
        <v>-16.666666666666657</v>
      </c>
      <c r="CG13" s="24" t="str">
        <f t="shared" si="46"/>
        <v>NAO</v>
      </c>
      <c r="CH13" s="176">
        <f t="shared" si="8"/>
        <v>-70</v>
      </c>
      <c r="CI13" s="24" t="str">
        <f t="shared" si="47"/>
        <v>NAO</v>
      </c>
      <c r="CK13" s="24">
        <f t="shared" si="9"/>
        <v>6.4211520302171863</v>
      </c>
      <c r="CM13" s="24">
        <f t="shared" si="10"/>
        <v>0</v>
      </c>
      <c r="CN13" s="24">
        <f t="shared" si="11"/>
        <v>11.111111111111111</v>
      </c>
      <c r="CO13" s="24">
        <f t="shared" si="12"/>
        <v>0</v>
      </c>
      <c r="CP13" s="24">
        <f t="shared" si="13"/>
        <v>16.666666666666668</v>
      </c>
      <c r="CQ13" s="24">
        <f t="shared" si="14"/>
        <v>5</v>
      </c>
      <c r="CR13" s="24">
        <f t="shared" si="15"/>
        <v>8.3333333333333339</v>
      </c>
      <c r="CS13" s="24">
        <f t="shared" si="16"/>
        <v>0</v>
      </c>
      <c r="CT13" s="24" t="e">
        <f t="shared" si="17"/>
        <v>#DIV/0!</v>
      </c>
      <c r="CU13" s="24" t="e">
        <f t="shared" si="18"/>
        <v>#DIV/0!</v>
      </c>
      <c r="CV13" s="24" t="e">
        <f t="shared" si="19"/>
        <v>#DIV/0!</v>
      </c>
      <c r="CW13" s="24" t="e">
        <f t="shared" si="20"/>
        <v>#DIV/0!</v>
      </c>
      <c r="CX13" s="24" t="e">
        <f t="shared" si="21"/>
        <v>#DIV/0!</v>
      </c>
      <c r="CY13" s="24" t="e">
        <f t="shared" si="22"/>
        <v>#DIV/0!</v>
      </c>
      <c r="CZ13" s="24" t="e">
        <f t="shared" si="23"/>
        <v>#DIV/0!</v>
      </c>
      <c r="DA13" s="24">
        <f t="shared" si="24"/>
        <v>0</v>
      </c>
      <c r="DB13" s="24">
        <f t="shared" si="25"/>
        <v>25</v>
      </c>
      <c r="DC13" s="24">
        <f t="shared" si="26"/>
        <v>25</v>
      </c>
      <c r="DE13" s="24">
        <f t="shared" si="48"/>
        <v>0</v>
      </c>
      <c r="DF13" s="24">
        <f t="shared" si="48"/>
        <v>1</v>
      </c>
      <c r="DG13" s="24">
        <f t="shared" si="49"/>
        <v>0</v>
      </c>
      <c r="DH13" s="24">
        <f t="shared" si="50"/>
        <v>1</v>
      </c>
      <c r="DI13" s="24">
        <f t="shared" si="27"/>
        <v>1</v>
      </c>
      <c r="DJ13" s="24">
        <f t="shared" si="27"/>
        <v>1</v>
      </c>
      <c r="DK13" s="24">
        <f t="shared" si="27"/>
        <v>0</v>
      </c>
      <c r="DL13" s="24">
        <f t="shared" si="27"/>
        <v>0</v>
      </c>
      <c r="DM13" s="24">
        <f t="shared" si="27"/>
        <v>0</v>
      </c>
      <c r="DN13" s="24">
        <f t="shared" si="28"/>
        <v>0</v>
      </c>
      <c r="DO13" s="24">
        <f t="shared" si="51"/>
        <v>0</v>
      </c>
      <c r="DP13" s="24">
        <f t="shared" si="51"/>
        <v>0</v>
      </c>
      <c r="DQ13" s="24">
        <f t="shared" si="51"/>
        <v>0</v>
      </c>
      <c r="DR13" s="24">
        <f t="shared" si="52"/>
        <v>0</v>
      </c>
      <c r="DS13" s="24">
        <f t="shared" si="53"/>
        <v>1</v>
      </c>
    </row>
    <row r="14" spans="1:123" s="24" customFormat="1" ht="15.75" thickBot="1">
      <c r="A14" s="124" t="s">
        <v>175</v>
      </c>
      <c r="B14" s="25">
        <v>12</v>
      </c>
      <c r="C14" s="25" t="s">
        <v>187</v>
      </c>
      <c r="D14" s="85" t="s">
        <v>36</v>
      </c>
      <c r="E14" s="33"/>
      <c r="F14" s="33"/>
      <c r="G14" s="33">
        <v>1</v>
      </c>
      <c r="H14" s="33"/>
      <c r="I14" s="33"/>
      <c r="J14" s="33">
        <v>1</v>
      </c>
      <c r="K14" s="33">
        <v>1</v>
      </c>
      <c r="L14" s="33"/>
      <c r="M14" s="33"/>
      <c r="N14" s="33"/>
      <c r="O14" s="33"/>
      <c r="P14" s="33"/>
      <c r="Q14" s="33"/>
      <c r="R14" s="226">
        <v>2.1</v>
      </c>
      <c r="S14" s="227"/>
      <c r="T14" s="85" t="s">
        <v>36</v>
      </c>
      <c r="U14" s="33"/>
      <c r="V14" s="33">
        <v>1</v>
      </c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>
        <v>2</v>
      </c>
      <c r="AI14" s="33"/>
      <c r="AJ14" s="50"/>
      <c r="AK14" s="9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 t="shared" si="29"/>
        <v>2</v>
      </c>
      <c r="BA14" s="30">
        <f t="shared" si="0"/>
        <v>0</v>
      </c>
      <c r="BB14" s="31">
        <f t="shared" si="0"/>
        <v>1</v>
      </c>
      <c r="BC14" s="31">
        <f t="shared" si="30"/>
        <v>1</v>
      </c>
      <c r="BD14" s="31">
        <f t="shared" si="1"/>
        <v>1</v>
      </c>
      <c r="BE14" s="31">
        <f t="shared" si="31"/>
        <v>2</v>
      </c>
      <c r="BF14" s="31">
        <f t="shared" si="2"/>
        <v>0</v>
      </c>
      <c r="BG14" s="31">
        <f t="shared" si="32"/>
        <v>2</v>
      </c>
      <c r="BH14" s="31">
        <f t="shared" si="3"/>
        <v>0</v>
      </c>
      <c r="BI14" s="31">
        <f t="shared" si="3"/>
        <v>1</v>
      </c>
      <c r="BJ14" s="31">
        <f t="shared" si="3"/>
        <v>1</v>
      </c>
      <c r="BK14" s="31">
        <f t="shared" si="33"/>
        <v>0</v>
      </c>
      <c r="BL14" s="31">
        <f t="shared" si="33"/>
        <v>0</v>
      </c>
      <c r="BM14" s="31">
        <f t="shared" si="34"/>
        <v>0</v>
      </c>
      <c r="BN14" s="31">
        <f t="shared" si="4"/>
        <v>0</v>
      </c>
      <c r="BO14" s="31">
        <f t="shared" si="4"/>
        <v>0</v>
      </c>
      <c r="BP14" s="31">
        <f t="shared" si="35"/>
        <v>0</v>
      </c>
      <c r="BQ14" s="31">
        <f t="shared" si="36"/>
        <v>0</v>
      </c>
      <c r="BR14" s="31">
        <f t="shared" si="36"/>
        <v>0</v>
      </c>
      <c r="BS14" s="31">
        <f t="shared" si="37"/>
        <v>0</v>
      </c>
      <c r="BT14" s="31">
        <f t="shared" si="5"/>
        <v>4.0999999999999996</v>
      </c>
      <c r="BU14" s="32">
        <f t="shared" si="5"/>
        <v>0</v>
      </c>
      <c r="BV14" s="32">
        <f t="shared" si="38"/>
        <v>0</v>
      </c>
      <c r="BX14" s="30">
        <f t="shared" si="39"/>
        <v>140</v>
      </c>
      <c r="BY14" s="31">
        <f t="shared" si="40"/>
        <v>10</v>
      </c>
      <c r="BZ14" s="31">
        <f t="shared" si="41"/>
        <v>5</v>
      </c>
      <c r="CA14" s="31">
        <f t="shared" si="42"/>
        <v>0</v>
      </c>
      <c r="CB14" s="31">
        <f t="shared" si="43"/>
        <v>102.49999999999999</v>
      </c>
      <c r="CC14" s="32">
        <f t="shared" si="44"/>
        <v>257.5</v>
      </c>
      <c r="CD14" s="176">
        <f t="shared" si="6"/>
        <v>110.83333333333334</v>
      </c>
      <c r="CE14" s="24">
        <f t="shared" si="45"/>
        <v>3</v>
      </c>
      <c r="CF14" s="176">
        <f t="shared" si="7"/>
        <v>70.833333333333343</v>
      </c>
      <c r="CG14" s="24">
        <f t="shared" si="46"/>
        <v>4</v>
      </c>
      <c r="CH14" s="176">
        <f t="shared" si="8"/>
        <v>17.5</v>
      </c>
      <c r="CI14" s="24">
        <f t="shared" si="47"/>
        <v>5</v>
      </c>
      <c r="CK14" s="24">
        <f t="shared" si="9"/>
        <v>9.7261567516525016</v>
      </c>
      <c r="CM14" s="24">
        <f t="shared" si="10"/>
        <v>0</v>
      </c>
      <c r="CN14" s="24">
        <f t="shared" si="11"/>
        <v>11.111111111111111</v>
      </c>
      <c r="CO14" s="24">
        <f t="shared" si="12"/>
        <v>7.6923076923076916</v>
      </c>
      <c r="CP14" s="24">
        <f t="shared" si="13"/>
        <v>0</v>
      </c>
      <c r="CQ14" s="24">
        <f t="shared" si="14"/>
        <v>0</v>
      </c>
      <c r="CR14" s="24">
        <f t="shared" si="15"/>
        <v>8.3333333333333339</v>
      </c>
      <c r="CS14" s="24">
        <f t="shared" si="16"/>
        <v>33.333333333333336</v>
      </c>
      <c r="CT14" s="24" t="e">
        <f t="shared" si="17"/>
        <v>#DIV/0!</v>
      </c>
      <c r="CU14" s="24" t="e">
        <f t="shared" si="18"/>
        <v>#DIV/0!</v>
      </c>
      <c r="CV14" s="24" t="e">
        <f t="shared" si="19"/>
        <v>#DIV/0!</v>
      </c>
      <c r="CW14" s="24" t="e">
        <f t="shared" si="20"/>
        <v>#DIV/0!</v>
      </c>
      <c r="CX14" s="24" t="e">
        <f t="shared" si="21"/>
        <v>#DIV/0!</v>
      </c>
      <c r="CY14" s="24" t="e">
        <f t="shared" si="22"/>
        <v>#DIV/0!</v>
      </c>
      <c r="CZ14" s="24" t="e">
        <f t="shared" si="23"/>
        <v>#DIV/0!</v>
      </c>
      <c r="DA14" s="24">
        <f t="shared" si="24"/>
        <v>100</v>
      </c>
      <c r="DB14" s="24">
        <f t="shared" si="25"/>
        <v>0</v>
      </c>
      <c r="DC14" s="24">
        <f t="shared" si="26"/>
        <v>0</v>
      </c>
      <c r="DE14" s="24">
        <f t="shared" si="48"/>
        <v>0</v>
      </c>
      <c r="DF14" s="24">
        <f t="shared" si="48"/>
        <v>1</v>
      </c>
      <c r="DG14" s="24">
        <f t="shared" si="49"/>
        <v>1</v>
      </c>
      <c r="DH14" s="24">
        <f t="shared" si="50"/>
        <v>0</v>
      </c>
      <c r="DI14" s="24">
        <f t="shared" si="27"/>
        <v>0</v>
      </c>
      <c r="DJ14" s="24">
        <f t="shared" si="27"/>
        <v>1</v>
      </c>
      <c r="DK14" s="24">
        <f t="shared" si="27"/>
        <v>1</v>
      </c>
      <c r="DL14" s="24">
        <f t="shared" si="27"/>
        <v>0</v>
      </c>
      <c r="DM14" s="24">
        <f t="shared" si="27"/>
        <v>0</v>
      </c>
      <c r="DN14" s="24">
        <f t="shared" si="28"/>
        <v>0</v>
      </c>
      <c r="DO14" s="24">
        <f t="shared" si="51"/>
        <v>0</v>
      </c>
      <c r="DP14" s="24">
        <f t="shared" si="51"/>
        <v>0</v>
      </c>
      <c r="DQ14" s="24">
        <f t="shared" si="51"/>
        <v>0</v>
      </c>
      <c r="DR14" s="24">
        <f t="shared" si="52"/>
        <v>1</v>
      </c>
      <c r="DS14" s="24">
        <f t="shared" si="53"/>
        <v>0</v>
      </c>
    </row>
    <row r="15" spans="1:123" s="24" customFormat="1" ht="15.75" thickBot="1">
      <c r="A15" s="124" t="s">
        <v>175</v>
      </c>
      <c r="B15" s="25">
        <v>13</v>
      </c>
      <c r="C15" s="25" t="s">
        <v>188</v>
      </c>
      <c r="D15" s="85" t="s">
        <v>36</v>
      </c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85" t="s">
        <v>76</v>
      </c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50"/>
      <c r="AK15" s="93"/>
      <c r="AL15" s="33"/>
      <c r="AM15" s="33"/>
      <c r="AN15" s="27"/>
      <c r="AO15" s="27"/>
      <c r="AP15" s="27"/>
      <c r="AQ15" s="27"/>
      <c r="AR15" s="28"/>
      <c r="AS15" s="26"/>
      <c r="AT15" s="26"/>
      <c r="AU15" s="26"/>
      <c r="AV15" s="26"/>
      <c r="AW15" s="26"/>
      <c r="AX15" s="26"/>
      <c r="AY15" s="26"/>
      <c r="AZ15" s="29">
        <f t="shared" si="29"/>
        <v>1</v>
      </c>
      <c r="BA15" s="30">
        <f t="shared" si="0"/>
        <v>0</v>
      </c>
      <c r="BB15" s="31">
        <f t="shared" si="0"/>
        <v>0</v>
      </c>
      <c r="BC15" s="31">
        <f t="shared" si="30"/>
        <v>0</v>
      </c>
      <c r="BD15" s="31">
        <f t="shared" si="1"/>
        <v>0</v>
      </c>
      <c r="BE15" s="31">
        <f t="shared" si="31"/>
        <v>0</v>
      </c>
      <c r="BF15" s="31">
        <f t="shared" si="2"/>
        <v>0</v>
      </c>
      <c r="BG15" s="31">
        <f t="shared" si="32"/>
        <v>0</v>
      </c>
      <c r="BH15" s="31">
        <f t="shared" si="3"/>
        <v>0</v>
      </c>
      <c r="BI15" s="31">
        <f t="shared" si="3"/>
        <v>0</v>
      </c>
      <c r="BJ15" s="31">
        <f t="shared" si="3"/>
        <v>0</v>
      </c>
      <c r="BK15" s="31">
        <f t="shared" si="33"/>
        <v>0</v>
      </c>
      <c r="BL15" s="31">
        <f t="shared" si="33"/>
        <v>0</v>
      </c>
      <c r="BM15" s="31">
        <f t="shared" si="34"/>
        <v>0</v>
      </c>
      <c r="BN15" s="31">
        <f t="shared" si="4"/>
        <v>0</v>
      </c>
      <c r="BO15" s="31">
        <f t="shared" si="4"/>
        <v>0</v>
      </c>
      <c r="BP15" s="31">
        <f t="shared" si="35"/>
        <v>0</v>
      </c>
      <c r="BQ15" s="31">
        <f t="shared" si="36"/>
        <v>0</v>
      </c>
      <c r="BR15" s="31">
        <f t="shared" si="36"/>
        <v>0</v>
      </c>
      <c r="BS15" s="31">
        <f t="shared" si="37"/>
        <v>0</v>
      </c>
      <c r="BT15" s="31">
        <f t="shared" si="5"/>
        <v>0</v>
      </c>
      <c r="BU15" s="32">
        <f t="shared" si="5"/>
        <v>0</v>
      </c>
      <c r="BV15" s="32">
        <f t="shared" si="38"/>
        <v>0</v>
      </c>
      <c r="BX15" s="30">
        <f t="shared" si="39"/>
        <v>0</v>
      </c>
      <c r="BY15" s="31">
        <f t="shared" si="40"/>
        <v>0</v>
      </c>
      <c r="BZ15" s="31">
        <f t="shared" si="41"/>
        <v>0</v>
      </c>
      <c r="CA15" s="31">
        <f t="shared" si="42"/>
        <v>0</v>
      </c>
      <c r="CB15" s="31">
        <f t="shared" si="43"/>
        <v>0</v>
      </c>
      <c r="CC15" s="32">
        <f t="shared" si="44"/>
        <v>0</v>
      </c>
      <c r="CD15" s="176">
        <f t="shared" si="6"/>
        <v>-73.333333333333329</v>
      </c>
      <c r="CE15" s="24" t="str">
        <f t="shared" si="45"/>
        <v>NAO</v>
      </c>
      <c r="CF15" s="176">
        <f t="shared" si="7"/>
        <v>-93.333333333333329</v>
      </c>
      <c r="CG15" s="24" t="str">
        <f t="shared" si="46"/>
        <v>NAO</v>
      </c>
      <c r="CH15" s="176">
        <f t="shared" si="8"/>
        <v>-120</v>
      </c>
      <c r="CI15" s="24" t="str">
        <f t="shared" si="47"/>
        <v>NAO</v>
      </c>
      <c r="CK15" s="24">
        <f t="shared" si="9"/>
        <v>0</v>
      </c>
      <c r="CM15" s="24">
        <f t="shared" si="10"/>
        <v>0</v>
      </c>
      <c r="CN15" s="24">
        <f t="shared" si="11"/>
        <v>0</v>
      </c>
      <c r="CO15" s="24">
        <f t="shared" si="12"/>
        <v>0</v>
      </c>
      <c r="CP15" s="24">
        <f t="shared" si="13"/>
        <v>0</v>
      </c>
      <c r="CQ15" s="24">
        <f t="shared" si="14"/>
        <v>0</v>
      </c>
      <c r="CR15" s="24">
        <f t="shared" si="15"/>
        <v>0</v>
      </c>
      <c r="CS15" s="24">
        <f t="shared" si="16"/>
        <v>0</v>
      </c>
      <c r="CT15" s="24" t="e">
        <f t="shared" si="17"/>
        <v>#DIV/0!</v>
      </c>
      <c r="CU15" s="24" t="e">
        <f t="shared" si="18"/>
        <v>#DIV/0!</v>
      </c>
      <c r="CV15" s="24" t="e">
        <f t="shared" si="19"/>
        <v>#DIV/0!</v>
      </c>
      <c r="CW15" s="24" t="e">
        <f t="shared" si="20"/>
        <v>#DIV/0!</v>
      </c>
      <c r="CX15" s="24" t="e">
        <f t="shared" si="21"/>
        <v>#DIV/0!</v>
      </c>
      <c r="CY15" s="24" t="e">
        <f t="shared" si="22"/>
        <v>#DIV/0!</v>
      </c>
      <c r="CZ15" s="24" t="e">
        <f t="shared" si="23"/>
        <v>#DIV/0!</v>
      </c>
      <c r="DA15" s="24">
        <f t="shared" si="24"/>
        <v>0</v>
      </c>
      <c r="DB15" s="24">
        <f t="shared" si="25"/>
        <v>0</v>
      </c>
      <c r="DC15" s="24">
        <f t="shared" si="26"/>
        <v>0</v>
      </c>
      <c r="DE15" s="24">
        <f t="shared" si="48"/>
        <v>0</v>
      </c>
      <c r="DF15" s="24">
        <f t="shared" si="48"/>
        <v>0</v>
      </c>
      <c r="DG15" s="24">
        <f t="shared" si="49"/>
        <v>0</v>
      </c>
      <c r="DH15" s="24">
        <f t="shared" si="50"/>
        <v>0</v>
      </c>
      <c r="DI15" s="24">
        <f t="shared" si="27"/>
        <v>0</v>
      </c>
      <c r="DJ15" s="24">
        <f t="shared" si="27"/>
        <v>0</v>
      </c>
      <c r="DK15" s="24">
        <f t="shared" si="27"/>
        <v>0</v>
      </c>
      <c r="DL15" s="24">
        <f t="shared" si="27"/>
        <v>0</v>
      </c>
      <c r="DM15" s="24">
        <f t="shared" si="27"/>
        <v>0</v>
      </c>
      <c r="DN15" s="24">
        <f t="shared" si="28"/>
        <v>0</v>
      </c>
      <c r="DO15" s="24">
        <f t="shared" si="51"/>
        <v>0</v>
      </c>
      <c r="DP15" s="24">
        <f t="shared" si="51"/>
        <v>0</v>
      </c>
      <c r="DQ15" s="24">
        <f t="shared" si="51"/>
        <v>0</v>
      </c>
      <c r="DR15" s="24">
        <f t="shared" si="52"/>
        <v>0</v>
      </c>
      <c r="DS15" s="24">
        <f t="shared" si="53"/>
        <v>0</v>
      </c>
    </row>
    <row r="16" spans="1:123" s="24" customFormat="1" ht="15.75" thickBot="1">
      <c r="A16" s="124" t="s">
        <v>175</v>
      </c>
      <c r="B16" s="25">
        <v>14</v>
      </c>
      <c r="C16" s="25" t="s">
        <v>189</v>
      </c>
      <c r="D16" s="85" t="s">
        <v>36</v>
      </c>
      <c r="E16" s="33"/>
      <c r="F16" s="33"/>
      <c r="G16" s="33">
        <v>2</v>
      </c>
      <c r="H16" s="33">
        <v>1</v>
      </c>
      <c r="I16" s="33">
        <v>3</v>
      </c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85" t="s">
        <v>36</v>
      </c>
      <c r="U16" s="33"/>
      <c r="V16" s="33"/>
      <c r="W16" s="33"/>
      <c r="X16" s="33"/>
      <c r="Y16" s="33">
        <v>4</v>
      </c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50"/>
      <c r="AK16" s="93"/>
      <c r="AL16" s="33"/>
      <c r="AM16" s="33"/>
      <c r="AN16" s="27"/>
      <c r="AO16" s="27"/>
      <c r="AP16" s="27"/>
      <c r="AQ16" s="27"/>
      <c r="AR16" s="28"/>
      <c r="AS16" s="26"/>
      <c r="AT16" s="26"/>
      <c r="AU16" s="26"/>
      <c r="AV16" s="26"/>
      <c r="AW16" s="26"/>
      <c r="AX16" s="26"/>
      <c r="AY16" s="26"/>
      <c r="AZ16" s="29">
        <f t="shared" si="29"/>
        <v>2</v>
      </c>
      <c r="BA16" s="30">
        <f t="shared" si="0"/>
        <v>0</v>
      </c>
      <c r="BB16" s="31">
        <f t="shared" si="0"/>
        <v>0</v>
      </c>
      <c r="BC16" s="31">
        <f t="shared" si="30"/>
        <v>0</v>
      </c>
      <c r="BD16" s="31">
        <f t="shared" si="1"/>
        <v>2</v>
      </c>
      <c r="BE16" s="31">
        <f t="shared" si="31"/>
        <v>2</v>
      </c>
      <c r="BF16" s="31">
        <f t="shared" si="2"/>
        <v>1</v>
      </c>
      <c r="BG16" s="31">
        <f t="shared" si="32"/>
        <v>3</v>
      </c>
      <c r="BH16" s="31">
        <f t="shared" si="3"/>
        <v>7</v>
      </c>
      <c r="BI16" s="31">
        <f t="shared" si="3"/>
        <v>0</v>
      </c>
      <c r="BJ16" s="31">
        <f t="shared" si="3"/>
        <v>0</v>
      </c>
      <c r="BK16" s="31">
        <f t="shared" si="33"/>
        <v>0</v>
      </c>
      <c r="BL16" s="31">
        <f t="shared" si="33"/>
        <v>0</v>
      </c>
      <c r="BM16" s="31">
        <f t="shared" si="34"/>
        <v>0</v>
      </c>
      <c r="BN16" s="31">
        <f t="shared" si="4"/>
        <v>0</v>
      </c>
      <c r="BO16" s="31">
        <f t="shared" si="4"/>
        <v>0</v>
      </c>
      <c r="BP16" s="31">
        <f t="shared" si="35"/>
        <v>0</v>
      </c>
      <c r="BQ16" s="31">
        <f t="shared" si="36"/>
        <v>0</v>
      </c>
      <c r="BR16" s="31">
        <f t="shared" si="36"/>
        <v>0</v>
      </c>
      <c r="BS16" s="31">
        <f t="shared" si="37"/>
        <v>0</v>
      </c>
      <c r="BT16" s="31">
        <f t="shared" si="5"/>
        <v>0</v>
      </c>
      <c r="BU16" s="32">
        <f t="shared" si="5"/>
        <v>0</v>
      </c>
      <c r="BV16" s="32">
        <f t="shared" si="38"/>
        <v>0</v>
      </c>
      <c r="BX16" s="30">
        <f t="shared" si="39"/>
        <v>300</v>
      </c>
      <c r="BY16" s="31">
        <f t="shared" si="40"/>
        <v>0</v>
      </c>
      <c r="BZ16" s="31">
        <f t="shared" si="41"/>
        <v>0</v>
      </c>
      <c r="CA16" s="31">
        <f t="shared" si="42"/>
        <v>0</v>
      </c>
      <c r="CB16" s="31">
        <f t="shared" si="43"/>
        <v>0</v>
      </c>
      <c r="CC16" s="32">
        <f t="shared" si="44"/>
        <v>300</v>
      </c>
      <c r="CD16" s="176">
        <f t="shared" si="6"/>
        <v>153.33333333333334</v>
      </c>
      <c r="CE16" s="24">
        <f t="shared" si="45"/>
        <v>3</v>
      </c>
      <c r="CF16" s="176">
        <f t="shared" si="7"/>
        <v>113.33333333333334</v>
      </c>
      <c r="CG16" s="24">
        <f t="shared" si="46"/>
        <v>4</v>
      </c>
      <c r="CH16" s="176">
        <f t="shared" si="8"/>
        <v>60</v>
      </c>
      <c r="CI16" s="24">
        <f t="shared" si="47"/>
        <v>5</v>
      </c>
      <c r="CK16" s="24">
        <f t="shared" si="9"/>
        <v>11.3314447592068</v>
      </c>
      <c r="CM16" s="24">
        <f t="shared" si="10"/>
        <v>0</v>
      </c>
      <c r="CN16" s="24">
        <f t="shared" si="11"/>
        <v>0</v>
      </c>
      <c r="CO16" s="24">
        <f t="shared" si="12"/>
        <v>15.384615384615383</v>
      </c>
      <c r="CP16" s="24">
        <f t="shared" si="13"/>
        <v>16.666666666666668</v>
      </c>
      <c r="CQ16" s="24">
        <f t="shared" si="14"/>
        <v>35</v>
      </c>
      <c r="CR16" s="24">
        <f t="shared" si="15"/>
        <v>0</v>
      </c>
      <c r="CS16" s="24">
        <f t="shared" si="16"/>
        <v>0</v>
      </c>
      <c r="CT16" s="24" t="e">
        <f t="shared" si="17"/>
        <v>#DIV/0!</v>
      </c>
      <c r="CU16" s="24" t="e">
        <f t="shared" si="18"/>
        <v>#DIV/0!</v>
      </c>
      <c r="CV16" s="24" t="e">
        <f t="shared" si="19"/>
        <v>#DIV/0!</v>
      </c>
      <c r="CW16" s="24" t="e">
        <f t="shared" si="20"/>
        <v>#DIV/0!</v>
      </c>
      <c r="CX16" s="24" t="e">
        <f t="shared" si="21"/>
        <v>#DIV/0!</v>
      </c>
      <c r="CY16" s="24" t="e">
        <f t="shared" si="22"/>
        <v>#DIV/0!</v>
      </c>
      <c r="CZ16" s="24" t="e">
        <f t="shared" si="23"/>
        <v>#DIV/0!</v>
      </c>
      <c r="DA16" s="24">
        <f t="shared" si="24"/>
        <v>0</v>
      </c>
      <c r="DB16" s="24">
        <f t="shared" si="25"/>
        <v>0</v>
      </c>
      <c r="DC16" s="24">
        <f t="shared" si="26"/>
        <v>0</v>
      </c>
      <c r="DE16" s="24">
        <f t="shared" si="48"/>
        <v>0</v>
      </c>
      <c r="DF16" s="24">
        <f t="shared" si="48"/>
        <v>0</v>
      </c>
      <c r="DG16" s="24">
        <f t="shared" si="49"/>
        <v>1</v>
      </c>
      <c r="DH16" s="24">
        <f t="shared" si="50"/>
        <v>1</v>
      </c>
      <c r="DI16" s="24">
        <f t="shared" si="27"/>
        <v>1</v>
      </c>
      <c r="DJ16" s="24">
        <f t="shared" si="27"/>
        <v>0</v>
      </c>
      <c r="DK16" s="24">
        <f t="shared" si="27"/>
        <v>0</v>
      </c>
      <c r="DL16" s="24">
        <f t="shared" si="27"/>
        <v>0</v>
      </c>
      <c r="DM16" s="24">
        <f t="shared" si="27"/>
        <v>0</v>
      </c>
      <c r="DN16" s="24">
        <f t="shared" si="28"/>
        <v>0</v>
      </c>
      <c r="DO16" s="24">
        <f t="shared" si="51"/>
        <v>0</v>
      </c>
      <c r="DP16" s="24">
        <f t="shared" si="51"/>
        <v>0</v>
      </c>
      <c r="DQ16" s="24">
        <f t="shared" si="51"/>
        <v>0</v>
      </c>
      <c r="DR16" s="24">
        <f t="shared" si="52"/>
        <v>0</v>
      </c>
      <c r="DS16" s="24">
        <f t="shared" si="53"/>
        <v>0</v>
      </c>
    </row>
    <row r="17" spans="1:123" ht="15.75" thickBot="1">
      <c r="A17" s="124" t="s">
        <v>175</v>
      </c>
      <c r="B17" s="25">
        <v>15</v>
      </c>
      <c r="C17" s="25" t="s">
        <v>190</v>
      </c>
      <c r="D17" s="85" t="s">
        <v>36</v>
      </c>
      <c r="E17" s="33"/>
      <c r="F17" s="33">
        <v>1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85" t="s">
        <v>76</v>
      </c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50"/>
      <c r="AK17" s="93"/>
      <c r="AL17" s="33"/>
      <c r="AM17" s="33"/>
      <c r="AN17" s="36"/>
      <c r="AO17" s="36"/>
      <c r="AP17" s="36"/>
      <c r="AQ17" s="36"/>
      <c r="AR17" s="37"/>
      <c r="AS17" s="33"/>
      <c r="AT17" s="33"/>
      <c r="AU17" s="33"/>
      <c r="AV17" s="33"/>
      <c r="AW17" s="33"/>
      <c r="AX17" s="33"/>
      <c r="AY17" s="33"/>
      <c r="AZ17" s="38">
        <f t="shared" si="29"/>
        <v>1</v>
      </c>
      <c r="BA17" s="39">
        <f t="shared" si="0"/>
        <v>0</v>
      </c>
      <c r="BB17" s="40">
        <f t="shared" si="0"/>
        <v>1</v>
      </c>
      <c r="BC17" s="31">
        <f t="shared" si="30"/>
        <v>1</v>
      </c>
      <c r="BD17" s="40">
        <f t="shared" si="1"/>
        <v>0</v>
      </c>
      <c r="BE17" s="31">
        <f t="shared" si="31"/>
        <v>1</v>
      </c>
      <c r="BF17" s="40">
        <f t="shared" si="2"/>
        <v>0</v>
      </c>
      <c r="BG17" s="31">
        <f t="shared" si="32"/>
        <v>1</v>
      </c>
      <c r="BH17" s="40">
        <f t="shared" si="3"/>
        <v>0</v>
      </c>
      <c r="BI17" s="40">
        <f t="shared" si="3"/>
        <v>0</v>
      </c>
      <c r="BJ17" s="40">
        <f t="shared" si="3"/>
        <v>0</v>
      </c>
      <c r="BK17" s="40">
        <f t="shared" si="33"/>
        <v>0</v>
      </c>
      <c r="BL17" s="40">
        <f t="shared" si="33"/>
        <v>0</v>
      </c>
      <c r="BM17" s="31">
        <f t="shared" si="34"/>
        <v>0</v>
      </c>
      <c r="BN17" s="40">
        <f t="shared" si="4"/>
        <v>0</v>
      </c>
      <c r="BO17" s="40">
        <f t="shared" si="4"/>
        <v>0</v>
      </c>
      <c r="BP17" s="40">
        <f t="shared" si="35"/>
        <v>0</v>
      </c>
      <c r="BQ17" s="40">
        <f t="shared" si="36"/>
        <v>0</v>
      </c>
      <c r="BR17" s="40">
        <f t="shared" si="36"/>
        <v>0</v>
      </c>
      <c r="BS17" s="31">
        <f t="shared" si="37"/>
        <v>0</v>
      </c>
      <c r="BT17" s="40">
        <f t="shared" si="5"/>
        <v>0</v>
      </c>
      <c r="BU17" s="41">
        <f t="shared" si="5"/>
        <v>0</v>
      </c>
      <c r="BV17" s="41">
        <f t="shared" si="38"/>
        <v>0</v>
      </c>
      <c r="BW17" s="42"/>
      <c r="BX17" s="39">
        <f t="shared" si="39"/>
        <v>80</v>
      </c>
      <c r="BY17" s="40">
        <f t="shared" si="40"/>
        <v>0</v>
      </c>
      <c r="BZ17" s="40">
        <f t="shared" si="41"/>
        <v>0</v>
      </c>
      <c r="CA17" s="40">
        <f t="shared" si="42"/>
        <v>0</v>
      </c>
      <c r="CB17" s="40">
        <f t="shared" si="43"/>
        <v>0</v>
      </c>
      <c r="CC17" s="32">
        <f t="shared" si="44"/>
        <v>80</v>
      </c>
      <c r="CD17" s="176">
        <f t="shared" si="6"/>
        <v>6.6666666666666714</v>
      </c>
      <c r="CE17" s="24">
        <f t="shared" si="45"/>
        <v>3</v>
      </c>
      <c r="CF17" s="176">
        <f t="shared" si="7"/>
        <v>-13.333333333333329</v>
      </c>
      <c r="CG17" s="24" t="str">
        <f t="shared" si="46"/>
        <v>NAO</v>
      </c>
      <c r="CH17" s="176">
        <f t="shared" si="8"/>
        <v>-40</v>
      </c>
      <c r="CI17" s="24" t="str">
        <f t="shared" si="47"/>
        <v>NAO</v>
      </c>
      <c r="CK17">
        <f t="shared" si="9"/>
        <v>3.0217186024551466</v>
      </c>
      <c r="CM17">
        <f t="shared" si="10"/>
        <v>0</v>
      </c>
      <c r="CN17">
        <f t="shared" si="11"/>
        <v>11.111111111111111</v>
      </c>
      <c r="CO17">
        <f t="shared" si="12"/>
        <v>0</v>
      </c>
      <c r="CP17">
        <f t="shared" si="13"/>
        <v>0</v>
      </c>
      <c r="CQ17">
        <f t="shared" si="14"/>
        <v>0</v>
      </c>
      <c r="CR17">
        <f t="shared" si="15"/>
        <v>0</v>
      </c>
      <c r="CS17">
        <f t="shared" si="16"/>
        <v>0</v>
      </c>
      <c r="CT17" t="e">
        <f t="shared" si="17"/>
        <v>#DIV/0!</v>
      </c>
      <c r="CU17" t="e">
        <f t="shared" si="18"/>
        <v>#DIV/0!</v>
      </c>
      <c r="CV17" t="e">
        <f t="shared" si="19"/>
        <v>#DIV/0!</v>
      </c>
      <c r="CW17" t="e">
        <f t="shared" si="20"/>
        <v>#DIV/0!</v>
      </c>
      <c r="CX17" t="e">
        <f t="shared" si="21"/>
        <v>#DIV/0!</v>
      </c>
      <c r="CY17" t="e">
        <f t="shared" si="22"/>
        <v>#DIV/0!</v>
      </c>
      <c r="CZ17" t="e">
        <f t="shared" si="23"/>
        <v>#DIV/0!</v>
      </c>
      <c r="DA17">
        <f t="shared" si="24"/>
        <v>0</v>
      </c>
      <c r="DB17">
        <f t="shared" si="25"/>
        <v>0</v>
      </c>
      <c r="DC17">
        <f t="shared" si="26"/>
        <v>0</v>
      </c>
      <c r="DE17" s="24">
        <f t="shared" si="48"/>
        <v>0</v>
      </c>
      <c r="DF17" s="24">
        <f t="shared" si="48"/>
        <v>1</v>
      </c>
      <c r="DG17" s="24">
        <f t="shared" si="49"/>
        <v>0</v>
      </c>
      <c r="DH17" s="24">
        <f t="shared" si="50"/>
        <v>0</v>
      </c>
      <c r="DI17" s="24">
        <f t="shared" si="27"/>
        <v>0</v>
      </c>
      <c r="DJ17" s="24">
        <f t="shared" si="27"/>
        <v>0</v>
      </c>
      <c r="DK17" s="24">
        <f t="shared" si="27"/>
        <v>0</v>
      </c>
      <c r="DL17" s="24">
        <f t="shared" si="27"/>
        <v>0</v>
      </c>
      <c r="DM17" s="24">
        <f t="shared" si="27"/>
        <v>0</v>
      </c>
      <c r="DN17" s="24">
        <f t="shared" si="28"/>
        <v>0</v>
      </c>
      <c r="DO17" s="24">
        <f t="shared" si="51"/>
        <v>0</v>
      </c>
      <c r="DP17" s="24">
        <f t="shared" si="51"/>
        <v>0</v>
      </c>
      <c r="DQ17" s="24">
        <f t="shared" si="51"/>
        <v>0</v>
      </c>
      <c r="DR17" s="24">
        <f t="shared" si="52"/>
        <v>0</v>
      </c>
      <c r="DS17" s="24">
        <f t="shared" si="53"/>
        <v>0</v>
      </c>
    </row>
    <row r="18" spans="1:123" ht="15.75" thickBot="1">
      <c r="A18" s="124" t="s">
        <v>175</v>
      </c>
      <c r="B18" s="25">
        <v>16</v>
      </c>
      <c r="C18" s="25" t="s">
        <v>191</v>
      </c>
      <c r="D18" s="50" t="s">
        <v>36</v>
      </c>
      <c r="E18" s="33"/>
      <c r="F18" s="33">
        <v>1</v>
      </c>
      <c r="G18" s="33"/>
      <c r="H18" s="33"/>
      <c r="I18" s="33">
        <v>1</v>
      </c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50" t="s">
        <v>36</v>
      </c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91"/>
      <c r="AK18" s="93"/>
      <c r="AL18" s="33"/>
      <c r="AM18" s="33"/>
      <c r="AN18" s="36"/>
      <c r="AO18" s="36"/>
      <c r="AP18" s="36"/>
      <c r="AQ18" s="36"/>
      <c r="AR18" s="37"/>
      <c r="AS18" s="33"/>
      <c r="AT18" s="33"/>
      <c r="AU18" s="33"/>
      <c r="AV18" s="33"/>
      <c r="AW18" s="33"/>
      <c r="AX18" s="33"/>
      <c r="AY18" s="33"/>
      <c r="AZ18" s="38">
        <f t="shared" si="29"/>
        <v>2</v>
      </c>
      <c r="BA18" s="39">
        <f t="shared" si="0"/>
        <v>0</v>
      </c>
      <c r="BB18" s="40">
        <f t="shared" si="0"/>
        <v>1</v>
      </c>
      <c r="BC18" s="31">
        <f t="shared" si="30"/>
        <v>1</v>
      </c>
      <c r="BD18" s="40">
        <f t="shared" si="1"/>
        <v>0</v>
      </c>
      <c r="BE18" s="31">
        <f t="shared" si="31"/>
        <v>1</v>
      </c>
      <c r="BF18" s="40">
        <f t="shared" si="2"/>
        <v>0</v>
      </c>
      <c r="BG18" s="31">
        <f t="shared" si="32"/>
        <v>1</v>
      </c>
      <c r="BH18" s="40">
        <f t="shared" si="3"/>
        <v>1</v>
      </c>
      <c r="BI18" s="40">
        <f t="shared" si="3"/>
        <v>0</v>
      </c>
      <c r="BJ18" s="40">
        <f t="shared" si="3"/>
        <v>0</v>
      </c>
      <c r="BK18" s="40">
        <f t="shared" si="33"/>
        <v>0</v>
      </c>
      <c r="BL18" s="40">
        <f t="shared" si="33"/>
        <v>0</v>
      </c>
      <c r="BM18" s="31">
        <f t="shared" si="34"/>
        <v>0</v>
      </c>
      <c r="BN18" s="40">
        <f t="shared" si="4"/>
        <v>0</v>
      </c>
      <c r="BO18" s="40">
        <f t="shared" si="4"/>
        <v>0</v>
      </c>
      <c r="BP18" s="40">
        <f t="shared" si="35"/>
        <v>0</v>
      </c>
      <c r="BQ18" s="40">
        <f t="shared" si="36"/>
        <v>0</v>
      </c>
      <c r="BR18" s="40">
        <f t="shared" si="36"/>
        <v>0</v>
      </c>
      <c r="BS18" s="31">
        <f t="shared" si="37"/>
        <v>0</v>
      </c>
      <c r="BT18" s="40">
        <f t="shared" si="5"/>
        <v>0</v>
      </c>
      <c r="BU18" s="41">
        <f t="shared" si="5"/>
        <v>0</v>
      </c>
      <c r="BV18" s="41">
        <f t="shared" si="38"/>
        <v>0</v>
      </c>
      <c r="BW18" s="42"/>
      <c r="BX18" s="39">
        <f t="shared" si="39"/>
        <v>100</v>
      </c>
      <c r="BY18" s="40">
        <f t="shared" si="40"/>
        <v>0</v>
      </c>
      <c r="BZ18" s="40">
        <f t="shared" si="41"/>
        <v>0</v>
      </c>
      <c r="CA18" s="40">
        <f t="shared" si="42"/>
        <v>0</v>
      </c>
      <c r="CB18" s="40">
        <f t="shared" si="43"/>
        <v>0</v>
      </c>
      <c r="CC18" s="32">
        <f t="shared" si="44"/>
        <v>100</v>
      </c>
      <c r="CD18" s="176">
        <f t="shared" si="6"/>
        <v>-46.666666666666657</v>
      </c>
      <c r="CE18" s="24" t="str">
        <f t="shared" si="45"/>
        <v>NAO</v>
      </c>
      <c r="CF18" s="176">
        <f t="shared" si="7"/>
        <v>-86.666666666666657</v>
      </c>
      <c r="CG18" s="24" t="str">
        <f t="shared" si="46"/>
        <v>NAO</v>
      </c>
      <c r="CH18" s="176">
        <f t="shared" si="8"/>
        <v>-140</v>
      </c>
      <c r="CI18" s="24" t="str">
        <f t="shared" si="47"/>
        <v>NAO</v>
      </c>
      <c r="CK18">
        <f t="shared" si="9"/>
        <v>3.7771482530689329</v>
      </c>
      <c r="CM18">
        <f t="shared" si="10"/>
        <v>0</v>
      </c>
      <c r="CN18">
        <f t="shared" si="11"/>
        <v>11.111111111111111</v>
      </c>
      <c r="CO18">
        <f t="shared" si="12"/>
        <v>0</v>
      </c>
      <c r="CP18">
        <f t="shared" si="13"/>
        <v>0</v>
      </c>
      <c r="CQ18">
        <f t="shared" si="14"/>
        <v>5</v>
      </c>
      <c r="CR18">
        <f t="shared" si="15"/>
        <v>0</v>
      </c>
      <c r="CS18">
        <f t="shared" si="16"/>
        <v>0</v>
      </c>
      <c r="CT18" t="e">
        <f t="shared" si="17"/>
        <v>#DIV/0!</v>
      </c>
      <c r="CU18" t="e">
        <f t="shared" si="18"/>
        <v>#DIV/0!</v>
      </c>
      <c r="CV18" t="e">
        <f t="shared" si="19"/>
        <v>#DIV/0!</v>
      </c>
      <c r="CW18" t="e">
        <f t="shared" si="20"/>
        <v>#DIV/0!</v>
      </c>
      <c r="CX18" t="e">
        <f t="shared" si="21"/>
        <v>#DIV/0!</v>
      </c>
      <c r="CY18" t="e">
        <f t="shared" si="22"/>
        <v>#DIV/0!</v>
      </c>
      <c r="CZ18" t="e">
        <f t="shared" si="23"/>
        <v>#DIV/0!</v>
      </c>
      <c r="DA18">
        <f t="shared" si="24"/>
        <v>0</v>
      </c>
      <c r="DB18">
        <f t="shared" si="25"/>
        <v>0</v>
      </c>
      <c r="DC18">
        <f t="shared" si="26"/>
        <v>0</v>
      </c>
      <c r="DE18" s="24">
        <f t="shared" si="48"/>
        <v>0</v>
      </c>
      <c r="DF18" s="24">
        <f t="shared" si="48"/>
        <v>1</v>
      </c>
      <c r="DG18" s="24">
        <f t="shared" si="49"/>
        <v>0</v>
      </c>
      <c r="DH18" s="24">
        <f t="shared" si="50"/>
        <v>0</v>
      </c>
      <c r="DI18" s="24">
        <f t="shared" si="27"/>
        <v>1</v>
      </c>
      <c r="DJ18" s="24">
        <f t="shared" si="27"/>
        <v>0</v>
      </c>
      <c r="DK18" s="24">
        <f t="shared" si="27"/>
        <v>0</v>
      </c>
      <c r="DL18" s="24">
        <f t="shared" si="27"/>
        <v>0</v>
      </c>
      <c r="DM18" s="24">
        <f t="shared" si="27"/>
        <v>0</v>
      </c>
      <c r="DN18" s="24">
        <f t="shared" si="28"/>
        <v>0</v>
      </c>
      <c r="DO18" s="24">
        <f t="shared" si="51"/>
        <v>0</v>
      </c>
      <c r="DP18" s="24">
        <f t="shared" si="51"/>
        <v>0</v>
      </c>
      <c r="DQ18" s="24">
        <f t="shared" si="51"/>
        <v>0</v>
      </c>
      <c r="DR18" s="24">
        <f t="shared" si="52"/>
        <v>0</v>
      </c>
      <c r="DS18" s="24">
        <f t="shared" si="53"/>
        <v>0</v>
      </c>
    </row>
    <row r="19" spans="1:123" ht="15.75" thickBot="1">
      <c r="A19" s="124" t="s">
        <v>175</v>
      </c>
      <c r="B19" s="25">
        <v>17</v>
      </c>
      <c r="C19" s="25" t="s">
        <v>192</v>
      </c>
      <c r="D19" s="50" t="s">
        <v>36</v>
      </c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50" t="s">
        <v>36</v>
      </c>
      <c r="U19" s="33">
        <v>1</v>
      </c>
      <c r="V19" s="33"/>
      <c r="W19" s="33"/>
      <c r="X19" s="33"/>
      <c r="Y19" s="33">
        <v>1</v>
      </c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50"/>
      <c r="AK19" s="93"/>
      <c r="AL19" s="33"/>
      <c r="AM19" s="33"/>
      <c r="AN19" s="36"/>
      <c r="AO19" s="36"/>
      <c r="AP19" s="36"/>
      <c r="AQ19" s="36"/>
      <c r="AR19" s="37"/>
      <c r="AS19" s="33"/>
      <c r="AT19" s="33"/>
      <c r="AU19" s="33"/>
      <c r="AV19" s="33"/>
      <c r="AW19" s="33"/>
      <c r="AX19" s="33"/>
      <c r="AY19" s="33"/>
      <c r="AZ19" s="38">
        <f t="shared" si="29"/>
        <v>2</v>
      </c>
      <c r="BA19" s="39">
        <f>SUM(E19,U19,AK19)</f>
        <v>1</v>
      </c>
      <c r="BB19" s="40">
        <f>SUM(F19,V19,AL19)</f>
        <v>0</v>
      </c>
      <c r="BC19" s="31">
        <f t="shared" si="30"/>
        <v>1</v>
      </c>
      <c r="BD19" s="40">
        <f t="shared" si="1"/>
        <v>0</v>
      </c>
      <c r="BE19" s="31">
        <f t="shared" si="31"/>
        <v>1</v>
      </c>
      <c r="BF19" s="40">
        <f t="shared" si="2"/>
        <v>0</v>
      </c>
      <c r="BG19" s="31">
        <f t="shared" si="32"/>
        <v>1</v>
      </c>
      <c r="BH19" s="40">
        <f t="shared" si="3"/>
        <v>1</v>
      </c>
      <c r="BI19" s="40">
        <f t="shared" si="3"/>
        <v>0</v>
      </c>
      <c r="BJ19" s="40">
        <f t="shared" si="3"/>
        <v>0</v>
      </c>
      <c r="BK19" s="40">
        <f t="shared" si="33"/>
        <v>0</v>
      </c>
      <c r="BL19" s="40">
        <f t="shared" si="33"/>
        <v>0</v>
      </c>
      <c r="BM19" s="31">
        <f t="shared" si="34"/>
        <v>0</v>
      </c>
      <c r="BN19" s="40">
        <f t="shared" si="4"/>
        <v>0</v>
      </c>
      <c r="BO19" s="40">
        <f t="shared" si="4"/>
        <v>0</v>
      </c>
      <c r="BP19" s="40">
        <f t="shared" si="35"/>
        <v>0</v>
      </c>
      <c r="BQ19" s="40">
        <f t="shared" si="36"/>
        <v>0</v>
      </c>
      <c r="BR19" s="40">
        <f t="shared" si="36"/>
        <v>0</v>
      </c>
      <c r="BS19" s="31">
        <f t="shared" si="37"/>
        <v>0</v>
      </c>
      <c r="BT19" s="40">
        <f t="shared" si="5"/>
        <v>0</v>
      </c>
      <c r="BU19" s="41">
        <f t="shared" si="5"/>
        <v>0</v>
      </c>
      <c r="BV19" s="41">
        <f t="shared" si="38"/>
        <v>0</v>
      </c>
      <c r="BW19" s="42"/>
      <c r="BX19" s="39">
        <f t="shared" si="39"/>
        <v>120</v>
      </c>
      <c r="BY19" s="40">
        <f t="shared" si="40"/>
        <v>0</v>
      </c>
      <c r="BZ19" s="40">
        <f t="shared" si="41"/>
        <v>0</v>
      </c>
      <c r="CA19" s="40">
        <f t="shared" si="42"/>
        <v>0</v>
      </c>
      <c r="CB19" s="40">
        <f t="shared" si="43"/>
        <v>0</v>
      </c>
      <c r="CC19" s="32">
        <f t="shared" si="44"/>
        <v>120</v>
      </c>
      <c r="CD19" s="176">
        <f t="shared" si="6"/>
        <v>-26.666666666666657</v>
      </c>
      <c r="CE19" s="24" t="str">
        <f t="shared" si="45"/>
        <v>NAO</v>
      </c>
      <c r="CF19" s="176">
        <f t="shared" si="7"/>
        <v>-66.666666666666657</v>
      </c>
      <c r="CG19" s="24" t="str">
        <f t="shared" si="46"/>
        <v>NAO</v>
      </c>
      <c r="CH19" s="176">
        <f t="shared" si="8"/>
        <v>-120</v>
      </c>
      <c r="CI19" s="24" t="str">
        <f t="shared" si="47"/>
        <v>NAO</v>
      </c>
      <c r="CK19">
        <f t="shared" si="9"/>
        <v>4.5325779036827196</v>
      </c>
      <c r="CM19">
        <f t="shared" si="10"/>
        <v>50</v>
      </c>
      <c r="CN19">
        <f t="shared" si="11"/>
        <v>0</v>
      </c>
      <c r="CO19">
        <f t="shared" si="12"/>
        <v>0</v>
      </c>
      <c r="CP19">
        <f t="shared" si="13"/>
        <v>0</v>
      </c>
      <c r="CQ19">
        <f t="shared" si="14"/>
        <v>5</v>
      </c>
      <c r="CR19">
        <f t="shared" si="15"/>
        <v>0</v>
      </c>
      <c r="CS19">
        <f t="shared" si="16"/>
        <v>0</v>
      </c>
      <c r="CT19" t="e">
        <f t="shared" si="17"/>
        <v>#DIV/0!</v>
      </c>
      <c r="CU19" t="e">
        <f t="shared" si="18"/>
        <v>#DIV/0!</v>
      </c>
      <c r="CV19" t="e">
        <f t="shared" si="19"/>
        <v>#DIV/0!</v>
      </c>
      <c r="CW19" t="e">
        <f t="shared" si="20"/>
        <v>#DIV/0!</v>
      </c>
      <c r="CX19" t="e">
        <f t="shared" si="21"/>
        <v>#DIV/0!</v>
      </c>
      <c r="CY19" t="e">
        <f t="shared" si="22"/>
        <v>#DIV/0!</v>
      </c>
      <c r="CZ19" t="e">
        <f t="shared" si="23"/>
        <v>#DIV/0!</v>
      </c>
      <c r="DA19">
        <f t="shared" si="24"/>
        <v>0</v>
      </c>
      <c r="DB19">
        <f t="shared" si="25"/>
        <v>0</v>
      </c>
      <c r="DC19">
        <f t="shared" si="26"/>
        <v>0</v>
      </c>
      <c r="DE19" s="24">
        <f t="shared" si="48"/>
        <v>1</v>
      </c>
      <c r="DF19" s="24">
        <f t="shared" si="48"/>
        <v>0</v>
      </c>
      <c r="DG19" s="24">
        <f t="shared" si="49"/>
        <v>0</v>
      </c>
      <c r="DH19" s="24">
        <f t="shared" si="50"/>
        <v>0</v>
      </c>
      <c r="DI19" s="24">
        <f t="shared" ref="DI19:DM20" si="54">COUNTIF(BH19,"&lt;&gt;0")</f>
        <v>1</v>
      </c>
      <c r="DJ19" s="24">
        <f t="shared" si="54"/>
        <v>0</v>
      </c>
      <c r="DK19" s="24">
        <f t="shared" si="54"/>
        <v>0</v>
      </c>
      <c r="DL19" s="24">
        <f t="shared" si="54"/>
        <v>0</v>
      </c>
      <c r="DM19" s="24">
        <f t="shared" si="54"/>
        <v>0</v>
      </c>
      <c r="DN19" s="24">
        <f t="shared" si="28"/>
        <v>0</v>
      </c>
      <c r="DO19" s="24">
        <f t="shared" si="51"/>
        <v>0</v>
      </c>
      <c r="DP19" s="24">
        <f t="shared" si="51"/>
        <v>0</v>
      </c>
      <c r="DQ19" s="24">
        <f t="shared" si="51"/>
        <v>0</v>
      </c>
      <c r="DR19" s="24">
        <f t="shared" si="52"/>
        <v>0</v>
      </c>
      <c r="DS19" s="24">
        <f t="shared" si="53"/>
        <v>0</v>
      </c>
    </row>
    <row r="20" spans="1:123" ht="15.75" thickBot="1">
      <c r="A20" s="124" t="s">
        <v>175</v>
      </c>
      <c r="B20" s="25">
        <v>18</v>
      </c>
      <c r="C20" s="25" t="s">
        <v>193</v>
      </c>
      <c r="D20" s="50" t="s">
        <v>36</v>
      </c>
      <c r="E20" s="33"/>
      <c r="F20" s="33"/>
      <c r="G20" s="33">
        <v>1</v>
      </c>
      <c r="H20" s="33">
        <v>2</v>
      </c>
      <c r="I20" s="33"/>
      <c r="J20" s="33">
        <v>2</v>
      </c>
      <c r="K20" s="33"/>
      <c r="L20" s="33"/>
      <c r="M20" s="33"/>
      <c r="N20" s="33"/>
      <c r="O20" s="33"/>
      <c r="P20" s="33"/>
      <c r="Q20" s="33"/>
      <c r="R20" s="33"/>
      <c r="S20" s="226">
        <v>1</v>
      </c>
      <c r="T20" s="50" t="s">
        <v>36</v>
      </c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>
        <v>2</v>
      </c>
      <c r="AJ20" s="50"/>
      <c r="AK20" s="93"/>
      <c r="AL20" s="33"/>
      <c r="AM20" s="33"/>
      <c r="AN20" s="36"/>
      <c r="AO20" s="36"/>
      <c r="AP20" s="36"/>
      <c r="AQ20" s="36"/>
      <c r="AR20" s="37"/>
      <c r="AS20" s="33"/>
      <c r="AT20" s="33"/>
      <c r="AU20" s="33"/>
      <c r="AV20" s="33"/>
      <c r="AW20" s="33"/>
      <c r="AX20" s="33"/>
      <c r="AY20" s="33"/>
      <c r="AZ20" s="38">
        <f t="shared" si="29"/>
        <v>2</v>
      </c>
      <c r="BA20" s="39">
        <f>SUM(E20,U20,AK20)</f>
        <v>0</v>
      </c>
      <c r="BB20" s="40">
        <f>SUM(F20,V20,AL20)</f>
        <v>0</v>
      </c>
      <c r="BC20" s="31">
        <f t="shared" si="30"/>
        <v>0</v>
      </c>
      <c r="BD20" s="40">
        <f t="shared" si="1"/>
        <v>1</v>
      </c>
      <c r="BE20" s="31">
        <f t="shared" si="31"/>
        <v>1</v>
      </c>
      <c r="BF20" s="40">
        <f t="shared" si="2"/>
        <v>2</v>
      </c>
      <c r="BG20" s="31">
        <f t="shared" si="32"/>
        <v>3</v>
      </c>
      <c r="BH20" s="40">
        <f t="shared" si="3"/>
        <v>0</v>
      </c>
      <c r="BI20" s="40">
        <f t="shared" si="3"/>
        <v>2</v>
      </c>
      <c r="BJ20" s="40">
        <f t="shared" si="3"/>
        <v>0</v>
      </c>
      <c r="BK20" s="40">
        <f t="shared" si="33"/>
        <v>0</v>
      </c>
      <c r="BL20" s="40">
        <f t="shared" si="33"/>
        <v>0</v>
      </c>
      <c r="BM20" s="31">
        <f t="shared" si="34"/>
        <v>0</v>
      </c>
      <c r="BN20" s="40">
        <f t="shared" si="4"/>
        <v>0</v>
      </c>
      <c r="BO20" s="40">
        <f t="shared" si="4"/>
        <v>0</v>
      </c>
      <c r="BP20" s="40">
        <f t="shared" si="35"/>
        <v>0</v>
      </c>
      <c r="BQ20" s="40">
        <f t="shared" si="36"/>
        <v>0</v>
      </c>
      <c r="BR20" s="40">
        <f t="shared" si="36"/>
        <v>0</v>
      </c>
      <c r="BS20" s="31">
        <f t="shared" si="37"/>
        <v>0</v>
      </c>
      <c r="BT20" s="40">
        <f t="shared" si="5"/>
        <v>0</v>
      </c>
      <c r="BU20" s="41">
        <f t="shared" si="5"/>
        <v>3</v>
      </c>
      <c r="BV20" s="41">
        <f t="shared" si="38"/>
        <v>3</v>
      </c>
      <c r="BW20" s="42"/>
      <c r="BX20" s="39">
        <f t="shared" si="39"/>
        <v>140</v>
      </c>
      <c r="BY20" s="40">
        <f t="shared" si="40"/>
        <v>20</v>
      </c>
      <c r="BZ20" s="40">
        <f t="shared" si="41"/>
        <v>0</v>
      </c>
      <c r="CA20" s="40">
        <f t="shared" si="42"/>
        <v>0</v>
      </c>
      <c r="CB20" s="40">
        <f t="shared" si="43"/>
        <v>30</v>
      </c>
      <c r="CC20" s="32">
        <f t="shared" si="44"/>
        <v>190</v>
      </c>
      <c r="CD20" s="176">
        <f t="shared" si="6"/>
        <v>43.333333333333343</v>
      </c>
      <c r="CE20" s="24">
        <f t="shared" si="45"/>
        <v>3</v>
      </c>
      <c r="CF20" s="176">
        <f t="shared" si="7"/>
        <v>3.3333333333333428</v>
      </c>
      <c r="CG20" s="24">
        <f t="shared" si="46"/>
        <v>4</v>
      </c>
      <c r="CH20" s="176">
        <f t="shared" si="8"/>
        <v>-50</v>
      </c>
      <c r="CI20" s="24" t="str">
        <f t="shared" si="47"/>
        <v>NAO</v>
      </c>
      <c r="CK20">
        <f t="shared" si="9"/>
        <v>7.1765816808309717</v>
      </c>
      <c r="CM20">
        <f t="shared" si="10"/>
        <v>0</v>
      </c>
      <c r="CN20">
        <f t="shared" si="11"/>
        <v>0</v>
      </c>
      <c r="CO20">
        <f t="shared" si="12"/>
        <v>7.6923076923076916</v>
      </c>
      <c r="CP20">
        <f t="shared" si="13"/>
        <v>33.333333333333336</v>
      </c>
      <c r="CQ20">
        <f t="shared" si="14"/>
        <v>0</v>
      </c>
      <c r="CR20">
        <f t="shared" si="15"/>
        <v>16.666666666666668</v>
      </c>
      <c r="CS20">
        <f t="shared" si="16"/>
        <v>0</v>
      </c>
      <c r="CT20" t="e">
        <f t="shared" si="17"/>
        <v>#DIV/0!</v>
      </c>
      <c r="CU20" t="e">
        <f t="shared" si="18"/>
        <v>#DIV/0!</v>
      </c>
      <c r="CV20" t="e">
        <f t="shared" si="19"/>
        <v>#DIV/0!</v>
      </c>
      <c r="CW20" t="e">
        <f t="shared" si="20"/>
        <v>#DIV/0!</v>
      </c>
      <c r="CX20" t="e">
        <f t="shared" si="21"/>
        <v>#DIV/0!</v>
      </c>
      <c r="CY20" t="e">
        <f t="shared" si="22"/>
        <v>#DIV/0!</v>
      </c>
      <c r="CZ20" t="e">
        <f t="shared" si="23"/>
        <v>#DIV/0!</v>
      </c>
      <c r="DA20">
        <f t="shared" si="24"/>
        <v>0</v>
      </c>
      <c r="DB20">
        <f t="shared" si="25"/>
        <v>37.5</v>
      </c>
      <c r="DC20">
        <f t="shared" si="26"/>
        <v>37.5</v>
      </c>
      <c r="DE20" s="24">
        <f t="shared" si="48"/>
        <v>0</v>
      </c>
      <c r="DF20" s="24">
        <f t="shared" si="48"/>
        <v>0</v>
      </c>
      <c r="DG20" s="24">
        <f t="shared" si="49"/>
        <v>1</v>
      </c>
      <c r="DH20" s="24">
        <f t="shared" si="50"/>
        <v>1</v>
      </c>
      <c r="DI20" s="24">
        <f t="shared" si="54"/>
        <v>0</v>
      </c>
      <c r="DJ20" s="24">
        <f t="shared" si="54"/>
        <v>1</v>
      </c>
      <c r="DK20" s="24">
        <f t="shared" si="54"/>
        <v>0</v>
      </c>
      <c r="DL20" s="24">
        <f t="shared" si="54"/>
        <v>0</v>
      </c>
      <c r="DM20" s="24">
        <f t="shared" si="54"/>
        <v>0</v>
      </c>
      <c r="DN20" s="24">
        <f t="shared" si="28"/>
        <v>0</v>
      </c>
      <c r="DO20" s="24">
        <f t="shared" si="51"/>
        <v>0</v>
      </c>
      <c r="DP20" s="24">
        <f t="shared" si="51"/>
        <v>0</v>
      </c>
      <c r="DQ20" s="24">
        <f t="shared" si="51"/>
        <v>0</v>
      </c>
      <c r="DR20" s="24">
        <f t="shared" si="52"/>
        <v>0</v>
      </c>
      <c r="DS20" s="24">
        <f t="shared" si="53"/>
        <v>1</v>
      </c>
    </row>
    <row r="21" spans="1:123" ht="15.75" thickBot="1">
      <c r="A21" s="44"/>
      <c r="B21" s="45"/>
      <c r="C21" s="46"/>
      <c r="D21" s="47"/>
      <c r="E21" s="48"/>
      <c r="F21" s="49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50"/>
      <c r="U21" s="49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50"/>
      <c r="AK21" s="49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50">
        <f>SUM(AZ3:AZ20)</f>
        <v>26</v>
      </c>
      <c r="BA21" s="51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52"/>
      <c r="BW21" s="44"/>
      <c r="BX21" s="45"/>
      <c r="BY21" s="45"/>
      <c r="BZ21" s="45"/>
      <c r="CA21" s="45"/>
      <c r="CB21" s="45"/>
      <c r="CC21" s="45"/>
      <c r="CD21" s="44"/>
      <c r="CE21" s="44"/>
      <c r="CF21" s="44"/>
      <c r="CG21" s="44"/>
      <c r="CH21" s="44"/>
      <c r="CI21" s="44"/>
    </row>
    <row r="22" spans="1:123" ht="15.75" thickBot="1">
      <c r="C22" s="8" t="s">
        <v>38</v>
      </c>
      <c r="D22" s="8"/>
      <c r="E22" s="53"/>
      <c r="F22" s="53"/>
      <c r="G22" s="53">
        <v>4</v>
      </c>
      <c r="H22" s="53">
        <v>1</v>
      </c>
      <c r="I22" s="53">
        <v>6</v>
      </c>
      <c r="J22" s="53"/>
      <c r="K22" s="53"/>
      <c r="L22" s="53"/>
      <c r="M22" s="53"/>
      <c r="N22" s="53"/>
      <c r="O22" s="53"/>
      <c r="P22" s="53"/>
      <c r="Q22" s="53"/>
      <c r="R22" s="53"/>
      <c r="S22" s="229">
        <v>2</v>
      </c>
      <c r="T22" s="53"/>
      <c r="U22" s="53"/>
      <c r="V22" s="53"/>
      <c r="W22" s="53"/>
      <c r="X22" s="53"/>
      <c r="Y22" s="53">
        <v>4</v>
      </c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8">
        <f>AZ21/2</f>
        <v>13</v>
      </c>
      <c r="BA22" s="1">
        <f>SUM(E22,U22,AK22)</f>
        <v>0</v>
      </c>
      <c r="BB22" s="54">
        <f>SUM(F22,V22,AL22)</f>
        <v>0</v>
      </c>
      <c r="BC22" s="54"/>
      <c r="BD22" s="54">
        <f>SUM(G22,W22,AM22)</f>
        <v>4</v>
      </c>
      <c r="BE22" s="54"/>
      <c r="BF22" s="54">
        <f>SUM(H22,X22,AN22)</f>
        <v>1</v>
      </c>
      <c r="BG22" s="54"/>
      <c r="BH22" s="54">
        <f>SUM(I22,Y22,AO22)</f>
        <v>10</v>
      </c>
      <c r="BI22" s="54">
        <f>SUM(J22,Z22,AP22)</f>
        <v>0</v>
      </c>
      <c r="BJ22" s="54">
        <f>SUM(K22,AA22,AQ22)</f>
        <v>0</v>
      </c>
      <c r="BK22" s="55">
        <f>SUM(AR22,AB22,L22)</f>
        <v>0</v>
      </c>
      <c r="BL22" s="55">
        <f>SUM(AS22,AC22,M22)</f>
        <v>0</v>
      </c>
      <c r="BM22" s="55"/>
      <c r="BN22" s="55">
        <f>SUM(AT22,AD22,N22)</f>
        <v>0</v>
      </c>
      <c r="BO22" s="55"/>
      <c r="BP22" s="55">
        <f>SUM(AU22,AE22,O22)</f>
        <v>0</v>
      </c>
      <c r="BQ22" s="55">
        <f>SUM(AV22,AF22,P22)</f>
        <v>0</v>
      </c>
      <c r="BR22" s="55">
        <f>SUM(AW22,AG22,Q22)</f>
        <v>0</v>
      </c>
      <c r="BS22" s="55"/>
      <c r="BT22" s="55">
        <f>SUM(AX22,AH22,R22)</f>
        <v>0</v>
      </c>
      <c r="BU22" s="55"/>
      <c r="BV22" s="56">
        <f>SUM(AY22,AI22,S22)</f>
        <v>2</v>
      </c>
      <c r="CA22" s="57"/>
      <c r="CB22" s="57"/>
      <c r="CC22">
        <f>SUM(CC3:CC20)</f>
        <v>2647.5</v>
      </c>
    </row>
    <row r="23" spans="1:123">
      <c r="BI23" s="22"/>
      <c r="BY23" s="22"/>
      <c r="CJ23">
        <f>SUM(CJ3:CJ20)</f>
        <v>0</v>
      </c>
      <c r="CK23" t="e">
        <f>SUM(CK3:CK20)</f>
        <v>#VALUE!</v>
      </c>
      <c r="CM23">
        <f t="shared" ref="CM23:DC23" si="55">SUM(CM3:CM20)</f>
        <v>100</v>
      </c>
      <c r="CN23">
        <f t="shared" si="55"/>
        <v>100</v>
      </c>
      <c r="CO23">
        <f t="shared" si="55"/>
        <v>100</v>
      </c>
      <c r="CP23">
        <f t="shared" si="55"/>
        <v>100</v>
      </c>
      <c r="CQ23">
        <f t="shared" si="55"/>
        <v>100</v>
      </c>
      <c r="CR23">
        <f t="shared" si="55"/>
        <v>100</v>
      </c>
      <c r="CS23">
        <f t="shared" si="55"/>
        <v>100</v>
      </c>
      <c r="CT23" t="e">
        <f t="shared" si="55"/>
        <v>#DIV/0!</v>
      </c>
      <c r="CU23" t="e">
        <f t="shared" si="55"/>
        <v>#DIV/0!</v>
      </c>
      <c r="CV23" t="e">
        <f t="shared" si="55"/>
        <v>#DIV/0!</v>
      </c>
      <c r="CW23" t="e">
        <f t="shared" si="55"/>
        <v>#DIV/0!</v>
      </c>
      <c r="CX23" t="e">
        <f t="shared" si="55"/>
        <v>#DIV/0!</v>
      </c>
      <c r="CY23" t="e">
        <f t="shared" si="55"/>
        <v>#DIV/0!</v>
      </c>
      <c r="CZ23" t="e">
        <f t="shared" si="55"/>
        <v>#DIV/0!</v>
      </c>
      <c r="DA23">
        <f t="shared" si="55"/>
        <v>100</v>
      </c>
      <c r="DB23">
        <f t="shared" si="55"/>
        <v>100</v>
      </c>
      <c r="DC23">
        <f t="shared" si="55"/>
        <v>100</v>
      </c>
    </row>
    <row r="24" spans="1:123" ht="15.75" thickBot="1"/>
    <row r="25" spans="1:123" ht="15.75" thickBot="1">
      <c r="D25" t="s">
        <v>39</v>
      </c>
      <c r="E25" t="s">
        <v>40</v>
      </c>
      <c r="F25" t="s">
        <v>41</v>
      </c>
      <c r="U25" s="57"/>
      <c r="BA25" s="18" t="s">
        <v>8</v>
      </c>
      <c r="BB25" s="19" t="s">
        <v>9</v>
      </c>
      <c r="BC25" s="19"/>
      <c r="BD25" s="19" t="s">
        <v>10</v>
      </c>
      <c r="BE25" s="19"/>
      <c r="BF25" s="19" t="s">
        <v>11</v>
      </c>
      <c r="BG25" s="19"/>
      <c r="BH25" s="19" t="s">
        <v>12</v>
      </c>
      <c r="BI25" s="19" t="s">
        <v>13</v>
      </c>
      <c r="BJ25" s="19" t="s">
        <v>14</v>
      </c>
      <c r="BK25" s="19" t="s">
        <v>15</v>
      </c>
      <c r="BL25" s="19" t="s">
        <v>16</v>
      </c>
      <c r="BM25" s="19"/>
      <c r="BN25" s="19" t="s">
        <v>17</v>
      </c>
      <c r="BO25" s="19"/>
      <c r="BP25" s="19" t="s">
        <v>27</v>
      </c>
      <c r="BQ25" s="19" t="s">
        <v>19</v>
      </c>
      <c r="BR25" s="19" t="s">
        <v>20</v>
      </c>
      <c r="BS25" s="19"/>
      <c r="BT25" s="19" t="s">
        <v>21</v>
      </c>
      <c r="BU25" s="19"/>
      <c r="BV25" s="21" t="s">
        <v>22</v>
      </c>
      <c r="BW25" s="295" t="s">
        <v>42</v>
      </c>
      <c r="BX25" s="296"/>
      <c r="BY25" s="296"/>
      <c r="BZ25" s="296"/>
      <c r="CA25" s="297"/>
      <c r="CB25" s="290" t="s">
        <v>483</v>
      </c>
      <c r="CC25" s="291"/>
    </row>
    <row r="26" spans="1:123" ht="15.75" thickBot="1">
      <c r="D26">
        <v>2007</v>
      </c>
      <c r="E26">
        <v>2008</v>
      </c>
      <c r="F26">
        <v>2009</v>
      </c>
      <c r="G26" t="s">
        <v>43</v>
      </c>
      <c r="AY26" s="292" t="s">
        <v>44</v>
      </c>
      <c r="AZ26" s="282"/>
      <c r="BA26" s="282"/>
      <c r="BB26" s="282"/>
      <c r="BC26" s="282"/>
      <c r="BD26" s="282"/>
      <c r="BE26" s="282"/>
      <c r="BF26" s="282"/>
      <c r="BG26" s="282"/>
      <c r="BH26" s="282"/>
      <c r="BI26" s="282"/>
      <c r="BJ26" s="282"/>
      <c r="BK26" s="282"/>
      <c r="BL26" s="282"/>
      <c r="BM26" s="282"/>
      <c r="BN26" s="282"/>
      <c r="BO26" s="282"/>
      <c r="BP26" s="282"/>
      <c r="BQ26" s="282"/>
      <c r="BR26" s="282"/>
      <c r="BS26" s="282"/>
      <c r="BT26" s="282"/>
      <c r="BU26" s="282"/>
      <c r="BV26" s="282"/>
      <c r="BW26" s="293" t="s">
        <v>45</v>
      </c>
      <c r="BX26" s="294"/>
      <c r="BY26" s="58"/>
      <c r="BZ26" s="58"/>
      <c r="CA26" s="59">
        <f>SUM(BA28:BV28)</f>
        <v>60.1</v>
      </c>
      <c r="CB26" s="221">
        <v>0.8</v>
      </c>
      <c r="CC26" s="62">
        <f>PERCENTILE($CC$1:$CC20,0.8)</f>
        <v>257.5</v>
      </c>
    </row>
    <row r="27" spans="1:123" ht="15.75" thickBot="1">
      <c r="C27" t="s">
        <v>46</v>
      </c>
      <c r="D27">
        <f>COUNTIF(D3:D20,"P")</f>
        <v>13</v>
      </c>
      <c r="E27">
        <f>COUNTIF(T3:T20,"P")</f>
        <v>13</v>
      </c>
      <c r="G27">
        <f>AVERAGE(D27:F27)</f>
        <v>13</v>
      </c>
      <c r="AP27" s="57"/>
      <c r="AQ27" s="57"/>
      <c r="AR27" s="57"/>
      <c r="AS27" s="57"/>
      <c r="AT27" s="57"/>
      <c r="AU27" s="57"/>
      <c r="AV27" s="57"/>
      <c r="AW27" s="57"/>
      <c r="AX27" s="57"/>
      <c r="AY27" s="1" t="s">
        <v>47</v>
      </c>
      <c r="AZ27" s="60"/>
      <c r="BA27" s="61">
        <f>SUM(BA3:BA20)</f>
        <v>2</v>
      </c>
      <c r="BB27" s="61">
        <f>SUM(BB3:BB20)</f>
        <v>9</v>
      </c>
      <c r="BC27" s="61"/>
      <c r="BD27" s="61">
        <f>SUM(BD3:BD20)</f>
        <v>13</v>
      </c>
      <c r="BE27" s="61"/>
      <c r="BF27" s="61">
        <f>SUM(BF3:BF20)</f>
        <v>6</v>
      </c>
      <c r="BG27" s="61"/>
      <c r="BH27" s="61">
        <f>SUM(BH3:BH20)</f>
        <v>20</v>
      </c>
      <c r="BI27" s="61">
        <f>SUM(BI3:BI20)</f>
        <v>12</v>
      </c>
      <c r="BJ27" s="61">
        <f>SUM(BJ3:BJ20)</f>
        <v>3</v>
      </c>
      <c r="BK27" s="61">
        <f>SUM(BK3:BK20)</f>
        <v>0</v>
      </c>
      <c r="BL27" s="61">
        <f>SUM(BL3:BL20)</f>
        <v>0</v>
      </c>
      <c r="BM27" s="61"/>
      <c r="BN27" s="61">
        <f>SUM(BN3:BN20)</f>
        <v>0</v>
      </c>
      <c r="BO27" s="61">
        <f>SUM(BO3:BO20)</f>
        <v>0</v>
      </c>
      <c r="BP27" s="61">
        <f>SUM(BP3:BP20)</f>
        <v>0</v>
      </c>
      <c r="BQ27" s="61">
        <f>SUM(BQ3:BQ20)</f>
        <v>0</v>
      </c>
      <c r="BR27" s="61">
        <f>SUM(BR3:BR20)</f>
        <v>0</v>
      </c>
      <c r="BS27" s="61"/>
      <c r="BT27" s="61">
        <f>SUM(BT3:BT20)</f>
        <v>4.0999999999999996</v>
      </c>
      <c r="BU27" s="61">
        <f>SUM(BU3:BU20)</f>
        <v>8</v>
      </c>
      <c r="BV27" s="61">
        <f>SUM(BV3:BV20)</f>
        <v>8</v>
      </c>
      <c r="BW27" s="298" t="s">
        <v>29</v>
      </c>
      <c r="BX27" s="299"/>
      <c r="BY27" s="62"/>
      <c r="BZ27" s="62"/>
      <c r="CA27" s="63">
        <f>SUM(BA28:BJ28)</f>
        <v>50</v>
      </c>
      <c r="CB27" s="221">
        <v>0.75</v>
      </c>
      <c r="CC27" s="62">
        <f>PERCENTILE($CC$1:$CC21,0.75)</f>
        <v>244.375</v>
      </c>
    </row>
    <row r="28" spans="1:123" ht="15.75" thickBot="1">
      <c r="C28" t="s">
        <v>48</v>
      </c>
      <c r="D28">
        <f>COUNTIF(D3:D20,"C")</f>
        <v>5</v>
      </c>
      <c r="E28">
        <f>COUNTIF(T3:T20,"C")</f>
        <v>5</v>
      </c>
      <c r="F28">
        <f>COUNTIF(A3:AJ20,"C")</f>
        <v>10</v>
      </c>
      <c r="G28">
        <f>AVERAGE(D28:F28)</f>
        <v>6.666666666666667</v>
      </c>
      <c r="AP28" s="57"/>
      <c r="AQ28" s="57"/>
      <c r="AR28" s="57"/>
      <c r="AS28" s="57"/>
      <c r="AT28" s="57"/>
      <c r="AU28" s="57"/>
      <c r="AV28" s="57"/>
      <c r="AW28" s="57"/>
      <c r="AX28" s="57"/>
      <c r="AY28" s="1" t="s">
        <v>49</v>
      </c>
      <c r="AZ28" s="60"/>
      <c r="BA28" s="54">
        <f>BA27-BA22</f>
        <v>2</v>
      </c>
      <c r="BB28" s="54">
        <f t="shared" ref="BB28:BV28" si="56">BB27-BB22</f>
        <v>9</v>
      </c>
      <c r="BC28" s="54"/>
      <c r="BD28" s="54">
        <f t="shared" si="56"/>
        <v>9</v>
      </c>
      <c r="BE28" s="54"/>
      <c r="BF28" s="54">
        <f t="shared" si="56"/>
        <v>5</v>
      </c>
      <c r="BG28" s="54"/>
      <c r="BH28" s="54">
        <f t="shared" si="56"/>
        <v>10</v>
      </c>
      <c r="BI28" s="54">
        <f t="shared" si="56"/>
        <v>12</v>
      </c>
      <c r="BJ28" s="54">
        <f t="shared" si="56"/>
        <v>3</v>
      </c>
      <c r="BK28" s="54">
        <f t="shared" si="56"/>
        <v>0</v>
      </c>
      <c r="BL28" s="54">
        <f t="shared" si="56"/>
        <v>0</v>
      </c>
      <c r="BM28" s="54"/>
      <c r="BN28" s="54">
        <f t="shared" si="56"/>
        <v>0</v>
      </c>
      <c r="BO28" s="54"/>
      <c r="BP28" s="54">
        <f t="shared" si="56"/>
        <v>0</v>
      </c>
      <c r="BQ28" s="54">
        <f t="shared" si="56"/>
        <v>0</v>
      </c>
      <c r="BR28" s="54">
        <f t="shared" si="56"/>
        <v>0</v>
      </c>
      <c r="BS28" s="54"/>
      <c r="BT28" s="54">
        <f t="shared" si="56"/>
        <v>4.0999999999999996</v>
      </c>
      <c r="BU28" s="54"/>
      <c r="BV28" s="54">
        <f t="shared" si="56"/>
        <v>6</v>
      </c>
      <c r="BW28" s="298" t="s">
        <v>50</v>
      </c>
      <c r="BX28" s="299"/>
      <c r="BY28" s="62"/>
      <c r="BZ28" s="62"/>
      <c r="CA28" s="63">
        <f>SUM(BK28:BP28)</f>
        <v>0</v>
      </c>
      <c r="CB28" s="221">
        <v>0.7</v>
      </c>
      <c r="CC28" s="62">
        <f>PERCENTILE($CC$1:$CC20,0.7)</f>
        <v>230</v>
      </c>
    </row>
    <row r="29" spans="1:123" ht="15.75" thickBot="1">
      <c r="C29" t="s">
        <v>51</v>
      </c>
      <c r="D29">
        <f>COUNTIF(D3:D20,"V")</f>
        <v>0</v>
      </c>
      <c r="E29">
        <f>COUNTIF(T3:T20,"V")</f>
        <v>0</v>
      </c>
      <c r="F29">
        <f>COUNTIF(AJ3:AJ20,"V")</f>
        <v>0</v>
      </c>
      <c r="G29">
        <f>AVERAGE(D29:F29)</f>
        <v>0</v>
      </c>
      <c r="AP29" s="57"/>
      <c r="AQ29" s="57"/>
      <c r="AR29" s="57"/>
      <c r="AS29" s="57"/>
      <c r="AT29" s="57"/>
      <c r="AU29" s="57"/>
      <c r="AV29" s="57"/>
      <c r="AW29" s="57"/>
      <c r="AX29" s="57"/>
      <c r="AY29" s="1" t="s">
        <v>52</v>
      </c>
      <c r="AZ29" s="60"/>
      <c r="BA29" s="60">
        <f>BA28*100</f>
        <v>200</v>
      </c>
      <c r="BB29" s="6">
        <f>BB28*80</f>
        <v>720</v>
      </c>
      <c r="BC29" s="6"/>
      <c r="BD29" s="6">
        <f>BD28*60</f>
        <v>540</v>
      </c>
      <c r="BE29" s="6"/>
      <c r="BF29" s="6">
        <f>BF28*40</f>
        <v>200</v>
      </c>
      <c r="BG29" s="6"/>
      <c r="BH29" s="6">
        <f>BH28*20</f>
        <v>200</v>
      </c>
      <c r="BI29" s="6">
        <f>BI28*10</f>
        <v>120</v>
      </c>
      <c r="BJ29" s="6">
        <f>BJ28*5</f>
        <v>15</v>
      </c>
      <c r="BK29" s="6">
        <f>BK28*200</f>
        <v>0</v>
      </c>
      <c r="BL29" s="6">
        <f>BL28*100</f>
        <v>0</v>
      </c>
      <c r="BM29" s="6"/>
      <c r="BN29" s="6">
        <f>BN28*50</f>
        <v>0</v>
      </c>
      <c r="BO29" s="6"/>
      <c r="BP29" s="6">
        <f>BP28*25</f>
        <v>0</v>
      </c>
      <c r="BQ29" s="6">
        <f>BQ28*100</f>
        <v>0</v>
      </c>
      <c r="BR29" s="6">
        <f>BR28*50</f>
        <v>0</v>
      </c>
      <c r="BS29" s="6"/>
      <c r="BT29" s="6">
        <f>BT28*25</f>
        <v>102.49999999999999</v>
      </c>
      <c r="BU29" s="6"/>
      <c r="BV29" s="1">
        <f>BV28*10</f>
        <v>60</v>
      </c>
      <c r="BW29" s="300" t="s">
        <v>53</v>
      </c>
      <c r="BX29" s="301"/>
      <c r="BY29" s="64"/>
      <c r="BZ29" s="64"/>
      <c r="CA29" s="65">
        <f>SUM(BQ28:BV28)</f>
        <v>10.1</v>
      </c>
      <c r="CB29" s="221">
        <v>0.6</v>
      </c>
      <c r="CC29" s="62">
        <f>PERCENTILE($CC$1:$CC20,0.6)</f>
        <v>190</v>
      </c>
    </row>
    <row r="30" spans="1:123" ht="15.75" thickBot="1">
      <c r="C30" t="s">
        <v>34</v>
      </c>
      <c r="D30">
        <f>SUM(D27:D29)</f>
        <v>18</v>
      </c>
      <c r="E30">
        <f>SUM(E27:E29)</f>
        <v>18</v>
      </c>
      <c r="G30">
        <f>AVERAGE(D30:F30)</f>
        <v>18</v>
      </c>
      <c r="AY30" s="66" t="s">
        <v>54</v>
      </c>
      <c r="AZ30" s="67"/>
      <c r="BA30" s="60">
        <f>SUM(BA29:BV29)</f>
        <v>2157.5</v>
      </c>
      <c r="BB30" s="68">
        <f>BA30/AZ22</f>
        <v>165.96153846153845</v>
      </c>
      <c r="BC30" s="34"/>
      <c r="BW30" s="302" t="s">
        <v>52</v>
      </c>
      <c r="BX30" s="69" t="s">
        <v>55</v>
      </c>
      <c r="BY30" s="58"/>
      <c r="BZ30" s="58"/>
      <c r="CA30" s="70">
        <f>AVERAGE(CC3:CC20)</f>
        <v>165.46875</v>
      </c>
      <c r="CB30" s="221">
        <v>0.5</v>
      </c>
      <c r="CC30" s="62">
        <f>PERCENTILE($CC$1:$CC20,0.5)</f>
        <v>145</v>
      </c>
    </row>
    <row r="31" spans="1:123" ht="15.75" thickBot="1">
      <c r="AY31" s="7"/>
      <c r="AZ31" s="9"/>
      <c r="BA31" s="6">
        <f>(SUM($AZ$3:$AZ$20))*($CE$2/3)</f>
        <v>1906.6666666666665</v>
      </c>
      <c r="BB31" s="278" t="str">
        <f>IF(BA30&gt;BA31,"ATINGE CONCEITO 3","NAO")</f>
        <v>ATINGE CONCEITO 3</v>
      </c>
      <c r="BC31" s="279"/>
      <c r="BD31" s="279"/>
      <c r="BE31" s="279"/>
      <c r="BF31" s="279"/>
      <c r="BG31" s="279"/>
      <c r="BH31" s="279"/>
      <c r="BW31" s="303"/>
      <c r="BX31" s="71" t="s">
        <v>56</v>
      </c>
      <c r="BY31" s="62"/>
      <c r="BZ31" s="62"/>
      <c r="CA31" s="63">
        <f>QUARTILE(CC3:CC20,1)</f>
        <v>87.5</v>
      </c>
      <c r="CB31" s="221">
        <v>0.4</v>
      </c>
      <c r="CC31" s="62">
        <f>PERCENTILE($CC$1:$CC20,0.4)</f>
        <v>110</v>
      </c>
    </row>
    <row r="32" spans="1:123" ht="15.75" thickBot="1">
      <c r="AY32" s="72" t="s">
        <v>57</v>
      </c>
      <c r="AZ32" s="73"/>
      <c r="BA32" s="6">
        <f>(SUM($AZ$3:$AZ$20))*($CG$2/3)</f>
        <v>2426.6666666666665</v>
      </c>
      <c r="BB32" s="278" t="str">
        <f>IF(BA30&gt;=BA32,"ATINGE CONCEITO 4","NAO")</f>
        <v>NAO</v>
      </c>
      <c r="BC32" s="279"/>
      <c r="BD32" s="279"/>
      <c r="BE32" s="279"/>
      <c r="BF32" s="279"/>
      <c r="BG32" s="279"/>
      <c r="BH32" s="279"/>
      <c r="BW32" s="303"/>
      <c r="BX32" s="71" t="s">
        <v>58</v>
      </c>
      <c r="BY32" s="62"/>
      <c r="BZ32" s="62"/>
      <c r="CA32" s="74">
        <f>MEDIAN(CC3:CC20)</f>
        <v>145</v>
      </c>
      <c r="CB32" s="221">
        <v>0.35</v>
      </c>
      <c r="CC32" s="62">
        <f>PERCENTILE($CC$1:$CC19,0.35)</f>
        <v>99</v>
      </c>
    </row>
    <row r="33" spans="51:81" ht="15.75" thickBot="1">
      <c r="AY33" s="66"/>
      <c r="AZ33" s="67"/>
      <c r="BA33" s="6">
        <f>(SUM($AZ$3:$AZ$20))*($CI$2/3)</f>
        <v>3120</v>
      </c>
      <c r="BB33" s="278" t="str">
        <f>IF(BA30&gt;=BA33,"ATINGE CONCEITO 5","NAO")</f>
        <v>NAO</v>
      </c>
      <c r="BC33" s="279"/>
      <c r="BD33" s="279"/>
      <c r="BE33" s="279"/>
      <c r="BF33" s="279"/>
      <c r="BG33" s="279"/>
      <c r="BH33" s="279"/>
      <c r="BW33" s="303"/>
      <c r="BX33" s="71" t="s">
        <v>59</v>
      </c>
      <c r="BY33" s="62"/>
      <c r="BZ33" s="62"/>
      <c r="CA33" s="63">
        <f>QUARTILE(CC3:CC20,3)</f>
        <v>244.375</v>
      </c>
      <c r="CB33" s="221">
        <v>0.3</v>
      </c>
      <c r="CC33" s="62">
        <f>PERCENTILE($CC$1:$CC20,0.3)</f>
        <v>95</v>
      </c>
    </row>
    <row r="34" spans="51:81" ht="15.75" thickBot="1">
      <c r="BW34" s="304"/>
      <c r="BX34" s="75" t="s">
        <v>60</v>
      </c>
      <c r="BY34" s="64"/>
      <c r="BZ34" s="64"/>
      <c r="CA34" s="65">
        <f>QUARTILE(CC3:CC20,4)</f>
        <v>420</v>
      </c>
    </row>
    <row r="35" spans="51:81" ht="15.75" thickBot="1"/>
    <row r="36" spans="51:81" ht="15.75" thickBot="1">
      <c r="AY36" s="292" t="s">
        <v>61</v>
      </c>
      <c r="AZ36" s="282"/>
      <c r="BA36" s="282"/>
      <c r="BB36" s="282"/>
      <c r="BC36" s="282"/>
      <c r="BD36" s="282"/>
      <c r="BE36" s="282"/>
      <c r="BF36" s="282"/>
      <c r="BG36" s="282"/>
      <c r="BH36" s="282"/>
      <c r="BI36" s="282"/>
      <c r="BJ36" s="282"/>
      <c r="BK36" s="282"/>
      <c r="BL36" s="282"/>
      <c r="BM36" s="282"/>
      <c r="BN36" s="282"/>
      <c r="BO36" s="282"/>
      <c r="BP36" s="282"/>
      <c r="BQ36" s="282"/>
      <c r="BR36" s="282"/>
      <c r="BS36" s="282"/>
      <c r="BT36" s="282"/>
      <c r="BU36" s="282"/>
      <c r="BV36" s="283"/>
    </row>
    <row r="37" spans="51:81" ht="15.75" thickBot="1">
      <c r="AY37" s="76"/>
      <c r="AZ37" s="60"/>
      <c r="BA37" s="1" t="s">
        <v>62</v>
      </c>
      <c r="BB37" s="54"/>
      <c r="BC37" s="54"/>
      <c r="BD37" s="54" t="s">
        <v>63</v>
      </c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60"/>
    </row>
    <row r="38" spans="51:81" ht="15.75" thickBot="1">
      <c r="AY38" s="1" t="s">
        <v>64</v>
      </c>
      <c r="AZ38" s="60"/>
      <c r="BA38" s="309">
        <f>AZ22-COUNTIF(CE3:CE20,"=NAO")</f>
        <v>7</v>
      </c>
      <c r="BB38" s="281"/>
      <c r="BC38" s="77"/>
      <c r="BD38" s="310">
        <f>(BA38/G27)*100</f>
        <v>53.846153846153847</v>
      </c>
      <c r="BE38" s="311"/>
      <c r="BF38" s="312"/>
      <c r="BG38" s="78"/>
      <c r="BH38" s="54" t="str">
        <f>IF(BD38&gt;=80,"ATINGEM CONCEITO 3","NAO")</f>
        <v>NAO</v>
      </c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60"/>
    </row>
    <row r="39" spans="51:81" ht="15.75" thickBot="1">
      <c r="AY39" s="1" t="s">
        <v>65</v>
      </c>
      <c r="AZ39" s="60"/>
      <c r="BA39" s="309">
        <f>AZ22-COUNTIF(CG3:CG20,"=NAO")</f>
        <v>4</v>
      </c>
      <c r="BB39" s="281"/>
      <c r="BC39" s="77"/>
      <c r="BD39" s="310">
        <f>(BA39/G27)*100</f>
        <v>30.76923076923077</v>
      </c>
      <c r="BE39" s="311"/>
      <c r="BF39" s="312"/>
      <c r="BG39" s="78"/>
      <c r="BH39" s="54" t="str">
        <f>IF(BD39&gt;=80," ATINGEM CONCEITO 4","NAO")</f>
        <v>NAO</v>
      </c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60"/>
    </row>
    <row r="40" spans="51:81" ht="15.75" thickBot="1">
      <c r="AY40" s="313" t="s">
        <v>66</v>
      </c>
      <c r="AZ40" s="314"/>
      <c r="BA40" s="309">
        <f>AZ22-COUNTIF(CI3:CI20,"=NAO")</f>
        <v>2</v>
      </c>
      <c r="BB40" s="281"/>
      <c r="BC40" s="77"/>
      <c r="BD40" s="310">
        <f>(BA40/G27)*100</f>
        <v>15.384615384615385</v>
      </c>
      <c r="BE40" s="311"/>
      <c r="BF40" s="312"/>
      <c r="BG40" s="78"/>
      <c r="BH40" s="54" t="str">
        <f>IF(BD40&gt;=80,"ATINGEM CONCEITO 5","NAO")</f>
        <v>NAO</v>
      </c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60"/>
    </row>
    <row r="42" spans="51:81" ht="15.75" thickBot="1"/>
    <row r="43" spans="51:81" ht="15.75" thickBot="1">
      <c r="AY43" s="292" t="s">
        <v>67</v>
      </c>
      <c r="AZ43" s="282"/>
      <c r="BA43" s="282"/>
      <c r="BB43" s="282"/>
      <c r="BC43" s="282"/>
      <c r="BD43" s="282"/>
      <c r="BE43" s="282"/>
      <c r="BF43" s="282"/>
      <c r="BG43" s="282"/>
      <c r="BH43" s="282"/>
      <c r="BI43" s="282"/>
      <c r="BJ43" s="282"/>
      <c r="BK43" s="282"/>
      <c r="BL43" s="282"/>
      <c r="BM43" s="282"/>
      <c r="BN43" s="282"/>
      <c r="BO43" s="282"/>
      <c r="BP43" s="282"/>
      <c r="BQ43" s="282"/>
      <c r="BR43" s="282"/>
      <c r="BS43" s="282"/>
      <c r="BT43" s="282"/>
      <c r="BU43" s="282"/>
      <c r="BV43" s="283"/>
    </row>
    <row r="44" spans="51:81" ht="15.75" thickBot="1">
      <c r="AY44" t="s">
        <v>43</v>
      </c>
      <c r="AZ44">
        <f>G27</f>
        <v>13</v>
      </c>
      <c r="BA44" s="79" t="s">
        <v>8</v>
      </c>
      <c r="BB44" s="80" t="s">
        <v>9</v>
      </c>
      <c r="BC44" s="80"/>
      <c r="BD44" s="80" t="s">
        <v>10</v>
      </c>
      <c r="BE44" s="80"/>
      <c r="BF44" s="80" t="s">
        <v>11</v>
      </c>
      <c r="BG44" s="80"/>
      <c r="BH44" s="80" t="s">
        <v>12</v>
      </c>
      <c r="BI44" s="80" t="s">
        <v>13</v>
      </c>
      <c r="BJ44" s="80" t="s">
        <v>14</v>
      </c>
      <c r="BK44" s="80" t="s">
        <v>15</v>
      </c>
      <c r="BL44" s="80" t="s">
        <v>16</v>
      </c>
      <c r="BM44" s="80"/>
      <c r="BN44" s="80" t="s">
        <v>17</v>
      </c>
      <c r="BO44" s="80"/>
      <c r="BP44" s="80" t="s">
        <v>27</v>
      </c>
      <c r="BQ44" s="80" t="s">
        <v>19</v>
      </c>
      <c r="BR44" s="80" t="s">
        <v>20</v>
      </c>
      <c r="BS44" s="80"/>
      <c r="BT44" s="80" t="s">
        <v>21</v>
      </c>
      <c r="BU44" s="80"/>
      <c r="BV44" s="81" t="s">
        <v>22</v>
      </c>
    </row>
    <row r="45" spans="51:81">
      <c r="AY45" t="s">
        <v>68</v>
      </c>
      <c r="BA45">
        <f>COUNTIF(BA3:BA20,"&gt;0")</f>
        <v>2</v>
      </c>
      <c r="BB45">
        <f>COUNTIF(BB3:BB20,"&gt;0")</f>
        <v>8</v>
      </c>
      <c r="BD45">
        <f>COUNTIF(BD3:BD20,"&gt;0")</f>
        <v>7</v>
      </c>
      <c r="BF45">
        <f>COUNTIF(BF3:BF20,"&gt;0")</f>
        <v>5</v>
      </c>
      <c r="BH45">
        <f t="shared" ref="BH45:BV45" si="57">COUNTIF(BH3:BH20,"&gt;0")</f>
        <v>6</v>
      </c>
      <c r="BI45">
        <f t="shared" si="57"/>
        <v>7</v>
      </c>
      <c r="BJ45">
        <f t="shared" si="57"/>
        <v>2</v>
      </c>
      <c r="BK45">
        <f t="shared" si="57"/>
        <v>0</v>
      </c>
      <c r="BL45">
        <f t="shared" si="57"/>
        <v>0</v>
      </c>
      <c r="BM45">
        <f t="shared" si="57"/>
        <v>0</v>
      </c>
      <c r="BN45">
        <f t="shared" si="57"/>
        <v>0</v>
      </c>
      <c r="BO45">
        <f t="shared" si="57"/>
        <v>0</v>
      </c>
      <c r="BP45">
        <f t="shared" si="57"/>
        <v>0</v>
      </c>
      <c r="BQ45">
        <f t="shared" si="57"/>
        <v>0</v>
      </c>
      <c r="BR45">
        <f t="shared" si="57"/>
        <v>0</v>
      </c>
      <c r="BS45">
        <f t="shared" si="57"/>
        <v>0</v>
      </c>
      <c r="BT45">
        <f t="shared" si="57"/>
        <v>1</v>
      </c>
      <c r="BU45">
        <f t="shared" si="57"/>
        <v>4</v>
      </c>
      <c r="BV45">
        <f t="shared" si="57"/>
        <v>4</v>
      </c>
    </row>
    <row r="46" spans="51:81">
      <c r="AY46" t="s">
        <v>69</v>
      </c>
      <c r="BA46" s="82">
        <f>BA45/$AZ$44*100</f>
        <v>15.384615384615385</v>
      </c>
      <c r="BB46" s="82">
        <f t="shared" ref="BB46:BV46" si="58">BB45/$AZ$44*100</f>
        <v>61.53846153846154</v>
      </c>
      <c r="BC46" s="82"/>
      <c r="BD46" s="82">
        <f t="shared" si="58"/>
        <v>53.846153846153847</v>
      </c>
      <c r="BE46" s="82"/>
      <c r="BF46" s="82">
        <f t="shared" si="58"/>
        <v>38.461538461538467</v>
      </c>
      <c r="BG46" s="82"/>
      <c r="BH46" s="82">
        <f t="shared" si="58"/>
        <v>46.153846153846153</v>
      </c>
      <c r="BI46" s="82">
        <f t="shared" si="58"/>
        <v>53.846153846153847</v>
      </c>
      <c r="BJ46" s="82">
        <f t="shared" si="58"/>
        <v>15.384615384615385</v>
      </c>
      <c r="BK46" s="82">
        <f t="shared" si="58"/>
        <v>0</v>
      </c>
      <c r="BL46" s="82">
        <f t="shared" si="58"/>
        <v>0</v>
      </c>
      <c r="BM46" s="82">
        <f t="shared" si="58"/>
        <v>0</v>
      </c>
      <c r="BN46" s="82">
        <f t="shared" si="58"/>
        <v>0</v>
      </c>
      <c r="BO46" s="82">
        <f t="shared" si="58"/>
        <v>0</v>
      </c>
      <c r="BP46" s="82">
        <f t="shared" si="58"/>
        <v>0</v>
      </c>
      <c r="BQ46" s="82">
        <f t="shared" si="58"/>
        <v>0</v>
      </c>
      <c r="BR46" s="82">
        <f t="shared" si="58"/>
        <v>0</v>
      </c>
      <c r="BS46" s="82">
        <f t="shared" si="58"/>
        <v>0</v>
      </c>
      <c r="BT46" s="82">
        <f t="shared" si="58"/>
        <v>7.6923076923076925</v>
      </c>
      <c r="BU46" s="82">
        <f t="shared" si="58"/>
        <v>30.76923076923077</v>
      </c>
      <c r="BV46" s="82">
        <f t="shared" si="58"/>
        <v>30.76923076923077</v>
      </c>
    </row>
    <row r="47" spans="51:81" ht="15.75" thickBot="1">
      <c r="BA47" t="s">
        <v>29</v>
      </c>
      <c r="BK47" t="s">
        <v>50</v>
      </c>
      <c r="BQ47" t="s">
        <v>53</v>
      </c>
    </row>
    <row r="48" spans="51:81" ht="15.75" thickBot="1">
      <c r="AY48" t="s">
        <v>23</v>
      </c>
      <c r="BA48" s="288">
        <f>COUNTIF(BC3:BC20,"&gt;0")/$AZ$44*100</f>
        <v>69.230769230769226</v>
      </c>
      <c r="BB48" s="289"/>
      <c r="BC48" s="83"/>
      <c r="BJ48" t="s">
        <v>26</v>
      </c>
      <c r="BK48" s="288">
        <f>COUNTIF(BM3:BM20,"&gt;0")/$AZ$44*100</f>
        <v>0</v>
      </c>
      <c r="BL48" s="289"/>
      <c r="BM48" s="83"/>
      <c r="BP48" t="s">
        <v>28</v>
      </c>
      <c r="BQ48" s="288">
        <f>COUNTIF(BS3:BS20,"&gt;0")/$AZ$44*100</f>
        <v>0</v>
      </c>
      <c r="BR48" s="289"/>
      <c r="BS48" s="83"/>
    </row>
    <row r="49" spans="51:59" ht="15.75" thickBot="1">
      <c r="AY49" t="s">
        <v>24</v>
      </c>
      <c r="BA49" s="305">
        <f>COUNTIF(BE3:BE112,"&gt;0")/$AZ$44*100</f>
        <v>100</v>
      </c>
      <c r="BB49" s="306"/>
      <c r="BC49" s="306"/>
      <c r="BD49" s="307"/>
      <c r="BE49" s="83"/>
    </row>
    <row r="50" spans="51:59" ht="15.75" thickBot="1">
      <c r="AY50" t="s">
        <v>70</v>
      </c>
      <c r="BA50" s="288">
        <f>COUNTIF(BG3:BG20,"&gt;0")/$AZ$44*100</f>
        <v>107.69230769230769</v>
      </c>
      <c r="BB50" s="308"/>
      <c r="BC50" s="308"/>
      <c r="BD50" s="308"/>
      <c r="BE50" s="308"/>
      <c r="BF50" s="289"/>
      <c r="BG50" s="57"/>
    </row>
    <row r="51" spans="51:59" ht="15.75" thickBot="1"/>
    <row r="52" spans="51:59" ht="15.75" thickBot="1">
      <c r="AY52" t="s">
        <v>23</v>
      </c>
      <c r="BA52" s="288">
        <f>COUNTIF(BC3:BC20,"&gt;1")/$AZ$44*100</f>
        <v>15.384615384615385</v>
      </c>
      <c r="BB52" s="289"/>
    </row>
  </sheetData>
  <protectedRanges>
    <protectedRange password="E804" sqref="T101:AI101" name="Dados da produção_1"/>
  </protectedRanges>
  <mergeCells count="30">
    <mergeCell ref="AY40:AZ40"/>
    <mergeCell ref="BA40:BB40"/>
    <mergeCell ref="BD40:BF40"/>
    <mergeCell ref="AY43:BV43"/>
    <mergeCell ref="BA48:BB48"/>
    <mergeCell ref="BK48:BL48"/>
    <mergeCell ref="BQ48:BR48"/>
    <mergeCell ref="BA49:BD49"/>
    <mergeCell ref="BA50:BF50"/>
    <mergeCell ref="AY36:BV36"/>
    <mergeCell ref="BA38:BB38"/>
    <mergeCell ref="BD38:BF38"/>
    <mergeCell ref="BA39:BB39"/>
    <mergeCell ref="BD39:BF39"/>
    <mergeCell ref="BA52:BB52"/>
    <mergeCell ref="CB25:CC25"/>
    <mergeCell ref="AY26:BV26"/>
    <mergeCell ref="BW26:BX26"/>
    <mergeCell ref="BW25:CA25"/>
    <mergeCell ref="BW27:BX27"/>
    <mergeCell ref="BW28:BX28"/>
    <mergeCell ref="BW29:BX29"/>
    <mergeCell ref="BW30:BW34"/>
    <mergeCell ref="BB31:BH31"/>
    <mergeCell ref="BB32:BH32"/>
    <mergeCell ref="BB33:BH33"/>
    <mergeCell ref="E1:S1"/>
    <mergeCell ref="U1:AI1"/>
    <mergeCell ref="AK1:AY1"/>
    <mergeCell ref="BA1:BV1"/>
  </mergeCells>
  <phoneticPr fontId="0" type="noConversion"/>
  <pageMargins left="0.511811024" right="0.511811024" top="0.78740157499999996" bottom="0.78740157499999996" header="0.31496062000000002" footer="0.31496062000000002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DS69"/>
  <sheetViews>
    <sheetView topLeftCell="AS38" workbookViewId="0">
      <selection activeCell="BA69" sqref="BA69:BB69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5.75" thickBot="1">
      <c r="A3" s="24" t="s">
        <v>194</v>
      </c>
      <c r="B3" s="30">
        <v>1</v>
      </c>
      <c r="C3" s="125" t="s">
        <v>195</v>
      </c>
      <c r="D3" s="85" t="s">
        <v>76</v>
      </c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/>
      <c r="T3" s="50" t="s">
        <v>76</v>
      </c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  <c r="AI3" s="86"/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0</v>
      </c>
      <c r="BA3" s="30">
        <f t="shared" ref="BA3:BB18" si="0">SUM(E3,U3,AK3)</f>
        <v>0</v>
      </c>
      <c r="BB3" s="31">
        <f t="shared" si="0"/>
        <v>0</v>
      </c>
      <c r="BC3" s="31">
        <f>SUM(BA3:BB3)</f>
        <v>0</v>
      </c>
      <c r="BD3" s="31">
        <f t="shared" ref="BD3:BD20" si="1">SUM(G3,W3,AM3)</f>
        <v>0</v>
      </c>
      <c r="BE3" s="31">
        <f>SUM(BC3:BD3)</f>
        <v>0</v>
      </c>
      <c r="BF3" s="31">
        <f t="shared" ref="BF3:BF20" si="2">SUM(H3,X3,AN3)</f>
        <v>0</v>
      </c>
      <c r="BG3" s="31">
        <f>BA3+BB3+BD3+BF3</f>
        <v>0</v>
      </c>
      <c r="BH3" s="31">
        <f t="shared" ref="BH3:BJ20" si="3">SUM(I3,Y3,AO3)</f>
        <v>0</v>
      </c>
      <c r="BI3" s="31">
        <f t="shared" si="3"/>
        <v>0</v>
      </c>
      <c r="BJ3" s="31">
        <f t="shared" si="3"/>
        <v>0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20" si="4">SUM(AT3,AD3,N3)</f>
        <v>0</v>
      </c>
      <c r="BO3" s="31">
        <f t="shared" si="4"/>
        <v>0</v>
      </c>
      <c r="BP3" s="31">
        <f>IF(BO3&gt;=3,3,BO3)</f>
        <v>0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20" si="5">SUM(AX3,AH3,R3)</f>
        <v>0</v>
      </c>
      <c r="BU3" s="32">
        <f t="shared" si="5"/>
        <v>0</v>
      </c>
      <c r="BV3" s="32">
        <f>IF(BU3&gt;=3,3,BU3)</f>
        <v>0</v>
      </c>
      <c r="BX3" s="30">
        <f>(BA3*100)+(BB3*80)+(BD3*60)+(BF3*40)+(BH3*20)</f>
        <v>0</v>
      </c>
      <c r="BY3" s="31">
        <f>IF(BI3&gt;3,30,BI3*10)</f>
        <v>0</v>
      </c>
      <c r="BZ3" s="31">
        <f>IF(BJ3&gt;3,15,BJ3*5)</f>
        <v>0</v>
      </c>
      <c r="CA3" s="31">
        <f>(BK3*200)+(BL3*100)+(BN3*50)+(BP3*20)</f>
        <v>0</v>
      </c>
      <c r="CB3" s="31">
        <f>(BQ3*100)+(BR3*50)+(BT3*25)+(BV3*10)</f>
        <v>0</v>
      </c>
      <c r="CC3" s="32" t="str">
        <f>IF(AZ3&gt;0,SUM(BX3:CB3),"")</f>
        <v/>
      </c>
      <c r="CD3" s="176" t="e">
        <f t="shared" ref="CD3:CD37" si="6">$CC3-(($CE$2/3)*$AZ3)</f>
        <v>#VALUE!</v>
      </c>
      <c r="CE3" s="24" t="str">
        <f>IF(AZ3=0," ",IF(CD3&gt;=0,3,"NAO"))</f>
        <v xml:space="preserve"> </v>
      </c>
      <c r="CF3" s="176" t="e">
        <f t="shared" ref="CF3:CF37" si="7">$CC3-(($CG$2/3)*$AZ3)</f>
        <v>#VALUE!</v>
      </c>
      <c r="CG3" s="24" t="str">
        <f>IF(AZ3=0," ",IF(CF3&gt;=0,4,"NAO"))</f>
        <v xml:space="preserve"> </v>
      </c>
      <c r="CH3" s="176" t="e">
        <f t="shared" ref="CH3:CH37" si="8">$CC3-(($CI$2/3)*$AZ3)</f>
        <v>#VALUE!</v>
      </c>
      <c r="CI3" s="24" t="str">
        <f>IF(AZ3=0," ",IF(CH3&gt;=0,5,"NAO"))</f>
        <v xml:space="preserve"> </v>
      </c>
      <c r="CJ3" s="24" t="e">
        <f t="shared" ref="CJ3:CJ20" si="9">(CC3)/(SUM($CC$3:$CC$37))*100</f>
        <v>#VALUE!</v>
      </c>
      <c r="CK3" s="24" t="e">
        <f t="shared" ref="CK3:CK20" si="10">(CC3/(SUM($CC$3:$CC$37))*100)</f>
        <v>#VALUE!</v>
      </c>
      <c r="CM3" s="24">
        <f t="shared" ref="CM3:CM20" si="11">BA3/(SUM(BA$3:BA$37)/100)</f>
        <v>0</v>
      </c>
      <c r="CN3" s="24">
        <f t="shared" ref="CN3:CN20" si="12">BB3/(SUM(BB$3:BB$37)/100)</f>
        <v>0</v>
      </c>
      <c r="CO3" s="24">
        <f t="shared" ref="CO3:CO20" si="13">BD3/(SUM(BD$3:BD$37)/100)</f>
        <v>0</v>
      </c>
      <c r="CP3" s="24">
        <f t="shared" ref="CP3:CP20" si="14">BF3/(SUM(BF$3:BF$37)/100)</f>
        <v>0</v>
      </c>
      <c r="CQ3" s="24">
        <f t="shared" ref="CQ3:CU20" si="15">BH3/(SUM(BH$3:BH$37)/100)</f>
        <v>0</v>
      </c>
      <c r="CR3" s="24">
        <f t="shared" si="15"/>
        <v>0</v>
      </c>
      <c r="CS3" s="24">
        <f t="shared" si="15"/>
        <v>0</v>
      </c>
      <c r="CT3" s="24" t="e">
        <f t="shared" si="15"/>
        <v>#DIV/0!</v>
      </c>
      <c r="CU3" s="24" t="e">
        <f t="shared" si="15"/>
        <v>#DIV/0!</v>
      </c>
      <c r="CV3" s="24">
        <f t="shared" ref="CV3:CZ20" si="16">BN3/(SUM(BN$3:BN$37)/100)</f>
        <v>0</v>
      </c>
      <c r="CW3" s="24">
        <f t="shared" si="16"/>
        <v>0</v>
      </c>
      <c r="CX3" s="24">
        <f t="shared" si="16"/>
        <v>0</v>
      </c>
      <c r="CY3" s="24" t="e">
        <f t="shared" si="16"/>
        <v>#DIV/0!</v>
      </c>
      <c r="CZ3" s="24" t="e">
        <f t="shared" si="16"/>
        <v>#DIV/0!</v>
      </c>
      <c r="DA3" s="24">
        <f t="shared" ref="DA3:DC20" si="17">BT3/(SUM(BT$3:BT$37)/100)</f>
        <v>0</v>
      </c>
      <c r="DB3" s="24">
        <f t="shared" si="17"/>
        <v>0</v>
      </c>
      <c r="DC3" s="24">
        <f t="shared" si="17"/>
        <v>0</v>
      </c>
      <c r="DE3" s="24">
        <f>COUNTIF(BA3,"&lt;&gt;0")</f>
        <v>0</v>
      </c>
      <c r="DF3" s="24">
        <f>COUNTIF(BB3,"&lt;&gt;0")</f>
        <v>0</v>
      </c>
      <c r="DG3" s="24">
        <f>COUNTIF(BD3,"&lt;&gt;0")</f>
        <v>0</v>
      </c>
      <c r="DH3" s="24">
        <f>COUNTIF(BF3,"&lt;&gt;0")</f>
        <v>0</v>
      </c>
      <c r="DI3" s="24">
        <f t="shared" ref="DI3:DM18" si="18">COUNTIF(BH3,"&lt;&gt;0")</f>
        <v>0</v>
      </c>
      <c r="DJ3" s="24">
        <f t="shared" si="18"/>
        <v>0</v>
      </c>
      <c r="DK3" s="24">
        <f t="shared" si="18"/>
        <v>0</v>
      </c>
      <c r="DL3" s="24">
        <f t="shared" si="18"/>
        <v>0</v>
      </c>
      <c r="DM3" s="24">
        <f t="shared" si="18"/>
        <v>0</v>
      </c>
      <c r="DN3" s="24">
        <f t="shared" ref="DN3:DN20" si="19">COUNTIF(BN3,"&lt;&gt;0")</f>
        <v>0</v>
      </c>
      <c r="DO3" s="24">
        <f>COUNTIF(BP3,"&lt;&gt;0")</f>
        <v>0</v>
      </c>
      <c r="DP3" s="24">
        <f>COUNTIF(BQ3,"&lt;&gt;0")</f>
        <v>0</v>
      </c>
      <c r="DQ3" s="24">
        <f>COUNTIF(BR3,"&lt;&gt;0")</f>
        <v>0</v>
      </c>
      <c r="DR3" s="24">
        <f>COUNTIF(BT3,"&lt;&gt;0")</f>
        <v>0</v>
      </c>
      <c r="DS3" s="24">
        <f>COUNTIF(BV3,"&lt;&gt;0")</f>
        <v>0</v>
      </c>
    </row>
    <row r="4" spans="1:123" s="24" customFormat="1" ht="15.75" thickBot="1">
      <c r="A4" s="24" t="s">
        <v>194</v>
      </c>
      <c r="B4" s="30">
        <v>2</v>
      </c>
      <c r="C4" s="126" t="s">
        <v>196</v>
      </c>
      <c r="D4" s="85" t="s">
        <v>36</v>
      </c>
      <c r="E4" s="33"/>
      <c r="F4" s="33"/>
      <c r="G4" s="33">
        <v>1</v>
      </c>
      <c r="H4" s="33"/>
      <c r="I4" s="33">
        <v>1</v>
      </c>
      <c r="J4" s="33">
        <v>3</v>
      </c>
      <c r="K4" s="33"/>
      <c r="L4" s="33"/>
      <c r="M4" s="33"/>
      <c r="N4" s="33"/>
      <c r="O4" s="33"/>
      <c r="P4" s="33"/>
      <c r="Q4" s="33"/>
      <c r="R4" s="33"/>
      <c r="S4" s="33"/>
      <c r="T4" s="50" t="s">
        <v>36</v>
      </c>
      <c r="U4" s="33"/>
      <c r="V4" s="33"/>
      <c r="W4" s="33"/>
      <c r="X4" s="33"/>
      <c r="Y4" s="33"/>
      <c r="Z4" s="33">
        <v>2</v>
      </c>
      <c r="AA4" s="33"/>
      <c r="AB4" s="33"/>
      <c r="AC4" s="33"/>
      <c r="AD4" s="33"/>
      <c r="AE4" s="33"/>
      <c r="AF4" s="33"/>
      <c r="AG4" s="33"/>
      <c r="AH4" s="33"/>
      <c r="AI4" s="33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20" si="20">COUNTIF(D4:AY4,"P")</f>
        <v>2</v>
      </c>
      <c r="BA4" s="30">
        <f t="shared" si="0"/>
        <v>0</v>
      </c>
      <c r="BB4" s="31">
        <f t="shared" si="0"/>
        <v>0</v>
      </c>
      <c r="BC4" s="31">
        <f t="shared" ref="BC4:BC20" si="21">SUM(BA4:BB4)</f>
        <v>0</v>
      </c>
      <c r="BD4" s="31">
        <f t="shared" si="1"/>
        <v>1</v>
      </c>
      <c r="BE4" s="31">
        <f t="shared" ref="BE4:BE20" si="22">SUM(BC4:BD4)</f>
        <v>1</v>
      </c>
      <c r="BF4" s="31">
        <f t="shared" si="2"/>
        <v>0</v>
      </c>
      <c r="BG4" s="31">
        <f t="shared" ref="BG4:BG20" si="23">BA4+BB4+BD4+BF4</f>
        <v>1</v>
      </c>
      <c r="BH4" s="31">
        <f t="shared" si="3"/>
        <v>1</v>
      </c>
      <c r="BI4" s="31">
        <f t="shared" si="3"/>
        <v>5</v>
      </c>
      <c r="BJ4" s="31">
        <f t="shared" si="3"/>
        <v>0</v>
      </c>
      <c r="BK4" s="31">
        <f t="shared" ref="BK4:BL20" si="24">SUM(AR4,AB4,L4)</f>
        <v>0</v>
      </c>
      <c r="BL4" s="31">
        <f t="shared" si="24"/>
        <v>0</v>
      </c>
      <c r="BM4" s="31">
        <f t="shared" ref="BM4:BM20" si="25">SUM(BK4:BL4)</f>
        <v>0</v>
      </c>
      <c r="BN4" s="31">
        <f t="shared" si="4"/>
        <v>0</v>
      </c>
      <c r="BO4" s="31">
        <f t="shared" si="4"/>
        <v>0</v>
      </c>
      <c r="BP4" s="31">
        <f t="shared" ref="BP4:BP20" si="26">IF(BO4&gt;=3,3,BO4)</f>
        <v>0</v>
      </c>
      <c r="BQ4" s="31">
        <f t="shared" ref="BQ4:BR20" si="27">SUM(AV4,AF4,P4)</f>
        <v>0</v>
      </c>
      <c r="BR4" s="31">
        <f t="shared" si="27"/>
        <v>0</v>
      </c>
      <c r="BS4" s="31">
        <f t="shared" ref="BS4:BS20" si="28">SUM(BQ4:BR4)</f>
        <v>0</v>
      </c>
      <c r="BT4" s="31">
        <f t="shared" si="5"/>
        <v>0</v>
      </c>
      <c r="BU4" s="32">
        <f t="shared" si="5"/>
        <v>0</v>
      </c>
      <c r="BV4" s="32">
        <f t="shared" ref="BV4:BV20" si="29">IF(BU4&gt;=3,3,BU4)</f>
        <v>0</v>
      </c>
      <c r="BX4" s="30">
        <f t="shared" ref="BX4:BX20" si="30">(BA4*100)+(BB4*80)+(BD4*60)+(BF4*40)+(BH4*20)</f>
        <v>80</v>
      </c>
      <c r="BY4" s="31">
        <f t="shared" ref="BY4:BY20" si="31">IF(BI4&gt;3,30,BI4*10)</f>
        <v>30</v>
      </c>
      <c r="BZ4" s="31">
        <f t="shared" ref="BZ4:BZ20" si="32">IF(BJ4&gt;3,15,BJ4*5)</f>
        <v>0</v>
      </c>
      <c r="CA4" s="31">
        <f t="shared" ref="CA4:CA20" si="33">(BK4*200)+(BL4*100)+(BN4*50)+(BP4*20)</f>
        <v>0</v>
      </c>
      <c r="CB4" s="31">
        <f t="shared" ref="CB4:CB20" si="34">(BQ4*100)+(BR4*50)+(BT4*25)+(BV4*10)</f>
        <v>0</v>
      </c>
      <c r="CC4" s="32">
        <f t="shared" ref="CC4:CC37" si="35">IF(AZ4&gt;0,SUM(BX4:CB4),"")</f>
        <v>110</v>
      </c>
      <c r="CD4" s="176">
        <f t="shared" si="6"/>
        <v>-36.666666666666657</v>
      </c>
      <c r="CE4" s="24" t="str">
        <f t="shared" ref="CE4:CE37" si="36">IF(AZ4=0," ",IF(CD4&gt;=0,3,"NAO"))</f>
        <v>NAO</v>
      </c>
      <c r="CF4" s="176">
        <f t="shared" si="7"/>
        <v>-76.666666666666657</v>
      </c>
      <c r="CG4" s="24" t="str">
        <f t="shared" ref="CG4:CG37" si="37">IF(AZ4=0," ",IF(CF4&gt;=0,4,"NAO"))</f>
        <v>NAO</v>
      </c>
      <c r="CH4" s="176">
        <f t="shared" si="8"/>
        <v>-130</v>
      </c>
      <c r="CI4" s="24" t="str">
        <f t="shared" ref="CI4:CI37" si="38">IF(AZ4=0," ",IF(CH4&gt;=0,5,"NAO"))</f>
        <v>NAO</v>
      </c>
      <c r="CJ4" s="24">
        <f t="shared" si="9"/>
        <v>1.3217182337038149</v>
      </c>
      <c r="CK4" s="24">
        <f t="shared" si="10"/>
        <v>1.3217182337038149</v>
      </c>
      <c r="CM4" s="24">
        <f t="shared" si="11"/>
        <v>0</v>
      </c>
      <c r="CN4" s="24">
        <f t="shared" si="12"/>
        <v>0</v>
      </c>
      <c r="CO4" s="24">
        <f t="shared" si="13"/>
        <v>2</v>
      </c>
      <c r="CP4" s="24">
        <f t="shared" si="14"/>
        <v>0</v>
      </c>
      <c r="CQ4" s="24">
        <f t="shared" si="15"/>
        <v>20</v>
      </c>
      <c r="CR4" s="24">
        <f t="shared" si="15"/>
        <v>18.518518518518519</v>
      </c>
      <c r="CS4" s="24">
        <f t="shared" si="15"/>
        <v>0</v>
      </c>
      <c r="CT4" s="24" t="e">
        <f t="shared" si="15"/>
        <v>#DIV/0!</v>
      </c>
      <c r="CU4" s="24" t="e">
        <f t="shared" si="15"/>
        <v>#DIV/0!</v>
      </c>
      <c r="CV4" s="24">
        <f t="shared" si="16"/>
        <v>0</v>
      </c>
      <c r="CW4" s="24">
        <f t="shared" si="16"/>
        <v>0</v>
      </c>
      <c r="CX4" s="24">
        <f t="shared" si="16"/>
        <v>0</v>
      </c>
      <c r="CY4" s="24" t="e">
        <f t="shared" si="16"/>
        <v>#DIV/0!</v>
      </c>
      <c r="CZ4" s="24" t="e">
        <f t="shared" si="16"/>
        <v>#DIV/0!</v>
      </c>
      <c r="DA4" s="24">
        <f t="shared" si="17"/>
        <v>0</v>
      </c>
      <c r="DB4" s="24">
        <f t="shared" si="17"/>
        <v>0</v>
      </c>
      <c r="DC4" s="24">
        <f t="shared" si="17"/>
        <v>0</v>
      </c>
      <c r="DE4" s="24">
        <f t="shared" ref="DE4:DF20" si="39">COUNTIF(BA4,"&lt;&gt;0")</f>
        <v>0</v>
      </c>
      <c r="DF4" s="24">
        <f t="shared" si="39"/>
        <v>0</v>
      </c>
      <c r="DG4" s="24">
        <f t="shared" ref="DG4:DG20" si="40">COUNTIF(BD4,"&lt;&gt;0")</f>
        <v>1</v>
      </c>
      <c r="DH4" s="24">
        <f t="shared" ref="DH4:DH20" si="41">COUNTIF(BF4,"&lt;&gt;0")</f>
        <v>0</v>
      </c>
      <c r="DI4" s="24">
        <f t="shared" si="18"/>
        <v>1</v>
      </c>
      <c r="DJ4" s="24">
        <f t="shared" si="18"/>
        <v>1</v>
      </c>
      <c r="DK4" s="24">
        <f t="shared" si="18"/>
        <v>0</v>
      </c>
      <c r="DL4" s="24">
        <f t="shared" si="18"/>
        <v>0</v>
      </c>
      <c r="DM4" s="24">
        <f t="shared" si="18"/>
        <v>0</v>
      </c>
      <c r="DN4" s="24">
        <f t="shared" si="19"/>
        <v>0</v>
      </c>
      <c r="DO4" s="24">
        <f t="shared" ref="DO4:DQ20" si="42">COUNTIF(BP4,"&lt;&gt;0")</f>
        <v>0</v>
      </c>
      <c r="DP4" s="24">
        <f t="shared" si="42"/>
        <v>0</v>
      </c>
      <c r="DQ4" s="24">
        <f t="shared" si="42"/>
        <v>0</v>
      </c>
      <c r="DR4" s="24">
        <f t="shared" ref="DR4:DR37" si="43">COUNTIF(BT4,"&lt;&gt;0")</f>
        <v>0</v>
      </c>
      <c r="DS4" s="24">
        <f t="shared" ref="DS4:DS37" si="44">COUNTIF(BV4,"&lt;&gt;0")</f>
        <v>0</v>
      </c>
    </row>
    <row r="5" spans="1:123" s="24" customFormat="1" ht="15.75" thickBot="1">
      <c r="A5" s="24" t="s">
        <v>194</v>
      </c>
      <c r="B5" s="30">
        <v>3</v>
      </c>
      <c r="C5" s="125" t="s">
        <v>197</v>
      </c>
      <c r="D5" s="85" t="s">
        <v>36</v>
      </c>
      <c r="E5" s="33">
        <v>1</v>
      </c>
      <c r="F5" s="33">
        <v>1</v>
      </c>
      <c r="G5" s="33">
        <v>6</v>
      </c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50" t="s">
        <v>36</v>
      </c>
      <c r="U5" s="33">
        <v>1</v>
      </c>
      <c r="V5" s="33"/>
      <c r="W5" s="33">
        <v>3</v>
      </c>
      <c r="X5" s="33">
        <v>1</v>
      </c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20"/>
        <v>2</v>
      </c>
      <c r="BA5" s="30">
        <f t="shared" si="0"/>
        <v>2</v>
      </c>
      <c r="BB5" s="31">
        <f t="shared" si="0"/>
        <v>1</v>
      </c>
      <c r="BC5" s="31">
        <f t="shared" si="21"/>
        <v>3</v>
      </c>
      <c r="BD5" s="31">
        <f t="shared" si="1"/>
        <v>9</v>
      </c>
      <c r="BE5" s="31">
        <f t="shared" si="22"/>
        <v>12</v>
      </c>
      <c r="BF5" s="31">
        <f t="shared" si="2"/>
        <v>1</v>
      </c>
      <c r="BG5" s="31">
        <f t="shared" si="23"/>
        <v>13</v>
      </c>
      <c r="BH5" s="31">
        <f t="shared" si="3"/>
        <v>0</v>
      </c>
      <c r="BI5" s="31">
        <f t="shared" si="3"/>
        <v>0</v>
      </c>
      <c r="BJ5" s="31">
        <f t="shared" si="3"/>
        <v>0</v>
      </c>
      <c r="BK5" s="31">
        <f t="shared" si="24"/>
        <v>0</v>
      </c>
      <c r="BL5" s="31">
        <f t="shared" si="24"/>
        <v>0</v>
      </c>
      <c r="BM5" s="31">
        <f t="shared" si="25"/>
        <v>0</v>
      </c>
      <c r="BN5" s="31">
        <f t="shared" si="4"/>
        <v>0</v>
      </c>
      <c r="BO5" s="31">
        <f t="shared" si="4"/>
        <v>0</v>
      </c>
      <c r="BP5" s="31">
        <f t="shared" si="26"/>
        <v>0</v>
      </c>
      <c r="BQ5" s="31">
        <f t="shared" si="27"/>
        <v>0</v>
      </c>
      <c r="BR5" s="31">
        <f t="shared" si="27"/>
        <v>0</v>
      </c>
      <c r="BS5" s="31">
        <f t="shared" si="28"/>
        <v>0</v>
      </c>
      <c r="BT5" s="31">
        <f t="shared" si="5"/>
        <v>0</v>
      </c>
      <c r="BU5" s="32">
        <f t="shared" si="5"/>
        <v>0</v>
      </c>
      <c r="BV5" s="32">
        <f t="shared" si="29"/>
        <v>0</v>
      </c>
      <c r="BX5" s="30">
        <f t="shared" si="30"/>
        <v>860</v>
      </c>
      <c r="BY5" s="31">
        <f t="shared" si="31"/>
        <v>0</v>
      </c>
      <c r="BZ5" s="31">
        <f t="shared" si="32"/>
        <v>0</v>
      </c>
      <c r="CA5" s="31">
        <f t="shared" si="33"/>
        <v>0</v>
      </c>
      <c r="CB5" s="31">
        <f t="shared" si="34"/>
        <v>0</v>
      </c>
      <c r="CC5" s="32">
        <f t="shared" si="35"/>
        <v>860</v>
      </c>
      <c r="CD5" s="176">
        <f t="shared" si="6"/>
        <v>713.33333333333337</v>
      </c>
      <c r="CE5" s="24">
        <f t="shared" si="36"/>
        <v>3</v>
      </c>
      <c r="CF5" s="176">
        <f t="shared" si="7"/>
        <v>673.33333333333337</v>
      </c>
      <c r="CG5" s="24">
        <f t="shared" si="37"/>
        <v>4</v>
      </c>
      <c r="CH5" s="176">
        <f t="shared" si="8"/>
        <v>620</v>
      </c>
      <c r="CI5" s="24">
        <f t="shared" si="38"/>
        <v>5</v>
      </c>
      <c r="CJ5" s="24">
        <f t="shared" si="9"/>
        <v>10.333433463502553</v>
      </c>
      <c r="CK5" s="24">
        <f t="shared" si="10"/>
        <v>10.333433463502553</v>
      </c>
      <c r="CM5" s="24">
        <f t="shared" si="11"/>
        <v>8</v>
      </c>
      <c r="CN5" s="24">
        <f t="shared" si="12"/>
        <v>4.7619047619047619</v>
      </c>
      <c r="CO5" s="24">
        <f t="shared" si="13"/>
        <v>18</v>
      </c>
      <c r="CP5" s="24">
        <f t="shared" si="14"/>
        <v>8.3333333333333339</v>
      </c>
      <c r="CQ5" s="24">
        <f t="shared" si="15"/>
        <v>0</v>
      </c>
      <c r="CR5" s="24">
        <f t="shared" si="15"/>
        <v>0</v>
      </c>
      <c r="CS5" s="24">
        <f t="shared" si="15"/>
        <v>0</v>
      </c>
      <c r="CT5" s="24" t="e">
        <f t="shared" si="15"/>
        <v>#DIV/0!</v>
      </c>
      <c r="CU5" s="24" t="e">
        <f t="shared" si="15"/>
        <v>#DIV/0!</v>
      </c>
      <c r="CV5" s="24">
        <f t="shared" si="16"/>
        <v>0</v>
      </c>
      <c r="CW5" s="24">
        <f t="shared" si="16"/>
        <v>0</v>
      </c>
      <c r="CX5" s="24">
        <f t="shared" si="16"/>
        <v>0</v>
      </c>
      <c r="CY5" s="24" t="e">
        <f t="shared" si="16"/>
        <v>#DIV/0!</v>
      </c>
      <c r="CZ5" s="24" t="e">
        <f t="shared" si="16"/>
        <v>#DIV/0!</v>
      </c>
      <c r="DA5" s="24">
        <f t="shared" si="17"/>
        <v>0</v>
      </c>
      <c r="DB5" s="24">
        <f t="shared" si="17"/>
        <v>0</v>
      </c>
      <c r="DC5" s="24">
        <f t="shared" si="17"/>
        <v>0</v>
      </c>
      <c r="DE5" s="24">
        <f t="shared" si="39"/>
        <v>1</v>
      </c>
      <c r="DF5" s="24">
        <f t="shared" si="39"/>
        <v>1</v>
      </c>
      <c r="DG5" s="24">
        <f t="shared" si="40"/>
        <v>1</v>
      </c>
      <c r="DH5" s="24">
        <f t="shared" si="41"/>
        <v>1</v>
      </c>
      <c r="DI5" s="24">
        <f t="shared" si="18"/>
        <v>0</v>
      </c>
      <c r="DJ5" s="24">
        <f t="shared" si="18"/>
        <v>0</v>
      </c>
      <c r="DK5" s="24">
        <f t="shared" si="18"/>
        <v>0</v>
      </c>
      <c r="DL5" s="24">
        <f t="shared" si="18"/>
        <v>0</v>
      </c>
      <c r="DM5" s="24">
        <f t="shared" si="18"/>
        <v>0</v>
      </c>
      <c r="DN5" s="24">
        <f t="shared" si="19"/>
        <v>0</v>
      </c>
      <c r="DO5" s="24">
        <f t="shared" si="42"/>
        <v>0</v>
      </c>
      <c r="DP5" s="24">
        <f t="shared" si="42"/>
        <v>0</v>
      </c>
      <c r="DQ5" s="24">
        <f t="shared" si="42"/>
        <v>0</v>
      </c>
      <c r="DR5" s="24">
        <f t="shared" si="43"/>
        <v>0</v>
      </c>
      <c r="DS5" s="24">
        <f t="shared" si="44"/>
        <v>0</v>
      </c>
    </row>
    <row r="6" spans="1:123" s="24" customFormat="1" ht="15.75" thickBot="1">
      <c r="A6" s="24" t="s">
        <v>194</v>
      </c>
      <c r="B6" s="30">
        <v>4</v>
      </c>
      <c r="C6" s="126" t="s">
        <v>198</v>
      </c>
      <c r="D6" s="85" t="s">
        <v>36</v>
      </c>
      <c r="E6" s="33"/>
      <c r="F6" s="33">
        <v>1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50" t="s">
        <v>36</v>
      </c>
      <c r="U6" s="33"/>
      <c r="V6" s="33"/>
      <c r="W6" s="33">
        <v>2</v>
      </c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20"/>
        <v>2</v>
      </c>
      <c r="BA6" s="30">
        <f t="shared" si="0"/>
        <v>0</v>
      </c>
      <c r="BB6" s="31">
        <f t="shared" si="0"/>
        <v>1</v>
      </c>
      <c r="BC6" s="31">
        <f t="shared" si="21"/>
        <v>1</v>
      </c>
      <c r="BD6" s="31">
        <f t="shared" si="1"/>
        <v>2</v>
      </c>
      <c r="BE6" s="31">
        <f t="shared" si="22"/>
        <v>3</v>
      </c>
      <c r="BF6" s="31">
        <f t="shared" si="2"/>
        <v>0</v>
      </c>
      <c r="BG6" s="31">
        <f t="shared" si="23"/>
        <v>3</v>
      </c>
      <c r="BH6" s="31">
        <f t="shared" si="3"/>
        <v>0</v>
      </c>
      <c r="BI6" s="31">
        <f t="shared" si="3"/>
        <v>0</v>
      </c>
      <c r="BJ6" s="31">
        <f t="shared" si="3"/>
        <v>0</v>
      </c>
      <c r="BK6" s="31">
        <f t="shared" si="24"/>
        <v>0</v>
      </c>
      <c r="BL6" s="31">
        <f t="shared" si="24"/>
        <v>0</v>
      </c>
      <c r="BM6" s="31">
        <f t="shared" si="25"/>
        <v>0</v>
      </c>
      <c r="BN6" s="31">
        <f t="shared" si="4"/>
        <v>0</v>
      </c>
      <c r="BO6" s="31">
        <f t="shared" si="4"/>
        <v>0</v>
      </c>
      <c r="BP6" s="31">
        <f t="shared" si="26"/>
        <v>0</v>
      </c>
      <c r="BQ6" s="31">
        <f t="shared" si="27"/>
        <v>0</v>
      </c>
      <c r="BR6" s="31">
        <f t="shared" si="27"/>
        <v>0</v>
      </c>
      <c r="BS6" s="31">
        <f t="shared" si="28"/>
        <v>0</v>
      </c>
      <c r="BT6" s="31">
        <f t="shared" si="5"/>
        <v>0</v>
      </c>
      <c r="BU6" s="32">
        <f t="shared" si="5"/>
        <v>0</v>
      </c>
      <c r="BV6" s="32">
        <f t="shared" si="29"/>
        <v>0</v>
      </c>
      <c r="BX6" s="30">
        <f t="shared" si="30"/>
        <v>200</v>
      </c>
      <c r="BY6" s="31">
        <f t="shared" si="31"/>
        <v>0</v>
      </c>
      <c r="BZ6" s="31">
        <f t="shared" si="32"/>
        <v>0</v>
      </c>
      <c r="CA6" s="31">
        <f t="shared" si="33"/>
        <v>0</v>
      </c>
      <c r="CB6" s="31">
        <f t="shared" si="34"/>
        <v>0</v>
      </c>
      <c r="CC6" s="32">
        <f t="shared" si="35"/>
        <v>200</v>
      </c>
      <c r="CD6" s="176">
        <f t="shared" si="6"/>
        <v>53.333333333333343</v>
      </c>
      <c r="CE6" s="24">
        <f t="shared" si="36"/>
        <v>3</v>
      </c>
      <c r="CF6" s="176">
        <f t="shared" si="7"/>
        <v>13.333333333333343</v>
      </c>
      <c r="CG6" s="24">
        <f t="shared" si="37"/>
        <v>4</v>
      </c>
      <c r="CH6" s="176">
        <f t="shared" si="8"/>
        <v>-40</v>
      </c>
      <c r="CI6" s="24" t="str">
        <f t="shared" si="38"/>
        <v>NAO</v>
      </c>
      <c r="CJ6" s="24">
        <f t="shared" si="9"/>
        <v>2.4031240612796636</v>
      </c>
      <c r="CK6" s="24">
        <f t="shared" si="10"/>
        <v>2.4031240612796636</v>
      </c>
      <c r="CM6" s="24">
        <f t="shared" si="11"/>
        <v>0</v>
      </c>
      <c r="CN6" s="24">
        <f t="shared" si="12"/>
        <v>4.7619047619047619</v>
      </c>
      <c r="CO6" s="24">
        <f t="shared" si="13"/>
        <v>4</v>
      </c>
      <c r="CP6" s="24">
        <f t="shared" si="14"/>
        <v>0</v>
      </c>
      <c r="CQ6" s="24">
        <f t="shared" si="15"/>
        <v>0</v>
      </c>
      <c r="CR6" s="24">
        <f t="shared" si="15"/>
        <v>0</v>
      </c>
      <c r="CS6" s="24">
        <f t="shared" si="15"/>
        <v>0</v>
      </c>
      <c r="CT6" s="24" t="e">
        <f t="shared" si="15"/>
        <v>#DIV/0!</v>
      </c>
      <c r="CU6" s="24" t="e">
        <f t="shared" si="15"/>
        <v>#DIV/0!</v>
      </c>
      <c r="CV6" s="24">
        <f t="shared" si="16"/>
        <v>0</v>
      </c>
      <c r="CW6" s="24">
        <f t="shared" si="16"/>
        <v>0</v>
      </c>
      <c r="CX6" s="24">
        <f t="shared" si="16"/>
        <v>0</v>
      </c>
      <c r="CY6" s="24" t="e">
        <f t="shared" si="16"/>
        <v>#DIV/0!</v>
      </c>
      <c r="CZ6" s="24" t="e">
        <f t="shared" si="16"/>
        <v>#DIV/0!</v>
      </c>
      <c r="DA6" s="24">
        <f t="shared" si="17"/>
        <v>0</v>
      </c>
      <c r="DB6" s="24">
        <f t="shared" si="17"/>
        <v>0</v>
      </c>
      <c r="DC6" s="24">
        <f t="shared" si="17"/>
        <v>0</v>
      </c>
      <c r="DE6" s="24">
        <f t="shared" si="39"/>
        <v>0</v>
      </c>
      <c r="DF6" s="24">
        <f t="shared" si="39"/>
        <v>1</v>
      </c>
      <c r="DG6" s="24">
        <f t="shared" si="40"/>
        <v>1</v>
      </c>
      <c r="DH6" s="24">
        <f t="shared" si="41"/>
        <v>0</v>
      </c>
      <c r="DI6" s="24">
        <f t="shared" si="18"/>
        <v>0</v>
      </c>
      <c r="DJ6" s="24">
        <f t="shared" si="18"/>
        <v>0</v>
      </c>
      <c r="DK6" s="24">
        <f t="shared" si="18"/>
        <v>0</v>
      </c>
      <c r="DL6" s="24">
        <f t="shared" si="18"/>
        <v>0</v>
      </c>
      <c r="DM6" s="24">
        <f t="shared" si="18"/>
        <v>0</v>
      </c>
      <c r="DN6" s="24">
        <f t="shared" si="19"/>
        <v>0</v>
      </c>
      <c r="DO6" s="24">
        <f t="shared" si="42"/>
        <v>0</v>
      </c>
      <c r="DP6" s="24">
        <f t="shared" si="42"/>
        <v>0</v>
      </c>
      <c r="DQ6" s="24">
        <f t="shared" si="42"/>
        <v>0</v>
      </c>
      <c r="DR6" s="24">
        <f t="shared" si="43"/>
        <v>0</v>
      </c>
      <c r="DS6" s="24">
        <f t="shared" si="44"/>
        <v>0</v>
      </c>
    </row>
    <row r="7" spans="1:123" s="24" customFormat="1" ht="15.75" thickBot="1">
      <c r="A7" s="24" t="s">
        <v>194</v>
      </c>
      <c r="B7" s="30">
        <v>5</v>
      </c>
      <c r="C7" s="126" t="s">
        <v>199</v>
      </c>
      <c r="D7" s="85" t="s">
        <v>76</v>
      </c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 t="s">
        <v>200</v>
      </c>
      <c r="T7" s="50" t="s">
        <v>36</v>
      </c>
      <c r="U7" s="33">
        <v>1</v>
      </c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20"/>
        <v>1</v>
      </c>
      <c r="BA7" s="30">
        <f t="shared" si="0"/>
        <v>1</v>
      </c>
      <c r="BB7" s="31">
        <f t="shared" si="0"/>
        <v>0</v>
      </c>
      <c r="BC7" s="31">
        <f t="shared" si="21"/>
        <v>1</v>
      </c>
      <c r="BD7" s="31">
        <f t="shared" si="1"/>
        <v>0</v>
      </c>
      <c r="BE7" s="31">
        <f t="shared" si="22"/>
        <v>1</v>
      </c>
      <c r="BF7" s="31">
        <f t="shared" si="2"/>
        <v>0</v>
      </c>
      <c r="BG7" s="31">
        <f t="shared" si="23"/>
        <v>1</v>
      </c>
      <c r="BH7" s="31">
        <f t="shared" si="3"/>
        <v>0</v>
      </c>
      <c r="BI7" s="31">
        <f t="shared" si="3"/>
        <v>0</v>
      </c>
      <c r="BJ7" s="31">
        <f t="shared" si="3"/>
        <v>0</v>
      </c>
      <c r="BK7" s="31">
        <f t="shared" si="24"/>
        <v>0</v>
      </c>
      <c r="BL7" s="31">
        <f t="shared" si="24"/>
        <v>0</v>
      </c>
      <c r="BM7" s="31">
        <f t="shared" si="25"/>
        <v>0</v>
      </c>
      <c r="BN7" s="31">
        <f t="shared" si="4"/>
        <v>0</v>
      </c>
      <c r="BO7" s="31">
        <f t="shared" si="4"/>
        <v>0</v>
      </c>
      <c r="BP7" s="31">
        <f t="shared" si="26"/>
        <v>0</v>
      </c>
      <c r="BQ7" s="31">
        <f t="shared" si="27"/>
        <v>0</v>
      </c>
      <c r="BR7" s="31">
        <f t="shared" si="27"/>
        <v>0</v>
      </c>
      <c r="BS7" s="31">
        <f t="shared" si="28"/>
        <v>0</v>
      </c>
      <c r="BT7" s="31">
        <f t="shared" si="5"/>
        <v>0</v>
      </c>
      <c r="BU7" s="32">
        <f t="shared" si="5"/>
        <v>0</v>
      </c>
      <c r="BV7" s="32">
        <f t="shared" si="29"/>
        <v>0</v>
      </c>
      <c r="BX7" s="30">
        <f t="shared" si="30"/>
        <v>100</v>
      </c>
      <c r="BY7" s="31">
        <f t="shared" si="31"/>
        <v>0</v>
      </c>
      <c r="BZ7" s="31">
        <f t="shared" si="32"/>
        <v>0</v>
      </c>
      <c r="CA7" s="31">
        <f t="shared" si="33"/>
        <v>0</v>
      </c>
      <c r="CB7" s="31">
        <f t="shared" si="34"/>
        <v>0</v>
      </c>
      <c r="CC7" s="32">
        <f t="shared" si="35"/>
        <v>100</v>
      </c>
      <c r="CD7" s="176">
        <f t="shared" si="6"/>
        <v>26.666666666666671</v>
      </c>
      <c r="CE7" s="24">
        <f t="shared" si="36"/>
        <v>3</v>
      </c>
      <c r="CF7" s="176">
        <f t="shared" si="7"/>
        <v>6.6666666666666714</v>
      </c>
      <c r="CG7" s="24">
        <f t="shared" si="37"/>
        <v>4</v>
      </c>
      <c r="CH7" s="176">
        <f t="shared" si="8"/>
        <v>-20</v>
      </c>
      <c r="CI7" s="24" t="str">
        <f t="shared" si="38"/>
        <v>NAO</v>
      </c>
      <c r="CJ7" s="24">
        <f t="shared" si="9"/>
        <v>1.2015620306398318</v>
      </c>
      <c r="CK7" s="24">
        <f t="shared" si="10"/>
        <v>1.2015620306398318</v>
      </c>
      <c r="CM7" s="24">
        <f t="shared" si="11"/>
        <v>4</v>
      </c>
      <c r="CN7" s="24">
        <f t="shared" si="12"/>
        <v>0</v>
      </c>
      <c r="CO7" s="24">
        <f t="shared" si="13"/>
        <v>0</v>
      </c>
      <c r="CP7" s="24">
        <f t="shared" si="14"/>
        <v>0</v>
      </c>
      <c r="CQ7" s="24">
        <f t="shared" si="15"/>
        <v>0</v>
      </c>
      <c r="CR7" s="24">
        <f t="shared" si="15"/>
        <v>0</v>
      </c>
      <c r="CS7" s="24">
        <f t="shared" si="15"/>
        <v>0</v>
      </c>
      <c r="CT7" s="24" t="e">
        <f t="shared" si="15"/>
        <v>#DIV/0!</v>
      </c>
      <c r="CU7" s="24" t="e">
        <f t="shared" si="15"/>
        <v>#DIV/0!</v>
      </c>
      <c r="CV7" s="24">
        <f t="shared" si="16"/>
        <v>0</v>
      </c>
      <c r="CW7" s="24">
        <f t="shared" si="16"/>
        <v>0</v>
      </c>
      <c r="CX7" s="24">
        <f t="shared" si="16"/>
        <v>0</v>
      </c>
      <c r="CY7" s="24" t="e">
        <f t="shared" si="16"/>
        <v>#DIV/0!</v>
      </c>
      <c r="CZ7" s="24" t="e">
        <f t="shared" si="16"/>
        <v>#DIV/0!</v>
      </c>
      <c r="DA7" s="24">
        <f t="shared" si="17"/>
        <v>0</v>
      </c>
      <c r="DB7" s="24">
        <f t="shared" si="17"/>
        <v>0</v>
      </c>
      <c r="DC7" s="24">
        <f t="shared" si="17"/>
        <v>0</v>
      </c>
      <c r="DE7" s="24">
        <f t="shared" si="39"/>
        <v>1</v>
      </c>
      <c r="DF7" s="24">
        <f t="shared" si="39"/>
        <v>0</v>
      </c>
      <c r="DG7" s="24">
        <f t="shared" si="40"/>
        <v>0</v>
      </c>
      <c r="DH7" s="24">
        <f t="shared" si="41"/>
        <v>0</v>
      </c>
      <c r="DI7" s="24">
        <f t="shared" si="18"/>
        <v>0</v>
      </c>
      <c r="DJ7" s="24">
        <f t="shared" si="18"/>
        <v>0</v>
      </c>
      <c r="DK7" s="24">
        <f t="shared" si="18"/>
        <v>0</v>
      </c>
      <c r="DL7" s="24">
        <f t="shared" si="18"/>
        <v>0</v>
      </c>
      <c r="DM7" s="24">
        <f t="shared" si="18"/>
        <v>0</v>
      </c>
      <c r="DN7" s="24">
        <f t="shared" si="19"/>
        <v>0</v>
      </c>
      <c r="DO7" s="24">
        <f t="shared" si="42"/>
        <v>0</v>
      </c>
      <c r="DP7" s="24">
        <f t="shared" si="42"/>
        <v>0</v>
      </c>
      <c r="DQ7" s="24">
        <f t="shared" si="42"/>
        <v>0</v>
      </c>
      <c r="DR7" s="24">
        <f t="shared" si="43"/>
        <v>0</v>
      </c>
      <c r="DS7" s="24">
        <f t="shared" si="44"/>
        <v>0</v>
      </c>
    </row>
    <row r="8" spans="1:123" s="24" customFormat="1" ht="15.75" thickBot="1">
      <c r="A8" s="24" t="s">
        <v>194</v>
      </c>
      <c r="B8" s="30">
        <v>6</v>
      </c>
      <c r="C8" s="126" t="s">
        <v>201</v>
      </c>
      <c r="D8" s="85" t="s">
        <v>36</v>
      </c>
      <c r="E8" s="33">
        <v>2</v>
      </c>
      <c r="F8" s="33">
        <v>1</v>
      </c>
      <c r="G8" s="33">
        <v>2</v>
      </c>
      <c r="H8" s="33">
        <v>1</v>
      </c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50" t="s">
        <v>36</v>
      </c>
      <c r="U8" s="33">
        <v>3</v>
      </c>
      <c r="V8" s="33">
        <v>2</v>
      </c>
      <c r="W8" s="33">
        <v>1</v>
      </c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20"/>
        <v>2</v>
      </c>
      <c r="BA8" s="30">
        <f t="shared" si="0"/>
        <v>5</v>
      </c>
      <c r="BB8" s="31">
        <f t="shared" si="0"/>
        <v>3</v>
      </c>
      <c r="BC8" s="31">
        <f t="shared" si="21"/>
        <v>8</v>
      </c>
      <c r="BD8" s="31">
        <f t="shared" si="1"/>
        <v>3</v>
      </c>
      <c r="BE8" s="31">
        <f t="shared" si="22"/>
        <v>11</v>
      </c>
      <c r="BF8" s="31">
        <f t="shared" si="2"/>
        <v>1</v>
      </c>
      <c r="BG8" s="31">
        <f t="shared" si="23"/>
        <v>12</v>
      </c>
      <c r="BH8" s="31">
        <f t="shared" si="3"/>
        <v>0</v>
      </c>
      <c r="BI8" s="31">
        <f t="shared" si="3"/>
        <v>0</v>
      </c>
      <c r="BJ8" s="31">
        <f t="shared" si="3"/>
        <v>0</v>
      </c>
      <c r="BK8" s="31">
        <f t="shared" si="24"/>
        <v>0</v>
      </c>
      <c r="BL8" s="31">
        <f t="shared" si="24"/>
        <v>0</v>
      </c>
      <c r="BM8" s="31">
        <f t="shared" si="25"/>
        <v>0</v>
      </c>
      <c r="BN8" s="31">
        <f t="shared" si="4"/>
        <v>0</v>
      </c>
      <c r="BO8" s="31">
        <f t="shared" si="4"/>
        <v>0</v>
      </c>
      <c r="BP8" s="31">
        <f t="shared" si="26"/>
        <v>0</v>
      </c>
      <c r="BQ8" s="31">
        <f t="shared" si="27"/>
        <v>0</v>
      </c>
      <c r="BR8" s="31">
        <f t="shared" si="27"/>
        <v>0</v>
      </c>
      <c r="BS8" s="31">
        <f t="shared" si="28"/>
        <v>0</v>
      </c>
      <c r="BT8" s="31">
        <f t="shared" si="5"/>
        <v>0</v>
      </c>
      <c r="BU8" s="32">
        <f t="shared" si="5"/>
        <v>0</v>
      </c>
      <c r="BV8" s="32">
        <f t="shared" si="29"/>
        <v>0</v>
      </c>
      <c r="BX8" s="30">
        <f t="shared" si="30"/>
        <v>960</v>
      </c>
      <c r="BY8" s="31">
        <f t="shared" si="31"/>
        <v>0</v>
      </c>
      <c r="BZ8" s="31">
        <f t="shared" si="32"/>
        <v>0</v>
      </c>
      <c r="CA8" s="31">
        <f t="shared" si="33"/>
        <v>0</v>
      </c>
      <c r="CB8" s="31">
        <f t="shared" si="34"/>
        <v>0</v>
      </c>
      <c r="CC8" s="32">
        <f t="shared" si="35"/>
        <v>960</v>
      </c>
      <c r="CD8" s="176">
        <f t="shared" si="6"/>
        <v>813.33333333333337</v>
      </c>
      <c r="CE8" s="24">
        <f t="shared" si="36"/>
        <v>3</v>
      </c>
      <c r="CF8" s="176">
        <f t="shared" si="7"/>
        <v>773.33333333333337</v>
      </c>
      <c r="CG8" s="24">
        <f t="shared" si="37"/>
        <v>4</v>
      </c>
      <c r="CH8" s="176">
        <f t="shared" si="8"/>
        <v>720</v>
      </c>
      <c r="CI8" s="24">
        <f t="shared" si="38"/>
        <v>5</v>
      </c>
      <c r="CJ8" s="24">
        <f t="shared" si="9"/>
        <v>11.534995494142384</v>
      </c>
      <c r="CK8" s="24">
        <f t="shared" si="10"/>
        <v>11.534995494142384</v>
      </c>
      <c r="CM8" s="24">
        <f t="shared" si="11"/>
        <v>20</v>
      </c>
      <c r="CN8" s="24">
        <f t="shared" si="12"/>
        <v>14.285714285714286</v>
      </c>
      <c r="CO8" s="24">
        <f t="shared" si="13"/>
        <v>6</v>
      </c>
      <c r="CP8" s="24">
        <f t="shared" si="14"/>
        <v>8.3333333333333339</v>
      </c>
      <c r="CQ8" s="24">
        <f t="shared" si="15"/>
        <v>0</v>
      </c>
      <c r="CR8" s="24">
        <f t="shared" si="15"/>
        <v>0</v>
      </c>
      <c r="CS8" s="24">
        <f t="shared" si="15"/>
        <v>0</v>
      </c>
      <c r="CT8" s="24" t="e">
        <f t="shared" si="15"/>
        <v>#DIV/0!</v>
      </c>
      <c r="CU8" s="24" t="e">
        <f t="shared" si="15"/>
        <v>#DIV/0!</v>
      </c>
      <c r="CV8" s="24">
        <f t="shared" si="16"/>
        <v>0</v>
      </c>
      <c r="CW8" s="24">
        <f t="shared" si="16"/>
        <v>0</v>
      </c>
      <c r="CX8" s="24">
        <f t="shared" si="16"/>
        <v>0</v>
      </c>
      <c r="CY8" s="24" t="e">
        <f t="shared" si="16"/>
        <v>#DIV/0!</v>
      </c>
      <c r="CZ8" s="24" t="e">
        <f t="shared" si="16"/>
        <v>#DIV/0!</v>
      </c>
      <c r="DA8" s="24">
        <f t="shared" si="17"/>
        <v>0</v>
      </c>
      <c r="DB8" s="24">
        <f t="shared" si="17"/>
        <v>0</v>
      </c>
      <c r="DC8" s="24">
        <f t="shared" si="17"/>
        <v>0</v>
      </c>
      <c r="DE8" s="24">
        <f t="shared" si="39"/>
        <v>1</v>
      </c>
      <c r="DF8" s="24">
        <f t="shared" si="39"/>
        <v>1</v>
      </c>
      <c r="DG8" s="24">
        <f t="shared" si="40"/>
        <v>1</v>
      </c>
      <c r="DH8" s="24">
        <f t="shared" si="41"/>
        <v>1</v>
      </c>
      <c r="DI8" s="24">
        <f t="shared" si="18"/>
        <v>0</v>
      </c>
      <c r="DJ8" s="24">
        <f t="shared" si="18"/>
        <v>0</v>
      </c>
      <c r="DK8" s="24">
        <f t="shared" si="18"/>
        <v>0</v>
      </c>
      <c r="DL8" s="24">
        <f t="shared" si="18"/>
        <v>0</v>
      </c>
      <c r="DM8" s="24">
        <f t="shared" si="18"/>
        <v>0</v>
      </c>
      <c r="DN8" s="24">
        <f t="shared" si="19"/>
        <v>0</v>
      </c>
      <c r="DO8" s="24">
        <f t="shared" si="42"/>
        <v>0</v>
      </c>
      <c r="DP8" s="24">
        <f t="shared" si="42"/>
        <v>0</v>
      </c>
      <c r="DQ8" s="24">
        <f t="shared" si="42"/>
        <v>0</v>
      </c>
      <c r="DR8" s="24">
        <f t="shared" si="43"/>
        <v>0</v>
      </c>
      <c r="DS8" s="24">
        <f t="shared" si="44"/>
        <v>0</v>
      </c>
    </row>
    <row r="9" spans="1:123" s="24" customFormat="1" ht="15.75" thickBot="1">
      <c r="A9" s="24" t="s">
        <v>194</v>
      </c>
      <c r="B9" s="30">
        <v>7</v>
      </c>
      <c r="C9" s="126" t="s">
        <v>202</v>
      </c>
      <c r="D9" s="85" t="s">
        <v>36</v>
      </c>
      <c r="E9" s="33">
        <v>1</v>
      </c>
      <c r="F9" s="33">
        <v>1</v>
      </c>
      <c r="G9" s="33"/>
      <c r="H9" s="33"/>
      <c r="I9" s="33"/>
      <c r="J9" s="33">
        <v>1</v>
      </c>
      <c r="K9" s="33"/>
      <c r="L9" s="33"/>
      <c r="M9" s="33"/>
      <c r="N9" s="33"/>
      <c r="O9" s="33"/>
      <c r="P9" s="33"/>
      <c r="Q9" s="33"/>
      <c r="R9" s="33"/>
      <c r="S9" s="33"/>
      <c r="T9" s="50" t="s">
        <v>36</v>
      </c>
      <c r="U9" s="33">
        <v>2</v>
      </c>
      <c r="V9" s="33"/>
      <c r="W9" s="33">
        <v>1</v>
      </c>
      <c r="X9" s="33"/>
      <c r="Y9" s="33"/>
      <c r="Z9" s="33">
        <v>1</v>
      </c>
      <c r="AA9" s="33"/>
      <c r="AB9" s="33" t="s">
        <v>200</v>
      </c>
      <c r="AC9" s="33"/>
      <c r="AD9" s="33"/>
      <c r="AE9" s="33"/>
      <c r="AF9" s="33"/>
      <c r="AG9" s="33"/>
      <c r="AH9" s="33"/>
      <c r="AI9" s="33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20"/>
        <v>2</v>
      </c>
      <c r="BA9" s="30">
        <f t="shared" si="0"/>
        <v>3</v>
      </c>
      <c r="BB9" s="31">
        <f t="shared" si="0"/>
        <v>1</v>
      </c>
      <c r="BC9" s="31">
        <f t="shared" si="21"/>
        <v>4</v>
      </c>
      <c r="BD9" s="31">
        <f t="shared" si="1"/>
        <v>1</v>
      </c>
      <c r="BE9" s="31">
        <f t="shared" si="22"/>
        <v>5</v>
      </c>
      <c r="BF9" s="31">
        <f t="shared" si="2"/>
        <v>0</v>
      </c>
      <c r="BG9" s="31">
        <f t="shared" si="23"/>
        <v>5</v>
      </c>
      <c r="BH9" s="31">
        <f t="shared" si="3"/>
        <v>0</v>
      </c>
      <c r="BI9" s="31">
        <f t="shared" si="3"/>
        <v>2</v>
      </c>
      <c r="BJ9" s="31">
        <f t="shared" si="3"/>
        <v>0</v>
      </c>
      <c r="BK9" s="31">
        <f t="shared" si="24"/>
        <v>0</v>
      </c>
      <c r="BL9" s="31">
        <f t="shared" si="24"/>
        <v>0</v>
      </c>
      <c r="BM9" s="31">
        <f t="shared" si="25"/>
        <v>0</v>
      </c>
      <c r="BN9" s="31">
        <f t="shared" si="4"/>
        <v>0</v>
      </c>
      <c r="BO9" s="31">
        <f t="shared" si="4"/>
        <v>0</v>
      </c>
      <c r="BP9" s="31">
        <f t="shared" si="26"/>
        <v>0</v>
      </c>
      <c r="BQ9" s="31">
        <f t="shared" si="27"/>
        <v>0</v>
      </c>
      <c r="BR9" s="31">
        <f t="shared" si="27"/>
        <v>0</v>
      </c>
      <c r="BS9" s="31">
        <f t="shared" si="28"/>
        <v>0</v>
      </c>
      <c r="BT9" s="31">
        <f t="shared" si="5"/>
        <v>0</v>
      </c>
      <c r="BU9" s="32">
        <f t="shared" si="5"/>
        <v>0</v>
      </c>
      <c r="BV9" s="32">
        <f t="shared" si="29"/>
        <v>0</v>
      </c>
      <c r="BX9" s="30">
        <f t="shared" si="30"/>
        <v>440</v>
      </c>
      <c r="BY9" s="31">
        <f t="shared" si="31"/>
        <v>20</v>
      </c>
      <c r="BZ9" s="31">
        <f t="shared" si="32"/>
        <v>0</v>
      </c>
      <c r="CA9" s="31">
        <f t="shared" si="33"/>
        <v>0</v>
      </c>
      <c r="CB9" s="31">
        <f t="shared" si="34"/>
        <v>0</v>
      </c>
      <c r="CC9" s="32">
        <f t="shared" si="35"/>
        <v>460</v>
      </c>
      <c r="CD9" s="176">
        <f t="shared" si="6"/>
        <v>313.33333333333337</v>
      </c>
      <c r="CE9" s="24">
        <f t="shared" si="36"/>
        <v>3</v>
      </c>
      <c r="CF9" s="176">
        <f t="shared" si="7"/>
        <v>273.33333333333337</v>
      </c>
      <c r="CG9" s="24">
        <f t="shared" si="37"/>
        <v>4</v>
      </c>
      <c r="CH9" s="176">
        <f t="shared" si="8"/>
        <v>220</v>
      </c>
      <c r="CI9" s="24">
        <f t="shared" si="38"/>
        <v>5</v>
      </c>
      <c r="CJ9" s="24">
        <f t="shared" si="9"/>
        <v>5.5271853409432259</v>
      </c>
      <c r="CK9" s="24">
        <f t="shared" si="10"/>
        <v>5.5271853409432259</v>
      </c>
      <c r="CM9" s="24">
        <f t="shared" si="11"/>
        <v>12</v>
      </c>
      <c r="CN9" s="24">
        <f t="shared" si="12"/>
        <v>4.7619047619047619</v>
      </c>
      <c r="CO9" s="24">
        <f t="shared" si="13"/>
        <v>2</v>
      </c>
      <c r="CP9" s="24">
        <f t="shared" si="14"/>
        <v>0</v>
      </c>
      <c r="CQ9" s="24">
        <f t="shared" si="15"/>
        <v>0</v>
      </c>
      <c r="CR9" s="24">
        <f t="shared" si="15"/>
        <v>7.4074074074074066</v>
      </c>
      <c r="CS9" s="24">
        <f t="shared" si="15"/>
        <v>0</v>
      </c>
      <c r="CT9" s="24" t="e">
        <f t="shared" si="15"/>
        <v>#DIV/0!</v>
      </c>
      <c r="CU9" s="24" t="e">
        <f t="shared" si="15"/>
        <v>#DIV/0!</v>
      </c>
      <c r="CV9" s="24">
        <f t="shared" si="16"/>
        <v>0</v>
      </c>
      <c r="CW9" s="24">
        <f t="shared" si="16"/>
        <v>0</v>
      </c>
      <c r="CX9" s="24">
        <f t="shared" si="16"/>
        <v>0</v>
      </c>
      <c r="CY9" s="24" t="e">
        <f t="shared" si="16"/>
        <v>#DIV/0!</v>
      </c>
      <c r="CZ9" s="24" t="e">
        <f t="shared" si="16"/>
        <v>#DIV/0!</v>
      </c>
      <c r="DA9" s="24">
        <f t="shared" si="17"/>
        <v>0</v>
      </c>
      <c r="DB9" s="24">
        <f t="shared" si="17"/>
        <v>0</v>
      </c>
      <c r="DC9" s="24">
        <f t="shared" si="17"/>
        <v>0</v>
      </c>
      <c r="DE9" s="24">
        <f t="shared" si="39"/>
        <v>1</v>
      </c>
      <c r="DF9" s="24">
        <f t="shared" si="39"/>
        <v>1</v>
      </c>
      <c r="DG9" s="24">
        <f t="shared" si="40"/>
        <v>1</v>
      </c>
      <c r="DH9" s="24">
        <f t="shared" si="41"/>
        <v>0</v>
      </c>
      <c r="DI9" s="24">
        <f t="shared" si="18"/>
        <v>0</v>
      </c>
      <c r="DJ9" s="24">
        <f t="shared" si="18"/>
        <v>1</v>
      </c>
      <c r="DK9" s="24">
        <f t="shared" si="18"/>
        <v>0</v>
      </c>
      <c r="DL9" s="24">
        <f t="shared" si="18"/>
        <v>0</v>
      </c>
      <c r="DM9" s="24">
        <f t="shared" si="18"/>
        <v>0</v>
      </c>
      <c r="DN9" s="24">
        <f t="shared" si="19"/>
        <v>0</v>
      </c>
      <c r="DO9" s="24">
        <f t="shared" si="42"/>
        <v>0</v>
      </c>
      <c r="DP9" s="24">
        <f t="shared" si="42"/>
        <v>0</v>
      </c>
      <c r="DQ9" s="24">
        <f t="shared" si="42"/>
        <v>0</v>
      </c>
      <c r="DR9" s="24">
        <f t="shared" si="43"/>
        <v>0</v>
      </c>
      <c r="DS9" s="24">
        <f t="shared" si="44"/>
        <v>0</v>
      </c>
    </row>
    <row r="10" spans="1:123" s="24" customFormat="1" ht="15.75" thickBot="1">
      <c r="A10" s="24" t="s">
        <v>194</v>
      </c>
      <c r="B10" s="30">
        <v>8</v>
      </c>
      <c r="C10" s="126" t="s">
        <v>203</v>
      </c>
      <c r="D10" s="85" t="s">
        <v>36</v>
      </c>
      <c r="E10" s="33"/>
      <c r="F10" s="33">
        <v>1</v>
      </c>
      <c r="G10" s="33"/>
      <c r="H10" s="33">
        <v>1</v>
      </c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50" t="s">
        <v>36</v>
      </c>
      <c r="U10" s="33"/>
      <c r="V10" s="33">
        <v>1</v>
      </c>
      <c r="W10" s="33">
        <v>1</v>
      </c>
      <c r="X10" s="33">
        <v>1</v>
      </c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20"/>
        <v>2</v>
      </c>
      <c r="BA10" s="30">
        <f t="shared" si="0"/>
        <v>0</v>
      </c>
      <c r="BB10" s="31">
        <f t="shared" si="0"/>
        <v>2</v>
      </c>
      <c r="BC10" s="31">
        <f t="shared" si="21"/>
        <v>2</v>
      </c>
      <c r="BD10" s="31">
        <f t="shared" si="1"/>
        <v>1</v>
      </c>
      <c r="BE10" s="31">
        <f t="shared" si="22"/>
        <v>3</v>
      </c>
      <c r="BF10" s="31">
        <f t="shared" si="2"/>
        <v>2</v>
      </c>
      <c r="BG10" s="31">
        <f t="shared" si="23"/>
        <v>5</v>
      </c>
      <c r="BH10" s="31">
        <f t="shared" si="3"/>
        <v>0</v>
      </c>
      <c r="BI10" s="31">
        <f t="shared" si="3"/>
        <v>0</v>
      </c>
      <c r="BJ10" s="31">
        <f t="shared" si="3"/>
        <v>0</v>
      </c>
      <c r="BK10" s="31">
        <f t="shared" si="24"/>
        <v>0</v>
      </c>
      <c r="BL10" s="31">
        <f t="shared" si="24"/>
        <v>0</v>
      </c>
      <c r="BM10" s="31">
        <f t="shared" si="25"/>
        <v>0</v>
      </c>
      <c r="BN10" s="31">
        <f t="shared" si="4"/>
        <v>0</v>
      </c>
      <c r="BO10" s="31">
        <f t="shared" si="4"/>
        <v>0</v>
      </c>
      <c r="BP10" s="31">
        <f t="shared" si="26"/>
        <v>0</v>
      </c>
      <c r="BQ10" s="31">
        <f t="shared" si="27"/>
        <v>0</v>
      </c>
      <c r="BR10" s="31">
        <f t="shared" si="27"/>
        <v>0</v>
      </c>
      <c r="BS10" s="31">
        <f t="shared" si="28"/>
        <v>0</v>
      </c>
      <c r="BT10" s="31">
        <f t="shared" si="5"/>
        <v>0</v>
      </c>
      <c r="BU10" s="32">
        <f t="shared" si="5"/>
        <v>0</v>
      </c>
      <c r="BV10" s="32">
        <f t="shared" si="29"/>
        <v>0</v>
      </c>
      <c r="BX10" s="30">
        <f t="shared" si="30"/>
        <v>300</v>
      </c>
      <c r="BY10" s="31">
        <f t="shared" si="31"/>
        <v>0</v>
      </c>
      <c r="BZ10" s="31">
        <f t="shared" si="32"/>
        <v>0</v>
      </c>
      <c r="CA10" s="31">
        <f t="shared" si="33"/>
        <v>0</v>
      </c>
      <c r="CB10" s="31">
        <f t="shared" si="34"/>
        <v>0</v>
      </c>
      <c r="CC10" s="32">
        <f t="shared" si="35"/>
        <v>300</v>
      </c>
      <c r="CD10" s="176">
        <f t="shared" si="6"/>
        <v>153.33333333333334</v>
      </c>
      <c r="CE10" s="24">
        <f t="shared" si="36"/>
        <v>3</v>
      </c>
      <c r="CF10" s="176">
        <f t="shared" si="7"/>
        <v>113.33333333333334</v>
      </c>
      <c r="CG10" s="24">
        <f t="shared" si="37"/>
        <v>4</v>
      </c>
      <c r="CH10" s="176">
        <f t="shared" si="8"/>
        <v>60</v>
      </c>
      <c r="CI10" s="24">
        <f t="shared" si="38"/>
        <v>5</v>
      </c>
      <c r="CJ10" s="24">
        <f t="shared" si="9"/>
        <v>3.6046860919194956</v>
      </c>
      <c r="CK10" s="24">
        <f t="shared" si="10"/>
        <v>3.6046860919194956</v>
      </c>
      <c r="CM10" s="24">
        <f t="shared" si="11"/>
        <v>0</v>
      </c>
      <c r="CN10" s="24">
        <f t="shared" si="12"/>
        <v>9.5238095238095237</v>
      </c>
      <c r="CO10" s="24">
        <f t="shared" si="13"/>
        <v>2</v>
      </c>
      <c r="CP10" s="24">
        <f t="shared" si="14"/>
        <v>16.666666666666668</v>
      </c>
      <c r="CQ10" s="24">
        <f t="shared" si="15"/>
        <v>0</v>
      </c>
      <c r="CR10" s="24">
        <f t="shared" si="15"/>
        <v>0</v>
      </c>
      <c r="CS10" s="24">
        <f t="shared" si="15"/>
        <v>0</v>
      </c>
      <c r="CT10" s="24" t="e">
        <f t="shared" si="15"/>
        <v>#DIV/0!</v>
      </c>
      <c r="CU10" s="24" t="e">
        <f t="shared" si="15"/>
        <v>#DIV/0!</v>
      </c>
      <c r="CV10" s="24">
        <f t="shared" si="16"/>
        <v>0</v>
      </c>
      <c r="CW10" s="24">
        <f t="shared" si="16"/>
        <v>0</v>
      </c>
      <c r="CX10" s="24">
        <f t="shared" si="16"/>
        <v>0</v>
      </c>
      <c r="CY10" s="24" t="e">
        <f t="shared" si="16"/>
        <v>#DIV/0!</v>
      </c>
      <c r="CZ10" s="24" t="e">
        <f t="shared" si="16"/>
        <v>#DIV/0!</v>
      </c>
      <c r="DA10" s="24">
        <f t="shared" si="17"/>
        <v>0</v>
      </c>
      <c r="DB10" s="24">
        <f t="shared" si="17"/>
        <v>0</v>
      </c>
      <c r="DC10" s="24">
        <f t="shared" si="17"/>
        <v>0</v>
      </c>
      <c r="DE10" s="24">
        <f t="shared" si="39"/>
        <v>0</v>
      </c>
      <c r="DF10" s="24">
        <f t="shared" si="39"/>
        <v>1</v>
      </c>
      <c r="DG10" s="24">
        <f t="shared" si="40"/>
        <v>1</v>
      </c>
      <c r="DH10" s="24">
        <f t="shared" si="41"/>
        <v>1</v>
      </c>
      <c r="DI10" s="24">
        <f t="shared" si="18"/>
        <v>0</v>
      </c>
      <c r="DJ10" s="24">
        <f t="shared" si="18"/>
        <v>0</v>
      </c>
      <c r="DK10" s="24">
        <f t="shared" si="18"/>
        <v>0</v>
      </c>
      <c r="DL10" s="24">
        <f t="shared" si="18"/>
        <v>0</v>
      </c>
      <c r="DM10" s="24">
        <f t="shared" si="18"/>
        <v>0</v>
      </c>
      <c r="DN10" s="24">
        <f t="shared" si="19"/>
        <v>0</v>
      </c>
      <c r="DO10" s="24">
        <f t="shared" si="42"/>
        <v>0</v>
      </c>
      <c r="DP10" s="24">
        <f t="shared" si="42"/>
        <v>0</v>
      </c>
      <c r="DQ10" s="24">
        <f t="shared" si="42"/>
        <v>0</v>
      </c>
      <c r="DR10" s="24">
        <f t="shared" si="43"/>
        <v>0</v>
      </c>
      <c r="DS10" s="24">
        <f t="shared" si="44"/>
        <v>0</v>
      </c>
    </row>
    <row r="11" spans="1:123" s="24" customFormat="1" ht="15.75" thickBot="1">
      <c r="A11" s="24" t="s">
        <v>194</v>
      </c>
      <c r="B11" s="30">
        <v>9</v>
      </c>
      <c r="C11" s="126" t="s">
        <v>204</v>
      </c>
      <c r="D11" s="85" t="s">
        <v>76</v>
      </c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/>
      <c r="S11" s="33"/>
      <c r="T11" s="50" t="s">
        <v>76</v>
      </c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20"/>
        <v>0</v>
      </c>
      <c r="BA11" s="30">
        <f t="shared" si="0"/>
        <v>0</v>
      </c>
      <c r="BB11" s="31">
        <f t="shared" si="0"/>
        <v>0</v>
      </c>
      <c r="BC11" s="31">
        <f t="shared" si="21"/>
        <v>0</v>
      </c>
      <c r="BD11" s="31">
        <f t="shared" si="1"/>
        <v>0</v>
      </c>
      <c r="BE11" s="31">
        <f t="shared" si="22"/>
        <v>0</v>
      </c>
      <c r="BF11" s="31">
        <f t="shared" si="2"/>
        <v>0</v>
      </c>
      <c r="BG11" s="31">
        <f t="shared" si="23"/>
        <v>0</v>
      </c>
      <c r="BH11" s="31">
        <f t="shared" si="3"/>
        <v>0</v>
      </c>
      <c r="BI11" s="31">
        <f t="shared" si="3"/>
        <v>0</v>
      </c>
      <c r="BJ11" s="31">
        <f t="shared" si="3"/>
        <v>0</v>
      </c>
      <c r="BK11" s="31">
        <f t="shared" si="24"/>
        <v>0</v>
      </c>
      <c r="BL11" s="31">
        <f t="shared" si="24"/>
        <v>0</v>
      </c>
      <c r="BM11" s="31">
        <f t="shared" si="25"/>
        <v>0</v>
      </c>
      <c r="BN11" s="31">
        <f t="shared" si="4"/>
        <v>0</v>
      </c>
      <c r="BO11" s="31">
        <f t="shared" si="4"/>
        <v>0</v>
      </c>
      <c r="BP11" s="31">
        <f t="shared" si="26"/>
        <v>0</v>
      </c>
      <c r="BQ11" s="31">
        <f t="shared" si="27"/>
        <v>0</v>
      </c>
      <c r="BR11" s="31">
        <f t="shared" si="27"/>
        <v>0</v>
      </c>
      <c r="BS11" s="31">
        <f t="shared" si="28"/>
        <v>0</v>
      </c>
      <c r="BT11" s="31">
        <f t="shared" si="5"/>
        <v>0</v>
      </c>
      <c r="BU11" s="32">
        <f t="shared" si="5"/>
        <v>0</v>
      </c>
      <c r="BV11" s="32">
        <f t="shared" si="29"/>
        <v>0</v>
      </c>
      <c r="BX11" s="30">
        <f t="shared" si="30"/>
        <v>0</v>
      </c>
      <c r="BY11" s="31">
        <f t="shared" si="31"/>
        <v>0</v>
      </c>
      <c r="BZ11" s="31">
        <f t="shared" si="32"/>
        <v>0</v>
      </c>
      <c r="CA11" s="31">
        <f t="shared" si="33"/>
        <v>0</v>
      </c>
      <c r="CB11" s="31">
        <f t="shared" si="34"/>
        <v>0</v>
      </c>
      <c r="CC11" s="32" t="str">
        <f t="shared" si="35"/>
        <v/>
      </c>
      <c r="CD11" s="176" t="e">
        <f t="shared" si="6"/>
        <v>#VALUE!</v>
      </c>
      <c r="CE11" s="24" t="str">
        <f t="shared" si="36"/>
        <v xml:space="preserve"> </v>
      </c>
      <c r="CF11" s="176" t="e">
        <f t="shared" si="7"/>
        <v>#VALUE!</v>
      </c>
      <c r="CG11" s="24" t="str">
        <f t="shared" si="37"/>
        <v xml:space="preserve"> </v>
      </c>
      <c r="CH11" s="176" t="e">
        <f t="shared" si="8"/>
        <v>#VALUE!</v>
      </c>
      <c r="CI11" s="24" t="str">
        <f t="shared" si="38"/>
        <v xml:space="preserve"> </v>
      </c>
      <c r="CJ11" s="24" t="e">
        <f t="shared" si="9"/>
        <v>#VALUE!</v>
      </c>
      <c r="CK11" s="24" t="e">
        <f t="shared" si="10"/>
        <v>#VALUE!</v>
      </c>
      <c r="CM11" s="24">
        <f t="shared" si="11"/>
        <v>0</v>
      </c>
      <c r="CN11" s="24">
        <f t="shared" si="12"/>
        <v>0</v>
      </c>
      <c r="CO11" s="24">
        <f t="shared" si="13"/>
        <v>0</v>
      </c>
      <c r="CP11" s="24">
        <f t="shared" si="14"/>
        <v>0</v>
      </c>
      <c r="CQ11" s="24">
        <f t="shared" si="15"/>
        <v>0</v>
      </c>
      <c r="CR11" s="24">
        <f t="shared" si="15"/>
        <v>0</v>
      </c>
      <c r="CS11" s="24">
        <f t="shared" si="15"/>
        <v>0</v>
      </c>
      <c r="CT11" s="24" t="e">
        <f t="shared" si="15"/>
        <v>#DIV/0!</v>
      </c>
      <c r="CU11" s="24" t="e">
        <f t="shared" si="15"/>
        <v>#DIV/0!</v>
      </c>
      <c r="CV11" s="24">
        <f t="shared" si="16"/>
        <v>0</v>
      </c>
      <c r="CW11" s="24">
        <f t="shared" si="16"/>
        <v>0</v>
      </c>
      <c r="CX11" s="24">
        <f t="shared" si="16"/>
        <v>0</v>
      </c>
      <c r="CY11" s="24" t="e">
        <f t="shared" si="16"/>
        <v>#DIV/0!</v>
      </c>
      <c r="CZ11" s="24" t="e">
        <f t="shared" si="16"/>
        <v>#DIV/0!</v>
      </c>
      <c r="DA11" s="24">
        <f t="shared" si="17"/>
        <v>0</v>
      </c>
      <c r="DB11" s="24">
        <f t="shared" si="17"/>
        <v>0</v>
      </c>
      <c r="DC11" s="24">
        <f t="shared" si="17"/>
        <v>0</v>
      </c>
      <c r="DE11" s="24">
        <f t="shared" si="39"/>
        <v>0</v>
      </c>
      <c r="DF11" s="24">
        <f t="shared" si="39"/>
        <v>0</v>
      </c>
      <c r="DG11" s="24">
        <f t="shared" si="40"/>
        <v>0</v>
      </c>
      <c r="DH11" s="24">
        <f t="shared" si="41"/>
        <v>0</v>
      </c>
      <c r="DI11" s="24">
        <f t="shared" si="18"/>
        <v>0</v>
      </c>
      <c r="DJ11" s="24">
        <f t="shared" si="18"/>
        <v>0</v>
      </c>
      <c r="DK11" s="24">
        <f t="shared" si="18"/>
        <v>0</v>
      </c>
      <c r="DL11" s="24">
        <f t="shared" si="18"/>
        <v>0</v>
      </c>
      <c r="DM11" s="24">
        <f t="shared" si="18"/>
        <v>0</v>
      </c>
      <c r="DN11" s="24">
        <f t="shared" si="19"/>
        <v>0</v>
      </c>
      <c r="DO11" s="24">
        <f t="shared" si="42"/>
        <v>0</v>
      </c>
      <c r="DP11" s="24">
        <f t="shared" si="42"/>
        <v>0</v>
      </c>
      <c r="DQ11" s="24">
        <f t="shared" si="42"/>
        <v>0</v>
      </c>
      <c r="DR11" s="24">
        <f t="shared" si="43"/>
        <v>0</v>
      </c>
      <c r="DS11" s="24">
        <f t="shared" si="44"/>
        <v>0</v>
      </c>
    </row>
    <row r="12" spans="1:123" s="24" customFormat="1" ht="15.75" thickBot="1">
      <c r="A12" s="24" t="s">
        <v>194</v>
      </c>
      <c r="B12" s="30">
        <v>10</v>
      </c>
      <c r="C12" s="126" t="s">
        <v>205</v>
      </c>
      <c r="D12" s="85" t="s">
        <v>36</v>
      </c>
      <c r="E12" s="43"/>
      <c r="F12" s="43"/>
      <c r="G12" s="43">
        <v>1</v>
      </c>
      <c r="H12" s="43">
        <v>1</v>
      </c>
      <c r="I12" s="43"/>
      <c r="J12" s="43">
        <v>2</v>
      </c>
      <c r="K12" s="43">
        <v>1</v>
      </c>
      <c r="L12" s="33"/>
      <c r="M12" s="227"/>
      <c r="N12" s="33"/>
      <c r="O12" s="33"/>
      <c r="P12" s="33"/>
      <c r="Q12" s="227"/>
      <c r="R12" s="226">
        <v>1</v>
      </c>
      <c r="S12" s="33"/>
      <c r="T12" s="50" t="s">
        <v>36</v>
      </c>
      <c r="U12" s="33"/>
      <c r="V12" s="33"/>
      <c r="W12" s="33"/>
      <c r="X12" s="33"/>
      <c r="Y12" s="33"/>
      <c r="Z12" s="33">
        <v>1</v>
      </c>
      <c r="AA12" s="33"/>
      <c r="AB12" s="33"/>
      <c r="AC12" s="33"/>
      <c r="AD12" s="33"/>
      <c r="AE12" s="33"/>
      <c r="AF12" s="33"/>
      <c r="AG12" s="33"/>
      <c r="AH12" s="33"/>
      <c r="AI12" s="33"/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20"/>
        <v>2</v>
      </c>
      <c r="BA12" s="30">
        <f t="shared" si="0"/>
        <v>0</v>
      </c>
      <c r="BB12" s="31">
        <f t="shared" si="0"/>
        <v>0</v>
      </c>
      <c r="BC12" s="31">
        <f t="shared" si="21"/>
        <v>0</v>
      </c>
      <c r="BD12" s="31">
        <f t="shared" si="1"/>
        <v>1</v>
      </c>
      <c r="BE12" s="31">
        <f t="shared" si="22"/>
        <v>1</v>
      </c>
      <c r="BF12" s="31">
        <f t="shared" si="2"/>
        <v>1</v>
      </c>
      <c r="BG12" s="31">
        <f t="shared" si="23"/>
        <v>2</v>
      </c>
      <c r="BH12" s="31">
        <f t="shared" si="3"/>
        <v>0</v>
      </c>
      <c r="BI12" s="31">
        <f t="shared" si="3"/>
        <v>3</v>
      </c>
      <c r="BJ12" s="31">
        <f t="shared" si="3"/>
        <v>1</v>
      </c>
      <c r="BK12" s="31">
        <f t="shared" si="24"/>
        <v>0</v>
      </c>
      <c r="BL12" s="31">
        <f t="shared" si="24"/>
        <v>0</v>
      </c>
      <c r="BM12" s="31">
        <f t="shared" si="25"/>
        <v>0</v>
      </c>
      <c r="BN12" s="31">
        <f t="shared" si="4"/>
        <v>0</v>
      </c>
      <c r="BO12" s="31">
        <f t="shared" si="4"/>
        <v>0</v>
      </c>
      <c r="BP12" s="31">
        <f t="shared" si="26"/>
        <v>0</v>
      </c>
      <c r="BQ12" s="31">
        <f t="shared" si="27"/>
        <v>0</v>
      </c>
      <c r="BR12" s="31">
        <f t="shared" si="27"/>
        <v>0</v>
      </c>
      <c r="BS12" s="31">
        <f t="shared" si="28"/>
        <v>0</v>
      </c>
      <c r="BT12" s="31">
        <f t="shared" si="5"/>
        <v>1</v>
      </c>
      <c r="BU12" s="32">
        <f t="shared" si="5"/>
        <v>0</v>
      </c>
      <c r="BV12" s="32">
        <f t="shared" si="29"/>
        <v>0</v>
      </c>
      <c r="BX12" s="30">
        <f t="shared" si="30"/>
        <v>100</v>
      </c>
      <c r="BY12" s="31">
        <f t="shared" si="31"/>
        <v>30</v>
      </c>
      <c r="BZ12" s="31">
        <f t="shared" si="32"/>
        <v>5</v>
      </c>
      <c r="CA12" s="31">
        <f t="shared" si="33"/>
        <v>0</v>
      </c>
      <c r="CB12" s="31">
        <f t="shared" si="34"/>
        <v>25</v>
      </c>
      <c r="CC12" s="32">
        <f t="shared" si="35"/>
        <v>160</v>
      </c>
      <c r="CD12" s="176">
        <f t="shared" si="6"/>
        <v>13.333333333333343</v>
      </c>
      <c r="CE12" s="24">
        <f t="shared" si="36"/>
        <v>3</v>
      </c>
      <c r="CF12" s="176">
        <f t="shared" si="7"/>
        <v>-26.666666666666657</v>
      </c>
      <c r="CG12" s="24" t="str">
        <f t="shared" si="37"/>
        <v>NAO</v>
      </c>
      <c r="CH12" s="176">
        <f t="shared" si="8"/>
        <v>-80</v>
      </c>
      <c r="CI12" s="24" t="str">
        <f t="shared" si="38"/>
        <v>NAO</v>
      </c>
      <c r="CJ12" s="24">
        <f t="shared" si="9"/>
        <v>1.9224992490237309</v>
      </c>
      <c r="CK12" s="24">
        <f t="shared" si="10"/>
        <v>1.9224992490237309</v>
      </c>
      <c r="CM12" s="24">
        <f t="shared" si="11"/>
        <v>0</v>
      </c>
      <c r="CN12" s="24">
        <f t="shared" si="12"/>
        <v>0</v>
      </c>
      <c r="CO12" s="24">
        <f t="shared" si="13"/>
        <v>2</v>
      </c>
      <c r="CP12" s="24">
        <f t="shared" si="14"/>
        <v>8.3333333333333339</v>
      </c>
      <c r="CQ12" s="24">
        <f t="shared" si="15"/>
        <v>0</v>
      </c>
      <c r="CR12" s="24">
        <f t="shared" si="15"/>
        <v>11.111111111111111</v>
      </c>
      <c r="CS12" s="24">
        <f t="shared" si="15"/>
        <v>33.333333333333336</v>
      </c>
      <c r="CT12" s="24" t="e">
        <f t="shared" si="15"/>
        <v>#DIV/0!</v>
      </c>
      <c r="CU12" s="24" t="e">
        <f t="shared" si="15"/>
        <v>#DIV/0!</v>
      </c>
      <c r="CV12" s="24">
        <f t="shared" si="16"/>
        <v>0</v>
      </c>
      <c r="CW12" s="24">
        <f t="shared" si="16"/>
        <v>0</v>
      </c>
      <c r="CX12" s="24">
        <f t="shared" si="16"/>
        <v>0</v>
      </c>
      <c r="CY12" s="24" t="e">
        <f t="shared" si="16"/>
        <v>#DIV/0!</v>
      </c>
      <c r="CZ12" s="24" t="e">
        <f t="shared" si="16"/>
        <v>#DIV/0!</v>
      </c>
      <c r="DA12" s="24">
        <f t="shared" si="17"/>
        <v>19.607843137254903</v>
      </c>
      <c r="DB12" s="24">
        <f t="shared" si="17"/>
        <v>0</v>
      </c>
      <c r="DC12" s="24">
        <f t="shared" si="17"/>
        <v>0</v>
      </c>
      <c r="DE12" s="24">
        <f t="shared" si="39"/>
        <v>0</v>
      </c>
      <c r="DF12" s="24">
        <f t="shared" si="39"/>
        <v>0</v>
      </c>
      <c r="DG12" s="24">
        <f t="shared" si="40"/>
        <v>1</v>
      </c>
      <c r="DH12" s="24">
        <f t="shared" si="41"/>
        <v>1</v>
      </c>
      <c r="DI12" s="24">
        <f t="shared" si="18"/>
        <v>0</v>
      </c>
      <c r="DJ12" s="24">
        <f t="shared" si="18"/>
        <v>1</v>
      </c>
      <c r="DK12" s="24">
        <f t="shared" si="18"/>
        <v>1</v>
      </c>
      <c r="DL12" s="24">
        <f t="shared" si="18"/>
        <v>0</v>
      </c>
      <c r="DM12" s="24">
        <f t="shared" si="18"/>
        <v>0</v>
      </c>
      <c r="DN12" s="24">
        <f t="shared" si="19"/>
        <v>0</v>
      </c>
      <c r="DO12" s="24">
        <f t="shared" si="42"/>
        <v>0</v>
      </c>
      <c r="DP12" s="24">
        <f t="shared" si="42"/>
        <v>0</v>
      </c>
      <c r="DQ12" s="24">
        <f t="shared" si="42"/>
        <v>0</v>
      </c>
      <c r="DR12" s="24">
        <f t="shared" si="43"/>
        <v>1</v>
      </c>
      <c r="DS12" s="24">
        <f t="shared" si="44"/>
        <v>0</v>
      </c>
    </row>
    <row r="13" spans="1:123" s="24" customFormat="1" ht="15.75" thickBot="1">
      <c r="A13" s="24" t="s">
        <v>194</v>
      </c>
      <c r="B13" s="30">
        <v>11</v>
      </c>
      <c r="C13" s="126" t="s">
        <v>206</v>
      </c>
      <c r="D13" s="85" t="s">
        <v>76</v>
      </c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50" t="s">
        <v>76</v>
      </c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20"/>
        <v>0</v>
      </c>
      <c r="BA13" s="30">
        <f t="shared" si="0"/>
        <v>0</v>
      </c>
      <c r="BB13" s="31">
        <f t="shared" si="0"/>
        <v>0</v>
      </c>
      <c r="BC13" s="31">
        <f t="shared" si="21"/>
        <v>0</v>
      </c>
      <c r="BD13" s="31">
        <f t="shared" si="1"/>
        <v>0</v>
      </c>
      <c r="BE13" s="31">
        <f t="shared" si="22"/>
        <v>0</v>
      </c>
      <c r="BF13" s="31">
        <f t="shared" si="2"/>
        <v>0</v>
      </c>
      <c r="BG13" s="31">
        <f t="shared" si="23"/>
        <v>0</v>
      </c>
      <c r="BH13" s="31">
        <f t="shared" si="3"/>
        <v>0</v>
      </c>
      <c r="BI13" s="31">
        <f t="shared" si="3"/>
        <v>0</v>
      </c>
      <c r="BJ13" s="31">
        <f t="shared" si="3"/>
        <v>0</v>
      </c>
      <c r="BK13" s="31">
        <f t="shared" si="24"/>
        <v>0</v>
      </c>
      <c r="BL13" s="31">
        <f t="shared" si="24"/>
        <v>0</v>
      </c>
      <c r="BM13" s="31">
        <f t="shared" si="25"/>
        <v>0</v>
      </c>
      <c r="BN13" s="31">
        <f t="shared" si="4"/>
        <v>0</v>
      </c>
      <c r="BO13" s="31">
        <f t="shared" si="4"/>
        <v>0</v>
      </c>
      <c r="BP13" s="31">
        <f t="shared" si="26"/>
        <v>0</v>
      </c>
      <c r="BQ13" s="31">
        <f t="shared" si="27"/>
        <v>0</v>
      </c>
      <c r="BR13" s="31">
        <f t="shared" si="27"/>
        <v>0</v>
      </c>
      <c r="BS13" s="31">
        <f t="shared" si="28"/>
        <v>0</v>
      </c>
      <c r="BT13" s="31">
        <f t="shared" si="5"/>
        <v>0</v>
      </c>
      <c r="BU13" s="32">
        <f t="shared" si="5"/>
        <v>0</v>
      </c>
      <c r="BV13" s="32">
        <f t="shared" si="29"/>
        <v>0</v>
      </c>
      <c r="BX13" s="30">
        <f t="shared" si="30"/>
        <v>0</v>
      </c>
      <c r="BY13" s="31">
        <f t="shared" si="31"/>
        <v>0</v>
      </c>
      <c r="BZ13" s="31">
        <f t="shared" si="32"/>
        <v>0</v>
      </c>
      <c r="CA13" s="31">
        <f t="shared" si="33"/>
        <v>0</v>
      </c>
      <c r="CB13" s="31">
        <f t="shared" si="34"/>
        <v>0</v>
      </c>
      <c r="CC13" s="32" t="str">
        <f t="shared" si="35"/>
        <v/>
      </c>
      <c r="CD13" s="176" t="e">
        <f t="shared" si="6"/>
        <v>#VALUE!</v>
      </c>
      <c r="CE13" s="24" t="str">
        <f t="shared" si="36"/>
        <v xml:space="preserve"> </v>
      </c>
      <c r="CF13" s="176" t="e">
        <f t="shared" si="7"/>
        <v>#VALUE!</v>
      </c>
      <c r="CG13" s="24" t="str">
        <f t="shared" si="37"/>
        <v xml:space="preserve"> </v>
      </c>
      <c r="CH13" s="176" t="e">
        <f t="shared" si="8"/>
        <v>#VALUE!</v>
      </c>
      <c r="CI13" s="24" t="str">
        <f t="shared" si="38"/>
        <v xml:space="preserve"> </v>
      </c>
      <c r="CJ13" s="24" t="e">
        <f t="shared" si="9"/>
        <v>#VALUE!</v>
      </c>
      <c r="CK13" s="24" t="e">
        <f t="shared" si="10"/>
        <v>#VALUE!</v>
      </c>
      <c r="CM13" s="24">
        <f t="shared" si="11"/>
        <v>0</v>
      </c>
      <c r="CN13" s="24">
        <f t="shared" si="12"/>
        <v>0</v>
      </c>
      <c r="CO13" s="24">
        <f t="shared" si="13"/>
        <v>0</v>
      </c>
      <c r="CP13" s="24">
        <f t="shared" si="14"/>
        <v>0</v>
      </c>
      <c r="CQ13" s="24">
        <f t="shared" si="15"/>
        <v>0</v>
      </c>
      <c r="CR13" s="24">
        <f t="shared" si="15"/>
        <v>0</v>
      </c>
      <c r="CS13" s="24">
        <f t="shared" si="15"/>
        <v>0</v>
      </c>
      <c r="CT13" s="24" t="e">
        <f t="shared" si="15"/>
        <v>#DIV/0!</v>
      </c>
      <c r="CU13" s="24" t="e">
        <f t="shared" si="15"/>
        <v>#DIV/0!</v>
      </c>
      <c r="CV13" s="24">
        <f t="shared" si="16"/>
        <v>0</v>
      </c>
      <c r="CW13" s="24">
        <f t="shared" si="16"/>
        <v>0</v>
      </c>
      <c r="CX13" s="24">
        <f t="shared" si="16"/>
        <v>0</v>
      </c>
      <c r="CY13" s="24" t="e">
        <f t="shared" si="16"/>
        <v>#DIV/0!</v>
      </c>
      <c r="CZ13" s="24" t="e">
        <f t="shared" si="16"/>
        <v>#DIV/0!</v>
      </c>
      <c r="DA13" s="24">
        <f t="shared" si="17"/>
        <v>0</v>
      </c>
      <c r="DB13" s="24">
        <f t="shared" si="17"/>
        <v>0</v>
      </c>
      <c r="DC13" s="24">
        <f t="shared" si="17"/>
        <v>0</v>
      </c>
      <c r="DE13" s="24">
        <f t="shared" si="39"/>
        <v>0</v>
      </c>
      <c r="DF13" s="24">
        <f t="shared" si="39"/>
        <v>0</v>
      </c>
      <c r="DG13" s="24">
        <f t="shared" si="40"/>
        <v>0</v>
      </c>
      <c r="DH13" s="24">
        <f t="shared" si="41"/>
        <v>0</v>
      </c>
      <c r="DI13" s="24">
        <f t="shared" si="18"/>
        <v>0</v>
      </c>
      <c r="DJ13" s="24">
        <f t="shared" si="18"/>
        <v>0</v>
      </c>
      <c r="DK13" s="24">
        <f t="shared" si="18"/>
        <v>0</v>
      </c>
      <c r="DL13" s="24">
        <f t="shared" si="18"/>
        <v>0</v>
      </c>
      <c r="DM13" s="24">
        <f t="shared" si="18"/>
        <v>0</v>
      </c>
      <c r="DN13" s="24">
        <f t="shared" si="19"/>
        <v>0</v>
      </c>
      <c r="DO13" s="24">
        <f t="shared" si="42"/>
        <v>0</v>
      </c>
      <c r="DP13" s="24">
        <f t="shared" si="42"/>
        <v>0</v>
      </c>
      <c r="DQ13" s="24">
        <f t="shared" si="42"/>
        <v>0</v>
      </c>
      <c r="DR13" s="24">
        <f t="shared" si="43"/>
        <v>0</v>
      </c>
      <c r="DS13" s="24">
        <f t="shared" si="44"/>
        <v>0</v>
      </c>
    </row>
    <row r="14" spans="1:123" s="24" customFormat="1" ht="15.75" thickBot="1">
      <c r="A14" s="24" t="s">
        <v>194</v>
      </c>
      <c r="B14" s="30">
        <v>12</v>
      </c>
      <c r="C14" s="126" t="s">
        <v>207</v>
      </c>
      <c r="D14" s="85" t="s">
        <v>76</v>
      </c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226">
        <v>1</v>
      </c>
      <c r="T14" s="50" t="s">
        <v>76</v>
      </c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50"/>
      <c r="AK14" s="9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 t="shared" si="20"/>
        <v>0</v>
      </c>
      <c r="BA14" s="30">
        <f t="shared" si="0"/>
        <v>0</v>
      </c>
      <c r="BB14" s="31">
        <f t="shared" si="0"/>
        <v>0</v>
      </c>
      <c r="BC14" s="31">
        <f t="shared" si="21"/>
        <v>0</v>
      </c>
      <c r="BD14" s="31">
        <f t="shared" si="1"/>
        <v>0</v>
      </c>
      <c r="BE14" s="31">
        <f t="shared" si="22"/>
        <v>0</v>
      </c>
      <c r="BF14" s="31">
        <f t="shared" si="2"/>
        <v>0</v>
      </c>
      <c r="BG14" s="31">
        <f t="shared" si="23"/>
        <v>0</v>
      </c>
      <c r="BH14" s="31">
        <f t="shared" si="3"/>
        <v>0</v>
      </c>
      <c r="BI14" s="31">
        <f t="shared" si="3"/>
        <v>0</v>
      </c>
      <c r="BJ14" s="31">
        <f t="shared" si="3"/>
        <v>0</v>
      </c>
      <c r="BK14" s="31">
        <f t="shared" si="24"/>
        <v>0</v>
      </c>
      <c r="BL14" s="31">
        <f t="shared" si="24"/>
        <v>0</v>
      </c>
      <c r="BM14" s="31">
        <f t="shared" si="25"/>
        <v>0</v>
      </c>
      <c r="BN14" s="31">
        <f t="shared" si="4"/>
        <v>0</v>
      </c>
      <c r="BO14" s="31">
        <f t="shared" si="4"/>
        <v>0</v>
      </c>
      <c r="BP14" s="31">
        <f t="shared" si="26"/>
        <v>0</v>
      </c>
      <c r="BQ14" s="31">
        <f t="shared" si="27"/>
        <v>0</v>
      </c>
      <c r="BR14" s="31">
        <f t="shared" si="27"/>
        <v>0</v>
      </c>
      <c r="BS14" s="31">
        <f t="shared" si="28"/>
        <v>0</v>
      </c>
      <c r="BT14" s="31">
        <f t="shared" si="5"/>
        <v>0</v>
      </c>
      <c r="BU14" s="32">
        <f t="shared" si="5"/>
        <v>1</v>
      </c>
      <c r="BV14" s="32">
        <f t="shared" si="29"/>
        <v>1</v>
      </c>
      <c r="BX14" s="30">
        <f t="shared" si="30"/>
        <v>0</v>
      </c>
      <c r="BY14" s="31">
        <f t="shared" si="31"/>
        <v>0</v>
      </c>
      <c r="BZ14" s="31">
        <f t="shared" si="32"/>
        <v>0</v>
      </c>
      <c r="CA14" s="31">
        <f t="shared" si="33"/>
        <v>0</v>
      </c>
      <c r="CB14" s="31">
        <f t="shared" si="34"/>
        <v>10</v>
      </c>
      <c r="CC14" s="32" t="str">
        <f t="shared" si="35"/>
        <v/>
      </c>
      <c r="CD14" s="176" t="e">
        <f t="shared" si="6"/>
        <v>#VALUE!</v>
      </c>
      <c r="CE14" s="24" t="str">
        <f t="shared" si="36"/>
        <v xml:space="preserve"> </v>
      </c>
      <c r="CF14" s="176" t="e">
        <f t="shared" si="7"/>
        <v>#VALUE!</v>
      </c>
      <c r="CG14" s="24" t="str">
        <f t="shared" si="37"/>
        <v xml:space="preserve"> </v>
      </c>
      <c r="CH14" s="176" t="e">
        <f t="shared" si="8"/>
        <v>#VALUE!</v>
      </c>
      <c r="CI14" s="24" t="str">
        <f t="shared" si="38"/>
        <v xml:space="preserve"> </v>
      </c>
      <c r="CJ14" s="24" t="e">
        <f t="shared" si="9"/>
        <v>#VALUE!</v>
      </c>
      <c r="CK14" s="24" t="e">
        <f t="shared" si="10"/>
        <v>#VALUE!</v>
      </c>
      <c r="CM14" s="24">
        <f t="shared" si="11"/>
        <v>0</v>
      </c>
      <c r="CN14" s="24">
        <f t="shared" si="12"/>
        <v>0</v>
      </c>
      <c r="CO14" s="24">
        <f t="shared" si="13"/>
        <v>0</v>
      </c>
      <c r="CP14" s="24">
        <f t="shared" si="14"/>
        <v>0</v>
      </c>
      <c r="CQ14" s="24">
        <f t="shared" si="15"/>
        <v>0</v>
      </c>
      <c r="CR14" s="24">
        <f t="shared" si="15"/>
        <v>0</v>
      </c>
      <c r="CS14" s="24">
        <f t="shared" si="15"/>
        <v>0</v>
      </c>
      <c r="CT14" s="24" t="e">
        <f t="shared" si="15"/>
        <v>#DIV/0!</v>
      </c>
      <c r="CU14" s="24" t="e">
        <f t="shared" si="15"/>
        <v>#DIV/0!</v>
      </c>
      <c r="CV14" s="24">
        <f t="shared" si="16"/>
        <v>0</v>
      </c>
      <c r="CW14" s="24">
        <f t="shared" si="16"/>
        <v>0</v>
      </c>
      <c r="CX14" s="24">
        <f t="shared" si="16"/>
        <v>0</v>
      </c>
      <c r="CY14" s="24" t="e">
        <f t="shared" si="16"/>
        <v>#DIV/0!</v>
      </c>
      <c r="CZ14" s="24" t="e">
        <f t="shared" si="16"/>
        <v>#DIV/0!</v>
      </c>
      <c r="DA14" s="24">
        <f t="shared" si="17"/>
        <v>0</v>
      </c>
      <c r="DB14" s="24">
        <f t="shared" si="17"/>
        <v>20</v>
      </c>
      <c r="DC14" s="24">
        <f t="shared" si="17"/>
        <v>20</v>
      </c>
      <c r="DE14" s="24">
        <f t="shared" si="39"/>
        <v>0</v>
      </c>
      <c r="DF14" s="24">
        <f t="shared" si="39"/>
        <v>0</v>
      </c>
      <c r="DG14" s="24">
        <f t="shared" si="40"/>
        <v>0</v>
      </c>
      <c r="DH14" s="24">
        <f t="shared" si="41"/>
        <v>0</v>
      </c>
      <c r="DI14" s="24">
        <f t="shared" si="18"/>
        <v>0</v>
      </c>
      <c r="DJ14" s="24">
        <f t="shared" si="18"/>
        <v>0</v>
      </c>
      <c r="DK14" s="24">
        <f t="shared" si="18"/>
        <v>0</v>
      </c>
      <c r="DL14" s="24">
        <f t="shared" si="18"/>
        <v>0</v>
      </c>
      <c r="DM14" s="24">
        <f t="shared" si="18"/>
        <v>0</v>
      </c>
      <c r="DN14" s="24">
        <f t="shared" si="19"/>
        <v>0</v>
      </c>
      <c r="DO14" s="24">
        <f t="shared" si="42"/>
        <v>0</v>
      </c>
      <c r="DP14" s="24">
        <f t="shared" si="42"/>
        <v>0</v>
      </c>
      <c r="DQ14" s="24">
        <f t="shared" si="42"/>
        <v>0</v>
      </c>
      <c r="DR14" s="24">
        <f t="shared" si="43"/>
        <v>0</v>
      </c>
      <c r="DS14" s="24">
        <f t="shared" si="44"/>
        <v>1</v>
      </c>
    </row>
    <row r="15" spans="1:123" s="24" customFormat="1" ht="15.75" thickBot="1">
      <c r="A15" s="24" t="s">
        <v>194</v>
      </c>
      <c r="B15" s="30">
        <v>13</v>
      </c>
      <c r="C15" s="126" t="s">
        <v>208</v>
      </c>
      <c r="D15" s="50" t="s">
        <v>36</v>
      </c>
      <c r="E15" s="33"/>
      <c r="F15" s="33">
        <v>1</v>
      </c>
      <c r="G15" s="33">
        <v>1</v>
      </c>
      <c r="H15" s="33"/>
      <c r="I15" s="33"/>
      <c r="J15" s="33">
        <v>1</v>
      </c>
      <c r="K15" s="33"/>
      <c r="L15" s="33"/>
      <c r="M15" s="33"/>
      <c r="N15" s="33"/>
      <c r="O15" s="33"/>
      <c r="P15" s="33"/>
      <c r="Q15" s="33"/>
      <c r="R15" s="33"/>
      <c r="S15" s="227"/>
      <c r="T15" s="50" t="s">
        <v>36</v>
      </c>
      <c r="U15" s="33"/>
      <c r="V15" s="33"/>
      <c r="W15" s="33">
        <v>2</v>
      </c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50"/>
      <c r="AK15" s="93"/>
      <c r="AL15" s="33"/>
      <c r="AM15" s="33"/>
      <c r="AN15" s="27"/>
      <c r="AO15" s="27"/>
      <c r="AP15" s="27"/>
      <c r="AQ15" s="27"/>
      <c r="AR15" s="28"/>
      <c r="AS15" s="26"/>
      <c r="AT15" s="26"/>
      <c r="AU15" s="26"/>
      <c r="AV15" s="26"/>
      <c r="AW15" s="26"/>
      <c r="AX15" s="26"/>
      <c r="AY15" s="26"/>
      <c r="AZ15" s="29">
        <f t="shared" si="20"/>
        <v>2</v>
      </c>
      <c r="BA15" s="30">
        <f t="shared" si="0"/>
        <v>0</v>
      </c>
      <c r="BB15" s="31">
        <f t="shared" si="0"/>
        <v>1</v>
      </c>
      <c r="BC15" s="31">
        <f t="shared" si="21"/>
        <v>1</v>
      </c>
      <c r="BD15" s="31">
        <f t="shared" si="1"/>
        <v>3</v>
      </c>
      <c r="BE15" s="31">
        <f t="shared" si="22"/>
        <v>4</v>
      </c>
      <c r="BF15" s="31">
        <f t="shared" si="2"/>
        <v>0</v>
      </c>
      <c r="BG15" s="31">
        <f t="shared" si="23"/>
        <v>4</v>
      </c>
      <c r="BH15" s="31">
        <f t="shared" si="3"/>
        <v>0</v>
      </c>
      <c r="BI15" s="31">
        <f t="shared" si="3"/>
        <v>1</v>
      </c>
      <c r="BJ15" s="31">
        <f t="shared" si="3"/>
        <v>0</v>
      </c>
      <c r="BK15" s="31">
        <f t="shared" si="24"/>
        <v>0</v>
      </c>
      <c r="BL15" s="31">
        <f t="shared" si="24"/>
        <v>0</v>
      </c>
      <c r="BM15" s="31">
        <f t="shared" si="25"/>
        <v>0</v>
      </c>
      <c r="BN15" s="31">
        <f t="shared" si="4"/>
        <v>0</v>
      </c>
      <c r="BO15" s="31">
        <f t="shared" si="4"/>
        <v>0</v>
      </c>
      <c r="BP15" s="31">
        <f t="shared" si="26"/>
        <v>0</v>
      </c>
      <c r="BQ15" s="31">
        <f t="shared" si="27"/>
        <v>0</v>
      </c>
      <c r="BR15" s="31">
        <f t="shared" si="27"/>
        <v>0</v>
      </c>
      <c r="BS15" s="31">
        <f t="shared" si="28"/>
        <v>0</v>
      </c>
      <c r="BT15" s="31">
        <f t="shared" si="5"/>
        <v>0</v>
      </c>
      <c r="BU15" s="32">
        <f t="shared" si="5"/>
        <v>0</v>
      </c>
      <c r="BV15" s="32">
        <f t="shared" si="29"/>
        <v>0</v>
      </c>
      <c r="BX15" s="30">
        <f t="shared" si="30"/>
        <v>260</v>
      </c>
      <c r="BY15" s="31">
        <f t="shared" si="31"/>
        <v>10</v>
      </c>
      <c r="BZ15" s="31">
        <f t="shared" si="32"/>
        <v>0</v>
      </c>
      <c r="CA15" s="31">
        <f t="shared" si="33"/>
        <v>0</v>
      </c>
      <c r="CB15" s="31">
        <f t="shared" si="34"/>
        <v>0</v>
      </c>
      <c r="CC15" s="32">
        <f t="shared" si="35"/>
        <v>270</v>
      </c>
      <c r="CD15" s="176">
        <f t="shared" si="6"/>
        <v>123.33333333333334</v>
      </c>
      <c r="CE15" s="24">
        <f t="shared" si="36"/>
        <v>3</v>
      </c>
      <c r="CF15" s="176">
        <f t="shared" si="7"/>
        <v>83.333333333333343</v>
      </c>
      <c r="CG15" s="24">
        <f t="shared" si="37"/>
        <v>4</v>
      </c>
      <c r="CH15" s="176">
        <f t="shared" si="8"/>
        <v>30</v>
      </c>
      <c r="CI15" s="24">
        <f t="shared" si="38"/>
        <v>5</v>
      </c>
      <c r="CJ15" s="24">
        <f t="shared" si="9"/>
        <v>3.2442174827275458</v>
      </c>
      <c r="CK15" s="24">
        <f t="shared" si="10"/>
        <v>3.2442174827275458</v>
      </c>
      <c r="CM15" s="24">
        <f t="shared" si="11"/>
        <v>0</v>
      </c>
      <c r="CN15" s="24">
        <f t="shared" si="12"/>
        <v>4.7619047619047619</v>
      </c>
      <c r="CO15" s="24">
        <f t="shared" si="13"/>
        <v>6</v>
      </c>
      <c r="CP15" s="24">
        <f t="shared" si="14"/>
        <v>0</v>
      </c>
      <c r="CQ15" s="24">
        <f t="shared" si="15"/>
        <v>0</v>
      </c>
      <c r="CR15" s="24">
        <f t="shared" si="15"/>
        <v>3.7037037037037033</v>
      </c>
      <c r="CS15" s="24">
        <f t="shared" si="15"/>
        <v>0</v>
      </c>
      <c r="CT15" s="24" t="e">
        <f t="shared" si="15"/>
        <v>#DIV/0!</v>
      </c>
      <c r="CU15" s="24" t="e">
        <f t="shared" si="15"/>
        <v>#DIV/0!</v>
      </c>
      <c r="CV15" s="24">
        <f t="shared" si="16"/>
        <v>0</v>
      </c>
      <c r="CW15" s="24">
        <f t="shared" si="16"/>
        <v>0</v>
      </c>
      <c r="CX15" s="24">
        <f t="shared" si="16"/>
        <v>0</v>
      </c>
      <c r="CY15" s="24" t="e">
        <f t="shared" si="16"/>
        <v>#DIV/0!</v>
      </c>
      <c r="CZ15" s="24" t="e">
        <f t="shared" si="16"/>
        <v>#DIV/0!</v>
      </c>
      <c r="DA15" s="24">
        <f t="shared" si="17"/>
        <v>0</v>
      </c>
      <c r="DB15" s="24">
        <f t="shared" si="17"/>
        <v>0</v>
      </c>
      <c r="DC15" s="24">
        <f t="shared" si="17"/>
        <v>0</v>
      </c>
      <c r="DE15" s="24">
        <f t="shared" si="39"/>
        <v>0</v>
      </c>
      <c r="DF15" s="24">
        <f t="shared" si="39"/>
        <v>1</v>
      </c>
      <c r="DG15" s="24">
        <f t="shared" si="40"/>
        <v>1</v>
      </c>
      <c r="DH15" s="24">
        <f t="shared" si="41"/>
        <v>0</v>
      </c>
      <c r="DI15" s="24">
        <f t="shared" si="18"/>
        <v>0</v>
      </c>
      <c r="DJ15" s="24">
        <f t="shared" si="18"/>
        <v>1</v>
      </c>
      <c r="DK15" s="24">
        <f t="shared" si="18"/>
        <v>0</v>
      </c>
      <c r="DL15" s="24">
        <f t="shared" si="18"/>
        <v>0</v>
      </c>
      <c r="DM15" s="24">
        <f t="shared" si="18"/>
        <v>0</v>
      </c>
      <c r="DN15" s="24">
        <f t="shared" si="19"/>
        <v>0</v>
      </c>
      <c r="DO15" s="24">
        <f t="shared" si="42"/>
        <v>0</v>
      </c>
      <c r="DP15" s="24">
        <f t="shared" si="42"/>
        <v>0</v>
      </c>
      <c r="DQ15" s="24">
        <f t="shared" si="42"/>
        <v>0</v>
      </c>
      <c r="DR15" s="24">
        <f t="shared" si="43"/>
        <v>0</v>
      </c>
      <c r="DS15" s="24">
        <f t="shared" si="44"/>
        <v>0</v>
      </c>
    </row>
    <row r="16" spans="1:123" s="24" customFormat="1" ht="15.75" thickBot="1">
      <c r="A16" s="24" t="s">
        <v>194</v>
      </c>
      <c r="B16" s="30">
        <v>14</v>
      </c>
      <c r="C16" s="126" t="s">
        <v>209</v>
      </c>
      <c r="D16" s="50" t="s">
        <v>36</v>
      </c>
      <c r="E16" s="33"/>
      <c r="F16" s="33">
        <v>1</v>
      </c>
      <c r="G16" s="33"/>
      <c r="H16" s="33">
        <v>1</v>
      </c>
      <c r="I16" s="33"/>
      <c r="J16" s="33"/>
      <c r="K16" s="33"/>
      <c r="L16" s="227"/>
      <c r="M16" s="227"/>
      <c r="N16" s="33"/>
      <c r="O16" s="33"/>
      <c r="P16" s="227"/>
      <c r="Q16" s="33"/>
      <c r="R16" s="226">
        <v>1</v>
      </c>
      <c r="S16" s="226">
        <v>1</v>
      </c>
      <c r="T16" s="50" t="s">
        <v>36</v>
      </c>
      <c r="U16" s="33"/>
      <c r="V16" s="33"/>
      <c r="W16" s="33">
        <v>1</v>
      </c>
      <c r="X16" s="33"/>
      <c r="Y16" s="33"/>
      <c r="Z16" s="33">
        <v>1</v>
      </c>
      <c r="AA16" s="33"/>
      <c r="AB16" s="33"/>
      <c r="AC16" s="33"/>
      <c r="AD16" s="33"/>
      <c r="AE16" s="33"/>
      <c r="AF16" s="33"/>
      <c r="AG16" s="33"/>
      <c r="AH16" s="33"/>
      <c r="AI16" s="33"/>
      <c r="AJ16" s="50"/>
      <c r="AK16" s="93"/>
      <c r="AL16" s="33"/>
      <c r="AM16" s="33"/>
      <c r="AN16" s="27"/>
      <c r="AO16" s="27"/>
      <c r="AP16" s="27"/>
      <c r="AQ16" s="27"/>
      <c r="AR16" s="28"/>
      <c r="AS16" s="26"/>
      <c r="AT16" s="26"/>
      <c r="AU16" s="26"/>
      <c r="AV16" s="26"/>
      <c r="AW16" s="26"/>
      <c r="AX16" s="26"/>
      <c r="AY16" s="26"/>
      <c r="AZ16" s="29">
        <f t="shared" si="20"/>
        <v>2</v>
      </c>
      <c r="BA16" s="30">
        <f t="shared" si="0"/>
        <v>0</v>
      </c>
      <c r="BB16" s="31">
        <f t="shared" si="0"/>
        <v>1</v>
      </c>
      <c r="BC16" s="31">
        <f t="shared" si="21"/>
        <v>1</v>
      </c>
      <c r="BD16" s="31">
        <f t="shared" si="1"/>
        <v>1</v>
      </c>
      <c r="BE16" s="31">
        <f t="shared" si="22"/>
        <v>2</v>
      </c>
      <c r="BF16" s="31">
        <f t="shared" si="2"/>
        <v>1</v>
      </c>
      <c r="BG16" s="31">
        <f t="shared" si="23"/>
        <v>3</v>
      </c>
      <c r="BH16" s="31">
        <f t="shared" si="3"/>
        <v>0</v>
      </c>
      <c r="BI16" s="31">
        <f t="shared" si="3"/>
        <v>1</v>
      </c>
      <c r="BJ16" s="31">
        <f t="shared" si="3"/>
        <v>0</v>
      </c>
      <c r="BK16" s="31">
        <f t="shared" si="24"/>
        <v>0</v>
      </c>
      <c r="BL16" s="31">
        <f t="shared" si="24"/>
        <v>0</v>
      </c>
      <c r="BM16" s="31">
        <f t="shared" si="25"/>
        <v>0</v>
      </c>
      <c r="BN16" s="31">
        <f t="shared" si="4"/>
        <v>0</v>
      </c>
      <c r="BO16" s="31">
        <f t="shared" si="4"/>
        <v>0</v>
      </c>
      <c r="BP16" s="31">
        <f t="shared" si="26"/>
        <v>0</v>
      </c>
      <c r="BQ16" s="31">
        <f t="shared" si="27"/>
        <v>0</v>
      </c>
      <c r="BR16" s="31">
        <f t="shared" si="27"/>
        <v>0</v>
      </c>
      <c r="BS16" s="31">
        <f t="shared" si="28"/>
        <v>0</v>
      </c>
      <c r="BT16" s="31">
        <f t="shared" si="5"/>
        <v>1</v>
      </c>
      <c r="BU16" s="32">
        <f t="shared" si="5"/>
        <v>1</v>
      </c>
      <c r="BV16" s="32">
        <f t="shared" si="29"/>
        <v>1</v>
      </c>
      <c r="BX16" s="30">
        <f t="shared" si="30"/>
        <v>180</v>
      </c>
      <c r="BY16" s="31">
        <f t="shared" si="31"/>
        <v>10</v>
      </c>
      <c r="BZ16" s="31">
        <f t="shared" si="32"/>
        <v>0</v>
      </c>
      <c r="CA16" s="31">
        <f t="shared" si="33"/>
        <v>0</v>
      </c>
      <c r="CB16" s="31">
        <f t="shared" si="34"/>
        <v>35</v>
      </c>
      <c r="CC16" s="32">
        <f t="shared" si="35"/>
        <v>225</v>
      </c>
      <c r="CD16" s="176">
        <f t="shared" si="6"/>
        <v>78.333333333333343</v>
      </c>
      <c r="CE16" s="24">
        <f t="shared" si="36"/>
        <v>3</v>
      </c>
      <c r="CF16" s="176">
        <f t="shared" si="7"/>
        <v>38.333333333333343</v>
      </c>
      <c r="CG16" s="24">
        <f t="shared" si="37"/>
        <v>4</v>
      </c>
      <c r="CH16" s="176">
        <f t="shared" si="8"/>
        <v>-15</v>
      </c>
      <c r="CI16" s="24" t="str">
        <f t="shared" si="38"/>
        <v>NAO</v>
      </c>
      <c r="CJ16" s="24">
        <f t="shared" si="9"/>
        <v>2.7035145689396214</v>
      </c>
      <c r="CK16" s="24">
        <f t="shared" si="10"/>
        <v>2.7035145689396214</v>
      </c>
      <c r="CM16" s="24">
        <f t="shared" si="11"/>
        <v>0</v>
      </c>
      <c r="CN16" s="24">
        <f t="shared" si="12"/>
        <v>4.7619047619047619</v>
      </c>
      <c r="CO16" s="24">
        <f t="shared" si="13"/>
        <v>2</v>
      </c>
      <c r="CP16" s="24">
        <f t="shared" si="14"/>
        <v>8.3333333333333339</v>
      </c>
      <c r="CQ16" s="24">
        <f t="shared" si="15"/>
        <v>0</v>
      </c>
      <c r="CR16" s="24">
        <f t="shared" si="15"/>
        <v>3.7037037037037033</v>
      </c>
      <c r="CS16" s="24">
        <f t="shared" si="15"/>
        <v>0</v>
      </c>
      <c r="CT16" s="24" t="e">
        <f t="shared" si="15"/>
        <v>#DIV/0!</v>
      </c>
      <c r="CU16" s="24" t="e">
        <f t="shared" si="15"/>
        <v>#DIV/0!</v>
      </c>
      <c r="CV16" s="24">
        <f t="shared" si="16"/>
        <v>0</v>
      </c>
      <c r="CW16" s="24">
        <f t="shared" si="16"/>
        <v>0</v>
      </c>
      <c r="CX16" s="24">
        <f t="shared" si="16"/>
        <v>0</v>
      </c>
      <c r="CY16" s="24" t="e">
        <f t="shared" si="16"/>
        <v>#DIV/0!</v>
      </c>
      <c r="CZ16" s="24" t="e">
        <f t="shared" si="16"/>
        <v>#DIV/0!</v>
      </c>
      <c r="DA16" s="24">
        <f t="shared" si="17"/>
        <v>19.607843137254903</v>
      </c>
      <c r="DB16" s="24">
        <f t="shared" si="17"/>
        <v>20</v>
      </c>
      <c r="DC16" s="24">
        <f t="shared" si="17"/>
        <v>20</v>
      </c>
      <c r="DE16" s="24">
        <f t="shared" si="39"/>
        <v>0</v>
      </c>
      <c r="DF16" s="24">
        <f t="shared" si="39"/>
        <v>1</v>
      </c>
      <c r="DG16" s="24">
        <f t="shared" si="40"/>
        <v>1</v>
      </c>
      <c r="DH16" s="24">
        <f t="shared" si="41"/>
        <v>1</v>
      </c>
      <c r="DI16" s="24">
        <f t="shared" si="18"/>
        <v>0</v>
      </c>
      <c r="DJ16" s="24">
        <f t="shared" si="18"/>
        <v>1</v>
      </c>
      <c r="DK16" s="24">
        <f t="shared" si="18"/>
        <v>0</v>
      </c>
      <c r="DL16" s="24">
        <f t="shared" si="18"/>
        <v>0</v>
      </c>
      <c r="DM16" s="24">
        <f t="shared" si="18"/>
        <v>0</v>
      </c>
      <c r="DN16" s="24">
        <f t="shared" si="19"/>
        <v>0</v>
      </c>
      <c r="DO16" s="24">
        <f t="shared" si="42"/>
        <v>0</v>
      </c>
      <c r="DP16" s="24">
        <f t="shared" si="42"/>
        <v>0</v>
      </c>
      <c r="DQ16" s="24">
        <f t="shared" si="42"/>
        <v>0</v>
      </c>
      <c r="DR16" s="24">
        <f t="shared" si="43"/>
        <v>1</v>
      </c>
      <c r="DS16" s="24">
        <f t="shared" si="44"/>
        <v>1</v>
      </c>
    </row>
    <row r="17" spans="1:123" ht="15.75" thickBot="1">
      <c r="A17" s="24" t="s">
        <v>194</v>
      </c>
      <c r="B17" s="30">
        <v>15</v>
      </c>
      <c r="C17" s="126" t="s">
        <v>210</v>
      </c>
      <c r="D17" s="50" t="s">
        <v>36</v>
      </c>
      <c r="E17" s="33"/>
      <c r="F17" s="33"/>
      <c r="G17" s="33">
        <v>1</v>
      </c>
      <c r="H17" s="33">
        <v>1</v>
      </c>
      <c r="I17" s="33"/>
      <c r="J17" s="33">
        <v>1</v>
      </c>
      <c r="K17" s="33"/>
      <c r="L17" s="33"/>
      <c r="M17" s="227"/>
      <c r="N17" s="33"/>
      <c r="O17" s="226">
        <v>2</v>
      </c>
      <c r="P17" s="33"/>
      <c r="Q17" s="227"/>
      <c r="R17" s="33"/>
      <c r="S17" s="33"/>
      <c r="T17" s="50" t="s">
        <v>36</v>
      </c>
      <c r="U17" s="33"/>
      <c r="V17" s="33"/>
      <c r="W17" s="33">
        <v>2</v>
      </c>
      <c r="X17" s="33">
        <v>1</v>
      </c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50"/>
      <c r="AK17" s="93"/>
      <c r="AL17" s="33"/>
      <c r="AM17" s="33"/>
      <c r="AN17" s="36"/>
      <c r="AO17" s="36"/>
      <c r="AP17" s="36"/>
      <c r="AQ17" s="36"/>
      <c r="AR17" s="37"/>
      <c r="AS17" s="33"/>
      <c r="AT17" s="33"/>
      <c r="AU17" s="33"/>
      <c r="AV17" s="33"/>
      <c r="AW17" s="33"/>
      <c r="AX17" s="33"/>
      <c r="AY17" s="33"/>
      <c r="AZ17" s="38">
        <f t="shared" si="20"/>
        <v>2</v>
      </c>
      <c r="BA17" s="39">
        <f t="shared" si="0"/>
        <v>0</v>
      </c>
      <c r="BB17" s="40">
        <f t="shared" si="0"/>
        <v>0</v>
      </c>
      <c r="BC17" s="31">
        <f t="shared" si="21"/>
        <v>0</v>
      </c>
      <c r="BD17" s="40">
        <f t="shared" si="1"/>
        <v>3</v>
      </c>
      <c r="BE17" s="31">
        <f t="shared" si="22"/>
        <v>3</v>
      </c>
      <c r="BF17" s="40">
        <f t="shared" si="2"/>
        <v>2</v>
      </c>
      <c r="BG17" s="31">
        <f t="shared" si="23"/>
        <v>5</v>
      </c>
      <c r="BH17" s="40">
        <f t="shared" si="3"/>
        <v>0</v>
      </c>
      <c r="BI17" s="40">
        <f t="shared" si="3"/>
        <v>1</v>
      </c>
      <c r="BJ17" s="40">
        <f t="shared" si="3"/>
        <v>0</v>
      </c>
      <c r="BK17" s="40">
        <f t="shared" si="24"/>
        <v>0</v>
      </c>
      <c r="BL17" s="40">
        <f t="shared" si="24"/>
        <v>0</v>
      </c>
      <c r="BM17" s="31">
        <f t="shared" si="25"/>
        <v>0</v>
      </c>
      <c r="BN17" s="40">
        <f t="shared" si="4"/>
        <v>0</v>
      </c>
      <c r="BO17" s="40">
        <f t="shared" si="4"/>
        <v>2</v>
      </c>
      <c r="BP17" s="40">
        <f t="shared" si="26"/>
        <v>2</v>
      </c>
      <c r="BQ17" s="40">
        <f t="shared" si="27"/>
        <v>0</v>
      </c>
      <c r="BR17" s="40">
        <f t="shared" si="27"/>
        <v>0</v>
      </c>
      <c r="BS17" s="31">
        <f t="shared" si="28"/>
        <v>0</v>
      </c>
      <c r="BT17" s="40">
        <f t="shared" si="5"/>
        <v>0</v>
      </c>
      <c r="BU17" s="41">
        <f t="shared" si="5"/>
        <v>0</v>
      </c>
      <c r="BV17" s="41">
        <f t="shared" si="29"/>
        <v>0</v>
      </c>
      <c r="BW17" s="42"/>
      <c r="BX17" s="39">
        <f t="shared" si="30"/>
        <v>260</v>
      </c>
      <c r="BY17" s="40">
        <f t="shared" si="31"/>
        <v>10</v>
      </c>
      <c r="BZ17" s="40">
        <f t="shared" si="32"/>
        <v>0</v>
      </c>
      <c r="CA17" s="40">
        <f t="shared" si="33"/>
        <v>40</v>
      </c>
      <c r="CB17" s="40">
        <f t="shared" si="34"/>
        <v>0</v>
      </c>
      <c r="CC17" s="32">
        <f t="shared" si="35"/>
        <v>310</v>
      </c>
      <c r="CD17" s="176">
        <f t="shared" si="6"/>
        <v>163.33333333333334</v>
      </c>
      <c r="CE17" s="24">
        <f t="shared" si="36"/>
        <v>3</v>
      </c>
      <c r="CF17" s="176">
        <f t="shared" si="7"/>
        <v>123.33333333333334</v>
      </c>
      <c r="CG17" s="24">
        <f t="shared" si="37"/>
        <v>4</v>
      </c>
      <c r="CH17" s="176">
        <f t="shared" si="8"/>
        <v>70</v>
      </c>
      <c r="CI17" s="24">
        <f t="shared" si="38"/>
        <v>5</v>
      </c>
      <c r="CJ17">
        <f t="shared" si="9"/>
        <v>3.7248422949834783</v>
      </c>
      <c r="CK17">
        <f t="shared" si="10"/>
        <v>3.7248422949834783</v>
      </c>
      <c r="CM17">
        <f t="shared" si="11"/>
        <v>0</v>
      </c>
      <c r="CN17">
        <f t="shared" si="12"/>
        <v>0</v>
      </c>
      <c r="CO17">
        <f t="shared" si="13"/>
        <v>6</v>
      </c>
      <c r="CP17">
        <f t="shared" si="14"/>
        <v>16.666666666666668</v>
      </c>
      <c r="CQ17">
        <f t="shared" si="15"/>
        <v>0</v>
      </c>
      <c r="CR17">
        <f t="shared" si="15"/>
        <v>3.7037037037037033</v>
      </c>
      <c r="CS17">
        <f t="shared" si="15"/>
        <v>0</v>
      </c>
      <c r="CT17" t="e">
        <f t="shared" si="15"/>
        <v>#DIV/0!</v>
      </c>
      <c r="CU17" t="e">
        <f t="shared" si="15"/>
        <v>#DIV/0!</v>
      </c>
      <c r="CV17">
        <f t="shared" si="16"/>
        <v>0</v>
      </c>
      <c r="CW17">
        <f t="shared" si="16"/>
        <v>50</v>
      </c>
      <c r="CX17">
        <f t="shared" si="16"/>
        <v>50</v>
      </c>
      <c r="CY17" t="e">
        <f t="shared" si="16"/>
        <v>#DIV/0!</v>
      </c>
      <c r="CZ17" t="e">
        <f t="shared" si="16"/>
        <v>#DIV/0!</v>
      </c>
      <c r="DA17">
        <f t="shared" si="17"/>
        <v>0</v>
      </c>
      <c r="DB17">
        <f t="shared" si="17"/>
        <v>0</v>
      </c>
      <c r="DC17">
        <f t="shared" si="17"/>
        <v>0</v>
      </c>
      <c r="DE17" s="24">
        <f t="shared" si="39"/>
        <v>0</v>
      </c>
      <c r="DF17" s="24">
        <f t="shared" si="39"/>
        <v>0</v>
      </c>
      <c r="DG17" s="24">
        <f t="shared" si="40"/>
        <v>1</v>
      </c>
      <c r="DH17" s="24">
        <f t="shared" si="41"/>
        <v>1</v>
      </c>
      <c r="DI17" s="24">
        <f t="shared" si="18"/>
        <v>0</v>
      </c>
      <c r="DJ17" s="24">
        <f t="shared" si="18"/>
        <v>1</v>
      </c>
      <c r="DK17" s="24">
        <f t="shared" si="18"/>
        <v>0</v>
      </c>
      <c r="DL17" s="24">
        <f t="shared" si="18"/>
        <v>0</v>
      </c>
      <c r="DM17" s="24">
        <f t="shared" si="18"/>
        <v>0</v>
      </c>
      <c r="DN17" s="24">
        <f t="shared" si="19"/>
        <v>0</v>
      </c>
      <c r="DO17" s="24">
        <f t="shared" si="42"/>
        <v>1</v>
      </c>
      <c r="DP17" s="24">
        <f t="shared" si="42"/>
        <v>0</v>
      </c>
      <c r="DQ17" s="24">
        <f t="shared" si="42"/>
        <v>0</v>
      </c>
      <c r="DR17" s="24">
        <f t="shared" si="43"/>
        <v>0</v>
      </c>
      <c r="DS17" s="24">
        <f t="shared" si="44"/>
        <v>0</v>
      </c>
    </row>
    <row r="18" spans="1:123" ht="15.75" thickBot="1">
      <c r="A18" s="24" t="s">
        <v>194</v>
      </c>
      <c r="B18" s="30">
        <v>16</v>
      </c>
      <c r="C18" s="126" t="s">
        <v>211</v>
      </c>
      <c r="D18" s="50" t="s">
        <v>76</v>
      </c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50" t="s">
        <v>76</v>
      </c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91"/>
      <c r="AK18" s="93"/>
      <c r="AL18" s="33"/>
      <c r="AM18" s="33"/>
      <c r="AN18" s="36"/>
      <c r="AO18" s="36"/>
      <c r="AP18" s="36"/>
      <c r="AQ18" s="36"/>
      <c r="AR18" s="37"/>
      <c r="AS18" s="33"/>
      <c r="AT18" s="33"/>
      <c r="AU18" s="33"/>
      <c r="AV18" s="33"/>
      <c r="AW18" s="33"/>
      <c r="AX18" s="33"/>
      <c r="AY18" s="33"/>
      <c r="AZ18" s="38">
        <f t="shared" si="20"/>
        <v>0</v>
      </c>
      <c r="BA18" s="39">
        <f t="shared" si="0"/>
        <v>0</v>
      </c>
      <c r="BB18" s="40">
        <f t="shared" si="0"/>
        <v>0</v>
      </c>
      <c r="BC18" s="31">
        <f t="shared" si="21"/>
        <v>0</v>
      </c>
      <c r="BD18" s="40">
        <f t="shared" si="1"/>
        <v>0</v>
      </c>
      <c r="BE18" s="31">
        <f t="shared" si="22"/>
        <v>0</v>
      </c>
      <c r="BF18" s="40">
        <f t="shared" si="2"/>
        <v>0</v>
      </c>
      <c r="BG18" s="31">
        <f t="shared" si="23"/>
        <v>0</v>
      </c>
      <c r="BH18" s="40">
        <f t="shared" si="3"/>
        <v>0</v>
      </c>
      <c r="BI18" s="40">
        <f t="shared" si="3"/>
        <v>0</v>
      </c>
      <c r="BJ18" s="40">
        <f t="shared" si="3"/>
        <v>0</v>
      </c>
      <c r="BK18" s="40">
        <f t="shared" si="24"/>
        <v>0</v>
      </c>
      <c r="BL18" s="40">
        <f t="shared" si="24"/>
        <v>0</v>
      </c>
      <c r="BM18" s="31">
        <f t="shared" si="25"/>
        <v>0</v>
      </c>
      <c r="BN18" s="40">
        <f t="shared" si="4"/>
        <v>0</v>
      </c>
      <c r="BO18" s="40">
        <f t="shared" si="4"/>
        <v>0</v>
      </c>
      <c r="BP18" s="40">
        <f t="shared" si="26"/>
        <v>0</v>
      </c>
      <c r="BQ18" s="40">
        <f t="shared" si="27"/>
        <v>0</v>
      </c>
      <c r="BR18" s="40">
        <f t="shared" si="27"/>
        <v>0</v>
      </c>
      <c r="BS18" s="31">
        <f t="shared" si="28"/>
        <v>0</v>
      </c>
      <c r="BT18" s="40">
        <f t="shared" si="5"/>
        <v>0</v>
      </c>
      <c r="BU18" s="41">
        <f t="shared" si="5"/>
        <v>0</v>
      </c>
      <c r="BV18" s="41">
        <f t="shared" si="29"/>
        <v>0</v>
      </c>
      <c r="BW18" s="42"/>
      <c r="BX18" s="39">
        <f t="shared" si="30"/>
        <v>0</v>
      </c>
      <c r="BY18" s="40">
        <f t="shared" si="31"/>
        <v>0</v>
      </c>
      <c r="BZ18" s="40">
        <f t="shared" si="32"/>
        <v>0</v>
      </c>
      <c r="CA18" s="40">
        <f t="shared" si="33"/>
        <v>0</v>
      </c>
      <c r="CB18" s="40">
        <f t="shared" si="34"/>
        <v>0</v>
      </c>
      <c r="CC18" s="32" t="str">
        <f t="shared" si="35"/>
        <v/>
      </c>
      <c r="CD18" s="176" t="e">
        <f t="shared" si="6"/>
        <v>#VALUE!</v>
      </c>
      <c r="CE18" s="24" t="str">
        <f t="shared" si="36"/>
        <v xml:space="preserve"> </v>
      </c>
      <c r="CF18" s="176" t="e">
        <f t="shared" si="7"/>
        <v>#VALUE!</v>
      </c>
      <c r="CG18" s="24" t="str">
        <f t="shared" si="37"/>
        <v xml:space="preserve"> </v>
      </c>
      <c r="CH18" s="176" t="e">
        <f t="shared" si="8"/>
        <v>#VALUE!</v>
      </c>
      <c r="CI18" s="24" t="str">
        <f t="shared" si="38"/>
        <v xml:space="preserve"> </v>
      </c>
      <c r="CJ18" t="e">
        <f t="shared" si="9"/>
        <v>#VALUE!</v>
      </c>
      <c r="CK18" t="e">
        <f t="shared" si="10"/>
        <v>#VALUE!</v>
      </c>
      <c r="CM18">
        <f t="shared" si="11"/>
        <v>0</v>
      </c>
      <c r="CN18">
        <f t="shared" si="12"/>
        <v>0</v>
      </c>
      <c r="CO18">
        <f t="shared" si="13"/>
        <v>0</v>
      </c>
      <c r="CP18">
        <f t="shared" si="14"/>
        <v>0</v>
      </c>
      <c r="CQ18">
        <f t="shared" si="15"/>
        <v>0</v>
      </c>
      <c r="CR18">
        <f t="shared" si="15"/>
        <v>0</v>
      </c>
      <c r="CS18">
        <f t="shared" si="15"/>
        <v>0</v>
      </c>
      <c r="CT18" t="e">
        <f t="shared" si="15"/>
        <v>#DIV/0!</v>
      </c>
      <c r="CU18" t="e">
        <f t="shared" si="15"/>
        <v>#DIV/0!</v>
      </c>
      <c r="CV18">
        <f t="shared" si="16"/>
        <v>0</v>
      </c>
      <c r="CW18">
        <f t="shared" si="16"/>
        <v>0</v>
      </c>
      <c r="CX18">
        <f t="shared" si="16"/>
        <v>0</v>
      </c>
      <c r="CY18" t="e">
        <f t="shared" si="16"/>
        <v>#DIV/0!</v>
      </c>
      <c r="CZ18" t="e">
        <f t="shared" si="16"/>
        <v>#DIV/0!</v>
      </c>
      <c r="DA18">
        <f t="shared" si="17"/>
        <v>0</v>
      </c>
      <c r="DB18">
        <f t="shared" si="17"/>
        <v>0</v>
      </c>
      <c r="DC18">
        <f t="shared" si="17"/>
        <v>0</v>
      </c>
      <c r="DE18" s="24">
        <f t="shared" si="39"/>
        <v>0</v>
      </c>
      <c r="DF18" s="24">
        <f t="shared" si="39"/>
        <v>0</v>
      </c>
      <c r="DG18" s="24">
        <f t="shared" si="40"/>
        <v>0</v>
      </c>
      <c r="DH18" s="24">
        <f t="shared" si="41"/>
        <v>0</v>
      </c>
      <c r="DI18" s="24">
        <f t="shared" si="18"/>
        <v>0</v>
      </c>
      <c r="DJ18" s="24">
        <f t="shared" si="18"/>
        <v>0</v>
      </c>
      <c r="DK18" s="24">
        <f t="shared" si="18"/>
        <v>0</v>
      </c>
      <c r="DL18" s="24">
        <f t="shared" si="18"/>
        <v>0</v>
      </c>
      <c r="DM18" s="24">
        <f t="shared" si="18"/>
        <v>0</v>
      </c>
      <c r="DN18" s="24">
        <f t="shared" si="19"/>
        <v>0</v>
      </c>
      <c r="DO18" s="24">
        <f t="shared" si="42"/>
        <v>0</v>
      </c>
      <c r="DP18" s="24">
        <f t="shared" si="42"/>
        <v>0</v>
      </c>
      <c r="DQ18" s="24">
        <f t="shared" si="42"/>
        <v>0</v>
      </c>
      <c r="DR18" s="24">
        <f t="shared" si="43"/>
        <v>0</v>
      </c>
      <c r="DS18" s="24">
        <f t="shared" si="44"/>
        <v>0</v>
      </c>
    </row>
    <row r="19" spans="1:123" ht="15.75" thickBot="1">
      <c r="A19" s="24" t="s">
        <v>194</v>
      </c>
      <c r="B19" s="30">
        <v>17</v>
      </c>
      <c r="C19" s="125" t="s">
        <v>212</v>
      </c>
      <c r="D19" s="50" t="s">
        <v>76</v>
      </c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50" t="s">
        <v>36</v>
      </c>
      <c r="U19" s="33">
        <v>2</v>
      </c>
      <c r="V19" s="33">
        <v>2</v>
      </c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50"/>
      <c r="AK19" s="93"/>
      <c r="AL19" s="33"/>
      <c r="AM19" s="33"/>
      <c r="AN19" s="36"/>
      <c r="AO19" s="36"/>
      <c r="AP19" s="36"/>
      <c r="AQ19" s="36"/>
      <c r="AR19" s="37"/>
      <c r="AS19" s="33"/>
      <c r="AT19" s="33"/>
      <c r="AU19" s="33"/>
      <c r="AV19" s="33"/>
      <c r="AW19" s="33"/>
      <c r="AX19" s="33"/>
      <c r="AY19" s="33"/>
      <c r="AZ19" s="38">
        <f t="shared" si="20"/>
        <v>1</v>
      </c>
      <c r="BA19" s="39">
        <f>SUM(E19,U19,AK19)</f>
        <v>2</v>
      </c>
      <c r="BB19" s="40">
        <f>SUM(F19,V19,AL19)</f>
        <v>2</v>
      </c>
      <c r="BC19" s="31">
        <f t="shared" si="21"/>
        <v>4</v>
      </c>
      <c r="BD19" s="40">
        <f t="shared" si="1"/>
        <v>0</v>
      </c>
      <c r="BE19" s="31">
        <f t="shared" si="22"/>
        <v>4</v>
      </c>
      <c r="BF19" s="40">
        <f t="shared" si="2"/>
        <v>0</v>
      </c>
      <c r="BG19" s="31">
        <f t="shared" si="23"/>
        <v>4</v>
      </c>
      <c r="BH19" s="40">
        <f t="shared" si="3"/>
        <v>0</v>
      </c>
      <c r="BI19" s="40">
        <f t="shared" si="3"/>
        <v>0</v>
      </c>
      <c r="BJ19" s="40">
        <f t="shared" si="3"/>
        <v>0</v>
      </c>
      <c r="BK19" s="40">
        <f t="shared" si="24"/>
        <v>0</v>
      </c>
      <c r="BL19" s="40">
        <f t="shared" si="24"/>
        <v>0</v>
      </c>
      <c r="BM19" s="31">
        <f t="shared" si="25"/>
        <v>0</v>
      </c>
      <c r="BN19" s="40">
        <f t="shared" si="4"/>
        <v>0</v>
      </c>
      <c r="BO19" s="40">
        <f t="shared" si="4"/>
        <v>0</v>
      </c>
      <c r="BP19" s="40">
        <f t="shared" si="26"/>
        <v>0</v>
      </c>
      <c r="BQ19" s="40">
        <f t="shared" si="27"/>
        <v>0</v>
      </c>
      <c r="BR19" s="40">
        <f t="shared" si="27"/>
        <v>0</v>
      </c>
      <c r="BS19" s="31">
        <f t="shared" si="28"/>
        <v>0</v>
      </c>
      <c r="BT19" s="40">
        <f t="shared" si="5"/>
        <v>0</v>
      </c>
      <c r="BU19" s="41">
        <f t="shared" si="5"/>
        <v>0</v>
      </c>
      <c r="BV19" s="41">
        <f t="shared" si="29"/>
        <v>0</v>
      </c>
      <c r="BW19" s="42"/>
      <c r="BX19" s="39">
        <f t="shared" si="30"/>
        <v>360</v>
      </c>
      <c r="BY19" s="40">
        <f t="shared" si="31"/>
        <v>0</v>
      </c>
      <c r="BZ19" s="40">
        <f t="shared" si="32"/>
        <v>0</v>
      </c>
      <c r="CA19" s="40">
        <f t="shared" si="33"/>
        <v>0</v>
      </c>
      <c r="CB19" s="40">
        <f t="shared" si="34"/>
        <v>0</v>
      </c>
      <c r="CC19" s="32">
        <f t="shared" si="35"/>
        <v>360</v>
      </c>
      <c r="CD19" s="176">
        <f t="shared" si="6"/>
        <v>286.66666666666669</v>
      </c>
      <c r="CE19" s="24">
        <f t="shared" si="36"/>
        <v>3</v>
      </c>
      <c r="CF19" s="176">
        <f t="shared" si="7"/>
        <v>266.66666666666669</v>
      </c>
      <c r="CG19" s="24">
        <f t="shared" si="37"/>
        <v>4</v>
      </c>
      <c r="CH19" s="176">
        <f t="shared" si="8"/>
        <v>240</v>
      </c>
      <c r="CI19" s="24">
        <f t="shared" si="38"/>
        <v>5</v>
      </c>
      <c r="CJ19">
        <f t="shared" si="9"/>
        <v>4.3256233103033948</v>
      </c>
      <c r="CK19">
        <f t="shared" si="10"/>
        <v>4.3256233103033948</v>
      </c>
      <c r="CM19">
        <f t="shared" si="11"/>
        <v>8</v>
      </c>
      <c r="CN19">
        <f t="shared" si="12"/>
        <v>9.5238095238095237</v>
      </c>
      <c r="CO19">
        <f t="shared" si="13"/>
        <v>0</v>
      </c>
      <c r="CP19">
        <f t="shared" si="14"/>
        <v>0</v>
      </c>
      <c r="CQ19">
        <f t="shared" si="15"/>
        <v>0</v>
      </c>
      <c r="CR19">
        <f t="shared" si="15"/>
        <v>0</v>
      </c>
      <c r="CS19">
        <f t="shared" si="15"/>
        <v>0</v>
      </c>
      <c r="CT19" t="e">
        <f t="shared" si="15"/>
        <v>#DIV/0!</v>
      </c>
      <c r="CU19" t="e">
        <f t="shared" si="15"/>
        <v>#DIV/0!</v>
      </c>
      <c r="CV19">
        <f t="shared" si="16"/>
        <v>0</v>
      </c>
      <c r="CW19">
        <f t="shared" si="16"/>
        <v>0</v>
      </c>
      <c r="CX19">
        <f t="shared" si="16"/>
        <v>0</v>
      </c>
      <c r="CY19" t="e">
        <f t="shared" si="16"/>
        <v>#DIV/0!</v>
      </c>
      <c r="CZ19" t="e">
        <f t="shared" si="16"/>
        <v>#DIV/0!</v>
      </c>
      <c r="DA19">
        <f t="shared" si="17"/>
        <v>0</v>
      </c>
      <c r="DB19">
        <f t="shared" si="17"/>
        <v>0</v>
      </c>
      <c r="DC19">
        <f t="shared" si="17"/>
        <v>0</v>
      </c>
      <c r="DE19" s="24">
        <f t="shared" si="39"/>
        <v>1</v>
      </c>
      <c r="DF19" s="24">
        <f t="shared" si="39"/>
        <v>1</v>
      </c>
      <c r="DG19" s="24">
        <f t="shared" si="40"/>
        <v>0</v>
      </c>
      <c r="DH19" s="24">
        <f t="shared" si="41"/>
        <v>0</v>
      </c>
      <c r="DI19" s="24">
        <f t="shared" ref="DI19:DM20" si="45">COUNTIF(BH19,"&lt;&gt;0")</f>
        <v>0</v>
      </c>
      <c r="DJ19" s="24">
        <f t="shared" si="45"/>
        <v>0</v>
      </c>
      <c r="DK19" s="24">
        <f t="shared" si="45"/>
        <v>0</v>
      </c>
      <c r="DL19" s="24">
        <f t="shared" si="45"/>
        <v>0</v>
      </c>
      <c r="DM19" s="24">
        <f t="shared" si="45"/>
        <v>0</v>
      </c>
      <c r="DN19" s="24">
        <f t="shared" si="19"/>
        <v>0</v>
      </c>
      <c r="DO19" s="24">
        <f t="shared" si="42"/>
        <v>0</v>
      </c>
      <c r="DP19" s="24">
        <f t="shared" si="42"/>
        <v>0</v>
      </c>
      <c r="DQ19" s="24">
        <f t="shared" si="42"/>
        <v>0</v>
      </c>
      <c r="DR19" s="24">
        <f t="shared" si="43"/>
        <v>0</v>
      </c>
      <c r="DS19" s="24">
        <f t="shared" si="44"/>
        <v>0</v>
      </c>
    </row>
    <row r="20" spans="1:123" ht="15.75" thickBot="1">
      <c r="A20" s="24" t="s">
        <v>194</v>
      </c>
      <c r="B20" s="30">
        <v>18</v>
      </c>
      <c r="C20" s="126" t="s">
        <v>213</v>
      </c>
      <c r="D20" s="50" t="s">
        <v>36</v>
      </c>
      <c r="E20" s="33"/>
      <c r="F20" s="33"/>
      <c r="G20" s="33"/>
      <c r="H20" s="33"/>
      <c r="I20" s="33"/>
      <c r="J20" s="33"/>
      <c r="K20" s="33"/>
      <c r="L20" s="227"/>
      <c r="M20" s="33"/>
      <c r="N20" s="33"/>
      <c r="O20" s="33"/>
      <c r="P20" s="33"/>
      <c r="Q20" s="227"/>
      <c r="R20" s="226">
        <v>1</v>
      </c>
      <c r="S20" s="33"/>
      <c r="T20" s="50" t="s">
        <v>36</v>
      </c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50"/>
      <c r="AK20" s="93"/>
      <c r="AL20" s="33"/>
      <c r="AM20" s="33"/>
      <c r="AN20" s="36"/>
      <c r="AO20" s="36"/>
      <c r="AP20" s="36"/>
      <c r="AQ20" s="36"/>
      <c r="AR20" s="37"/>
      <c r="AS20" s="33"/>
      <c r="AT20" s="33"/>
      <c r="AU20" s="33"/>
      <c r="AV20" s="33"/>
      <c r="AW20" s="33"/>
      <c r="AX20" s="33"/>
      <c r="AY20" s="33"/>
      <c r="AZ20" s="38">
        <f t="shared" si="20"/>
        <v>2</v>
      </c>
      <c r="BA20" s="39">
        <f>SUM(E20,U20,AK20)</f>
        <v>0</v>
      </c>
      <c r="BB20" s="40">
        <f>SUM(F20,V20,AL20)</f>
        <v>0</v>
      </c>
      <c r="BC20" s="31">
        <f t="shared" si="21"/>
        <v>0</v>
      </c>
      <c r="BD20" s="40">
        <f t="shared" si="1"/>
        <v>0</v>
      </c>
      <c r="BE20" s="31">
        <f t="shared" si="22"/>
        <v>0</v>
      </c>
      <c r="BF20" s="40">
        <f t="shared" si="2"/>
        <v>0</v>
      </c>
      <c r="BG20" s="31">
        <f t="shared" si="23"/>
        <v>0</v>
      </c>
      <c r="BH20" s="40">
        <f t="shared" si="3"/>
        <v>0</v>
      </c>
      <c r="BI20" s="40">
        <f t="shared" si="3"/>
        <v>0</v>
      </c>
      <c r="BJ20" s="40">
        <f t="shared" si="3"/>
        <v>0</v>
      </c>
      <c r="BK20" s="40">
        <f t="shared" si="24"/>
        <v>0</v>
      </c>
      <c r="BL20" s="40">
        <f t="shared" si="24"/>
        <v>0</v>
      </c>
      <c r="BM20" s="31">
        <f t="shared" si="25"/>
        <v>0</v>
      </c>
      <c r="BN20" s="40">
        <f t="shared" si="4"/>
        <v>0</v>
      </c>
      <c r="BO20" s="40">
        <f t="shared" si="4"/>
        <v>0</v>
      </c>
      <c r="BP20" s="40">
        <f t="shared" si="26"/>
        <v>0</v>
      </c>
      <c r="BQ20" s="40">
        <f t="shared" si="27"/>
        <v>0</v>
      </c>
      <c r="BR20" s="40">
        <f t="shared" si="27"/>
        <v>0</v>
      </c>
      <c r="BS20" s="31">
        <f t="shared" si="28"/>
        <v>0</v>
      </c>
      <c r="BT20" s="40">
        <f t="shared" si="5"/>
        <v>1</v>
      </c>
      <c r="BU20" s="41">
        <f t="shared" si="5"/>
        <v>0</v>
      </c>
      <c r="BV20" s="41">
        <f t="shared" si="29"/>
        <v>0</v>
      </c>
      <c r="BW20" s="42"/>
      <c r="BX20" s="39">
        <f t="shared" si="30"/>
        <v>0</v>
      </c>
      <c r="BY20" s="40">
        <f t="shared" si="31"/>
        <v>0</v>
      </c>
      <c r="BZ20" s="40">
        <f t="shared" si="32"/>
        <v>0</v>
      </c>
      <c r="CA20" s="40">
        <f t="shared" si="33"/>
        <v>0</v>
      </c>
      <c r="CB20" s="40">
        <f t="shared" si="34"/>
        <v>25</v>
      </c>
      <c r="CC20" s="32">
        <f t="shared" si="35"/>
        <v>25</v>
      </c>
      <c r="CD20" s="176">
        <f t="shared" si="6"/>
        <v>-121.66666666666666</v>
      </c>
      <c r="CE20" s="24" t="str">
        <f t="shared" si="36"/>
        <v>NAO</v>
      </c>
      <c r="CF20" s="176">
        <f t="shared" si="7"/>
        <v>-161.66666666666666</v>
      </c>
      <c r="CG20" s="24" t="str">
        <f t="shared" si="37"/>
        <v>NAO</v>
      </c>
      <c r="CH20" s="176">
        <f t="shared" si="8"/>
        <v>-215</v>
      </c>
      <c r="CI20" s="24" t="str">
        <f t="shared" si="38"/>
        <v>NAO</v>
      </c>
      <c r="CJ20">
        <f t="shared" si="9"/>
        <v>0.30039050765995795</v>
      </c>
      <c r="CK20">
        <f t="shared" si="10"/>
        <v>0.30039050765995795</v>
      </c>
      <c r="CM20">
        <f t="shared" si="11"/>
        <v>0</v>
      </c>
      <c r="CN20">
        <f t="shared" si="12"/>
        <v>0</v>
      </c>
      <c r="CO20">
        <f t="shared" si="13"/>
        <v>0</v>
      </c>
      <c r="CP20">
        <f t="shared" si="14"/>
        <v>0</v>
      </c>
      <c r="CQ20">
        <f t="shared" si="15"/>
        <v>0</v>
      </c>
      <c r="CR20">
        <f t="shared" si="15"/>
        <v>0</v>
      </c>
      <c r="CS20">
        <f t="shared" si="15"/>
        <v>0</v>
      </c>
      <c r="CT20" t="e">
        <f t="shared" si="15"/>
        <v>#DIV/0!</v>
      </c>
      <c r="CU20" t="e">
        <f t="shared" si="15"/>
        <v>#DIV/0!</v>
      </c>
      <c r="CV20">
        <f t="shared" si="16"/>
        <v>0</v>
      </c>
      <c r="CW20">
        <f t="shared" si="16"/>
        <v>0</v>
      </c>
      <c r="CX20">
        <f t="shared" si="16"/>
        <v>0</v>
      </c>
      <c r="CY20" t="e">
        <f t="shared" si="16"/>
        <v>#DIV/0!</v>
      </c>
      <c r="CZ20" t="e">
        <f t="shared" si="16"/>
        <v>#DIV/0!</v>
      </c>
      <c r="DA20">
        <f t="shared" si="17"/>
        <v>19.607843137254903</v>
      </c>
      <c r="DB20">
        <f t="shared" si="17"/>
        <v>0</v>
      </c>
      <c r="DC20">
        <f t="shared" si="17"/>
        <v>0</v>
      </c>
      <c r="DE20" s="24">
        <f t="shared" si="39"/>
        <v>0</v>
      </c>
      <c r="DF20" s="24">
        <f t="shared" si="39"/>
        <v>0</v>
      </c>
      <c r="DG20" s="24">
        <f t="shared" si="40"/>
        <v>0</v>
      </c>
      <c r="DH20" s="24">
        <f t="shared" si="41"/>
        <v>0</v>
      </c>
      <c r="DI20" s="24">
        <f t="shared" si="45"/>
        <v>0</v>
      </c>
      <c r="DJ20" s="24">
        <f t="shared" si="45"/>
        <v>0</v>
      </c>
      <c r="DK20" s="24">
        <f t="shared" si="45"/>
        <v>0</v>
      </c>
      <c r="DL20" s="24">
        <f t="shared" si="45"/>
        <v>0</v>
      </c>
      <c r="DM20" s="24">
        <f t="shared" si="45"/>
        <v>0</v>
      </c>
      <c r="DN20" s="24">
        <f t="shared" si="19"/>
        <v>0</v>
      </c>
      <c r="DO20" s="24">
        <f t="shared" si="42"/>
        <v>0</v>
      </c>
      <c r="DP20" s="24">
        <f t="shared" si="42"/>
        <v>0</v>
      </c>
      <c r="DQ20" s="24">
        <f t="shared" si="42"/>
        <v>0</v>
      </c>
      <c r="DR20" s="24">
        <f t="shared" si="43"/>
        <v>1</v>
      </c>
      <c r="DS20" s="24">
        <f t="shared" si="44"/>
        <v>0</v>
      </c>
    </row>
    <row r="21" spans="1:123" ht="15.75" thickBot="1">
      <c r="A21" s="24" t="s">
        <v>194</v>
      </c>
      <c r="B21" s="30">
        <v>19</v>
      </c>
      <c r="C21" s="126" t="s">
        <v>214</v>
      </c>
      <c r="D21" s="50" t="s">
        <v>36</v>
      </c>
      <c r="E21" s="33" t="s">
        <v>200</v>
      </c>
      <c r="F21" s="33"/>
      <c r="G21" s="33">
        <v>2</v>
      </c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50" t="s">
        <v>36</v>
      </c>
      <c r="U21" s="33">
        <v>2</v>
      </c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50"/>
      <c r="AK21" s="93"/>
      <c r="AL21" s="33"/>
      <c r="AM21" s="33"/>
      <c r="AN21" s="36"/>
      <c r="AO21" s="36"/>
      <c r="AP21" s="36"/>
      <c r="AQ21" s="36"/>
      <c r="AR21" s="37"/>
      <c r="AS21" s="33"/>
      <c r="AT21" s="33"/>
      <c r="AU21" s="33"/>
      <c r="AV21" s="33"/>
      <c r="AW21" s="33"/>
      <c r="AX21" s="33"/>
      <c r="AY21" s="33"/>
      <c r="AZ21" s="38">
        <f t="shared" ref="AZ21:AZ35" si="46">COUNTIF(D21:AY21,"P")</f>
        <v>2</v>
      </c>
      <c r="BA21" s="39">
        <f t="shared" ref="BA21:BA35" si="47">SUM(E21,U21,AK21)</f>
        <v>2</v>
      </c>
      <c r="BB21" s="40">
        <f t="shared" ref="BB21:BB35" si="48">SUM(F21,V21,AL21)</f>
        <v>0</v>
      </c>
      <c r="BC21" s="31">
        <f t="shared" ref="BC21:BC35" si="49">SUM(BA21:BB21)</f>
        <v>2</v>
      </c>
      <c r="BD21" s="40">
        <f t="shared" ref="BD21:BD35" si="50">SUM(G21,W21,AM21)</f>
        <v>2</v>
      </c>
      <c r="BE21" s="31">
        <f t="shared" ref="BE21:BE35" si="51">SUM(BC21:BD21)</f>
        <v>4</v>
      </c>
      <c r="BF21" s="40">
        <f t="shared" ref="BF21:BF35" si="52">SUM(H21,X21,AN21)</f>
        <v>0</v>
      </c>
      <c r="BG21" s="31">
        <f t="shared" ref="BG21:BG35" si="53">BA21+BB21+BD21+BF21</f>
        <v>4</v>
      </c>
      <c r="BH21" s="40">
        <f t="shared" ref="BH21:BH35" si="54">SUM(I21,Y21,AO21)</f>
        <v>0</v>
      </c>
      <c r="BI21" s="40">
        <f t="shared" ref="BI21:BI35" si="55">SUM(J21,Z21,AP21)</f>
        <v>0</v>
      </c>
      <c r="BJ21" s="40">
        <f t="shared" ref="BJ21:BJ35" si="56">SUM(K21,AA21,AQ21)</f>
        <v>0</v>
      </c>
      <c r="BK21" s="40">
        <f t="shared" ref="BK21:BK35" si="57">SUM(AR21,AB21,L21)</f>
        <v>0</v>
      </c>
      <c r="BL21" s="40">
        <f t="shared" ref="BL21:BL35" si="58">SUM(AS21,AC21,M21)</f>
        <v>0</v>
      </c>
      <c r="BM21" s="31">
        <f t="shared" ref="BM21:BM35" si="59">SUM(BK21:BL21)</f>
        <v>0</v>
      </c>
      <c r="BN21" s="40">
        <f t="shared" ref="BN21:BN35" si="60">SUM(AT21,AD21,N21)</f>
        <v>0</v>
      </c>
      <c r="BO21" s="40">
        <f t="shared" ref="BO21:BO35" si="61">SUM(AU21,AE21,O21)</f>
        <v>0</v>
      </c>
      <c r="BP21" s="40">
        <f t="shared" ref="BP21:BP35" si="62">IF(BO21&gt;=3,3,BO21)</f>
        <v>0</v>
      </c>
      <c r="BQ21" s="40">
        <f t="shared" ref="BQ21:BQ35" si="63">SUM(AV21,AF21,P21)</f>
        <v>0</v>
      </c>
      <c r="BR21" s="40">
        <f t="shared" ref="BR21:BR35" si="64">SUM(AW21,AG21,Q21)</f>
        <v>0</v>
      </c>
      <c r="BS21" s="31">
        <f t="shared" ref="BS21:BS35" si="65">SUM(BQ21:BR21)</f>
        <v>0</v>
      </c>
      <c r="BT21" s="40">
        <f t="shared" ref="BT21:BT35" si="66">SUM(AX21,AH21,R21)</f>
        <v>0</v>
      </c>
      <c r="BU21" s="41">
        <f t="shared" ref="BU21:BU35" si="67">SUM(AY21,AI21,S21)</f>
        <v>0</v>
      </c>
      <c r="BV21" s="41">
        <f t="shared" ref="BV21:BV35" si="68">IF(BU21&gt;=3,3,BU21)</f>
        <v>0</v>
      </c>
      <c r="BW21" s="42"/>
      <c r="BX21" s="39">
        <f t="shared" ref="BX21:BX35" si="69">(BA21*100)+(BB21*80)+(BD21*60)+(BF21*40)+(BH21*20)</f>
        <v>320</v>
      </c>
      <c r="BY21" s="40">
        <f t="shared" ref="BY21:BY35" si="70">IF(BI21&gt;3,30,BI21*10)</f>
        <v>0</v>
      </c>
      <c r="BZ21" s="40">
        <f t="shared" ref="BZ21:BZ35" si="71">IF(BJ21&gt;3,15,BJ21*5)</f>
        <v>0</v>
      </c>
      <c r="CA21" s="40">
        <f t="shared" ref="CA21:CA35" si="72">(BK21*200)+(BL21*100)+(BN21*50)+(BP21*20)</f>
        <v>0</v>
      </c>
      <c r="CB21" s="40">
        <f t="shared" ref="CB21:CB35" si="73">(BQ21*100)+(BR21*50)+(BT21*25)+(BV21*10)</f>
        <v>0</v>
      </c>
      <c r="CC21" s="32">
        <f t="shared" si="35"/>
        <v>320</v>
      </c>
      <c r="CD21" s="176">
        <f t="shared" si="6"/>
        <v>173.33333333333334</v>
      </c>
      <c r="CE21" s="24">
        <f t="shared" si="36"/>
        <v>3</v>
      </c>
      <c r="CF21" s="176">
        <f t="shared" si="7"/>
        <v>133.33333333333334</v>
      </c>
      <c r="CG21" s="24">
        <f t="shared" si="37"/>
        <v>4</v>
      </c>
      <c r="CH21" s="176">
        <f t="shared" si="8"/>
        <v>80</v>
      </c>
      <c r="CI21" s="24">
        <f t="shared" si="38"/>
        <v>5</v>
      </c>
      <c r="CJ21">
        <f t="shared" ref="CJ21:CJ35" si="74">(CC21)/(SUM($CC$3:$CC$37))*100</f>
        <v>3.8449984980474619</v>
      </c>
      <c r="CK21">
        <f t="shared" ref="CK21:CK35" si="75">(CC21/(SUM($CC$3:$CC$37))*100)</f>
        <v>3.8449984980474619</v>
      </c>
      <c r="CM21">
        <f t="shared" ref="CM21:CM35" si="76">BA21/(SUM(BA$3:BA$37)/100)</f>
        <v>8</v>
      </c>
      <c r="CN21">
        <f t="shared" ref="CN21:CN35" si="77">BB21/(SUM(BB$3:BB$37)/100)</f>
        <v>0</v>
      </c>
      <c r="CO21">
        <f t="shared" ref="CO21:CO35" si="78">BD21/(SUM(BD$3:BD$37)/100)</f>
        <v>4</v>
      </c>
      <c r="CP21">
        <f t="shared" ref="CP21:CP35" si="79">BF21/(SUM(BF$3:BF$37)/100)</f>
        <v>0</v>
      </c>
      <c r="CQ21">
        <f t="shared" ref="CQ21:CQ35" si="80">BH21/(SUM(BH$3:BH$37)/100)</f>
        <v>0</v>
      </c>
      <c r="CR21">
        <f t="shared" ref="CR21:CR35" si="81">BI21/(SUM(BI$3:BI$37)/100)</f>
        <v>0</v>
      </c>
      <c r="CS21">
        <f t="shared" ref="CS21:CS35" si="82">BJ21/(SUM(BJ$3:BJ$37)/100)</f>
        <v>0</v>
      </c>
      <c r="CT21" t="e">
        <f t="shared" ref="CT21:CT35" si="83">BK21/(SUM(BK$3:BK$37)/100)</f>
        <v>#DIV/0!</v>
      </c>
      <c r="CU21" t="e">
        <f t="shared" ref="CU21:CU35" si="84">BL21/(SUM(BL$3:BL$37)/100)</f>
        <v>#DIV/0!</v>
      </c>
      <c r="CV21">
        <f t="shared" ref="CV21:CV35" si="85">BN21/(SUM(BN$3:BN$37)/100)</f>
        <v>0</v>
      </c>
      <c r="CW21">
        <f t="shared" ref="CW21:CW35" si="86">BO21/(SUM(BO$3:BO$37)/100)</f>
        <v>0</v>
      </c>
      <c r="CX21">
        <f t="shared" ref="CX21:CX35" si="87">BP21/(SUM(BP$3:BP$37)/100)</f>
        <v>0</v>
      </c>
      <c r="CY21" t="e">
        <f t="shared" ref="CY21:CY35" si="88">BQ21/(SUM(BQ$3:BQ$37)/100)</f>
        <v>#DIV/0!</v>
      </c>
      <c r="CZ21" t="e">
        <f t="shared" ref="CZ21:CZ35" si="89">BR21/(SUM(BR$3:BR$37)/100)</f>
        <v>#DIV/0!</v>
      </c>
      <c r="DA21">
        <f t="shared" ref="DA21:DA35" si="90">BT21/(SUM(BT$3:BT$37)/100)</f>
        <v>0</v>
      </c>
      <c r="DB21">
        <f t="shared" ref="DB21:DB35" si="91">BU21/(SUM(BU$3:BU$37)/100)</f>
        <v>0</v>
      </c>
      <c r="DC21">
        <f t="shared" ref="DC21:DC35" si="92">BV21/(SUM(BV$3:BV$37)/100)</f>
        <v>0</v>
      </c>
      <c r="DE21" s="24">
        <f t="shared" ref="DE21:DE35" si="93">COUNTIF(BA21,"&lt;&gt;0")</f>
        <v>1</v>
      </c>
      <c r="DF21" s="24">
        <f t="shared" ref="DF21:DF35" si="94">COUNTIF(BB21,"&lt;&gt;0")</f>
        <v>0</v>
      </c>
      <c r="DG21" s="24">
        <f t="shared" ref="DG21:DG35" si="95">COUNTIF(BD21,"&lt;&gt;0")</f>
        <v>1</v>
      </c>
      <c r="DH21" s="24">
        <f t="shared" ref="DH21:DH35" si="96">COUNTIF(BF21,"&lt;&gt;0")</f>
        <v>0</v>
      </c>
      <c r="DI21" s="24">
        <f t="shared" ref="DI21:DI35" si="97">COUNTIF(BH21,"&lt;&gt;0")</f>
        <v>0</v>
      </c>
      <c r="DJ21" s="24">
        <f t="shared" ref="DJ21:DJ35" si="98">COUNTIF(BI21,"&lt;&gt;0")</f>
        <v>0</v>
      </c>
      <c r="DK21" s="24">
        <f t="shared" ref="DK21:DK35" si="99">COUNTIF(BJ21,"&lt;&gt;0")</f>
        <v>0</v>
      </c>
      <c r="DL21" s="24">
        <f t="shared" ref="DL21:DL35" si="100">COUNTIF(BK21,"&lt;&gt;0")</f>
        <v>0</v>
      </c>
      <c r="DM21" s="24">
        <f t="shared" ref="DM21:DM35" si="101">COUNTIF(BL21,"&lt;&gt;0")</f>
        <v>0</v>
      </c>
      <c r="DN21" s="24">
        <f t="shared" ref="DN21:DN35" si="102">COUNTIF(BN21,"&lt;&gt;0")</f>
        <v>0</v>
      </c>
      <c r="DO21" s="24">
        <f t="shared" ref="DO21:DO35" si="103">COUNTIF(BP21,"&lt;&gt;0")</f>
        <v>0</v>
      </c>
      <c r="DP21" s="24">
        <f t="shared" ref="DP21:DP35" si="104">COUNTIF(BQ21,"&lt;&gt;0")</f>
        <v>0</v>
      </c>
      <c r="DQ21" s="24">
        <f t="shared" ref="DQ21:DQ35" si="105">COUNTIF(BR21,"&lt;&gt;0")</f>
        <v>0</v>
      </c>
      <c r="DR21" s="24"/>
      <c r="DS21" s="24"/>
    </row>
    <row r="22" spans="1:123" ht="15.75" thickBot="1">
      <c r="A22" s="24" t="s">
        <v>194</v>
      </c>
      <c r="B22" s="30">
        <v>20</v>
      </c>
      <c r="C22" s="126" t="s">
        <v>215</v>
      </c>
      <c r="D22" s="50" t="s">
        <v>36</v>
      </c>
      <c r="E22" s="33"/>
      <c r="F22" s="33"/>
      <c r="G22" s="33">
        <v>3</v>
      </c>
      <c r="H22" s="33"/>
      <c r="I22" s="33"/>
      <c r="J22" s="33">
        <v>1</v>
      </c>
      <c r="K22" s="33"/>
      <c r="L22" s="33"/>
      <c r="M22" s="33"/>
      <c r="N22" s="33"/>
      <c r="O22" s="33"/>
      <c r="P22" s="43"/>
      <c r="Q22" s="33"/>
      <c r="R22" s="33"/>
      <c r="S22" s="33"/>
      <c r="T22" s="91" t="s">
        <v>36</v>
      </c>
      <c r="U22" s="33">
        <v>2</v>
      </c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50"/>
      <c r="AK22" s="93"/>
      <c r="AL22" s="33"/>
      <c r="AM22" s="33"/>
      <c r="AN22" s="36"/>
      <c r="AO22" s="36"/>
      <c r="AP22" s="36"/>
      <c r="AQ22" s="36"/>
      <c r="AR22" s="37"/>
      <c r="AS22" s="33"/>
      <c r="AT22" s="33"/>
      <c r="AU22" s="33"/>
      <c r="AV22" s="33"/>
      <c r="AW22" s="33"/>
      <c r="AX22" s="33"/>
      <c r="AY22" s="33"/>
      <c r="AZ22" s="38">
        <f t="shared" si="46"/>
        <v>2</v>
      </c>
      <c r="BA22" s="39">
        <f t="shared" si="47"/>
        <v>2</v>
      </c>
      <c r="BB22" s="40">
        <f t="shared" si="48"/>
        <v>0</v>
      </c>
      <c r="BC22" s="31">
        <f t="shared" si="49"/>
        <v>2</v>
      </c>
      <c r="BD22" s="40">
        <f t="shared" si="50"/>
        <v>3</v>
      </c>
      <c r="BE22" s="31">
        <f t="shared" si="51"/>
        <v>5</v>
      </c>
      <c r="BF22" s="40">
        <f t="shared" si="52"/>
        <v>0</v>
      </c>
      <c r="BG22" s="31">
        <f t="shared" si="53"/>
        <v>5</v>
      </c>
      <c r="BH22" s="40">
        <f t="shared" si="54"/>
        <v>0</v>
      </c>
      <c r="BI22" s="40">
        <f t="shared" si="55"/>
        <v>1</v>
      </c>
      <c r="BJ22" s="40">
        <f t="shared" si="56"/>
        <v>0</v>
      </c>
      <c r="BK22" s="40">
        <f t="shared" si="57"/>
        <v>0</v>
      </c>
      <c r="BL22" s="40">
        <f t="shared" si="58"/>
        <v>0</v>
      </c>
      <c r="BM22" s="31">
        <f t="shared" si="59"/>
        <v>0</v>
      </c>
      <c r="BN22" s="40">
        <f t="shared" si="60"/>
        <v>0</v>
      </c>
      <c r="BO22" s="40">
        <f t="shared" si="61"/>
        <v>0</v>
      </c>
      <c r="BP22" s="40">
        <f t="shared" si="62"/>
        <v>0</v>
      </c>
      <c r="BQ22" s="40">
        <f t="shared" si="63"/>
        <v>0</v>
      </c>
      <c r="BR22" s="40">
        <f t="shared" si="64"/>
        <v>0</v>
      </c>
      <c r="BS22" s="31">
        <f t="shared" si="65"/>
        <v>0</v>
      </c>
      <c r="BT22" s="40">
        <f t="shared" si="66"/>
        <v>0</v>
      </c>
      <c r="BU22" s="41">
        <f t="shared" si="67"/>
        <v>0</v>
      </c>
      <c r="BV22" s="41">
        <f t="shared" si="68"/>
        <v>0</v>
      </c>
      <c r="BW22" s="42"/>
      <c r="BX22" s="39">
        <f t="shared" si="69"/>
        <v>380</v>
      </c>
      <c r="BY22" s="40">
        <f t="shared" si="70"/>
        <v>10</v>
      </c>
      <c r="BZ22" s="40">
        <f t="shared" si="71"/>
        <v>0</v>
      </c>
      <c r="CA22" s="40">
        <f t="shared" si="72"/>
        <v>0</v>
      </c>
      <c r="CB22" s="40">
        <f t="shared" si="73"/>
        <v>0</v>
      </c>
      <c r="CC22" s="32">
        <f t="shared" si="35"/>
        <v>390</v>
      </c>
      <c r="CD22" s="176">
        <f t="shared" si="6"/>
        <v>243.33333333333334</v>
      </c>
      <c r="CE22" s="24">
        <f t="shared" si="36"/>
        <v>3</v>
      </c>
      <c r="CF22" s="176">
        <f t="shared" si="7"/>
        <v>203.33333333333334</v>
      </c>
      <c r="CG22" s="24">
        <f t="shared" si="37"/>
        <v>4</v>
      </c>
      <c r="CH22" s="176">
        <f t="shared" si="8"/>
        <v>150</v>
      </c>
      <c r="CI22" s="24">
        <f t="shared" si="38"/>
        <v>5</v>
      </c>
      <c r="CJ22">
        <f t="shared" si="74"/>
        <v>4.6860919194953432</v>
      </c>
      <c r="CK22">
        <f t="shared" si="75"/>
        <v>4.6860919194953432</v>
      </c>
      <c r="CM22">
        <f t="shared" si="76"/>
        <v>8</v>
      </c>
      <c r="CN22">
        <f t="shared" si="77"/>
        <v>0</v>
      </c>
      <c r="CO22">
        <f t="shared" si="78"/>
        <v>6</v>
      </c>
      <c r="CP22">
        <f t="shared" si="79"/>
        <v>0</v>
      </c>
      <c r="CQ22">
        <f t="shared" si="80"/>
        <v>0</v>
      </c>
      <c r="CR22">
        <f t="shared" si="81"/>
        <v>3.7037037037037033</v>
      </c>
      <c r="CS22">
        <f t="shared" si="82"/>
        <v>0</v>
      </c>
      <c r="CT22" t="e">
        <f t="shared" si="83"/>
        <v>#DIV/0!</v>
      </c>
      <c r="CU22" t="e">
        <f t="shared" si="84"/>
        <v>#DIV/0!</v>
      </c>
      <c r="CV22">
        <f t="shared" si="85"/>
        <v>0</v>
      </c>
      <c r="CW22">
        <f t="shared" si="86"/>
        <v>0</v>
      </c>
      <c r="CX22">
        <f t="shared" si="87"/>
        <v>0</v>
      </c>
      <c r="CY22" t="e">
        <f t="shared" si="88"/>
        <v>#DIV/0!</v>
      </c>
      <c r="CZ22" t="e">
        <f t="shared" si="89"/>
        <v>#DIV/0!</v>
      </c>
      <c r="DA22">
        <f t="shared" si="90"/>
        <v>0</v>
      </c>
      <c r="DB22">
        <f t="shared" si="91"/>
        <v>0</v>
      </c>
      <c r="DC22">
        <f t="shared" si="92"/>
        <v>0</v>
      </c>
      <c r="DE22" s="24">
        <f t="shared" si="93"/>
        <v>1</v>
      </c>
      <c r="DF22" s="24">
        <f t="shared" si="94"/>
        <v>0</v>
      </c>
      <c r="DG22" s="24">
        <f t="shared" si="95"/>
        <v>1</v>
      </c>
      <c r="DH22" s="24">
        <f t="shared" si="96"/>
        <v>0</v>
      </c>
      <c r="DI22" s="24">
        <f t="shared" si="97"/>
        <v>0</v>
      </c>
      <c r="DJ22" s="24">
        <f t="shared" si="98"/>
        <v>1</v>
      </c>
      <c r="DK22" s="24">
        <f t="shared" si="99"/>
        <v>0</v>
      </c>
      <c r="DL22" s="24">
        <f t="shared" si="100"/>
        <v>0</v>
      </c>
      <c r="DM22" s="24">
        <f t="shared" si="101"/>
        <v>0</v>
      </c>
      <c r="DN22" s="24">
        <f t="shared" si="102"/>
        <v>0</v>
      </c>
      <c r="DO22" s="24">
        <f t="shared" si="103"/>
        <v>0</v>
      </c>
      <c r="DP22" s="24">
        <f t="shared" si="104"/>
        <v>0</v>
      </c>
      <c r="DQ22" s="24">
        <f t="shared" si="105"/>
        <v>0</v>
      </c>
      <c r="DR22" s="24"/>
      <c r="DS22" s="24"/>
    </row>
    <row r="23" spans="1:123" ht="15.75" thickBot="1">
      <c r="A23" s="24" t="s">
        <v>194</v>
      </c>
      <c r="B23" s="30">
        <v>21</v>
      </c>
      <c r="C23" s="126" t="s">
        <v>216</v>
      </c>
      <c r="D23" s="50" t="s">
        <v>76</v>
      </c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50" t="s">
        <v>36</v>
      </c>
      <c r="U23" s="33"/>
      <c r="V23" s="33"/>
      <c r="W23" s="33">
        <v>1</v>
      </c>
      <c r="X23" s="33">
        <v>1</v>
      </c>
      <c r="Y23" s="33"/>
      <c r="Z23" s="33">
        <v>1</v>
      </c>
      <c r="AA23" s="33"/>
      <c r="AB23" s="33"/>
      <c r="AC23" s="33"/>
      <c r="AD23" s="33"/>
      <c r="AE23" s="33"/>
      <c r="AF23" s="33"/>
      <c r="AG23" s="33"/>
      <c r="AH23" s="33"/>
      <c r="AI23" s="33"/>
      <c r="AJ23" s="50"/>
      <c r="AK23" s="93"/>
      <c r="AL23" s="33"/>
      <c r="AM23" s="33"/>
      <c r="AN23" s="36"/>
      <c r="AO23" s="36"/>
      <c r="AP23" s="36"/>
      <c r="AQ23" s="36"/>
      <c r="AR23" s="37"/>
      <c r="AS23" s="33"/>
      <c r="AT23" s="33"/>
      <c r="AU23" s="33"/>
      <c r="AV23" s="33"/>
      <c r="AW23" s="33"/>
      <c r="AX23" s="33"/>
      <c r="AY23" s="33"/>
      <c r="AZ23" s="38">
        <f t="shared" si="46"/>
        <v>1</v>
      </c>
      <c r="BA23" s="39">
        <f t="shared" si="47"/>
        <v>0</v>
      </c>
      <c r="BB23" s="40">
        <f t="shared" si="48"/>
        <v>0</v>
      </c>
      <c r="BC23" s="31">
        <f t="shared" si="49"/>
        <v>0</v>
      </c>
      <c r="BD23" s="40">
        <f t="shared" si="50"/>
        <v>1</v>
      </c>
      <c r="BE23" s="31">
        <f t="shared" si="51"/>
        <v>1</v>
      </c>
      <c r="BF23" s="40">
        <f t="shared" si="52"/>
        <v>1</v>
      </c>
      <c r="BG23" s="31">
        <f t="shared" si="53"/>
        <v>2</v>
      </c>
      <c r="BH23" s="40">
        <f t="shared" si="54"/>
        <v>0</v>
      </c>
      <c r="BI23" s="40">
        <f t="shared" si="55"/>
        <v>1</v>
      </c>
      <c r="BJ23" s="40">
        <f t="shared" si="56"/>
        <v>0</v>
      </c>
      <c r="BK23" s="40">
        <f t="shared" si="57"/>
        <v>0</v>
      </c>
      <c r="BL23" s="40">
        <f t="shared" si="58"/>
        <v>0</v>
      </c>
      <c r="BM23" s="31">
        <f t="shared" si="59"/>
        <v>0</v>
      </c>
      <c r="BN23" s="40">
        <f t="shared" si="60"/>
        <v>0</v>
      </c>
      <c r="BO23" s="40">
        <f t="shared" si="61"/>
        <v>0</v>
      </c>
      <c r="BP23" s="40">
        <f t="shared" si="62"/>
        <v>0</v>
      </c>
      <c r="BQ23" s="40">
        <f t="shared" si="63"/>
        <v>0</v>
      </c>
      <c r="BR23" s="40">
        <f t="shared" si="64"/>
        <v>0</v>
      </c>
      <c r="BS23" s="31">
        <f t="shared" si="65"/>
        <v>0</v>
      </c>
      <c r="BT23" s="40">
        <f t="shared" si="66"/>
        <v>0</v>
      </c>
      <c r="BU23" s="41">
        <f t="shared" si="67"/>
        <v>0</v>
      </c>
      <c r="BV23" s="41">
        <f t="shared" si="68"/>
        <v>0</v>
      </c>
      <c r="BW23" s="42"/>
      <c r="BX23" s="39">
        <f t="shared" si="69"/>
        <v>100</v>
      </c>
      <c r="BY23" s="40">
        <f t="shared" si="70"/>
        <v>10</v>
      </c>
      <c r="BZ23" s="40">
        <f t="shared" si="71"/>
        <v>0</v>
      </c>
      <c r="CA23" s="40">
        <f t="shared" si="72"/>
        <v>0</v>
      </c>
      <c r="CB23" s="40">
        <f t="shared" si="73"/>
        <v>0</v>
      </c>
      <c r="CC23" s="32">
        <f t="shared" si="35"/>
        <v>110</v>
      </c>
      <c r="CD23" s="176">
        <f t="shared" si="6"/>
        <v>36.666666666666671</v>
      </c>
      <c r="CE23" s="24">
        <f t="shared" si="36"/>
        <v>3</v>
      </c>
      <c r="CF23" s="176">
        <f t="shared" si="7"/>
        <v>16.666666666666671</v>
      </c>
      <c r="CG23" s="24">
        <f t="shared" si="37"/>
        <v>4</v>
      </c>
      <c r="CH23" s="176">
        <f t="shared" si="8"/>
        <v>-10</v>
      </c>
      <c r="CI23" s="24" t="str">
        <f t="shared" si="38"/>
        <v>NAO</v>
      </c>
      <c r="CJ23">
        <f t="shared" si="74"/>
        <v>1.3217182337038149</v>
      </c>
      <c r="CK23">
        <f t="shared" si="75"/>
        <v>1.3217182337038149</v>
      </c>
      <c r="CM23">
        <f t="shared" si="76"/>
        <v>0</v>
      </c>
      <c r="CN23">
        <f t="shared" si="77"/>
        <v>0</v>
      </c>
      <c r="CO23">
        <f t="shared" si="78"/>
        <v>2</v>
      </c>
      <c r="CP23">
        <f t="shared" si="79"/>
        <v>8.3333333333333339</v>
      </c>
      <c r="CQ23">
        <f t="shared" si="80"/>
        <v>0</v>
      </c>
      <c r="CR23">
        <f t="shared" si="81"/>
        <v>3.7037037037037033</v>
      </c>
      <c r="CS23">
        <f t="shared" si="82"/>
        <v>0</v>
      </c>
      <c r="CT23" t="e">
        <f t="shared" si="83"/>
        <v>#DIV/0!</v>
      </c>
      <c r="CU23" t="e">
        <f t="shared" si="84"/>
        <v>#DIV/0!</v>
      </c>
      <c r="CV23">
        <f t="shared" si="85"/>
        <v>0</v>
      </c>
      <c r="CW23">
        <f t="shared" si="86"/>
        <v>0</v>
      </c>
      <c r="CX23">
        <f t="shared" si="87"/>
        <v>0</v>
      </c>
      <c r="CY23" t="e">
        <f t="shared" si="88"/>
        <v>#DIV/0!</v>
      </c>
      <c r="CZ23" t="e">
        <f t="shared" si="89"/>
        <v>#DIV/0!</v>
      </c>
      <c r="DA23">
        <f t="shared" si="90"/>
        <v>0</v>
      </c>
      <c r="DB23">
        <f t="shared" si="91"/>
        <v>0</v>
      </c>
      <c r="DC23">
        <f t="shared" si="92"/>
        <v>0</v>
      </c>
      <c r="DE23" s="24">
        <f t="shared" si="93"/>
        <v>0</v>
      </c>
      <c r="DF23" s="24">
        <f t="shared" si="94"/>
        <v>0</v>
      </c>
      <c r="DG23" s="24">
        <f t="shared" si="95"/>
        <v>1</v>
      </c>
      <c r="DH23" s="24">
        <f t="shared" si="96"/>
        <v>1</v>
      </c>
      <c r="DI23" s="24">
        <f t="shared" si="97"/>
        <v>0</v>
      </c>
      <c r="DJ23" s="24">
        <f t="shared" si="98"/>
        <v>1</v>
      </c>
      <c r="DK23" s="24">
        <f t="shared" si="99"/>
        <v>0</v>
      </c>
      <c r="DL23" s="24">
        <f t="shared" si="100"/>
        <v>0</v>
      </c>
      <c r="DM23" s="24">
        <f t="shared" si="101"/>
        <v>0</v>
      </c>
      <c r="DN23" s="24">
        <f t="shared" si="102"/>
        <v>0</v>
      </c>
      <c r="DO23" s="24">
        <f t="shared" si="103"/>
        <v>0</v>
      </c>
      <c r="DP23" s="24">
        <f t="shared" si="104"/>
        <v>0</v>
      </c>
      <c r="DQ23" s="24">
        <f t="shared" si="105"/>
        <v>0</v>
      </c>
      <c r="DR23" s="24"/>
      <c r="DS23" s="24"/>
    </row>
    <row r="24" spans="1:123" ht="15.75" thickBot="1">
      <c r="A24" s="24" t="s">
        <v>194</v>
      </c>
      <c r="B24" s="30">
        <v>22</v>
      </c>
      <c r="C24" s="126" t="s">
        <v>217</v>
      </c>
      <c r="D24" s="50" t="s">
        <v>76</v>
      </c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50" t="s">
        <v>76</v>
      </c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50"/>
      <c r="AK24" s="93"/>
      <c r="AL24" s="33"/>
      <c r="AM24" s="33"/>
      <c r="AN24" s="36"/>
      <c r="AO24" s="36"/>
      <c r="AP24" s="36"/>
      <c r="AQ24" s="36"/>
      <c r="AR24" s="37"/>
      <c r="AS24" s="33"/>
      <c r="AT24" s="33"/>
      <c r="AU24" s="33"/>
      <c r="AV24" s="33"/>
      <c r="AW24" s="33"/>
      <c r="AX24" s="33"/>
      <c r="AY24" s="33"/>
      <c r="AZ24" s="38">
        <f t="shared" si="46"/>
        <v>0</v>
      </c>
      <c r="BA24" s="39">
        <f t="shared" si="47"/>
        <v>0</v>
      </c>
      <c r="BB24" s="40">
        <f t="shared" si="48"/>
        <v>0</v>
      </c>
      <c r="BC24" s="31">
        <f t="shared" si="49"/>
        <v>0</v>
      </c>
      <c r="BD24" s="40">
        <f t="shared" si="50"/>
        <v>0</v>
      </c>
      <c r="BE24" s="31">
        <f t="shared" si="51"/>
        <v>0</v>
      </c>
      <c r="BF24" s="40">
        <f t="shared" si="52"/>
        <v>0</v>
      </c>
      <c r="BG24" s="31">
        <f t="shared" si="53"/>
        <v>0</v>
      </c>
      <c r="BH24" s="40">
        <f t="shared" si="54"/>
        <v>0</v>
      </c>
      <c r="BI24" s="40">
        <f t="shared" si="55"/>
        <v>0</v>
      </c>
      <c r="BJ24" s="40">
        <f t="shared" si="56"/>
        <v>0</v>
      </c>
      <c r="BK24" s="40">
        <f t="shared" si="57"/>
        <v>0</v>
      </c>
      <c r="BL24" s="40">
        <f t="shared" si="58"/>
        <v>0</v>
      </c>
      <c r="BM24" s="31">
        <f t="shared" si="59"/>
        <v>0</v>
      </c>
      <c r="BN24" s="40">
        <f t="shared" si="60"/>
        <v>0</v>
      </c>
      <c r="BO24" s="40">
        <f t="shared" si="61"/>
        <v>0</v>
      </c>
      <c r="BP24" s="40">
        <f t="shared" si="62"/>
        <v>0</v>
      </c>
      <c r="BQ24" s="40">
        <f t="shared" si="63"/>
        <v>0</v>
      </c>
      <c r="BR24" s="40">
        <f t="shared" si="64"/>
        <v>0</v>
      </c>
      <c r="BS24" s="31">
        <f t="shared" si="65"/>
        <v>0</v>
      </c>
      <c r="BT24" s="40">
        <f t="shared" si="66"/>
        <v>0</v>
      </c>
      <c r="BU24" s="41">
        <f t="shared" si="67"/>
        <v>0</v>
      </c>
      <c r="BV24" s="41">
        <f t="shared" si="68"/>
        <v>0</v>
      </c>
      <c r="BW24" s="42"/>
      <c r="BX24" s="39">
        <f t="shared" si="69"/>
        <v>0</v>
      </c>
      <c r="BY24" s="40">
        <f t="shared" si="70"/>
        <v>0</v>
      </c>
      <c r="BZ24" s="40">
        <f t="shared" si="71"/>
        <v>0</v>
      </c>
      <c r="CA24" s="40">
        <f t="shared" si="72"/>
        <v>0</v>
      </c>
      <c r="CB24" s="40">
        <f t="shared" si="73"/>
        <v>0</v>
      </c>
      <c r="CC24" s="32" t="str">
        <f t="shared" si="35"/>
        <v/>
      </c>
      <c r="CD24" s="176" t="e">
        <f t="shared" si="6"/>
        <v>#VALUE!</v>
      </c>
      <c r="CE24" s="24" t="str">
        <f t="shared" si="36"/>
        <v xml:space="preserve"> </v>
      </c>
      <c r="CF24" s="176" t="e">
        <f t="shared" si="7"/>
        <v>#VALUE!</v>
      </c>
      <c r="CG24" s="24" t="str">
        <f t="shared" si="37"/>
        <v xml:space="preserve"> </v>
      </c>
      <c r="CH24" s="176" t="e">
        <f t="shared" si="8"/>
        <v>#VALUE!</v>
      </c>
      <c r="CI24" s="24" t="str">
        <f t="shared" si="38"/>
        <v xml:space="preserve"> </v>
      </c>
      <c r="CJ24" t="e">
        <f t="shared" si="74"/>
        <v>#VALUE!</v>
      </c>
      <c r="CK24" t="e">
        <f t="shared" si="75"/>
        <v>#VALUE!</v>
      </c>
      <c r="CM24">
        <f t="shared" si="76"/>
        <v>0</v>
      </c>
      <c r="CN24">
        <f t="shared" si="77"/>
        <v>0</v>
      </c>
      <c r="CO24">
        <f t="shared" si="78"/>
        <v>0</v>
      </c>
      <c r="CP24">
        <f t="shared" si="79"/>
        <v>0</v>
      </c>
      <c r="CQ24">
        <f t="shared" si="80"/>
        <v>0</v>
      </c>
      <c r="CR24">
        <f t="shared" si="81"/>
        <v>0</v>
      </c>
      <c r="CS24">
        <f t="shared" si="82"/>
        <v>0</v>
      </c>
      <c r="CT24" t="e">
        <f t="shared" si="83"/>
        <v>#DIV/0!</v>
      </c>
      <c r="CU24" t="e">
        <f t="shared" si="84"/>
        <v>#DIV/0!</v>
      </c>
      <c r="CV24">
        <f t="shared" si="85"/>
        <v>0</v>
      </c>
      <c r="CW24">
        <f t="shared" si="86"/>
        <v>0</v>
      </c>
      <c r="CX24">
        <f t="shared" si="87"/>
        <v>0</v>
      </c>
      <c r="CY24" t="e">
        <f t="shared" si="88"/>
        <v>#DIV/0!</v>
      </c>
      <c r="CZ24" t="e">
        <f t="shared" si="89"/>
        <v>#DIV/0!</v>
      </c>
      <c r="DA24">
        <f t="shared" si="90"/>
        <v>0</v>
      </c>
      <c r="DB24">
        <f t="shared" si="91"/>
        <v>0</v>
      </c>
      <c r="DC24">
        <f t="shared" si="92"/>
        <v>0</v>
      </c>
      <c r="DE24" s="24">
        <f t="shared" si="93"/>
        <v>0</v>
      </c>
      <c r="DF24" s="24">
        <f t="shared" si="94"/>
        <v>0</v>
      </c>
      <c r="DG24" s="24">
        <f t="shared" si="95"/>
        <v>0</v>
      </c>
      <c r="DH24" s="24">
        <f t="shared" si="96"/>
        <v>0</v>
      </c>
      <c r="DI24" s="24">
        <f t="shared" si="97"/>
        <v>0</v>
      </c>
      <c r="DJ24" s="24">
        <f t="shared" si="98"/>
        <v>0</v>
      </c>
      <c r="DK24" s="24">
        <f t="shared" si="99"/>
        <v>0</v>
      </c>
      <c r="DL24" s="24">
        <f t="shared" si="100"/>
        <v>0</v>
      </c>
      <c r="DM24" s="24">
        <f t="shared" si="101"/>
        <v>0</v>
      </c>
      <c r="DN24" s="24">
        <f t="shared" si="102"/>
        <v>0</v>
      </c>
      <c r="DO24" s="24">
        <f t="shared" si="103"/>
        <v>0</v>
      </c>
      <c r="DP24" s="24">
        <f t="shared" si="104"/>
        <v>0</v>
      </c>
      <c r="DQ24" s="24">
        <f t="shared" si="105"/>
        <v>0</v>
      </c>
      <c r="DR24" s="24"/>
      <c r="DS24" s="24"/>
    </row>
    <row r="25" spans="1:123" ht="15.75" thickBot="1">
      <c r="A25" s="24" t="s">
        <v>194</v>
      </c>
      <c r="B25" s="30">
        <v>23</v>
      </c>
      <c r="C25" t="s">
        <v>218</v>
      </c>
      <c r="D25" s="50" t="s">
        <v>36</v>
      </c>
      <c r="E25" s="33"/>
      <c r="F25" s="33">
        <v>1</v>
      </c>
      <c r="G25" s="33">
        <v>1</v>
      </c>
      <c r="H25" s="33"/>
      <c r="I25" s="33"/>
      <c r="J25" s="33">
        <v>1</v>
      </c>
      <c r="K25" s="33">
        <v>1</v>
      </c>
      <c r="L25" s="33"/>
      <c r="M25" s="33"/>
      <c r="N25" s="33"/>
      <c r="O25" s="33"/>
      <c r="P25" s="33"/>
      <c r="Q25" s="33"/>
      <c r="R25" s="33"/>
      <c r="S25" s="33"/>
      <c r="T25" s="50" t="s">
        <v>36</v>
      </c>
      <c r="U25" s="33"/>
      <c r="V25" s="33">
        <v>1</v>
      </c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50"/>
      <c r="AK25" s="93"/>
      <c r="AL25" s="33"/>
      <c r="AM25" s="33"/>
      <c r="AN25" s="36"/>
      <c r="AO25" s="36"/>
      <c r="AP25" s="36"/>
      <c r="AQ25" s="36"/>
      <c r="AR25" s="37"/>
      <c r="AS25" s="33"/>
      <c r="AT25" s="33"/>
      <c r="AU25" s="33"/>
      <c r="AV25" s="33"/>
      <c r="AW25" s="33"/>
      <c r="AX25" s="33"/>
      <c r="AY25" s="33"/>
      <c r="AZ25" s="38">
        <f t="shared" si="46"/>
        <v>2</v>
      </c>
      <c r="BA25" s="39">
        <f t="shared" si="47"/>
        <v>0</v>
      </c>
      <c r="BB25" s="40">
        <f t="shared" si="48"/>
        <v>2</v>
      </c>
      <c r="BC25" s="31">
        <f t="shared" si="49"/>
        <v>2</v>
      </c>
      <c r="BD25" s="40">
        <f t="shared" si="50"/>
        <v>1</v>
      </c>
      <c r="BE25" s="31">
        <f t="shared" si="51"/>
        <v>3</v>
      </c>
      <c r="BF25" s="40">
        <f t="shared" si="52"/>
        <v>0</v>
      </c>
      <c r="BG25" s="31">
        <f t="shared" si="53"/>
        <v>3</v>
      </c>
      <c r="BH25" s="40">
        <f t="shared" si="54"/>
        <v>0</v>
      </c>
      <c r="BI25" s="40">
        <f t="shared" si="55"/>
        <v>1</v>
      </c>
      <c r="BJ25" s="40">
        <f t="shared" si="56"/>
        <v>1</v>
      </c>
      <c r="BK25" s="40">
        <f t="shared" si="57"/>
        <v>0</v>
      </c>
      <c r="BL25" s="40">
        <f t="shared" si="58"/>
        <v>0</v>
      </c>
      <c r="BM25" s="31">
        <f t="shared" si="59"/>
        <v>0</v>
      </c>
      <c r="BN25" s="40">
        <f t="shared" si="60"/>
        <v>0</v>
      </c>
      <c r="BO25" s="40">
        <f t="shared" si="61"/>
        <v>0</v>
      </c>
      <c r="BP25" s="40">
        <f t="shared" si="62"/>
        <v>0</v>
      </c>
      <c r="BQ25" s="40">
        <f t="shared" si="63"/>
        <v>0</v>
      </c>
      <c r="BR25" s="40">
        <f t="shared" si="64"/>
        <v>0</v>
      </c>
      <c r="BS25" s="31">
        <f t="shared" si="65"/>
        <v>0</v>
      </c>
      <c r="BT25" s="40">
        <f t="shared" si="66"/>
        <v>0</v>
      </c>
      <c r="BU25" s="41">
        <f t="shared" si="67"/>
        <v>0</v>
      </c>
      <c r="BV25" s="41">
        <f t="shared" si="68"/>
        <v>0</v>
      </c>
      <c r="BW25" s="42"/>
      <c r="BX25" s="39">
        <f t="shared" si="69"/>
        <v>220</v>
      </c>
      <c r="BY25" s="40">
        <f t="shared" si="70"/>
        <v>10</v>
      </c>
      <c r="BZ25" s="40">
        <f t="shared" si="71"/>
        <v>5</v>
      </c>
      <c r="CA25" s="40">
        <f t="shared" si="72"/>
        <v>0</v>
      </c>
      <c r="CB25" s="40">
        <f t="shared" si="73"/>
        <v>0</v>
      </c>
      <c r="CC25" s="32">
        <f t="shared" si="35"/>
        <v>235</v>
      </c>
      <c r="CD25" s="176">
        <f t="shared" si="6"/>
        <v>88.333333333333343</v>
      </c>
      <c r="CE25" s="24">
        <f t="shared" si="36"/>
        <v>3</v>
      </c>
      <c r="CF25" s="176">
        <f t="shared" si="7"/>
        <v>48.333333333333343</v>
      </c>
      <c r="CG25" s="24">
        <f t="shared" si="37"/>
        <v>4</v>
      </c>
      <c r="CH25" s="176">
        <f t="shared" si="8"/>
        <v>-5</v>
      </c>
      <c r="CI25" s="24" t="str">
        <f t="shared" si="38"/>
        <v>NAO</v>
      </c>
      <c r="CJ25">
        <f t="shared" si="74"/>
        <v>2.8236707720036049</v>
      </c>
      <c r="CK25">
        <f t="shared" si="75"/>
        <v>2.8236707720036049</v>
      </c>
      <c r="CM25">
        <f t="shared" si="76"/>
        <v>0</v>
      </c>
      <c r="CN25">
        <f t="shared" si="77"/>
        <v>9.5238095238095237</v>
      </c>
      <c r="CO25">
        <f t="shared" si="78"/>
        <v>2</v>
      </c>
      <c r="CP25">
        <f t="shared" si="79"/>
        <v>0</v>
      </c>
      <c r="CQ25">
        <f t="shared" si="80"/>
        <v>0</v>
      </c>
      <c r="CR25">
        <f t="shared" si="81"/>
        <v>3.7037037037037033</v>
      </c>
      <c r="CS25">
        <f t="shared" si="82"/>
        <v>33.333333333333336</v>
      </c>
      <c r="CT25" t="e">
        <f t="shared" si="83"/>
        <v>#DIV/0!</v>
      </c>
      <c r="CU25" t="e">
        <f t="shared" si="84"/>
        <v>#DIV/0!</v>
      </c>
      <c r="CV25">
        <f t="shared" si="85"/>
        <v>0</v>
      </c>
      <c r="CW25">
        <f t="shared" si="86"/>
        <v>0</v>
      </c>
      <c r="CX25">
        <f t="shared" si="87"/>
        <v>0</v>
      </c>
      <c r="CY25" t="e">
        <f t="shared" si="88"/>
        <v>#DIV/0!</v>
      </c>
      <c r="CZ25" t="e">
        <f t="shared" si="89"/>
        <v>#DIV/0!</v>
      </c>
      <c r="DA25">
        <f t="shared" si="90"/>
        <v>0</v>
      </c>
      <c r="DB25">
        <f t="shared" si="91"/>
        <v>0</v>
      </c>
      <c r="DC25">
        <f t="shared" si="92"/>
        <v>0</v>
      </c>
      <c r="DE25" s="24">
        <f t="shared" si="93"/>
        <v>0</v>
      </c>
      <c r="DF25" s="24">
        <f t="shared" si="94"/>
        <v>1</v>
      </c>
      <c r="DG25" s="24">
        <f t="shared" si="95"/>
        <v>1</v>
      </c>
      <c r="DH25" s="24">
        <f t="shared" si="96"/>
        <v>0</v>
      </c>
      <c r="DI25" s="24">
        <f t="shared" si="97"/>
        <v>0</v>
      </c>
      <c r="DJ25" s="24">
        <f t="shared" si="98"/>
        <v>1</v>
      </c>
      <c r="DK25" s="24">
        <f t="shared" si="99"/>
        <v>1</v>
      </c>
      <c r="DL25" s="24">
        <f t="shared" si="100"/>
        <v>0</v>
      </c>
      <c r="DM25" s="24">
        <f t="shared" si="101"/>
        <v>0</v>
      </c>
      <c r="DN25" s="24">
        <f t="shared" si="102"/>
        <v>0</v>
      </c>
      <c r="DO25" s="24">
        <f t="shared" si="103"/>
        <v>0</v>
      </c>
      <c r="DP25" s="24">
        <f t="shared" si="104"/>
        <v>0</v>
      </c>
      <c r="DQ25" s="24">
        <f t="shared" si="105"/>
        <v>0</v>
      </c>
      <c r="DR25" s="24"/>
      <c r="DS25" s="24"/>
    </row>
    <row r="26" spans="1:123" ht="15.75" thickBot="1">
      <c r="A26" s="24" t="s">
        <v>194</v>
      </c>
      <c r="B26" s="30">
        <v>24</v>
      </c>
      <c r="C26" s="126" t="s">
        <v>219</v>
      </c>
      <c r="D26" s="50" t="s">
        <v>36</v>
      </c>
      <c r="E26" s="33"/>
      <c r="F26" s="33"/>
      <c r="G26" s="33">
        <v>2</v>
      </c>
      <c r="H26" s="33"/>
      <c r="I26" s="33">
        <v>2</v>
      </c>
      <c r="J26" s="33">
        <v>2</v>
      </c>
      <c r="K26" s="33">
        <v>1</v>
      </c>
      <c r="L26" s="33"/>
      <c r="M26" s="227"/>
      <c r="N26" s="33"/>
      <c r="O26" s="226">
        <v>1</v>
      </c>
      <c r="P26" s="33"/>
      <c r="Q26" s="33"/>
      <c r="R26" s="33"/>
      <c r="S26" s="226">
        <v>1</v>
      </c>
      <c r="T26" s="50" t="s">
        <v>36</v>
      </c>
      <c r="U26" s="33"/>
      <c r="V26" s="33"/>
      <c r="W26" s="33"/>
      <c r="X26" s="33"/>
      <c r="Y26" s="33">
        <v>1</v>
      </c>
      <c r="Z26" s="33">
        <v>1</v>
      </c>
      <c r="AA26" s="33"/>
      <c r="AB26" s="33"/>
      <c r="AC26" s="33"/>
      <c r="AD26" s="33"/>
      <c r="AE26" s="33"/>
      <c r="AF26" s="33"/>
      <c r="AG26" s="33"/>
      <c r="AH26" s="33"/>
      <c r="AI26" s="33"/>
      <c r="AJ26" s="50"/>
      <c r="AK26" s="93"/>
      <c r="AL26" s="33"/>
      <c r="AM26" s="33"/>
      <c r="AN26" s="36"/>
      <c r="AO26" s="36"/>
      <c r="AP26" s="36"/>
      <c r="AQ26" s="36"/>
      <c r="AR26" s="37"/>
      <c r="AS26" s="33"/>
      <c r="AT26" s="33"/>
      <c r="AU26" s="33"/>
      <c r="AV26" s="33"/>
      <c r="AW26" s="33"/>
      <c r="AX26" s="33"/>
      <c r="AY26" s="33"/>
      <c r="AZ26" s="38">
        <f t="shared" si="46"/>
        <v>2</v>
      </c>
      <c r="BA26" s="39">
        <f t="shared" si="47"/>
        <v>0</v>
      </c>
      <c r="BB26" s="40">
        <f t="shared" si="48"/>
        <v>0</v>
      </c>
      <c r="BC26" s="31">
        <f t="shared" si="49"/>
        <v>0</v>
      </c>
      <c r="BD26" s="40">
        <f t="shared" si="50"/>
        <v>2</v>
      </c>
      <c r="BE26" s="31">
        <f t="shared" si="51"/>
        <v>2</v>
      </c>
      <c r="BF26" s="40">
        <f t="shared" si="52"/>
        <v>0</v>
      </c>
      <c r="BG26" s="31">
        <f t="shared" si="53"/>
        <v>2</v>
      </c>
      <c r="BH26" s="40">
        <f t="shared" si="54"/>
        <v>3</v>
      </c>
      <c r="BI26" s="40">
        <f t="shared" si="55"/>
        <v>3</v>
      </c>
      <c r="BJ26" s="40">
        <f t="shared" si="56"/>
        <v>1</v>
      </c>
      <c r="BK26" s="40">
        <f t="shared" si="57"/>
        <v>0</v>
      </c>
      <c r="BL26" s="40">
        <f t="shared" si="58"/>
        <v>0</v>
      </c>
      <c r="BM26" s="31">
        <f t="shared" si="59"/>
        <v>0</v>
      </c>
      <c r="BN26" s="40">
        <f t="shared" si="60"/>
        <v>0</v>
      </c>
      <c r="BO26" s="40">
        <f t="shared" si="61"/>
        <v>1</v>
      </c>
      <c r="BP26" s="40">
        <f t="shared" si="62"/>
        <v>1</v>
      </c>
      <c r="BQ26" s="40">
        <f t="shared" si="63"/>
        <v>0</v>
      </c>
      <c r="BR26" s="40">
        <f t="shared" si="64"/>
        <v>0</v>
      </c>
      <c r="BS26" s="31">
        <f t="shared" si="65"/>
        <v>0</v>
      </c>
      <c r="BT26" s="40">
        <f t="shared" si="66"/>
        <v>0</v>
      </c>
      <c r="BU26" s="41">
        <f t="shared" si="67"/>
        <v>1</v>
      </c>
      <c r="BV26" s="41">
        <f t="shared" si="68"/>
        <v>1</v>
      </c>
      <c r="BW26" s="42"/>
      <c r="BX26" s="39">
        <f t="shared" si="69"/>
        <v>180</v>
      </c>
      <c r="BY26" s="40">
        <f t="shared" si="70"/>
        <v>30</v>
      </c>
      <c r="BZ26" s="40">
        <f t="shared" si="71"/>
        <v>5</v>
      </c>
      <c r="CA26" s="40">
        <f t="shared" si="72"/>
        <v>20</v>
      </c>
      <c r="CB26" s="40">
        <f t="shared" si="73"/>
        <v>10</v>
      </c>
      <c r="CC26" s="32">
        <f t="shared" si="35"/>
        <v>245</v>
      </c>
      <c r="CD26" s="176">
        <f t="shared" si="6"/>
        <v>98.333333333333343</v>
      </c>
      <c r="CE26" s="24">
        <f t="shared" si="36"/>
        <v>3</v>
      </c>
      <c r="CF26" s="176">
        <f t="shared" si="7"/>
        <v>58.333333333333343</v>
      </c>
      <c r="CG26" s="24">
        <f t="shared" si="37"/>
        <v>4</v>
      </c>
      <c r="CH26" s="176">
        <f t="shared" si="8"/>
        <v>5</v>
      </c>
      <c r="CI26" s="24">
        <f t="shared" si="38"/>
        <v>5</v>
      </c>
      <c r="CJ26">
        <f t="shared" si="74"/>
        <v>2.9438269750675881</v>
      </c>
      <c r="CK26">
        <f t="shared" si="75"/>
        <v>2.9438269750675881</v>
      </c>
      <c r="CM26">
        <f t="shared" si="76"/>
        <v>0</v>
      </c>
      <c r="CN26">
        <f t="shared" si="77"/>
        <v>0</v>
      </c>
      <c r="CO26">
        <f t="shared" si="78"/>
        <v>4</v>
      </c>
      <c r="CP26">
        <f t="shared" si="79"/>
        <v>0</v>
      </c>
      <c r="CQ26">
        <f t="shared" si="80"/>
        <v>60</v>
      </c>
      <c r="CR26">
        <f t="shared" si="81"/>
        <v>11.111111111111111</v>
      </c>
      <c r="CS26">
        <f t="shared" si="82"/>
        <v>33.333333333333336</v>
      </c>
      <c r="CT26" t="e">
        <f t="shared" si="83"/>
        <v>#DIV/0!</v>
      </c>
      <c r="CU26" t="e">
        <f t="shared" si="84"/>
        <v>#DIV/0!</v>
      </c>
      <c r="CV26">
        <f t="shared" si="85"/>
        <v>0</v>
      </c>
      <c r="CW26">
        <f t="shared" si="86"/>
        <v>25</v>
      </c>
      <c r="CX26">
        <f t="shared" si="87"/>
        <v>25</v>
      </c>
      <c r="CY26" t="e">
        <f t="shared" si="88"/>
        <v>#DIV/0!</v>
      </c>
      <c r="CZ26" t="e">
        <f t="shared" si="89"/>
        <v>#DIV/0!</v>
      </c>
      <c r="DA26">
        <f t="shared" si="90"/>
        <v>0</v>
      </c>
      <c r="DB26">
        <f t="shared" si="91"/>
        <v>20</v>
      </c>
      <c r="DC26">
        <f t="shared" si="92"/>
        <v>20</v>
      </c>
      <c r="DE26" s="24">
        <f t="shared" si="93"/>
        <v>0</v>
      </c>
      <c r="DF26" s="24">
        <f t="shared" si="94"/>
        <v>0</v>
      </c>
      <c r="DG26" s="24">
        <f t="shared" si="95"/>
        <v>1</v>
      </c>
      <c r="DH26" s="24">
        <f t="shared" si="96"/>
        <v>0</v>
      </c>
      <c r="DI26" s="24">
        <f t="shared" si="97"/>
        <v>1</v>
      </c>
      <c r="DJ26" s="24">
        <f t="shared" si="98"/>
        <v>1</v>
      </c>
      <c r="DK26" s="24">
        <f t="shared" si="99"/>
        <v>1</v>
      </c>
      <c r="DL26" s="24">
        <f t="shared" si="100"/>
        <v>0</v>
      </c>
      <c r="DM26" s="24">
        <f t="shared" si="101"/>
        <v>0</v>
      </c>
      <c r="DN26" s="24">
        <f t="shared" si="102"/>
        <v>0</v>
      </c>
      <c r="DO26" s="24">
        <f t="shared" si="103"/>
        <v>1</v>
      </c>
      <c r="DP26" s="24">
        <f t="shared" si="104"/>
        <v>0</v>
      </c>
      <c r="DQ26" s="24">
        <f t="shared" si="105"/>
        <v>0</v>
      </c>
      <c r="DR26" s="24"/>
      <c r="DS26" s="24"/>
    </row>
    <row r="27" spans="1:123" ht="15.75" thickBot="1">
      <c r="A27" s="24" t="s">
        <v>194</v>
      </c>
      <c r="B27" s="30">
        <v>25</v>
      </c>
      <c r="C27" s="126" t="s">
        <v>220</v>
      </c>
      <c r="D27" s="50" t="s">
        <v>36</v>
      </c>
      <c r="E27" s="33"/>
      <c r="F27" s="33"/>
      <c r="G27" s="33">
        <v>1</v>
      </c>
      <c r="H27" s="33"/>
      <c r="I27" s="33"/>
      <c r="J27" s="33"/>
      <c r="K27" s="33"/>
      <c r="L27" s="227"/>
      <c r="M27" s="33"/>
      <c r="N27" s="226">
        <v>1</v>
      </c>
      <c r="O27" s="33"/>
      <c r="P27" s="33"/>
      <c r="Q27" s="33"/>
      <c r="R27" s="33"/>
      <c r="S27" s="33"/>
      <c r="T27" s="50" t="s">
        <v>36</v>
      </c>
      <c r="U27" s="33">
        <v>1</v>
      </c>
      <c r="V27" s="33">
        <v>1</v>
      </c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50"/>
      <c r="AK27" s="93"/>
      <c r="AL27" s="33"/>
      <c r="AM27" s="33"/>
      <c r="AN27" s="36"/>
      <c r="AO27" s="36"/>
      <c r="AP27" s="36"/>
      <c r="AQ27" s="36"/>
      <c r="AR27" s="37"/>
      <c r="AS27" s="33"/>
      <c r="AT27" s="33"/>
      <c r="AU27" s="33"/>
      <c r="AV27" s="33"/>
      <c r="AW27" s="33"/>
      <c r="AX27" s="33"/>
      <c r="AY27" s="33"/>
      <c r="AZ27" s="38">
        <f t="shared" si="46"/>
        <v>2</v>
      </c>
      <c r="BA27" s="39">
        <f t="shared" si="47"/>
        <v>1</v>
      </c>
      <c r="BB27" s="40">
        <f t="shared" si="48"/>
        <v>1</v>
      </c>
      <c r="BC27" s="31">
        <f t="shared" si="49"/>
        <v>2</v>
      </c>
      <c r="BD27" s="40">
        <f t="shared" si="50"/>
        <v>1</v>
      </c>
      <c r="BE27" s="31">
        <f t="shared" si="51"/>
        <v>3</v>
      </c>
      <c r="BF27" s="40">
        <f t="shared" si="52"/>
        <v>0</v>
      </c>
      <c r="BG27" s="31">
        <f t="shared" si="53"/>
        <v>3</v>
      </c>
      <c r="BH27" s="40">
        <f t="shared" si="54"/>
        <v>0</v>
      </c>
      <c r="BI27" s="40">
        <f t="shared" si="55"/>
        <v>0</v>
      </c>
      <c r="BJ27" s="40">
        <f t="shared" si="56"/>
        <v>0</v>
      </c>
      <c r="BK27" s="40">
        <f t="shared" si="57"/>
        <v>0</v>
      </c>
      <c r="BL27" s="40">
        <f t="shared" si="58"/>
        <v>0</v>
      </c>
      <c r="BM27" s="31">
        <f t="shared" si="59"/>
        <v>0</v>
      </c>
      <c r="BN27" s="40">
        <f t="shared" si="60"/>
        <v>1</v>
      </c>
      <c r="BO27" s="40">
        <f t="shared" si="61"/>
        <v>0</v>
      </c>
      <c r="BP27" s="40">
        <f t="shared" si="62"/>
        <v>0</v>
      </c>
      <c r="BQ27" s="40">
        <f t="shared" si="63"/>
        <v>0</v>
      </c>
      <c r="BR27" s="40">
        <f t="shared" si="64"/>
        <v>0</v>
      </c>
      <c r="BS27" s="31">
        <f t="shared" si="65"/>
        <v>0</v>
      </c>
      <c r="BT27" s="40">
        <f t="shared" si="66"/>
        <v>0</v>
      </c>
      <c r="BU27" s="41">
        <f t="shared" si="67"/>
        <v>0</v>
      </c>
      <c r="BV27" s="41">
        <f t="shared" si="68"/>
        <v>0</v>
      </c>
      <c r="BW27" s="42"/>
      <c r="BX27" s="39">
        <f t="shared" si="69"/>
        <v>240</v>
      </c>
      <c r="BY27" s="40">
        <f t="shared" si="70"/>
        <v>0</v>
      </c>
      <c r="BZ27" s="40">
        <f t="shared" si="71"/>
        <v>0</v>
      </c>
      <c r="CA27" s="40">
        <f t="shared" si="72"/>
        <v>50</v>
      </c>
      <c r="CB27" s="40">
        <f t="shared" si="73"/>
        <v>0</v>
      </c>
      <c r="CC27" s="32">
        <f t="shared" si="35"/>
        <v>290</v>
      </c>
      <c r="CD27" s="176">
        <f t="shared" si="6"/>
        <v>143.33333333333334</v>
      </c>
      <c r="CE27" s="24">
        <f t="shared" si="36"/>
        <v>3</v>
      </c>
      <c r="CF27" s="176">
        <f t="shared" si="7"/>
        <v>103.33333333333334</v>
      </c>
      <c r="CG27" s="24">
        <f t="shared" si="37"/>
        <v>4</v>
      </c>
      <c r="CH27" s="176">
        <f t="shared" si="8"/>
        <v>50</v>
      </c>
      <c r="CI27" s="24">
        <f t="shared" si="38"/>
        <v>5</v>
      </c>
      <c r="CJ27">
        <f t="shared" si="74"/>
        <v>3.4845298888555121</v>
      </c>
      <c r="CK27">
        <f t="shared" si="75"/>
        <v>3.4845298888555121</v>
      </c>
      <c r="CM27">
        <f t="shared" si="76"/>
        <v>4</v>
      </c>
      <c r="CN27">
        <f t="shared" si="77"/>
        <v>4.7619047619047619</v>
      </c>
      <c r="CO27">
        <f t="shared" si="78"/>
        <v>2</v>
      </c>
      <c r="CP27">
        <f t="shared" si="79"/>
        <v>0</v>
      </c>
      <c r="CQ27">
        <f t="shared" si="80"/>
        <v>0</v>
      </c>
      <c r="CR27">
        <f t="shared" si="81"/>
        <v>0</v>
      </c>
      <c r="CS27">
        <f t="shared" si="82"/>
        <v>0</v>
      </c>
      <c r="CT27" t="e">
        <f t="shared" si="83"/>
        <v>#DIV/0!</v>
      </c>
      <c r="CU27" t="e">
        <f t="shared" si="84"/>
        <v>#DIV/0!</v>
      </c>
      <c r="CV27">
        <f t="shared" si="85"/>
        <v>100</v>
      </c>
      <c r="CW27">
        <f t="shared" si="86"/>
        <v>0</v>
      </c>
      <c r="CX27">
        <f t="shared" si="87"/>
        <v>0</v>
      </c>
      <c r="CY27" t="e">
        <f t="shared" si="88"/>
        <v>#DIV/0!</v>
      </c>
      <c r="CZ27" t="e">
        <f t="shared" si="89"/>
        <v>#DIV/0!</v>
      </c>
      <c r="DA27">
        <f t="shared" si="90"/>
        <v>0</v>
      </c>
      <c r="DB27">
        <f t="shared" si="91"/>
        <v>0</v>
      </c>
      <c r="DC27">
        <f t="shared" si="92"/>
        <v>0</v>
      </c>
      <c r="DE27" s="24">
        <f t="shared" si="93"/>
        <v>1</v>
      </c>
      <c r="DF27" s="24">
        <f t="shared" si="94"/>
        <v>1</v>
      </c>
      <c r="DG27" s="24">
        <f t="shared" si="95"/>
        <v>1</v>
      </c>
      <c r="DH27" s="24">
        <f t="shared" si="96"/>
        <v>0</v>
      </c>
      <c r="DI27" s="24">
        <f t="shared" si="97"/>
        <v>0</v>
      </c>
      <c r="DJ27" s="24">
        <f t="shared" si="98"/>
        <v>0</v>
      </c>
      <c r="DK27" s="24">
        <f t="shared" si="99"/>
        <v>0</v>
      </c>
      <c r="DL27" s="24">
        <f t="shared" si="100"/>
        <v>0</v>
      </c>
      <c r="DM27" s="24">
        <f t="shared" si="101"/>
        <v>0</v>
      </c>
      <c r="DN27" s="24">
        <f t="shared" si="102"/>
        <v>1</v>
      </c>
      <c r="DO27" s="24">
        <f t="shared" si="103"/>
        <v>0</v>
      </c>
      <c r="DP27" s="24">
        <f t="shared" si="104"/>
        <v>0</v>
      </c>
      <c r="DQ27" s="24">
        <f t="shared" si="105"/>
        <v>0</v>
      </c>
      <c r="DR27" s="24"/>
      <c r="DS27" s="24"/>
    </row>
    <row r="28" spans="1:123" ht="15.75" thickBot="1">
      <c r="A28" s="24" t="s">
        <v>194</v>
      </c>
      <c r="B28" s="30">
        <v>26</v>
      </c>
      <c r="C28" s="126" t="s">
        <v>221</v>
      </c>
      <c r="D28" s="50" t="s">
        <v>76</v>
      </c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 t="s">
        <v>200</v>
      </c>
      <c r="R28" s="33" t="s">
        <v>200</v>
      </c>
      <c r="S28" s="33"/>
      <c r="T28" s="50" t="s">
        <v>36</v>
      </c>
      <c r="U28" s="33">
        <v>1</v>
      </c>
      <c r="V28" s="33"/>
      <c r="W28" s="33">
        <v>1</v>
      </c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50"/>
      <c r="AK28" s="93"/>
      <c r="AL28" s="33"/>
      <c r="AM28" s="33"/>
      <c r="AN28" s="36"/>
      <c r="AO28" s="36"/>
      <c r="AP28" s="36"/>
      <c r="AQ28" s="36"/>
      <c r="AR28" s="37"/>
      <c r="AS28" s="33"/>
      <c r="AT28" s="33"/>
      <c r="AU28" s="33"/>
      <c r="AV28" s="33"/>
      <c r="AW28" s="33"/>
      <c r="AX28" s="33"/>
      <c r="AY28" s="33"/>
      <c r="AZ28" s="38">
        <f t="shared" si="46"/>
        <v>1</v>
      </c>
      <c r="BA28" s="39">
        <f t="shared" si="47"/>
        <v>1</v>
      </c>
      <c r="BB28" s="40">
        <f t="shared" si="48"/>
        <v>0</v>
      </c>
      <c r="BC28" s="31">
        <f t="shared" si="49"/>
        <v>1</v>
      </c>
      <c r="BD28" s="40">
        <f t="shared" si="50"/>
        <v>1</v>
      </c>
      <c r="BE28" s="31">
        <f t="shared" si="51"/>
        <v>2</v>
      </c>
      <c r="BF28" s="40">
        <f t="shared" si="52"/>
        <v>0</v>
      </c>
      <c r="BG28" s="31">
        <f t="shared" si="53"/>
        <v>2</v>
      </c>
      <c r="BH28" s="40">
        <f t="shared" si="54"/>
        <v>0</v>
      </c>
      <c r="BI28" s="40">
        <f t="shared" si="55"/>
        <v>0</v>
      </c>
      <c r="BJ28" s="40">
        <f t="shared" si="56"/>
        <v>0</v>
      </c>
      <c r="BK28" s="40">
        <f t="shared" si="57"/>
        <v>0</v>
      </c>
      <c r="BL28" s="40">
        <f t="shared" si="58"/>
        <v>0</v>
      </c>
      <c r="BM28" s="31">
        <f t="shared" si="59"/>
        <v>0</v>
      </c>
      <c r="BN28" s="40">
        <f t="shared" si="60"/>
        <v>0</v>
      </c>
      <c r="BO28" s="40">
        <f t="shared" si="61"/>
        <v>0</v>
      </c>
      <c r="BP28" s="40">
        <f t="shared" si="62"/>
        <v>0</v>
      </c>
      <c r="BQ28" s="40">
        <f t="shared" si="63"/>
        <v>0</v>
      </c>
      <c r="BR28" s="40">
        <f t="shared" si="64"/>
        <v>0</v>
      </c>
      <c r="BS28" s="31">
        <f t="shared" si="65"/>
        <v>0</v>
      </c>
      <c r="BT28" s="40">
        <f t="shared" si="66"/>
        <v>0</v>
      </c>
      <c r="BU28" s="41">
        <f t="shared" si="67"/>
        <v>0</v>
      </c>
      <c r="BV28" s="41">
        <f t="shared" si="68"/>
        <v>0</v>
      </c>
      <c r="BW28" s="42"/>
      <c r="BX28" s="39">
        <f t="shared" si="69"/>
        <v>160</v>
      </c>
      <c r="BY28" s="40">
        <f t="shared" si="70"/>
        <v>0</v>
      </c>
      <c r="BZ28" s="40">
        <f t="shared" si="71"/>
        <v>0</v>
      </c>
      <c r="CA28" s="40">
        <f t="shared" si="72"/>
        <v>0</v>
      </c>
      <c r="CB28" s="40">
        <f t="shared" si="73"/>
        <v>0</v>
      </c>
      <c r="CC28" s="32">
        <f t="shared" si="35"/>
        <v>160</v>
      </c>
      <c r="CD28" s="176">
        <f t="shared" si="6"/>
        <v>86.666666666666671</v>
      </c>
      <c r="CE28" s="24">
        <f t="shared" si="36"/>
        <v>3</v>
      </c>
      <c r="CF28" s="176">
        <f t="shared" si="7"/>
        <v>66.666666666666671</v>
      </c>
      <c r="CG28" s="24">
        <f t="shared" si="37"/>
        <v>4</v>
      </c>
      <c r="CH28" s="176">
        <f t="shared" si="8"/>
        <v>40</v>
      </c>
      <c r="CI28" s="24">
        <f t="shared" si="38"/>
        <v>5</v>
      </c>
      <c r="CJ28">
        <f t="shared" si="74"/>
        <v>1.9224992490237309</v>
      </c>
      <c r="CK28">
        <f t="shared" si="75"/>
        <v>1.9224992490237309</v>
      </c>
      <c r="CM28">
        <f t="shared" si="76"/>
        <v>4</v>
      </c>
      <c r="CN28">
        <f t="shared" si="77"/>
        <v>0</v>
      </c>
      <c r="CO28">
        <f t="shared" si="78"/>
        <v>2</v>
      </c>
      <c r="CP28">
        <f t="shared" si="79"/>
        <v>0</v>
      </c>
      <c r="CQ28">
        <f t="shared" si="80"/>
        <v>0</v>
      </c>
      <c r="CR28">
        <f t="shared" si="81"/>
        <v>0</v>
      </c>
      <c r="CS28">
        <f t="shared" si="82"/>
        <v>0</v>
      </c>
      <c r="CT28" t="e">
        <f t="shared" si="83"/>
        <v>#DIV/0!</v>
      </c>
      <c r="CU28" t="e">
        <f t="shared" si="84"/>
        <v>#DIV/0!</v>
      </c>
      <c r="CV28">
        <f t="shared" si="85"/>
        <v>0</v>
      </c>
      <c r="CW28">
        <f t="shared" si="86"/>
        <v>0</v>
      </c>
      <c r="CX28">
        <f t="shared" si="87"/>
        <v>0</v>
      </c>
      <c r="CY28" t="e">
        <f t="shared" si="88"/>
        <v>#DIV/0!</v>
      </c>
      <c r="CZ28" t="e">
        <f t="shared" si="89"/>
        <v>#DIV/0!</v>
      </c>
      <c r="DA28">
        <f t="shared" si="90"/>
        <v>0</v>
      </c>
      <c r="DB28">
        <f t="shared" si="91"/>
        <v>0</v>
      </c>
      <c r="DC28">
        <f t="shared" si="92"/>
        <v>0</v>
      </c>
      <c r="DE28" s="24">
        <f t="shared" si="93"/>
        <v>1</v>
      </c>
      <c r="DF28" s="24">
        <f t="shared" si="94"/>
        <v>0</v>
      </c>
      <c r="DG28" s="24">
        <f t="shared" si="95"/>
        <v>1</v>
      </c>
      <c r="DH28" s="24">
        <f t="shared" si="96"/>
        <v>0</v>
      </c>
      <c r="DI28" s="24">
        <f t="shared" si="97"/>
        <v>0</v>
      </c>
      <c r="DJ28" s="24">
        <f t="shared" si="98"/>
        <v>0</v>
      </c>
      <c r="DK28" s="24">
        <f t="shared" si="99"/>
        <v>0</v>
      </c>
      <c r="DL28" s="24">
        <f t="shared" si="100"/>
        <v>0</v>
      </c>
      <c r="DM28" s="24">
        <f t="shared" si="101"/>
        <v>0</v>
      </c>
      <c r="DN28" s="24">
        <f t="shared" si="102"/>
        <v>0</v>
      </c>
      <c r="DO28" s="24">
        <f t="shared" si="103"/>
        <v>0</v>
      </c>
      <c r="DP28" s="24">
        <f t="shared" si="104"/>
        <v>0</v>
      </c>
      <c r="DQ28" s="24">
        <f t="shared" si="105"/>
        <v>0</v>
      </c>
      <c r="DR28" s="24"/>
      <c r="DS28" s="24"/>
    </row>
    <row r="29" spans="1:123" ht="15.75" thickBot="1">
      <c r="A29" s="24" t="s">
        <v>194</v>
      </c>
      <c r="B29" s="30">
        <v>27</v>
      </c>
      <c r="C29" s="126" t="s">
        <v>222</v>
      </c>
      <c r="D29" s="50" t="s">
        <v>76</v>
      </c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50" t="s">
        <v>76</v>
      </c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50"/>
      <c r="AK29" s="93"/>
      <c r="AL29" s="33"/>
      <c r="AM29" s="33"/>
      <c r="AN29" s="36"/>
      <c r="AO29" s="36"/>
      <c r="AP29" s="36"/>
      <c r="AQ29" s="36"/>
      <c r="AR29" s="37"/>
      <c r="AS29" s="33"/>
      <c r="AT29" s="33"/>
      <c r="AU29" s="33"/>
      <c r="AV29" s="33"/>
      <c r="AW29" s="33"/>
      <c r="AX29" s="33"/>
      <c r="AY29" s="33"/>
      <c r="AZ29" s="38">
        <f t="shared" si="46"/>
        <v>0</v>
      </c>
      <c r="BA29" s="39">
        <f t="shared" si="47"/>
        <v>0</v>
      </c>
      <c r="BB29" s="40">
        <f t="shared" si="48"/>
        <v>0</v>
      </c>
      <c r="BC29" s="31">
        <f t="shared" si="49"/>
        <v>0</v>
      </c>
      <c r="BD29" s="40">
        <f t="shared" si="50"/>
        <v>0</v>
      </c>
      <c r="BE29" s="31">
        <f t="shared" si="51"/>
        <v>0</v>
      </c>
      <c r="BF29" s="40">
        <f t="shared" si="52"/>
        <v>0</v>
      </c>
      <c r="BG29" s="31">
        <f t="shared" si="53"/>
        <v>0</v>
      </c>
      <c r="BH29" s="40">
        <f t="shared" si="54"/>
        <v>0</v>
      </c>
      <c r="BI29" s="40">
        <f t="shared" si="55"/>
        <v>0</v>
      </c>
      <c r="BJ29" s="40">
        <f t="shared" si="56"/>
        <v>0</v>
      </c>
      <c r="BK29" s="40">
        <f t="shared" si="57"/>
        <v>0</v>
      </c>
      <c r="BL29" s="40">
        <f t="shared" si="58"/>
        <v>0</v>
      </c>
      <c r="BM29" s="31">
        <f t="shared" si="59"/>
        <v>0</v>
      </c>
      <c r="BN29" s="40">
        <f t="shared" si="60"/>
        <v>0</v>
      </c>
      <c r="BO29" s="40">
        <f t="shared" si="61"/>
        <v>0</v>
      </c>
      <c r="BP29" s="40">
        <f t="shared" si="62"/>
        <v>0</v>
      </c>
      <c r="BQ29" s="40">
        <f t="shared" si="63"/>
        <v>0</v>
      </c>
      <c r="BR29" s="40">
        <f t="shared" si="64"/>
        <v>0</v>
      </c>
      <c r="BS29" s="31">
        <f t="shared" si="65"/>
        <v>0</v>
      </c>
      <c r="BT29" s="40">
        <f t="shared" si="66"/>
        <v>0</v>
      </c>
      <c r="BU29" s="41">
        <f t="shared" si="67"/>
        <v>0</v>
      </c>
      <c r="BV29" s="41">
        <f t="shared" si="68"/>
        <v>0</v>
      </c>
      <c r="BW29" s="42"/>
      <c r="BX29" s="39">
        <f t="shared" si="69"/>
        <v>0</v>
      </c>
      <c r="BY29" s="40">
        <f t="shared" si="70"/>
        <v>0</v>
      </c>
      <c r="BZ29" s="40">
        <f t="shared" si="71"/>
        <v>0</v>
      </c>
      <c r="CA29" s="40">
        <f t="shared" si="72"/>
        <v>0</v>
      </c>
      <c r="CB29" s="40">
        <f t="shared" si="73"/>
        <v>0</v>
      </c>
      <c r="CC29" s="32" t="str">
        <f t="shared" si="35"/>
        <v/>
      </c>
      <c r="CD29" s="176" t="e">
        <f t="shared" si="6"/>
        <v>#VALUE!</v>
      </c>
      <c r="CE29" s="24" t="str">
        <f t="shared" si="36"/>
        <v xml:space="preserve"> </v>
      </c>
      <c r="CF29" s="176" t="e">
        <f t="shared" si="7"/>
        <v>#VALUE!</v>
      </c>
      <c r="CG29" s="24" t="str">
        <f t="shared" si="37"/>
        <v xml:space="preserve"> </v>
      </c>
      <c r="CH29" s="176" t="e">
        <f t="shared" si="8"/>
        <v>#VALUE!</v>
      </c>
      <c r="CI29" s="24" t="str">
        <f t="shared" si="38"/>
        <v xml:space="preserve"> </v>
      </c>
      <c r="CJ29" t="e">
        <f t="shared" si="74"/>
        <v>#VALUE!</v>
      </c>
      <c r="CK29" t="e">
        <f t="shared" si="75"/>
        <v>#VALUE!</v>
      </c>
      <c r="CM29">
        <f t="shared" si="76"/>
        <v>0</v>
      </c>
      <c r="CN29">
        <f t="shared" si="77"/>
        <v>0</v>
      </c>
      <c r="CO29">
        <f t="shared" si="78"/>
        <v>0</v>
      </c>
      <c r="CP29">
        <f t="shared" si="79"/>
        <v>0</v>
      </c>
      <c r="CQ29">
        <f t="shared" si="80"/>
        <v>0</v>
      </c>
      <c r="CR29">
        <f t="shared" si="81"/>
        <v>0</v>
      </c>
      <c r="CS29">
        <f t="shared" si="82"/>
        <v>0</v>
      </c>
      <c r="CT29" t="e">
        <f t="shared" si="83"/>
        <v>#DIV/0!</v>
      </c>
      <c r="CU29" t="e">
        <f t="shared" si="84"/>
        <v>#DIV/0!</v>
      </c>
      <c r="CV29">
        <f t="shared" si="85"/>
        <v>0</v>
      </c>
      <c r="CW29">
        <f t="shared" si="86"/>
        <v>0</v>
      </c>
      <c r="CX29">
        <f t="shared" si="87"/>
        <v>0</v>
      </c>
      <c r="CY29" t="e">
        <f t="shared" si="88"/>
        <v>#DIV/0!</v>
      </c>
      <c r="CZ29" t="e">
        <f t="shared" si="89"/>
        <v>#DIV/0!</v>
      </c>
      <c r="DA29">
        <f t="shared" si="90"/>
        <v>0</v>
      </c>
      <c r="DB29">
        <f t="shared" si="91"/>
        <v>0</v>
      </c>
      <c r="DC29">
        <f t="shared" si="92"/>
        <v>0</v>
      </c>
      <c r="DE29" s="24">
        <f t="shared" si="93"/>
        <v>0</v>
      </c>
      <c r="DF29" s="24">
        <f t="shared" si="94"/>
        <v>0</v>
      </c>
      <c r="DG29" s="24">
        <f t="shared" si="95"/>
        <v>0</v>
      </c>
      <c r="DH29" s="24">
        <f t="shared" si="96"/>
        <v>0</v>
      </c>
      <c r="DI29" s="24">
        <f t="shared" si="97"/>
        <v>0</v>
      </c>
      <c r="DJ29" s="24">
        <f t="shared" si="98"/>
        <v>0</v>
      </c>
      <c r="DK29" s="24">
        <f t="shared" si="99"/>
        <v>0</v>
      </c>
      <c r="DL29" s="24">
        <f t="shared" si="100"/>
        <v>0</v>
      </c>
      <c r="DM29" s="24">
        <f t="shared" si="101"/>
        <v>0</v>
      </c>
      <c r="DN29" s="24">
        <f t="shared" si="102"/>
        <v>0</v>
      </c>
      <c r="DO29" s="24">
        <f t="shared" si="103"/>
        <v>0</v>
      </c>
      <c r="DP29" s="24">
        <f t="shared" si="104"/>
        <v>0</v>
      </c>
      <c r="DQ29" s="24">
        <f t="shared" si="105"/>
        <v>0</v>
      </c>
      <c r="DR29" s="24"/>
      <c r="DS29" s="24"/>
    </row>
    <row r="30" spans="1:123" ht="15.75" thickBot="1">
      <c r="A30" s="24" t="s">
        <v>194</v>
      </c>
      <c r="B30" s="30">
        <v>28</v>
      </c>
      <c r="C30" s="126" t="s">
        <v>223</v>
      </c>
      <c r="D30" s="50" t="s">
        <v>36</v>
      </c>
      <c r="E30" s="33"/>
      <c r="F30" s="33"/>
      <c r="G30" s="33"/>
      <c r="H30" s="33"/>
      <c r="I30" s="33"/>
      <c r="J30" s="33"/>
      <c r="K30" s="33"/>
      <c r="L30" s="33"/>
      <c r="M30" s="227"/>
      <c r="N30" s="33"/>
      <c r="O30" s="226">
        <v>1</v>
      </c>
      <c r="P30" s="227"/>
      <c r="Q30" s="227"/>
      <c r="R30" s="33"/>
      <c r="S30" s="226">
        <v>2</v>
      </c>
      <c r="T30" s="50" t="s">
        <v>36</v>
      </c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50"/>
      <c r="AK30" s="93"/>
      <c r="AL30" s="33"/>
      <c r="AM30" s="33"/>
      <c r="AN30" s="36"/>
      <c r="AO30" s="36"/>
      <c r="AP30" s="36"/>
      <c r="AQ30" s="36"/>
      <c r="AR30" s="37"/>
      <c r="AS30" s="33"/>
      <c r="AT30" s="33"/>
      <c r="AU30" s="33"/>
      <c r="AV30" s="33"/>
      <c r="AW30" s="33"/>
      <c r="AX30" s="33"/>
      <c r="AY30" s="33"/>
      <c r="AZ30" s="38">
        <f t="shared" si="46"/>
        <v>2</v>
      </c>
      <c r="BA30" s="39">
        <f t="shared" si="47"/>
        <v>0</v>
      </c>
      <c r="BB30" s="40">
        <f t="shared" si="48"/>
        <v>0</v>
      </c>
      <c r="BC30" s="31">
        <f t="shared" si="49"/>
        <v>0</v>
      </c>
      <c r="BD30" s="40">
        <f t="shared" si="50"/>
        <v>0</v>
      </c>
      <c r="BE30" s="31">
        <f t="shared" si="51"/>
        <v>0</v>
      </c>
      <c r="BF30" s="40">
        <f t="shared" si="52"/>
        <v>0</v>
      </c>
      <c r="BG30" s="31">
        <f t="shared" si="53"/>
        <v>0</v>
      </c>
      <c r="BH30" s="40">
        <f t="shared" si="54"/>
        <v>0</v>
      </c>
      <c r="BI30" s="40">
        <f t="shared" si="55"/>
        <v>0</v>
      </c>
      <c r="BJ30" s="40">
        <f t="shared" si="56"/>
        <v>0</v>
      </c>
      <c r="BK30" s="40">
        <f t="shared" si="57"/>
        <v>0</v>
      </c>
      <c r="BL30" s="40">
        <f t="shared" si="58"/>
        <v>0</v>
      </c>
      <c r="BM30" s="31">
        <f t="shared" si="59"/>
        <v>0</v>
      </c>
      <c r="BN30" s="40">
        <f t="shared" si="60"/>
        <v>0</v>
      </c>
      <c r="BO30" s="40">
        <f t="shared" si="61"/>
        <v>1</v>
      </c>
      <c r="BP30" s="40">
        <f t="shared" si="62"/>
        <v>1</v>
      </c>
      <c r="BQ30" s="40">
        <f t="shared" si="63"/>
        <v>0</v>
      </c>
      <c r="BR30" s="40">
        <f t="shared" si="64"/>
        <v>0</v>
      </c>
      <c r="BS30" s="31">
        <f t="shared" si="65"/>
        <v>0</v>
      </c>
      <c r="BT30" s="40">
        <f t="shared" si="66"/>
        <v>0</v>
      </c>
      <c r="BU30" s="41">
        <f t="shared" si="67"/>
        <v>2</v>
      </c>
      <c r="BV30" s="41">
        <f t="shared" si="68"/>
        <v>2</v>
      </c>
      <c r="BW30" s="42"/>
      <c r="BX30" s="39">
        <f t="shared" si="69"/>
        <v>0</v>
      </c>
      <c r="BY30" s="40">
        <f t="shared" si="70"/>
        <v>0</v>
      </c>
      <c r="BZ30" s="40">
        <f t="shared" si="71"/>
        <v>0</v>
      </c>
      <c r="CA30" s="40">
        <f t="shared" si="72"/>
        <v>20</v>
      </c>
      <c r="CB30" s="40">
        <f t="shared" si="73"/>
        <v>20</v>
      </c>
      <c r="CC30" s="32">
        <f t="shared" si="35"/>
        <v>40</v>
      </c>
      <c r="CD30" s="176">
        <f t="shared" si="6"/>
        <v>-106.66666666666666</v>
      </c>
      <c r="CE30" s="24" t="str">
        <f t="shared" si="36"/>
        <v>NAO</v>
      </c>
      <c r="CF30" s="176">
        <f t="shared" si="7"/>
        <v>-146.66666666666666</v>
      </c>
      <c r="CG30" s="24" t="str">
        <f t="shared" si="37"/>
        <v>NAO</v>
      </c>
      <c r="CH30" s="176">
        <f t="shared" si="8"/>
        <v>-200</v>
      </c>
      <c r="CI30" s="24" t="str">
        <f t="shared" si="38"/>
        <v>NAO</v>
      </c>
      <c r="CJ30">
        <f t="shared" si="74"/>
        <v>0.48062481225593273</v>
      </c>
      <c r="CK30">
        <f t="shared" si="75"/>
        <v>0.48062481225593273</v>
      </c>
      <c r="CM30">
        <f t="shared" si="76"/>
        <v>0</v>
      </c>
      <c r="CN30">
        <f t="shared" si="77"/>
        <v>0</v>
      </c>
      <c r="CO30">
        <f t="shared" si="78"/>
        <v>0</v>
      </c>
      <c r="CP30">
        <f t="shared" si="79"/>
        <v>0</v>
      </c>
      <c r="CQ30">
        <f t="shared" si="80"/>
        <v>0</v>
      </c>
      <c r="CR30">
        <f t="shared" si="81"/>
        <v>0</v>
      </c>
      <c r="CS30">
        <f t="shared" si="82"/>
        <v>0</v>
      </c>
      <c r="CT30" t="e">
        <f t="shared" si="83"/>
        <v>#DIV/0!</v>
      </c>
      <c r="CU30" t="e">
        <f t="shared" si="84"/>
        <v>#DIV/0!</v>
      </c>
      <c r="CV30">
        <f t="shared" si="85"/>
        <v>0</v>
      </c>
      <c r="CW30">
        <f t="shared" si="86"/>
        <v>25</v>
      </c>
      <c r="CX30">
        <f t="shared" si="87"/>
        <v>25</v>
      </c>
      <c r="CY30" t="e">
        <f t="shared" si="88"/>
        <v>#DIV/0!</v>
      </c>
      <c r="CZ30" t="e">
        <f t="shared" si="89"/>
        <v>#DIV/0!</v>
      </c>
      <c r="DA30">
        <f t="shared" si="90"/>
        <v>0</v>
      </c>
      <c r="DB30">
        <f t="shared" si="91"/>
        <v>40</v>
      </c>
      <c r="DC30">
        <f t="shared" si="92"/>
        <v>40</v>
      </c>
      <c r="DE30" s="24">
        <f t="shared" si="93"/>
        <v>0</v>
      </c>
      <c r="DF30" s="24">
        <f t="shared" si="94"/>
        <v>0</v>
      </c>
      <c r="DG30" s="24">
        <f t="shared" si="95"/>
        <v>0</v>
      </c>
      <c r="DH30" s="24">
        <f t="shared" si="96"/>
        <v>0</v>
      </c>
      <c r="DI30" s="24">
        <f t="shared" si="97"/>
        <v>0</v>
      </c>
      <c r="DJ30" s="24">
        <f t="shared" si="98"/>
        <v>0</v>
      </c>
      <c r="DK30" s="24">
        <f t="shared" si="99"/>
        <v>0</v>
      </c>
      <c r="DL30" s="24">
        <f t="shared" si="100"/>
        <v>0</v>
      </c>
      <c r="DM30" s="24">
        <f t="shared" si="101"/>
        <v>0</v>
      </c>
      <c r="DN30" s="24">
        <f t="shared" si="102"/>
        <v>0</v>
      </c>
      <c r="DO30" s="24">
        <f t="shared" si="103"/>
        <v>1</v>
      </c>
      <c r="DP30" s="24">
        <f t="shared" si="104"/>
        <v>0</v>
      </c>
      <c r="DQ30" s="24">
        <f t="shared" si="105"/>
        <v>0</v>
      </c>
      <c r="DR30" s="24"/>
      <c r="DS30" s="24"/>
    </row>
    <row r="31" spans="1:123" ht="15.75" thickBot="1">
      <c r="A31" s="24" t="s">
        <v>194</v>
      </c>
      <c r="B31" s="30">
        <v>29</v>
      </c>
      <c r="C31" s="125" t="s">
        <v>224</v>
      </c>
      <c r="D31" s="50" t="s">
        <v>36</v>
      </c>
      <c r="E31" s="33">
        <v>1</v>
      </c>
      <c r="F31" s="33">
        <v>1</v>
      </c>
      <c r="G31" s="33"/>
      <c r="H31" s="33"/>
      <c r="I31" s="33"/>
      <c r="J31" s="33">
        <v>1</v>
      </c>
      <c r="K31" s="33"/>
      <c r="L31" s="33"/>
      <c r="M31" s="33"/>
      <c r="N31" s="33"/>
      <c r="O31" s="33"/>
      <c r="P31" s="33"/>
      <c r="Q31" s="33"/>
      <c r="R31" s="33"/>
      <c r="S31" s="33"/>
      <c r="T31" s="50" t="s">
        <v>36</v>
      </c>
      <c r="U31" s="33">
        <v>2</v>
      </c>
      <c r="V31" s="33"/>
      <c r="W31" s="33"/>
      <c r="X31" s="33"/>
      <c r="Y31" s="33"/>
      <c r="Z31" s="33">
        <v>1</v>
      </c>
      <c r="AA31" s="33"/>
      <c r="AB31" s="33"/>
      <c r="AC31" s="33"/>
      <c r="AD31" s="33"/>
      <c r="AE31" s="33"/>
      <c r="AF31" s="33"/>
      <c r="AG31" s="33"/>
      <c r="AH31" s="33"/>
      <c r="AI31" s="33"/>
      <c r="AJ31" s="50"/>
      <c r="AK31" s="93"/>
      <c r="AL31" s="33"/>
      <c r="AM31" s="33"/>
      <c r="AN31" s="36"/>
      <c r="AO31" s="36"/>
      <c r="AP31" s="36"/>
      <c r="AQ31" s="36"/>
      <c r="AR31" s="37"/>
      <c r="AS31" s="33"/>
      <c r="AT31" s="33"/>
      <c r="AU31" s="33"/>
      <c r="AV31" s="33"/>
      <c r="AW31" s="33"/>
      <c r="AX31" s="33"/>
      <c r="AY31" s="33"/>
      <c r="AZ31" s="38">
        <f t="shared" si="46"/>
        <v>2</v>
      </c>
      <c r="BA31" s="39">
        <f t="shared" si="47"/>
        <v>3</v>
      </c>
      <c r="BB31" s="40">
        <f t="shared" si="48"/>
        <v>1</v>
      </c>
      <c r="BC31" s="31">
        <f t="shared" si="49"/>
        <v>4</v>
      </c>
      <c r="BD31" s="40">
        <f t="shared" si="50"/>
        <v>0</v>
      </c>
      <c r="BE31" s="31">
        <f t="shared" si="51"/>
        <v>4</v>
      </c>
      <c r="BF31" s="40">
        <f t="shared" si="52"/>
        <v>0</v>
      </c>
      <c r="BG31" s="31">
        <f t="shared" si="53"/>
        <v>4</v>
      </c>
      <c r="BH31" s="40">
        <f t="shared" si="54"/>
        <v>0</v>
      </c>
      <c r="BI31" s="40">
        <f t="shared" si="55"/>
        <v>2</v>
      </c>
      <c r="BJ31" s="40">
        <f t="shared" si="56"/>
        <v>0</v>
      </c>
      <c r="BK31" s="40">
        <f t="shared" si="57"/>
        <v>0</v>
      </c>
      <c r="BL31" s="40">
        <f t="shared" si="58"/>
        <v>0</v>
      </c>
      <c r="BM31" s="31">
        <f t="shared" si="59"/>
        <v>0</v>
      </c>
      <c r="BN31" s="40">
        <f t="shared" si="60"/>
        <v>0</v>
      </c>
      <c r="BO31" s="40">
        <f t="shared" si="61"/>
        <v>0</v>
      </c>
      <c r="BP31" s="40">
        <f t="shared" si="62"/>
        <v>0</v>
      </c>
      <c r="BQ31" s="40">
        <f t="shared" si="63"/>
        <v>0</v>
      </c>
      <c r="BR31" s="40">
        <f t="shared" si="64"/>
        <v>0</v>
      </c>
      <c r="BS31" s="31">
        <f t="shared" si="65"/>
        <v>0</v>
      </c>
      <c r="BT31" s="40">
        <f t="shared" si="66"/>
        <v>0</v>
      </c>
      <c r="BU31" s="41">
        <f t="shared" si="67"/>
        <v>0</v>
      </c>
      <c r="BV31" s="41">
        <f t="shared" si="68"/>
        <v>0</v>
      </c>
      <c r="BW31" s="42"/>
      <c r="BX31" s="39">
        <f t="shared" si="69"/>
        <v>380</v>
      </c>
      <c r="BY31" s="40">
        <f t="shared" si="70"/>
        <v>20</v>
      </c>
      <c r="BZ31" s="40">
        <f t="shared" si="71"/>
        <v>0</v>
      </c>
      <c r="CA31" s="40">
        <f t="shared" si="72"/>
        <v>0</v>
      </c>
      <c r="CB31" s="40">
        <f t="shared" si="73"/>
        <v>0</v>
      </c>
      <c r="CC31" s="32">
        <f t="shared" si="35"/>
        <v>400</v>
      </c>
      <c r="CD31" s="176">
        <f t="shared" si="6"/>
        <v>253.33333333333334</v>
      </c>
      <c r="CE31" s="24">
        <f t="shared" si="36"/>
        <v>3</v>
      </c>
      <c r="CF31" s="176">
        <f t="shared" si="7"/>
        <v>213.33333333333334</v>
      </c>
      <c r="CG31" s="24">
        <f t="shared" si="37"/>
        <v>4</v>
      </c>
      <c r="CH31" s="176">
        <f t="shared" si="8"/>
        <v>160</v>
      </c>
      <c r="CI31" s="24">
        <f t="shared" si="38"/>
        <v>5</v>
      </c>
      <c r="CJ31">
        <f t="shared" si="74"/>
        <v>4.8062481225593272</v>
      </c>
      <c r="CK31">
        <f t="shared" si="75"/>
        <v>4.8062481225593272</v>
      </c>
      <c r="CM31">
        <f t="shared" si="76"/>
        <v>12</v>
      </c>
      <c r="CN31">
        <f t="shared" si="77"/>
        <v>4.7619047619047619</v>
      </c>
      <c r="CO31">
        <f t="shared" si="78"/>
        <v>0</v>
      </c>
      <c r="CP31">
        <f t="shared" si="79"/>
        <v>0</v>
      </c>
      <c r="CQ31">
        <f t="shared" si="80"/>
        <v>0</v>
      </c>
      <c r="CR31">
        <f t="shared" si="81"/>
        <v>7.4074074074074066</v>
      </c>
      <c r="CS31">
        <f t="shared" si="82"/>
        <v>0</v>
      </c>
      <c r="CT31" t="e">
        <f t="shared" si="83"/>
        <v>#DIV/0!</v>
      </c>
      <c r="CU31" t="e">
        <f t="shared" si="84"/>
        <v>#DIV/0!</v>
      </c>
      <c r="CV31">
        <f t="shared" si="85"/>
        <v>0</v>
      </c>
      <c r="CW31">
        <f t="shared" si="86"/>
        <v>0</v>
      </c>
      <c r="CX31">
        <f t="shared" si="87"/>
        <v>0</v>
      </c>
      <c r="CY31" t="e">
        <f t="shared" si="88"/>
        <v>#DIV/0!</v>
      </c>
      <c r="CZ31" t="e">
        <f t="shared" si="89"/>
        <v>#DIV/0!</v>
      </c>
      <c r="DA31">
        <f t="shared" si="90"/>
        <v>0</v>
      </c>
      <c r="DB31">
        <f t="shared" si="91"/>
        <v>0</v>
      </c>
      <c r="DC31">
        <f t="shared" si="92"/>
        <v>0</v>
      </c>
      <c r="DE31" s="24">
        <f t="shared" si="93"/>
        <v>1</v>
      </c>
      <c r="DF31" s="24">
        <f t="shared" si="94"/>
        <v>1</v>
      </c>
      <c r="DG31" s="24">
        <f t="shared" si="95"/>
        <v>0</v>
      </c>
      <c r="DH31" s="24">
        <f t="shared" si="96"/>
        <v>0</v>
      </c>
      <c r="DI31" s="24">
        <f t="shared" si="97"/>
        <v>0</v>
      </c>
      <c r="DJ31" s="24">
        <f t="shared" si="98"/>
        <v>1</v>
      </c>
      <c r="DK31" s="24">
        <f t="shared" si="99"/>
        <v>0</v>
      </c>
      <c r="DL31" s="24">
        <f t="shared" si="100"/>
        <v>0</v>
      </c>
      <c r="DM31" s="24">
        <f t="shared" si="101"/>
        <v>0</v>
      </c>
      <c r="DN31" s="24">
        <f t="shared" si="102"/>
        <v>0</v>
      </c>
      <c r="DO31" s="24">
        <f t="shared" si="103"/>
        <v>0</v>
      </c>
      <c r="DP31" s="24">
        <f t="shared" si="104"/>
        <v>0</v>
      </c>
      <c r="DQ31" s="24">
        <f t="shared" si="105"/>
        <v>0</v>
      </c>
      <c r="DR31" s="24"/>
      <c r="DS31" s="24"/>
    </row>
    <row r="32" spans="1:123" ht="15.75" thickBot="1">
      <c r="A32" s="24" t="s">
        <v>194</v>
      </c>
      <c r="B32" s="30">
        <v>30</v>
      </c>
      <c r="C32" s="126" t="s">
        <v>225</v>
      </c>
      <c r="D32" s="50" t="s">
        <v>36</v>
      </c>
      <c r="E32" s="33">
        <v>1</v>
      </c>
      <c r="F32" s="33">
        <v>1</v>
      </c>
      <c r="G32" s="33">
        <v>2</v>
      </c>
      <c r="H32" s="33"/>
      <c r="I32" s="33"/>
      <c r="J32" s="33">
        <v>1</v>
      </c>
      <c r="K32" s="33"/>
      <c r="L32" s="33"/>
      <c r="M32" s="33"/>
      <c r="N32" s="33"/>
      <c r="O32" s="33"/>
      <c r="P32" s="33"/>
      <c r="Q32" s="33"/>
      <c r="R32" s="33"/>
      <c r="S32" s="33"/>
      <c r="T32" s="50" t="s">
        <v>36</v>
      </c>
      <c r="U32" s="33"/>
      <c r="V32" s="33">
        <v>1</v>
      </c>
      <c r="W32" s="33">
        <v>5</v>
      </c>
      <c r="X32" s="33"/>
      <c r="Y32" s="33"/>
      <c r="Z32" s="33">
        <v>1</v>
      </c>
      <c r="AA32" s="33"/>
      <c r="AB32" s="33"/>
      <c r="AC32" s="33"/>
      <c r="AD32" s="33"/>
      <c r="AE32" s="33"/>
      <c r="AF32" s="33"/>
      <c r="AG32" s="33"/>
      <c r="AH32" s="33"/>
      <c r="AI32" s="33"/>
      <c r="AJ32" s="50"/>
      <c r="AK32" s="93"/>
      <c r="AL32" s="33"/>
      <c r="AM32" s="33"/>
      <c r="AN32" s="36"/>
      <c r="AO32" s="36"/>
      <c r="AP32" s="36"/>
      <c r="AQ32" s="36"/>
      <c r="AR32" s="37"/>
      <c r="AS32" s="33"/>
      <c r="AT32" s="33"/>
      <c r="AU32" s="33"/>
      <c r="AV32" s="33"/>
      <c r="AW32" s="33"/>
      <c r="AX32" s="33"/>
      <c r="AY32" s="33"/>
      <c r="AZ32" s="38">
        <f t="shared" si="46"/>
        <v>2</v>
      </c>
      <c r="BA32" s="39">
        <f t="shared" si="47"/>
        <v>1</v>
      </c>
      <c r="BB32" s="40">
        <f t="shared" si="48"/>
        <v>2</v>
      </c>
      <c r="BC32" s="31">
        <f t="shared" si="49"/>
        <v>3</v>
      </c>
      <c r="BD32" s="40">
        <f t="shared" si="50"/>
        <v>7</v>
      </c>
      <c r="BE32" s="31">
        <f t="shared" si="51"/>
        <v>10</v>
      </c>
      <c r="BF32" s="40">
        <f t="shared" si="52"/>
        <v>0</v>
      </c>
      <c r="BG32" s="31">
        <f t="shared" si="53"/>
        <v>10</v>
      </c>
      <c r="BH32" s="40">
        <f t="shared" si="54"/>
        <v>0</v>
      </c>
      <c r="BI32" s="40">
        <f t="shared" si="55"/>
        <v>2</v>
      </c>
      <c r="BJ32" s="40">
        <f t="shared" si="56"/>
        <v>0</v>
      </c>
      <c r="BK32" s="40">
        <f t="shared" si="57"/>
        <v>0</v>
      </c>
      <c r="BL32" s="40">
        <f t="shared" si="58"/>
        <v>0</v>
      </c>
      <c r="BM32" s="31">
        <f t="shared" si="59"/>
        <v>0</v>
      </c>
      <c r="BN32" s="40">
        <f t="shared" si="60"/>
        <v>0</v>
      </c>
      <c r="BO32" s="40">
        <f t="shared" si="61"/>
        <v>0</v>
      </c>
      <c r="BP32" s="40">
        <f t="shared" si="62"/>
        <v>0</v>
      </c>
      <c r="BQ32" s="40">
        <f t="shared" si="63"/>
        <v>0</v>
      </c>
      <c r="BR32" s="40">
        <f t="shared" si="64"/>
        <v>0</v>
      </c>
      <c r="BS32" s="31">
        <f t="shared" si="65"/>
        <v>0</v>
      </c>
      <c r="BT32" s="40">
        <f t="shared" si="66"/>
        <v>0</v>
      </c>
      <c r="BU32" s="41">
        <f t="shared" si="67"/>
        <v>0</v>
      </c>
      <c r="BV32" s="41">
        <f t="shared" si="68"/>
        <v>0</v>
      </c>
      <c r="BW32" s="42"/>
      <c r="BX32" s="39">
        <f t="shared" si="69"/>
        <v>680</v>
      </c>
      <c r="BY32" s="40">
        <f t="shared" si="70"/>
        <v>20</v>
      </c>
      <c r="BZ32" s="40">
        <f t="shared" si="71"/>
        <v>0</v>
      </c>
      <c r="CA32" s="40">
        <f t="shared" si="72"/>
        <v>0</v>
      </c>
      <c r="CB32" s="40">
        <f t="shared" si="73"/>
        <v>0</v>
      </c>
      <c r="CC32" s="32">
        <f t="shared" si="35"/>
        <v>700</v>
      </c>
      <c r="CD32" s="176">
        <f t="shared" si="6"/>
        <v>553.33333333333337</v>
      </c>
      <c r="CE32" s="24">
        <f t="shared" si="36"/>
        <v>3</v>
      </c>
      <c r="CF32" s="176">
        <f t="shared" si="7"/>
        <v>513.33333333333337</v>
      </c>
      <c r="CG32" s="24">
        <f t="shared" si="37"/>
        <v>4</v>
      </c>
      <c r="CH32" s="176">
        <f t="shared" si="8"/>
        <v>460</v>
      </c>
      <c r="CI32" s="24">
        <f t="shared" si="38"/>
        <v>5</v>
      </c>
      <c r="CJ32">
        <f t="shared" si="74"/>
        <v>8.4109342144788233</v>
      </c>
      <c r="CK32">
        <f t="shared" si="75"/>
        <v>8.4109342144788233</v>
      </c>
      <c r="CM32">
        <f t="shared" si="76"/>
        <v>4</v>
      </c>
      <c r="CN32">
        <f t="shared" si="77"/>
        <v>9.5238095238095237</v>
      </c>
      <c r="CO32">
        <f t="shared" si="78"/>
        <v>14</v>
      </c>
      <c r="CP32">
        <f t="shared" si="79"/>
        <v>0</v>
      </c>
      <c r="CQ32">
        <f t="shared" si="80"/>
        <v>0</v>
      </c>
      <c r="CR32">
        <f t="shared" si="81"/>
        <v>7.4074074074074066</v>
      </c>
      <c r="CS32">
        <f t="shared" si="82"/>
        <v>0</v>
      </c>
      <c r="CT32" t="e">
        <f t="shared" si="83"/>
        <v>#DIV/0!</v>
      </c>
      <c r="CU32" t="e">
        <f t="shared" si="84"/>
        <v>#DIV/0!</v>
      </c>
      <c r="CV32">
        <f t="shared" si="85"/>
        <v>0</v>
      </c>
      <c r="CW32">
        <f t="shared" si="86"/>
        <v>0</v>
      </c>
      <c r="CX32">
        <f t="shared" si="87"/>
        <v>0</v>
      </c>
      <c r="CY32" t="e">
        <f t="shared" si="88"/>
        <v>#DIV/0!</v>
      </c>
      <c r="CZ32" t="e">
        <f t="shared" si="89"/>
        <v>#DIV/0!</v>
      </c>
      <c r="DA32">
        <f t="shared" si="90"/>
        <v>0</v>
      </c>
      <c r="DB32">
        <f t="shared" si="91"/>
        <v>0</v>
      </c>
      <c r="DC32">
        <f t="shared" si="92"/>
        <v>0</v>
      </c>
      <c r="DE32" s="24">
        <f t="shared" si="93"/>
        <v>1</v>
      </c>
      <c r="DF32" s="24">
        <f t="shared" si="94"/>
        <v>1</v>
      </c>
      <c r="DG32" s="24">
        <f t="shared" si="95"/>
        <v>1</v>
      </c>
      <c r="DH32" s="24">
        <f t="shared" si="96"/>
        <v>0</v>
      </c>
      <c r="DI32" s="24">
        <f t="shared" si="97"/>
        <v>0</v>
      </c>
      <c r="DJ32" s="24">
        <f t="shared" si="98"/>
        <v>1</v>
      </c>
      <c r="DK32" s="24">
        <f t="shared" si="99"/>
        <v>0</v>
      </c>
      <c r="DL32" s="24">
        <f t="shared" si="100"/>
        <v>0</v>
      </c>
      <c r="DM32" s="24">
        <f t="shared" si="101"/>
        <v>0</v>
      </c>
      <c r="DN32" s="24">
        <f t="shared" si="102"/>
        <v>0</v>
      </c>
      <c r="DO32" s="24">
        <f t="shared" si="103"/>
        <v>0</v>
      </c>
      <c r="DP32" s="24">
        <f t="shared" si="104"/>
        <v>0</v>
      </c>
      <c r="DQ32" s="24">
        <f t="shared" si="105"/>
        <v>0</v>
      </c>
      <c r="DR32" s="24"/>
      <c r="DS32" s="24"/>
    </row>
    <row r="33" spans="1:123" ht="15.75" thickBot="1">
      <c r="A33" s="24" t="s">
        <v>194</v>
      </c>
      <c r="B33" s="30">
        <v>31</v>
      </c>
      <c r="C33" s="126" t="s">
        <v>226</v>
      </c>
      <c r="D33" s="50" t="s">
        <v>36</v>
      </c>
      <c r="E33" s="33"/>
      <c r="F33" s="33">
        <v>1</v>
      </c>
      <c r="G33" s="33"/>
      <c r="H33" s="33">
        <v>1</v>
      </c>
      <c r="I33" s="33"/>
      <c r="J33" s="33">
        <v>1</v>
      </c>
      <c r="K33" s="33"/>
      <c r="L33" s="33"/>
      <c r="M33" s="227"/>
      <c r="N33" s="33"/>
      <c r="O33" s="33"/>
      <c r="P33" s="33"/>
      <c r="Q33" s="33"/>
      <c r="R33" s="226">
        <v>1.1000000000000001</v>
      </c>
      <c r="S33" s="33"/>
      <c r="T33" s="50" t="s">
        <v>36</v>
      </c>
      <c r="U33" s="33"/>
      <c r="V33" s="33"/>
      <c r="W33" s="33"/>
      <c r="X33" s="33"/>
      <c r="Y33" s="33"/>
      <c r="Z33" s="33">
        <v>1</v>
      </c>
      <c r="AA33" s="33"/>
      <c r="AB33" s="33"/>
      <c r="AC33" s="33"/>
      <c r="AD33" s="33"/>
      <c r="AE33" s="33"/>
      <c r="AF33" s="33"/>
      <c r="AG33" s="33"/>
      <c r="AH33" s="33"/>
      <c r="AI33" s="33"/>
      <c r="AJ33" s="50"/>
      <c r="AK33" s="93"/>
      <c r="AL33" s="33"/>
      <c r="AM33" s="33"/>
      <c r="AN33" s="36"/>
      <c r="AO33" s="36"/>
      <c r="AP33" s="36"/>
      <c r="AQ33" s="36"/>
      <c r="AR33" s="37"/>
      <c r="AS33" s="33"/>
      <c r="AT33" s="33"/>
      <c r="AU33" s="33"/>
      <c r="AV33" s="33"/>
      <c r="AW33" s="33"/>
      <c r="AX33" s="33"/>
      <c r="AY33" s="33"/>
      <c r="AZ33" s="38">
        <f t="shared" si="46"/>
        <v>2</v>
      </c>
      <c r="BA33" s="39">
        <f t="shared" si="47"/>
        <v>0</v>
      </c>
      <c r="BB33" s="40">
        <f t="shared" si="48"/>
        <v>1</v>
      </c>
      <c r="BC33" s="31">
        <f t="shared" si="49"/>
        <v>1</v>
      </c>
      <c r="BD33" s="40">
        <f t="shared" si="50"/>
        <v>0</v>
      </c>
      <c r="BE33" s="31">
        <f t="shared" si="51"/>
        <v>1</v>
      </c>
      <c r="BF33" s="40">
        <f t="shared" si="52"/>
        <v>1</v>
      </c>
      <c r="BG33" s="31">
        <f t="shared" si="53"/>
        <v>2</v>
      </c>
      <c r="BH33" s="40">
        <f t="shared" si="54"/>
        <v>0</v>
      </c>
      <c r="BI33" s="40">
        <f t="shared" si="55"/>
        <v>2</v>
      </c>
      <c r="BJ33" s="40">
        <f t="shared" si="56"/>
        <v>0</v>
      </c>
      <c r="BK33" s="40">
        <f t="shared" si="57"/>
        <v>0</v>
      </c>
      <c r="BL33" s="40">
        <f t="shared" si="58"/>
        <v>0</v>
      </c>
      <c r="BM33" s="31">
        <f t="shared" si="59"/>
        <v>0</v>
      </c>
      <c r="BN33" s="40">
        <f t="shared" si="60"/>
        <v>0</v>
      </c>
      <c r="BO33" s="40">
        <f t="shared" si="61"/>
        <v>0</v>
      </c>
      <c r="BP33" s="40">
        <f t="shared" si="62"/>
        <v>0</v>
      </c>
      <c r="BQ33" s="40">
        <f t="shared" si="63"/>
        <v>0</v>
      </c>
      <c r="BR33" s="40">
        <f t="shared" si="64"/>
        <v>0</v>
      </c>
      <c r="BS33" s="31">
        <f t="shared" si="65"/>
        <v>0</v>
      </c>
      <c r="BT33" s="40">
        <f t="shared" si="66"/>
        <v>1.1000000000000001</v>
      </c>
      <c r="BU33" s="41">
        <f t="shared" si="67"/>
        <v>0</v>
      </c>
      <c r="BV33" s="41">
        <f t="shared" si="68"/>
        <v>0</v>
      </c>
      <c r="BW33" s="42"/>
      <c r="BX33" s="39">
        <f t="shared" si="69"/>
        <v>120</v>
      </c>
      <c r="BY33" s="40">
        <f t="shared" si="70"/>
        <v>20</v>
      </c>
      <c r="BZ33" s="40">
        <f t="shared" si="71"/>
        <v>0</v>
      </c>
      <c r="CA33" s="40">
        <f t="shared" si="72"/>
        <v>0</v>
      </c>
      <c r="CB33" s="40">
        <f t="shared" si="73"/>
        <v>27.500000000000004</v>
      </c>
      <c r="CC33" s="32">
        <f t="shared" si="35"/>
        <v>167.5</v>
      </c>
      <c r="CD33" s="176">
        <f t="shared" si="6"/>
        <v>20.833333333333343</v>
      </c>
      <c r="CE33" s="24">
        <f t="shared" si="36"/>
        <v>3</v>
      </c>
      <c r="CF33" s="176">
        <f t="shared" si="7"/>
        <v>-19.166666666666657</v>
      </c>
      <c r="CG33" s="24" t="str">
        <f t="shared" si="37"/>
        <v>NAO</v>
      </c>
      <c r="CH33" s="176">
        <f t="shared" si="8"/>
        <v>-72.5</v>
      </c>
      <c r="CI33" s="24" t="str">
        <f t="shared" si="38"/>
        <v>NAO</v>
      </c>
      <c r="CJ33">
        <f t="shared" si="74"/>
        <v>2.0126164013217185</v>
      </c>
      <c r="CK33">
        <f t="shared" si="75"/>
        <v>2.0126164013217185</v>
      </c>
      <c r="CM33">
        <f t="shared" si="76"/>
        <v>0</v>
      </c>
      <c r="CN33">
        <f t="shared" si="77"/>
        <v>4.7619047619047619</v>
      </c>
      <c r="CO33">
        <f t="shared" si="78"/>
        <v>0</v>
      </c>
      <c r="CP33">
        <f t="shared" si="79"/>
        <v>8.3333333333333339</v>
      </c>
      <c r="CQ33">
        <f t="shared" si="80"/>
        <v>0</v>
      </c>
      <c r="CR33">
        <f t="shared" si="81"/>
        <v>7.4074074074074066</v>
      </c>
      <c r="CS33">
        <f t="shared" si="82"/>
        <v>0</v>
      </c>
      <c r="CT33" t="e">
        <f t="shared" si="83"/>
        <v>#DIV/0!</v>
      </c>
      <c r="CU33" t="e">
        <f t="shared" si="84"/>
        <v>#DIV/0!</v>
      </c>
      <c r="CV33">
        <f t="shared" si="85"/>
        <v>0</v>
      </c>
      <c r="CW33">
        <f t="shared" si="86"/>
        <v>0</v>
      </c>
      <c r="CX33">
        <f t="shared" si="87"/>
        <v>0</v>
      </c>
      <c r="CY33" t="e">
        <f t="shared" si="88"/>
        <v>#DIV/0!</v>
      </c>
      <c r="CZ33" t="e">
        <f t="shared" si="89"/>
        <v>#DIV/0!</v>
      </c>
      <c r="DA33">
        <f t="shared" si="90"/>
        <v>21.568627450980394</v>
      </c>
      <c r="DB33">
        <f t="shared" si="91"/>
        <v>0</v>
      </c>
      <c r="DC33">
        <f t="shared" si="92"/>
        <v>0</v>
      </c>
      <c r="DE33" s="24">
        <f t="shared" si="93"/>
        <v>0</v>
      </c>
      <c r="DF33" s="24">
        <f t="shared" si="94"/>
        <v>1</v>
      </c>
      <c r="DG33" s="24">
        <f t="shared" si="95"/>
        <v>0</v>
      </c>
      <c r="DH33" s="24">
        <f t="shared" si="96"/>
        <v>1</v>
      </c>
      <c r="DI33" s="24">
        <f t="shared" si="97"/>
        <v>0</v>
      </c>
      <c r="DJ33" s="24">
        <f t="shared" si="98"/>
        <v>1</v>
      </c>
      <c r="DK33" s="24">
        <f t="shared" si="99"/>
        <v>0</v>
      </c>
      <c r="DL33" s="24">
        <f t="shared" si="100"/>
        <v>0</v>
      </c>
      <c r="DM33" s="24">
        <f t="shared" si="101"/>
        <v>0</v>
      </c>
      <c r="DN33" s="24">
        <f t="shared" si="102"/>
        <v>0</v>
      </c>
      <c r="DO33" s="24">
        <f t="shared" si="103"/>
        <v>0</v>
      </c>
      <c r="DP33" s="24">
        <f t="shared" si="104"/>
        <v>0</v>
      </c>
      <c r="DQ33" s="24">
        <f t="shared" si="105"/>
        <v>0</v>
      </c>
      <c r="DR33" s="24"/>
      <c r="DS33" s="24"/>
    </row>
    <row r="34" spans="1:123" ht="15.75" thickBot="1">
      <c r="A34" s="24" t="s">
        <v>194</v>
      </c>
      <c r="B34" s="30">
        <v>32</v>
      </c>
      <c r="C34" s="126" t="s">
        <v>227</v>
      </c>
      <c r="D34" s="50" t="s">
        <v>76</v>
      </c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50" t="s">
        <v>36</v>
      </c>
      <c r="U34" s="33"/>
      <c r="V34" s="33"/>
      <c r="W34" s="33">
        <v>2</v>
      </c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50"/>
      <c r="AK34" s="93"/>
      <c r="AL34" s="33"/>
      <c r="AM34" s="33"/>
      <c r="AN34" s="36"/>
      <c r="AO34" s="36"/>
      <c r="AP34" s="36"/>
      <c r="AQ34" s="36"/>
      <c r="AR34" s="37"/>
      <c r="AS34" s="33"/>
      <c r="AT34" s="33"/>
      <c r="AU34" s="33"/>
      <c r="AV34" s="33"/>
      <c r="AW34" s="33"/>
      <c r="AX34" s="33"/>
      <c r="AY34" s="33"/>
      <c r="AZ34" s="38">
        <f t="shared" si="46"/>
        <v>1</v>
      </c>
      <c r="BA34" s="39">
        <f t="shared" si="47"/>
        <v>0</v>
      </c>
      <c r="BB34" s="40">
        <f t="shared" si="48"/>
        <v>0</v>
      </c>
      <c r="BC34" s="31">
        <f t="shared" si="49"/>
        <v>0</v>
      </c>
      <c r="BD34" s="40">
        <f t="shared" si="50"/>
        <v>2</v>
      </c>
      <c r="BE34" s="31">
        <f t="shared" si="51"/>
        <v>2</v>
      </c>
      <c r="BF34" s="40">
        <f t="shared" si="52"/>
        <v>0</v>
      </c>
      <c r="BG34" s="31">
        <f t="shared" si="53"/>
        <v>2</v>
      </c>
      <c r="BH34" s="40">
        <f t="shared" si="54"/>
        <v>0</v>
      </c>
      <c r="BI34" s="40">
        <f t="shared" si="55"/>
        <v>0</v>
      </c>
      <c r="BJ34" s="40">
        <f t="shared" si="56"/>
        <v>0</v>
      </c>
      <c r="BK34" s="40">
        <f t="shared" si="57"/>
        <v>0</v>
      </c>
      <c r="BL34" s="40">
        <f t="shared" si="58"/>
        <v>0</v>
      </c>
      <c r="BM34" s="31">
        <f t="shared" si="59"/>
        <v>0</v>
      </c>
      <c r="BN34" s="40">
        <f t="shared" si="60"/>
        <v>0</v>
      </c>
      <c r="BO34" s="40">
        <f t="shared" si="61"/>
        <v>0</v>
      </c>
      <c r="BP34" s="40">
        <f t="shared" si="62"/>
        <v>0</v>
      </c>
      <c r="BQ34" s="40">
        <f t="shared" si="63"/>
        <v>0</v>
      </c>
      <c r="BR34" s="40">
        <f t="shared" si="64"/>
        <v>0</v>
      </c>
      <c r="BS34" s="31">
        <f t="shared" si="65"/>
        <v>0</v>
      </c>
      <c r="BT34" s="40">
        <f t="shared" si="66"/>
        <v>0</v>
      </c>
      <c r="BU34" s="41">
        <f t="shared" si="67"/>
        <v>0</v>
      </c>
      <c r="BV34" s="41">
        <f t="shared" si="68"/>
        <v>0</v>
      </c>
      <c r="BW34" s="42"/>
      <c r="BX34" s="39">
        <f t="shared" si="69"/>
        <v>120</v>
      </c>
      <c r="BY34" s="40">
        <f t="shared" si="70"/>
        <v>0</v>
      </c>
      <c r="BZ34" s="40">
        <f t="shared" si="71"/>
        <v>0</v>
      </c>
      <c r="CA34" s="40">
        <f t="shared" si="72"/>
        <v>0</v>
      </c>
      <c r="CB34" s="40">
        <f t="shared" si="73"/>
        <v>0</v>
      </c>
      <c r="CC34" s="32">
        <f t="shared" si="35"/>
        <v>120</v>
      </c>
      <c r="CD34" s="176">
        <f t="shared" si="6"/>
        <v>46.666666666666671</v>
      </c>
      <c r="CE34" s="24">
        <f t="shared" si="36"/>
        <v>3</v>
      </c>
      <c r="CF34" s="176">
        <f t="shared" si="7"/>
        <v>26.666666666666671</v>
      </c>
      <c r="CG34" s="24">
        <f t="shared" si="37"/>
        <v>4</v>
      </c>
      <c r="CH34" s="176">
        <f t="shared" si="8"/>
        <v>0</v>
      </c>
      <c r="CI34" s="24">
        <f t="shared" si="38"/>
        <v>5</v>
      </c>
      <c r="CJ34">
        <f t="shared" si="74"/>
        <v>1.441874436767798</v>
      </c>
      <c r="CK34">
        <f t="shared" si="75"/>
        <v>1.441874436767798</v>
      </c>
      <c r="CM34">
        <f t="shared" si="76"/>
        <v>0</v>
      </c>
      <c r="CN34">
        <f t="shared" si="77"/>
        <v>0</v>
      </c>
      <c r="CO34">
        <f t="shared" si="78"/>
        <v>4</v>
      </c>
      <c r="CP34">
        <f t="shared" si="79"/>
        <v>0</v>
      </c>
      <c r="CQ34">
        <f t="shared" si="80"/>
        <v>0</v>
      </c>
      <c r="CR34">
        <f t="shared" si="81"/>
        <v>0</v>
      </c>
      <c r="CS34">
        <f t="shared" si="82"/>
        <v>0</v>
      </c>
      <c r="CT34" t="e">
        <f t="shared" si="83"/>
        <v>#DIV/0!</v>
      </c>
      <c r="CU34" t="e">
        <f t="shared" si="84"/>
        <v>#DIV/0!</v>
      </c>
      <c r="CV34">
        <f t="shared" si="85"/>
        <v>0</v>
      </c>
      <c r="CW34">
        <f t="shared" si="86"/>
        <v>0</v>
      </c>
      <c r="CX34">
        <f t="shared" si="87"/>
        <v>0</v>
      </c>
      <c r="CY34" t="e">
        <f t="shared" si="88"/>
        <v>#DIV/0!</v>
      </c>
      <c r="CZ34" t="e">
        <f t="shared" si="89"/>
        <v>#DIV/0!</v>
      </c>
      <c r="DA34">
        <f t="shared" si="90"/>
        <v>0</v>
      </c>
      <c r="DB34">
        <f t="shared" si="91"/>
        <v>0</v>
      </c>
      <c r="DC34">
        <f t="shared" si="92"/>
        <v>0</v>
      </c>
      <c r="DE34" s="24">
        <f t="shared" si="93"/>
        <v>0</v>
      </c>
      <c r="DF34" s="24">
        <f t="shared" si="94"/>
        <v>0</v>
      </c>
      <c r="DG34" s="24">
        <f t="shared" si="95"/>
        <v>1</v>
      </c>
      <c r="DH34" s="24">
        <f t="shared" si="96"/>
        <v>0</v>
      </c>
      <c r="DI34" s="24">
        <f t="shared" si="97"/>
        <v>0</v>
      </c>
      <c r="DJ34" s="24">
        <f t="shared" si="98"/>
        <v>0</v>
      </c>
      <c r="DK34" s="24">
        <f t="shared" si="99"/>
        <v>0</v>
      </c>
      <c r="DL34" s="24">
        <f t="shared" si="100"/>
        <v>0</v>
      </c>
      <c r="DM34" s="24">
        <f t="shared" si="101"/>
        <v>0</v>
      </c>
      <c r="DN34" s="24">
        <f t="shared" si="102"/>
        <v>0</v>
      </c>
      <c r="DO34" s="24">
        <f t="shared" si="103"/>
        <v>0</v>
      </c>
      <c r="DP34" s="24">
        <f t="shared" si="104"/>
        <v>0</v>
      </c>
      <c r="DQ34" s="24">
        <f t="shared" si="105"/>
        <v>0</v>
      </c>
      <c r="DR34" s="24"/>
      <c r="DS34" s="24"/>
    </row>
    <row r="35" spans="1:123" ht="15.75" thickBot="1">
      <c r="A35" s="24" t="s">
        <v>194</v>
      </c>
      <c r="B35" s="30">
        <v>33</v>
      </c>
      <c r="C35" s="126" t="s">
        <v>228</v>
      </c>
      <c r="D35" s="50" t="s">
        <v>36</v>
      </c>
      <c r="E35" s="33" t="s">
        <v>200</v>
      </c>
      <c r="F35" s="33">
        <v>1</v>
      </c>
      <c r="G35" s="33">
        <v>1</v>
      </c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50" t="s">
        <v>36</v>
      </c>
      <c r="U35" s="33">
        <v>1</v>
      </c>
      <c r="V35" s="33"/>
      <c r="W35" s="33">
        <v>1</v>
      </c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50"/>
      <c r="AK35" s="93"/>
      <c r="AL35" s="33"/>
      <c r="AM35" s="33"/>
      <c r="AN35" s="36"/>
      <c r="AO35" s="36"/>
      <c r="AP35" s="36"/>
      <c r="AQ35" s="36"/>
      <c r="AR35" s="37"/>
      <c r="AS35" s="33"/>
      <c r="AT35" s="33"/>
      <c r="AU35" s="33"/>
      <c r="AV35" s="33"/>
      <c r="AW35" s="33"/>
      <c r="AX35" s="33"/>
      <c r="AY35" s="33"/>
      <c r="AZ35" s="38">
        <f t="shared" si="46"/>
        <v>2</v>
      </c>
      <c r="BA35" s="39">
        <f t="shared" si="47"/>
        <v>1</v>
      </c>
      <c r="BB35" s="40">
        <f t="shared" si="48"/>
        <v>1</v>
      </c>
      <c r="BC35" s="31">
        <f t="shared" si="49"/>
        <v>2</v>
      </c>
      <c r="BD35" s="40">
        <f t="shared" si="50"/>
        <v>2</v>
      </c>
      <c r="BE35" s="31">
        <f t="shared" si="51"/>
        <v>4</v>
      </c>
      <c r="BF35" s="40">
        <f t="shared" si="52"/>
        <v>0</v>
      </c>
      <c r="BG35" s="31">
        <f t="shared" si="53"/>
        <v>4</v>
      </c>
      <c r="BH35" s="40">
        <f t="shared" si="54"/>
        <v>0</v>
      </c>
      <c r="BI35" s="40">
        <f t="shared" si="55"/>
        <v>0</v>
      </c>
      <c r="BJ35" s="40">
        <f t="shared" si="56"/>
        <v>0</v>
      </c>
      <c r="BK35" s="40">
        <f t="shared" si="57"/>
        <v>0</v>
      </c>
      <c r="BL35" s="40">
        <f t="shared" si="58"/>
        <v>0</v>
      </c>
      <c r="BM35" s="31">
        <f t="shared" si="59"/>
        <v>0</v>
      </c>
      <c r="BN35" s="40">
        <f t="shared" si="60"/>
        <v>0</v>
      </c>
      <c r="BO35" s="40">
        <f t="shared" si="61"/>
        <v>0</v>
      </c>
      <c r="BP35" s="40">
        <f t="shared" si="62"/>
        <v>0</v>
      </c>
      <c r="BQ35" s="40">
        <f t="shared" si="63"/>
        <v>0</v>
      </c>
      <c r="BR35" s="40">
        <f t="shared" si="64"/>
        <v>0</v>
      </c>
      <c r="BS35" s="31">
        <f t="shared" si="65"/>
        <v>0</v>
      </c>
      <c r="BT35" s="40">
        <f t="shared" si="66"/>
        <v>0</v>
      </c>
      <c r="BU35" s="41">
        <f t="shared" si="67"/>
        <v>0</v>
      </c>
      <c r="BV35" s="41">
        <f t="shared" si="68"/>
        <v>0</v>
      </c>
      <c r="BW35" s="42"/>
      <c r="BX35" s="39">
        <f t="shared" si="69"/>
        <v>300</v>
      </c>
      <c r="BY35" s="40">
        <f t="shared" si="70"/>
        <v>0</v>
      </c>
      <c r="BZ35" s="40">
        <f t="shared" si="71"/>
        <v>0</v>
      </c>
      <c r="CA35" s="40">
        <f t="shared" si="72"/>
        <v>0</v>
      </c>
      <c r="CB35" s="40">
        <f t="shared" si="73"/>
        <v>0</v>
      </c>
      <c r="CC35" s="32">
        <f t="shared" si="35"/>
        <v>300</v>
      </c>
      <c r="CD35" s="176">
        <f t="shared" si="6"/>
        <v>153.33333333333334</v>
      </c>
      <c r="CE35" s="24">
        <f t="shared" si="36"/>
        <v>3</v>
      </c>
      <c r="CF35" s="176">
        <f t="shared" si="7"/>
        <v>113.33333333333334</v>
      </c>
      <c r="CG35" s="24">
        <f t="shared" si="37"/>
        <v>4</v>
      </c>
      <c r="CH35" s="176">
        <f t="shared" si="8"/>
        <v>60</v>
      </c>
      <c r="CI35" s="24">
        <f t="shared" si="38"/>
        <v>5</v>
      </c>
      <c r="CJ35">
        <f t="shared" si="74"/>
        <v>3.6046860919194956</v>
      </c>
      <c r="CK35">
        <f t="shared" si="75"/>
        <v>3.6046860919194956</v>
      </c>
      <c r="CM35">
        <f t="shared" si="76"/>
        <v>4</v>
      </c>
      <c r="CN35">
        <f t="shared" si="77"/>
        <v>4.7619047619047619</v>
      </c>
      <c r="CO35">
        <f t="shared" si="78"/>
        <v>4</v>
      </c>
      <c r="CP35">
        <f t="shared" si="79"/>
        <v>0</v>
      </c>
      <c r="CQ35">
        <f t="shared" si="80"/>
        <v>0</v>
      </c>
      <c r="CR35">
        <f t="shared" si="81"/>
        <v>0</v>
      </c>
      <c r="CS35">
        <f t="shared" si="82"/>
        <v>0</v>
      </c>
      <c r="CT35" t="e">
        <f t="shared" si="83"/>
        <v>#DIV/0!</v>
      </c>
      <c r="CU35" t="e">
        <f t="shared" si="84"/>
        <v>#DIV/0!</v>
      </c>
      <c r="CV35">
        <f t="shared" si="85"/>
        <v>0</v>
      </c>
      <c r="CW35">
        <f t="shared" si="86"/>
        <v>0</v>
      </c>
      <c r="CX35">
        <f t="shared" si="87"/>
        <v>0</v>
      </c>
      <c r="CY35" t="e">
        <f t="shared" si="88"/>
        <v>#DIV/0!</v>
      </c>
      <c r="CZ35" t="e">
        <f t="shared" si="89"/>
        <v>#DIV/0!</v>
      </c>
      <c r="DA35">
        <f t="shared" si="90"/>
        <v>0</v>
      </c>
      <c r="DB35">
        <f t="shared" si="91"/>
        <v>0</v>
      </c>
      <c r="DC35">
        <f t="shared" si="92"/>
        <v>0</v>
      </c>
      <c r="DE35" s="24">
        <f t="shared" si="93"/>
        <v>1</v>
      </c>
      <c r="DF35" s="24">
        <f t="shared" si="94"/>
        <v>1</v>
      </c>
      <c r="DG35" s="24">
        <f t="shared" si="95"/>
        <v>1</v>
      </c>
      <c r="DH35" s="24">
        <f t="shared" si="96"/>
        <v>0</v>
      </c>
      <c r="DI35" s="24">
        <f t="shared" si="97"/>
        <v>0</v>
      </c>
      <c r="DJ35" s="24">
        <f t="shared" si="98"/>
        <v>0</v>
      </c>
      <c r="DK35" s="24">
        <f t="shared" si="99"/>
        <v>0</v>
      </c>
      <c r="DL35" s="24">
        <f t="shared" si="100"/>
        <v>0</v>
      </c>
      <c r="DM35" s="24">
        <f t="shared" si="101"/>
        <v>0</v>
      </c>
      <c r="DN35" s="24">
        <f t="shared" si="102"/>
        <v>0</v>
      </c>
      <c r="DO35" s="24">
        <f t="shared" si="103"/>
        <v>0</v>
      </c>
      <c r="DP35" s="24">
        <f t="shared" si="104"/>
        <v>0</v>
      </c>
      <c r="DQ35" s="24">
        <f t="shared" si="105"/>
        <v>0</v>
      </c>
      <c r="DR35" s="24"/>
      <c r="DS35" s="24"/>
    </row>
    <row r="36" spans="1:123" ht="15.75" thickBot="1">
      <c r="A36" s="24" t="s">
        <v>194</v>
      </c>
      <c r="B36" s="30">
        <v>34</v>
      </c>
      <c r="C36" s="126" t="s">
        <v>229</v>
      </c>
      <c r="D36" s="50" t="s">
        <v>36</v>
      </c>
      <c r="E36" s="33"/>
      <c r="F36" s="33">
        <v>1</v>
      </c>
      <c r="G36" s="33"/>
      <c r="H36" s="33">
        <v>2</v>
      </c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50" t="s">
        <v>76</v>
      </c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50"/>
      <c r="AK36" s="93"/>
      <c r="AL36" s="33"/>
      <c r="AM36" s="33"/>
      <c r="AN36" s="36"/>
      <c r="AO36" s="36"/>
      <c r="AP36" s="36"/>
      <c r="AQ36" s="36"/>
      <c r="AR36" s="37"/>
      <c r="AS36" s="33"/>
      <c r="AT36" s="33"/>
      <c r="AU36" s="33"/>
      <c r="AV36" s="33"/>
      <c r="AW36" s="33"/>
      <c r="AX36" s="33"/>
      <c r="AY36" s="33"/>
      <c r="AZ36" s="38">
        <f>COUNTIF(D36:AY36,"P")</f>
        <v>1</v>
      </c>
      <c r="BA36" s="39">
        <f>SUM(E36,U36,AK36)</f>
        <v>0</v>
      </c>
      <c r="BB36" s="40">
        <f>SUM(F36,V36,AL36)</f>
        <v>1</v>
      </c>
      <c r="BC36" s="31">
        <f>SUM(BA36:BB36)</f>
        <v>1</v>
      </c>
      <c r="BD36" s="40">
        <f>SUM(G36,W36,AM36)</f>
        <v>0</v>
      </c>
      <c r="BE36" s="31">
        <f>SUM(BC36:BD36)</f>
        <v>1</v>
      </c>
      <c r="BF36" s="40">
        <f>SUM(H36,X36,AN36)</f>
        <v>2</v>
      </c>
      <c r="BG36" s="31">
        <f>BA36+BB36+BD36+BF36</f>
        <v>3</v>
      </c>
      <c r="BH36" s="40">
        <f t="shared" ref="BH36:BJ37" si="106">SUM(I36,Y36,AO36)</f>
        <v>0</v>
      </c>
      <c r="BI36" s="40">
        <f t="shared" si="106"/>
        <v>0</v>
      </c>
      <c r="BJ36" s="40">
        <f t="shared" si="106"/>
        <v>0</v>
      </c>
      <c r="BK36" s="40">
        <f>SUM(AR36,AB36,L36)</f>
        <v>0</v>
      </c>
      <c r="BL36" s="40">
        <f>SUM(AS36,AC36,M36)</f>
        <v>0</v>
      </c>
      <c r="BM36" s="31">
        <f>SUM(BK36:BL36)</f>
        <v>0</v>
      </c>
      <c r="BN36" s="40">
        <f>SUM(AT36,AD36,N36)</f>
        <v>0</v>
      </c>
      <c r="BO36" s="40">
        <f>SUM(AU36,AE36,O36)</f>
        <v>0</v>
      </c>
      <c r="BP36" s="40">
        <f>IF(BO36&gt;=3,3,BO36)</f>
        <v>0</v>
      </c>
      <c r="BQ36" s="40">
        <f>SUM(AV36,AF36,P36)</f>
        <v>0</v>
      </c>
      <c r="BR36" s="40">
        <f>SUM(AW36,AG36,Q36)</f>
        <v>0</v>
      </c>
      <c r="BS36" s="31">
        <f>SUM(BQ36:BR36)</f>
        <v>0</v>
      </c>
      <c r="BT36" s="40">
        <f>SUM(AX36,AH36,R36)</f>
        <v>0</v>
      </c>
      <c r="BU36" s="41">
        <f>SUM(AY36,AI36,S36)</f>
        <v>0</v>
      </c>
      <c r="BV36" s="41">
        <f>IF(BU36&gt;=3,3,BU36)</f>
        <v>0</v>
      </c>
      <c r="BW36" s="42"/>
      <c r="BX36" s="39">
        <f>(BA36*100)+(BB36*80)+(BD36*60)+(BF36*40)+(BH36*20)</f>
        <v>160</v>
      </c>
      <c r="BY36" s="40">
        <f>IF(BI36&gt;3,30,BI36*10)</f>
        <v>0</v>
      </c>
      <c r="BZ36" s="40">
        <f>IF(BJ36&gt;3,15,BJ36*5)</f>
        <v>0</v>
      </c>
      <c r="CA36" s="40">
        <f>(BK36*200)+(BL36*100)+(BN36*50)+(BP36*20)</f>
        <v>0</v>
      </c>
      <c r="CB36" s="40">
        <f>(BQ36*100)+(BR36*50)+(BT36*25)+(BV36*10)</f>
        <v>0</v>
      </c>
      <c r="CC36" s="32">
        <f t="shared" si="35"/>
        <v>160</v>
      </c>
      <c r="CD36" s="176">
        <f t="shared" si="6"/>
        <v>86.666666666666671</v>
      </c>
      <c r="CE36" s="24">
        <f t="shared" si="36"/>
        <v>3</v>
      </c>
      <c r="CF36" s="176">
        <f t="shared" si="7"/>
        <v>66.666666666666671</v>
      </c>
      <c r="CG36" s="24">
        <f t="shared" si="37"/>
        <v>4</v>
      </c>
      <c r="CH36" s="176">
        <f t="shared" si="8"/>
        <v>40</v>
      </c>
      <c r="CI36" s="24">
        <f t="shared" si="38"/>
        <v>5</v>
      </c>
      <c r="CJ36">
        <f>(CC36)/(SUM($CC$3:$CC$37))*100</f>
        <v>1.9224992490237309</v>
      </c>
      <c r="CK36">
        <f>(CC36/(SUM($CC$3:$CC$37))*100)</f>
        <v>1.9224992490237309</v>
      </c>
      <c r="CM36">
        <f>BA36/(SUM(BA$3:BA$37)/100)</f>
        <v>0</v>
      </c>
      <c r="CN36">
        <f>BB36/(SUM(BB$3:BB$37)/100)</f>
        <v>4.7619047619047619</v>
      </c>
      <c r="CO36">
        <f>BD36/(SUM(BD$3:BD$37)/100)</f>
        <v>0</v>
      </c>
      <c r="CP36">
        <f>BF36/(SUM(BF$3:BF$37)/100)</f>
        <v>16.666666666666668</v>
      </c>
      <c r="CQ36">
        <f t="shared" ref="CQ36:CU37" si="107">BH36/(SUM(BH$3:BH$37)/100)</f>
        <v>0</v>
      </c>
      <c r="CR36">
        <f t="shared" si="107"/>
        <v>0</v>
      </c>
      <c r="CS36">
        <f t="shared" si="107"/>
        <v>0</v>
      </c>
      <c r="CT36" t="e">
        <f t="shared" si="107"/>
        <v>#DIV/0!</v>
      </c>
      <c r="CU36" t="e">
        <f t="shared" si="107"/>
        <v>#DIV/0!</v>
      </c>
      <c r="CV36">
        <f t="shared" ref="CV36:CZ37" si="108">BN36/(SUM(BN$3:BN$37)/100)</f>
        <v>0</v>
      </c>
      <c r="CW36">
        <f t="shared" si="108"/>
        <v>0</v>
      </c>
      <c r="CX36">
        <f t="shared" si="108"/>
        <v>0</v>
      </c>
      <c r="CY36" t="e">
        <f t="shared" si="108"/>
        <v>#DIV/0!</v>
      </c>
      <c r="CZ36" t="e">
        <f t="shared" si="108"/>
        <v>#DIV/0!</v>
      </c>
      <c r="DA36">
        <f t="shared" ref="DA36:DC37" si="109">BT36/(SUM(BT$3:BT$37)/100)</f>
        <v>0</v>
      </c>
      <c r="DB36">
        <f t="shared" si="109"/>
        <v>0</v>
      </c>
      <c r="DC36">
        <f t="shared" si="109"/>
        <v>0</v>
      </c>
      <c r="DE36" s="24">
        <f>COUNTIF(BA36,"&lt;&gt;0")</f>
        <v>0</v>
      </c>
      <c r="DF36" s="24">
        <f>COUNTIF(BB36,"&lt;&gt;0")</f>
        <v>1</v>
      </c>
      <c r="DG36" s="24">
        <f>COUNTIF(BD36,"&lt;&gt;0")</f>
        <v>0</v>
      </c>
      <c r="DH36" s="24">
        <f>COUNTIF(BF36,"&lt;&gt;0")</f>
        <v>1</v>
      </c>
      <c r="DI36" s="24">
        <f t="shared" ref="DI36:DM37" si="110">COUNTIF(BH36,"&lt;&gt;0")</f>
        <v>0</v>
      </c>
      <c r="DJ36" s="24">
        <f t="shared" si="110"/>
        <v>0</v>
      </c>
      <c r="DK36" s="24">
        <f t="shared" si="110"/>
        <v>0</v>
      </c>
      <c r="DL36" s="24">
        <f t="shared" si="110"/>
        <v>0</v>
      </c>
      <c r="DM36" s="24">
        <f t="shared" si="110"/>
        <v>0</v>
      </c>
      <c r="DN36" s="24">
        <f>COUNTIF(BN36,"&lt;&gt;0")</f>
        <v>0</v>
      </c>
      <c r="DO36" s="24">
        <f t="shared" ref="DO36:DQ37" si="111">COUNTIF(BP36,"&lt;&gt;0")</f>
        <v>0</v>
      </c>
      <c r="DP36" s="24">
        <f t="shared" si="111"/>
        <v>0</v>
      </c>
      <c r="DQ36" s="24">
        <f t="shared" si="111"/>
        <v>0</v>
      </c>
      <c r="DR36" s="24"/>
      <c r="DS36" s="24"/>
    </row>
    <row r="37" spans="1:123" ht="15.75" thickBot="1">
      <c r="A37" s="24" t="s">
        <v>194</v>
      </c>
      <c r="B37" s="30">
        <v>35</v>
      </c>
      <c r="C37" s="126" t="s">
        <v>230</v>
      </c>
      <c r="D37" s="50" t="s">
        <v>36</v>
      </c>
      <c r="E37" s="33"/>
      <c r="F37" s="33"/>
      <c r="G37" s="33">
        <v>3</v>
      </c>
      <c r="H37" s="33"/>
      <c r="I37" s="33">
        <v>1</v>
      </c>
      <c r="J37" s="33">
        <v>2</v>
      </c>
      <c r="K37" s="33"/>
      <c r="L37" s="33"/>
      <c r="M37" s="33"/>
      <c r="N37" s="33"/>
      <c r="O37" s="33"/>
      <c r="P37" s="33"/>
      <c r="Q37" s="227"/>
      <c r="R37" s="226">
        <v>1</v>
      </c>
      <c r="S37" s="33"/>
      <c r="T37" s="50" t="s">
        <v>36</v>
      </c>
      <c r="U37" s="33">
        <v>1</v>
      </c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50"/>
      <c r="AK37" s="93"/>
      <c r="AL37" s="33"/>
      <c r="AM37" s="33"/>
      <c r="AN37" s="36"/>
      <c r="AO37" s="36"/>
      <c r="AP37" s="36"/>
      <c r="AQ37" s="36"/>
      <c r="AR37" s="37"/>
      <c r="AS37" s="33"/>
      <c r="AT37" s="33"/>
      <c r="AU37" s="33"/>
      <c r="AV37" s="33"/>
      <c r="AW37" s="33"/>
      <c r="AX37" s="33"/>
      <c r="AY37" s="33"/>
      <c r="AZ37" s="38">
        <f>COUNTIF(D37:AY37,"P")</f>
        <v>2</v>
      </c>
      <c r="BA37" s="39">
        <f>SUM(E37,U37,AK37)</f>
        <v>1</v>
      </c>
      <c r="BB37" s="40">
        <f>SUM(F37,V37,AL37)</f>
        <v>0</v>
      </c>
      <c r="BC37" s="31">
        <f>SUM(BA37:BB37)</f>
        <v>1</v>
      </c>
      <c r="BD37" s="40">
        <f>SUM(G37,W37,AM37)</f>
        <v>3</v>
      </c>
      <c r="BE37" s="31">
        <f>SUM(BC37:BD37)</f>
        <v>4</v>
      </c>
      <c r="BF37" s="40">
        <f>SUM(H37,X37,AN37)</f>
        <v>0</v>
      </c>
      <c r="BG37" s="31">
        <f>BA37+BB37+BD37+BF37</f>
        <v>4</v>
      </c>
      <c r="BH37" s="40">
        <f t="shared" si="106"/>
        <v>1</v>
      </c>
      <c r="BI37" s="40">
        <f t="shared" si="106"/>
        <v>2</v>
      </c>
      <c r="BJ37" s="40">
        <f t="shared" si="106"/>
        <v>0</v>
      </c>
      <c r="BK37" s="40">
        <f>SUM(AR37,AB37,L37)</f>
        <v>0</v>
      </c>
      <c r="BL37" s="40">
        <f>SUM(AS37,AC37,M37)</f>
        <v>0</v>
      </c>
      <c r="BM37" s="31">
        <f>SUM(BK37:BL37)</f>
        <v>0</v>
      </c>
      <c r="BN37" s="40">
        <f>SUM(AT37,AD37,N37)</f>
        <v>0</v>
      </c>
      <c r="BO37" s="40">
        <f>SUM(AU37,AE37,O37)</f>
        <v>0</v>
      </c>
      <c r="BP37" s="40">
        <f>IF(BO37&gt;=3,3,BO37)</f>
        <v>0</v>
      </c>
      <c r="BQ37" s="40">
        <f>SUM(AV37,AF37,P37)</f>
        <v>0</v>
      </c>
      <c r="BR37" s="40">
        <f>SUM(AW37,AG37,Q37)</f>
        <v>0</v>
      </c>
      <c r="BS37" s="31">
        <f>SUM(BQ37:BR37)</f>
        <v>0</v>
      </c>
      <c r="BT37" s="40">
        <f>SUM(AX37,AH37,R37)</f>
        <v>1</v>
      </c>
      <c r="BU37" s="41">
        <f>SUM(AY37,AI37,S37)</f>
        <v>0</v>
      </c>
      <c r="BV37" s="41">
        <f>IF(BU37&gt;=3,3,BU37)</f>
        <v>0</v>
      </c>
      <c r="BW37" s="42"/>
      <c r="BX37" s="39">
        <f>(BA37*100)+(BB37*80)+(BD37*60)+(BF37*40)+(BH37*20)</f>
        <v>300</v>
      </c>
      <c r="BY37" s="40">
        <f>IF(BI37&gt;3,30,BI37*10)</f>
        <v>20</v>
      </c>
      <c r="BZ37" s="40">
        <f>IF(BJ37&gt;3,15,BJ37*5)</f>
        <v>0</v>
      </c>
      <c r="CA37" s="40">
        <f>(BK37*200)+(BL37*100)+(BN37*50)+(BP37*20)</f>
        <v>0</v>
      </c>
      <c r="CB37" s="40">
        <f>(BQ37*100)+(BR37*50)+(BT37*25)+(BV37*10)</f>
        <v>25</v>
      </c>
      <c r="CC37" s="32">
        <f t="shared" si="35"/>
        <v>345</v>
      </c>
      <c r="CD37" s="176">
        <f t="shared" si="6"/>
        <v>198.33333333333334</v>
      </c>
      <c r="CE37" s="24">
        <f t="shared" si="36"/>
        <v>3</v>
      </c>
      <c r="CF37" s="176">
        <f t="shared" si="7"/>
        <v>158.33333333333334</v>
      </c>
      <c r="CG37" s="24">
        <f t="shared" si="37"/>
        <v>4</v>
      </c>
      <c r="CH37" s="176">
        <f t="shared" si="8"/>
        <v>105</v>
      </c>
      <c r="CI37" s="24">
        <f t="shared" si="38"/>
        <v>5</v>
      </c>
      <c r="CJ37">
        <f>(CC37)/(SUM($CC$3:$CC$37))*100</f>
        <v>4.1453890057074201</v>
      </c>
      <c r="CK37">
        <f>(CC37/(SUM($CC$3:$CC$37))*100)</f>
        <v>4.1453890057074201</v>
      </c>
      <c r="CM37">
        <f>BA37/(SUM(BA$3:BA$37)/100)</f>
        <v>4</v>
      </c>
      <c r="CN37">
        <f>BB37/(SUM(BB$3:BB$37)/100)</f>
        <v>0</v>
      </c>
      <c r="CO37">
        <f>BD37/(SUM(BD$3:BD$37)/100)</f>
        <v>6</v>
      </c>
      <c r="CP37">
        <f>BF37/(SUM(BF$3:BF$37)/100)</f>
        <v>0</v>
      </c>
      <c r="CQ37">
        <f t="shared" si="107"/>
        <v>20</v>
      </c>
      <c r="CR37">
        <f t="shared" si="107"/>
        <v>7.4074074074074066</v>
      </c>
      <c r="CS37">
        <f t="shared" si="107"/>
        <v>0</v>
      </c>
      <c r="CT37" t="e">
        <f t="shared" si="107"/>
        <v>#DIV/0!</v>
      </c>
      <c r="CU37" t="e">
        <f t="shared" si="107"/>
        <v>#DIV/0!</v>
      </c>
      <c r="CV37">
        <f t="shared" si="108"/>
        <v>0</v>
      </c>
      <c r="CW37">
        <f t="shared" si="108"/>
        <v>0</v>
      </c>
      <c r="CX37">
        <f t="shared" si="108"/>
        <v>0</v>
      </c>
      <c r="CY37" t="e">
        <f t="shared" si="108"/>
        <v>#DIV/0!</v>
      </c>
      <c r="CZ37" t="e">
        <f t="shared" si="108"/>
        <v>#DIV/0!</v>
      </c>
      <c r="DA37">
        <f t="shared" si="109"/>
        <v>19.607843137254903</v>
      </c>
      <c r="DB37">
        <f t="shared" si="109"/>
        <v>0</v>
      </c>
      <c r="DC37">
        <f t="shared" si="109"/>
        <v>0</v>
      </c>
      <c r="DE37" s="24">
        <f>COUNTIF(BA37,"&lt;&gt;0")</f>
        <v>1</v>
      </c>
      <c r="DF37" s="24">
        <f>COUNTIF(BB37,"&lt;&gt;0")</f>
        <v>0</v>
      </c>
      <c r="DG37" s="24">
        <f>COUNTIF(BD37,"&lt;&gt;0")</f>
        <v>1</v>
      </c>
      <c r="DH37" s="24">
        <f>COUNTIF(BF37,"&lt;&gt;0")</f>
        <v>0</v>
      </c>
      <c r="DI37" s="24">
        <f t="shared" si="110"/>
        <v>1</v>
      </c>
      <c r="DJ37" s="24">
        <f t="shared" si="110"/>
        <v>1</v>
      </c>
      <c r="DK37" s="24">
        <f t="shared" si="110"/>
        <v>0</v>
      </c>
      <c r="DL37" s="24">
        <f t="shared" si="110"/>
        <v>0</v>
      </c>
      <c r="DM37" s="24">
        <f t="shared" si="110"/>
        <v>0</v>
      </c>
      <c r="DN37" s="24">
        <f>COUNTIF(BN37,"&lt;&gt;0")</f>
        <v>0</v>
      </c>
      <c r="DO37" s="24">
        <f t="shared" si="111"/>
        <v>0</v>
      </c>
      <c r="DP37" s="24">
        <f t="shared" si="111"/>
        <v>0</v>
      </c>
      <c r="DQ37" s="24">
        <f t="shared" si="111"/>
        <v>0</v>
      </c>
      <c r="DR37" s="24">
        <f t="shared" si="43"/>
        <v>1</v>
      </c>
      <c r="DS37" s="24">
        <f t="shared" si="44"/>
        <v>0</v>
      </c>
    </row>
    <row r="38" spans="1:123" ht="15.75" thickBot="1">
      <c r="A38" s="44"/>
      <c r="B38" s="45"/>
      <c r="C38" s="46" t="s">
        <v>34</v>
      </c>
      <c r="D38" s="47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50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50"/>
      <c r="AK38" s="49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50">
        <f>SUM(AZ3:AZ37)</f>
        <v>50</v>
      </c>
      <c r="BA38" s="51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52"/>
      <c r="BW38" s="44"/>
      <c r="BX38" s="45"/>
      <c r="BY38" s="45"/>
      <c r="BZ38" s="45"/>
      <c r="CA38" s="45"/>
      <c r="CB38" s="45"/>
      <c r="CC38" s="45"/>
      <c r="CD38" s="44"/>
      <c r="CE38" s="44"/>
      <c r="CF38" s="44"/>
      <c r="CG38" s="44"/>
      <c r="CH38" s="44"/>
      <c r="CI38" s="44"/>
    </row>
    <row r="39" spans="1:123" ht="15.75" thickBot="1">
      <c r="C39" s="8" t="s">
        <v>38</v>
      </c>
      <c r="D39" s="8"/>
      <c r="E39" s="53">
        <v>1</v>
      </c>
      <c r="F39" s="53">
        <v>3</v>
      </c>
      <c r="G39" s="53">
        <v>5</v>
      </c>
      <c r="H39" s="53">
        <v>0</v>
      </c>
      <c r="I39" s="53">
        <v>1</v>
      </c>
      <c r="J39" s="53">
        <v>2</v>
      </c>
      <c r="K39" s="53">
        <v>0</v>
      </c>
      <c r="L39" s="53"/>
      <c r="M39" s="53">
        <v>3</v>
      </c>
      <c r="N39" s="53"/>
      <c r="O39" s="53">
        <v>1</v>
      </c>
      <c r="P39" s="53"/>
      <c r="Q39" s="230"/>
      <c r="R39" s="53">
        <v>1</v>
      </c>
      <c r="S39" s="53"/>
      <c r="T39" s="53"/>
      <c r="U39" s="53">
        <v>7</v>
      </c>
      <c r="V39" s="53">
        <v>1</v>
      </c>
      <c r="W39" s="53">
        <v>2</v>
      </c>
      <c r="X39" s="53">
        <v>1</v>
      </c>
      <c r="Y39" s="53"/>
      <c r="Z39" s="53">
        <v>1</v>
      </c>
      <c r="AA39" s="53"/>
      <c r="AB39" s="53"/>
      <c r="AC39" s="53"/>
      <c r="AD39" s="53"/>
      <c r="AE39" s="53"/>
      <c r="AF39" s="53"/>
      <c r="AG39" s="53"/>
      <c r="AH39" s="53"/>
      <c r="AI39" s="53"/>
      <c r="AJ39" s="92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8">
        <f>AZ38/2</f>
        <v>25</v>
      </c>
      <c r="BA39" s="1">
        <f>SUM(E39,U39,AK39)</f>
        <v>8</v>
      </c>
      <c r="BB39" s="54">
        <f>SUM(F39,V39,AL39)</f>
        <v>4</v>
      </c>
      <c r="BC39" s="54"/>
      <c r="BD39" s="54">
        <f>SUM(G39,W39,AM39)</f>
        <v>7</v>
      </c>
      <c r="BE39" s="54"/>
      <c r="BF39" s="54">
        <f>SUM(H39,X39,AN39)</f>
        <v>1</v>
      </c>
      <c r="BG39" s="54"/>
      <c r="BH39" s="54">
        <f>SUM(I39,Y39,AO39)</f>
        <v>1</v>
      </c>
      <c r="BI39" s="54">
        <f>SUM(J39,Z39,AP39)</f>
        <v>3</v>
      </c>
      <c r="BJ39" s="54">
        <f>SUM(K39,AA39,AQ39)</f>
        <v>0</v>
      </c>
      <c r="BK39" s="55">
        <f>SUM(AR39,AB39,L39)</f>
        <v>0</v>
      </c>
      <c r="BL39" s="55">
        <f>SUM(AS39,AC39,M39)</f>
        <v>3</v>
      </c>
      <c r="BM39" s="55"/>
      <c r="BN39" s="55">
        <f>SUM(AT39,AD39,N39)</f>
        <v>0</v>
      </c>
      <c r="BO39" s="55"/>
      <c r="BP39" s="55">
        <f>SUM(AU39,AE39,O39)</f>
        <v>1</v>
      </c>
      <c r="BQ39" s="55">
        <f>SUM(AV39,AF39,P39)</f>
        <v>0</v>
      </c>
      <c r="BR39" s="55">
        <f>SUM(AW39,AG39,Q39)</f>
        <v>0</v>
      </c>
      <c r="BS39" s="55"/>
      <c r="BT39" s="55">
        <f>SUM(AX39,AH39,R39)</f>
        <v>1</v>
      </c>
      <c r="BU39" s="55"/>
      <c r="BV39" s="56">
        <f>SUM(AY39,AI39,S39)</f>
        <v>0</v>
      </c>
      <c r="CA39" s="57"/>
      <c r="CB39" s="57"/>
      <c r="CC39">
        <f>SUM(CC3:CC37)</f>
        <v>8322.5</v>
      </c>
    </row>
    <row r="40" spans="1:123">
      <c r="BI40" s="22"/>
      <c r="BY40" s="22"/>
      <c r="CJ40" t="e">
        <f>SUM(CJ3:CJ37)</f>
        <v>#VALUE!</v>
      </c>
      <c r="CK40" t="e">
        <f>SUM(CK3:CK37)</f>
        <v>#VALUE!</v>
      </c>
      <c r="CM40">
        <f t="shared" ref="CM40:DC40" si="112">SUM(CM3:CM37)</f>
        <v>100</v>
      </c>
      <c r="CN40">
        <f t="shared" si="112"/>
        <v>99.999999999999972</v>
      </c>
      <c r="CO40">
        <f t="shared" si="112"/>
        <v>100</v>
      </c>
      <c r="CP40">
        <f t="shared" si="112"/>
        <v>100</v>
      </c>
      <c r="CQ40">
        <f t="shared" si="112"/>
        <v>100</v>
      </c>
      <c r="CR40">
        <f t="shared" si="112"/>
        <v>99.999999999999986</v>
      </c>
      <c r="CS40">
        <f t="shared" si="112"/>
        <v>100</v>
      </c>
      <c r="CT40" t="e">
        <f t="shared" si="112"/>
        <v>#DIV/0!</v>
      </c>
      <c r="CU40" t="e">
        <f t="shared" si="112"/>
        <v>#DIV/0!</v>
      </c>
      <c r="CV40">
        <f t="shared" si="112"/>
        <v>100</v>
      </c>
      <c r="CW40">
        <f t="shared" si="112"/>
        <v>100</v>
      </c>
      <c r="CX40">
        <f t="shared" si="112"/>
        <v>100</v>
      </c>
      <c r="CY40" t="e">
        <f t="shared" si="112"/>
        <v>#DIV/0!</v>
      </c>
      <c r="CZ40" t="e">
        <f t="shared" si="112"/>
        <v>#DIV/0!</v>
      </c>
      <c r="DA40">
        <f t="shared" si="112"/>
        <v>100.00000000000001</v>
      </c>
      <c r="DB40">
        <f t="shared" si="112"/>
        <v>100</v>
      </c>
      <c r="DC40">
        <f t="shared" si="112"/>
        <v>100</v>
      </c>
    </row>
    <row r="41" spans="1:123" ht="15.75" thickBot="1"/>
    <row r="42" spans="1:123" ht="15.75" thickBot="1">
      <c r="D42" t="s">
        <v>39</v>
      </c>
      <c r="E42" t="s">
        <v>40</v>
      </c>
      <c r="F42" t="s">
        <v>41</v>
      </c>
      <c r="U42" s="57"/>
      <c r="BA42" s="18" t="s">
        <v>8</v>
      </c>
      <c r="BB42" s="19" t="s">
        <v>9</v>
      </c>
      <c r="BC42" s="19"/>
      <c r="BD42" s="19" t="s">
        <v>10</v>
      </c>
      <c r="BE42" s="19"/>
      <c r="BF42" s="19" t="s">
        <v>11</v>
      </c>
      <c r="BG42" s="19"/>
      <c r="BH42" s="19" t="s">
        <v>12</v>
      </c>
      <c r="BI42" s="19" t="s">
        <v>13</v>
      </c>
      <c r="BJ42" s="19" t="s">
        <v>14</v>
      </c>
      <c r="BK42" s="19" t="s">
        <v>15</v>
      </c>
      <c r="BL42" s="19" t="s">
        <v>16</v>
      </c>
      <c r="BM42" s="19"/>
      <c r="BN42" s="19" t="s">
        <v>17</v>
      </c>
      <c r="BO42" s="19"/>
      <c r="BP42" s="19" t="s">
        <v>27</v>
      </c>
      <c r="BQ42" s="19" t="s">
        <v>19</v>
      </c>
      <c r="BR42" s="19" t="s">
        <v>20</v>
      </c>
      <c r="BS42" s="19"/>
      <c r="BT42" s="19" t="s">
        <v>21</v>
      </c>
      <c r="BU42" s="19"/>
      <c r="BV42" s="21" t="s">
        <v>22</v>
      </c>
      <c r="BW42" s="295" t="s">
        <v>42</v>
      </c>
      <c r="BX42" s="296"/>
      <c r="BY42" s="296"/>
      <c r="BZ42" s="296"/>
      <c r="CA42" s="297"/>
      <c r="CB42" s="290" t="s">
        <v>483</v>
      </c>
      <c r="CC42" s="291"/>
    </row>
    <row r="43" spans="1:123" ht="15.75" thickBot="1">
      <c r="D43">
        <v>2007</v>
      </c>
      <c r="E43">
        <v>2008</v>
      </c>
      <c r="F43">
        <v>2009</v>
      </c>
      <c r="G43" t="s">
        <v>43</v>
      </c>
      <c r="AY43" s="292" t="s">
        <v>44</v>
      </c>
      <c r="AZ43" s="282"/>
      <c r="BA43" s="282"/>
      <c r="BB43" s="282"/>
      <c r="BC43" s="282"/>
      <c r="BD43" s="282"/>
      <c r="BE43" s="282"/>
      <c r="BF43" s="282"/>
      <c r="BG43" s="282"/>
      <c r="BH43" s="282"/>
      <c r="BI43" s="282"/>
      <c r="BJ43" s="282"/>
      <c r="BK43" s="282"/>
      <c r="BL43" s="282"/>
      <c r="BM43" s="282"/>
      <c r="BN43" s="282"/>
      <c r="BO43" s="282"/>
      <c r="BP43" s="282"/>
      <c r="BQ43" s="282"/>
      <c r="BR43" s="282"/>
      <c r="BS43" s="282"/>
      <c r="BT43" s="282"/>
      <c r="BU43" s="282"/>
      <c r="BV43" s="282"/>
      <c r="BW43" s="293" t="s">
        <v>45</v>
      </c>
      <c r="BX43" s="294"/>
      <c r="BY43" s="58"/>
      <c r="BZ43" s="58"/>
      <c r="CA43" s="59">
        <f>SUM(BA45:BV45)</f>
        <v>129.1</v>
      </c>
      <c r="CB43" s="221">
        <v>0.8</v>
      </c>
      <c r="CC43" s="62">
        <f>PERCENTILE($CC$1:$CC37,0.8)</f>
        <v>378.00000000000006</v>
      </c>
    </row>
    <row r="44" spans="1:123" ht="15.75" thickBot="1">
      <c r="C44" t="s">
        <v>46</v>
      </c>
      <c r="D44">
        <f>COUNTIF(D3:D37,"P")</f>
        <v>23</v>
      </c>
      <c r="E44">
        <f>COUNTIF(T3:T37,"P")</f>
        <v>27</v>
      </c>
      <c r="G44">
        <f>AVERAGE(D44:F44)</f>
        <v>25</v>
      </c>
      <c r="AP44" s="57"/>
      <c r="AQ44" s="57"/>
      <c r="AR44" s="57"/>
      <c r="AS44" s="57"/>
      <c r="AT44" s="57"/>
      <c r="AU44" s="57"/>
      <c r="AV44" s="57"/>
      <c r="AW44" s="57"/>
      <c r="AX44" s="57"/>
      <c r="AY44" s="1" t="s">
        <v>47</v>
      </c>
      <c r="AZ44" s="60"/>
      <c r="BA44" s="61">
        <f>SUM(BA3:BA37)</f>
        <v>25</v>
      </c>
      <c r="BB44" s="61">
        <f>SUM(BB3:BB37)</f>
        <v>21</v>
      </c>
      <c r="BC44" s="61"/>
      <c r="BD44" s="61">
        <f>SUM(BD3:BD37)</f>
        <v>50</v>
      </c>
      <c r="BE44" s="61"/>
      <c r="BF44" s="61">
        <f>SUM(BF3:BF37)</f>
        <v>12</v>
      </c>
      <c r="BG44" s="61"/>
      <c r="BH44" s="61">
        <f>SUM(BH3:BH37)</f>
        <v>5</v>
      </c>
      <c r="BI44" s="61">
        <f>SUM(BI3:BI37)</f>
        <v>27</v>
      </c>
      <c r="BJ44" s="61">
        <f>SUM(BJ3:BJ37)</f>
        <v>3</v>
      </c>
      <c r="BK44" s="61">
        <f>SUM(BK3:BK37)</f>
        <v>0</v>
      </c>
      <c r="BL44" s="61">
        <f>SUM(BL3:BL37)</f>
        <v>0</v>
      </c>
      <c r="BM44" s="61"/>
      <c r="BN44" s="61">
        <f>SUM(BN3:BN37)</f>
        <v>1</v>
      </c>
      <c r="BO44" s="61">
        <f>SUM(BO3:BO37)</f>
        <v>4</v>
      </c>
      <c r="BP44" s="61">
        <f>SUM(BP3:BP37)</f>
        <v>4</v>
      </c>
      <c r="BQ44" s="61">
        <f>SUM(BQ3:BQ37)</f>
        <v>0</v>
      </c>
      <c r="BR44" s="61">
        <f>SUM(BR3:BR37)</f>
        <v>0</v>
      </c>
      <c r="BS44" s="61"/>
      <c r="BT44" s="61">
        <f>SUM(BT3:BT37)</f>
        <v>5.0999999999999996</v>
      </c>
      <c r="BU44" s="61">
        <f>SUM(BU3:BU37)</f>
        <v>5</v>
      </c>
      <c r="BV44" s="61">
        <f>SUM(BV3:BV37)</f>
        <v>5</v>
      </c>
      <c r="BW44" s="298" t="s">
        <v>29</v>
      </c>
      <c r="BX44" s="299"/>
      <c r="BY44" s="62"/>
      <c r="BZ44" s="62"/>
      <c r="CA44" s="63">
        <f>SUM(BA45:BJ45)</f>
        <v>119</v>
      </c>
      <c r="CB44" s="221">
        <v>0.75</v>
      </c>
      <c r="CC44" s="62">
        <f>PERCENTILE($CC$1:$CC38,0.75)</f>
        <v>348.75</v>
      </c>
    </row>
    <row r="45" spans="1:123" ht="15.75" thickBot="1">
      <c r="C45" t="s">
        <v>48</v>
      </c>
      <c r="D45">
        <f>COUNTIF(D3:D37,"C")</f>
        <v>12</v>
      </c>
      <c r="E45">
        <f>COUNTIF(T3:T37,"C")</f>
        <v>8</v>
      </c>
      <c r="F45">
        <f>COUNTIF(A3:AJ37,"C")</f>
        <v>20</v>
      </c>
      <c r="G45">
        <f>AVERAGE(D45:F45)</f>
        <v>13.333333333333334</v>
      </c>
      <c r="AP45" s="57"/>
      <c r="AQ45" s="57"/>
      <c r="AR45" s="57"/>
      <c r="AS45" s="57"/>
      <c r="AT45" s="57"/>
      <c r="AU45" s="57"/>
      <c r="AV45" s="57"/>
      <c r="AW45" s="57"/>
      <c r="AX45" s="57"/>
      <c r="AY45" s="1" t="s">
        <v>49</v>
      </c>
      <c r="AZ45" s="60"/>
      <c r="BA45" s="54">
        <f>BA44-BA39</f>
        <v>17</v>
      </c>
      <c r="BB45" s="54">
        <f t="shared" ref="BB45:BV45" si="113">BB44-BB39</f>
        <v>17</v>
      </c>
      <c r="BC45" s="54"/>
      <c r="BD45" s="54">
        <f t="shared" si="113"/>
        <v>43</v>
      </c>
      <c r="BE45" s="54"/>
      <c r="BF45" s="54">
        <f t="shared" si="113"/>
        <v>11</v>
      </c>
      <c r="BG45" s="54"/>
      <c r="BH45" s="54">
        <f t="shared" si="113"/>
        <v>4</v>
      </c>
      <c r="BI45" s="54">
        <f t="shared" si="113"/>
        <v>24</v>
      </c>
      <c r="BJ45" s="54">
        <f t="shared" si="113"/>
        <v>3</v>
      </c>
      <c r="BK45" s="54">
        <f t="shared" si="113"/>
        <v>0</v>
      </c>
      <c r="BL45" s="54">
        <f t="shared" si="113"/>
        <v>-3</v>
      </c>
      <c r="BM45" s="54"/>
      <c r="BN45" s="54">
        <f t="shared" si="113"/>
        <v>1</v>
      </c>
      <c r="BO45" s="54"/>
      <c r="BP45" s="54">
        <f t="shared" si="113"/>
        <v>3</v>
      </c>
      <c r="BQ45" s="54">
        <f t="shared" si="113"/>
        <v>0</v>
      </c>
      <c r="BR45" s="54">
        <f t="shared" si="113"/>
        <v>0</v>
      </c>
      <c r="BS45" s="54"/>
      <c r="BT45" s="54">
        <f t="shared" si="113"/>
        <v>4.0999999999999996</v>
      </c>
      <c r="BU45" s="54"/>
      <c r="BV45" s="54">
        <f t="shared" si="113"/>
        <v>5</v>
      </c>
      <c r="BW45" s="298" t="s">
        <v>50</v>
      </c>
      <c r="BX45" s="299"/>
      <c r="BY45" s="62"/>
      <c r="BZ45" s="62"/>
      <c r="CA45" s="63">
        <f>SUM(BK45:BP45)</f>
        <v>1</v>
      </c>
      <c r="CB45" s="221">
        <v>0.7</v>
      </c>
      <c r="CC45" s="62">
        <f>PERCENTILE($CC$1:$CC37,0.7)</f>
        <v>319</v>
      </c>
    </row>
    <row r="46" spans="1:123" ht="15.75" thickBot="1">
      <c r="C46" t="s">
        <v>51</v>
      </c>
      <c r="D46">
        <f>COUNTIF(D3:D37,"V")</f>
        <v>0</v>
      </c>
      <c r="E46">
        <f>COUNTIF(T3:T37,"V")</f>
        <v>0</v>
      </c>
      <c r="F46">
        <f>COUNTIF(AJ3:AJ37,"V")</f>
        <v>0</v>
      </c>
      <c r="G46">
        <f>AVERAGE(D46:F46)</f>
        <v>0</v>
      </c>
      <c r="AP46" s="57"/>
      <c r="AQ46" s="57"/>
      <c r="AR46" s="57"/>
      <c r="AS46" s="57"/>
      <c r="AT46" s="57"/>
      <c r="AU46" s="57"/>
      <c r="AV46" s="57"/>
      <c r="AW46" s="57"/>
      <c r="AX46" s="57"/>
      <c r="AY46" s="1" t="s">
        <v>52</v>
      </c>
      <c r="AZ46" s="60"/>
      <c r="BA46" s="60">
        <f>BA45*100</f>
        <v>1700</v>
      </c>
      <c r="BB46" s="6">
        <f>BB45*80</f>
        <v>1360</v>
      </c>
      <c r="BC46" s="6"/>
      <c r="BD46" s="6">
        <f>BD45*60</f>
        <v>2580</v>
      </c>
      <c r="BE46" s="6"/>
      <c r="BF46" s="6">
        <f>BF45*40</f>
        <v>440</v>
      </c>
      <c r="BG46" s="6"/>
      <c r="BH46" s="6">
        <f>BH45*20</f>
        <v>80</v>
      </c>
      <c r="BI46" s="6">
        <f>BI45*10</f>
        <v>240</v>
      </c>
      <c r="BJ46" s="6">
        <f>BJ45*5</f>
        <v>15</v>
      </c>
      <c r="BK46" s="6">
        <f>BK45*200</f>
        <v>0</v>
      </c>
      <c r="BL46" s="6">
        <f>BL45*100</f>
        <v>-300</v>
      </c>
      <c r="BM46" s="6"/>
      <c r="BN46" s="6">
        <f>BN45*50</f>
        <v>50</v>
      </c>
      <c r="BO46" s="6"/>
      <c r="BP46" s="6">
        <f>BP45*25</f>
        <v>75</v>
      </c>
      <c r="BQ46" s="6">
        <f>BQ45*100</f>
        <v>0</v>
      </c>
      <c r="BR46" s="6">
        <f>BR45*50</f>
        <v>0</v>
      </c>
      <c r="BS46" s="6"/>
      <c r="BT46" s="6">
        <f>BT45*25</f>
        <v>102.49999999999999</v>
      </c>
      <c r="BU46" s="6"/>
      <c r="BV46" s="1">
        <f>BV45*10</f>
        <v>50</v>
      </c>
      <c r="BW46" s="300" t="s">
        <v>53</v>
      </c>
      <c r="BX46" s="301"/>
      <c r="BY46" s="64"/>
      <c r="BZ46" s="64"/>
      <c r="CA46" s="65">
        <f>SUM(BQ45:BV45)</f>
        <v>9.1</v>
      </c>
      <c r="CB46" s="221">
        <v>0.6</v>
      </c>
      <c r="CC46" s="62">
        <f>PERCENTILE($CC$1:$CC37,0.6)</f>
        <v>300</v>
      </c>
    </row>
    <row r="47" spans="1:123" ht="15.75" thickBot="1">
      <c r="C47" t="s">
        <v>34</v>
      </c>
      <c r="D47">
        <f>SUM(D44:D46)</f>
        <v>35</v>
      </c>
      <c r="E47">
        <f>SUM(E44:E46)</f>
        <v>35</v>
      </c>
      <c r="G47">
        <f>AVERAGE(D47:F47)</f>
        <v>35</v>
      </c>
      <c r="AY47" s="66" t="s">
        <v>54</v>
      </c>
      <c r="AZ47" s="67"/>
      <c r="BA47" s="60">
        <f>SUM(BA46:BV46)</f>
        <v>6392.5</v>
      </c>
      <c r="BB47" s="68">
        <f>BA47/AZ39</f>
        <v>255.7</v>
      </c>
      <c r="BC47" s="34"/>
      <c r="BW47" s="302" t="s">
        <v>52</v>
      </c>
      <c r="BX47" s="69" t="s">
        <v>55</v>
      </c>
      <c r="BY47" s="58"/>
      <c r="BZ47" s="58"/>
      <c r="CA47" s="70">
        <f>AVERAGE(CC3:CC37)</f>
        <v>297.23214285714283</v>
      </c>
      <c r="CB47" s="221">
        <v>0.5</v>
      </c>
      <c r="CC47" s="62">
        <f>PERCENTILE($CC$1:$CC37,0.5)</f>
        <v>257.5</v>
      </c>
    </row>
    <row r="48" spans="1:123" ht="15.75" thickBot="1">
      <c r="AY48" s="7"/>
      <c r="AZ48" s="9"/>
      <c r="BA48" s="6">
        <f>(SUM($AZ$3:$AZ$37))*($CE$2/3)</f>
        <v>3666.6666666666665</v>
      </c>
      <c r="BB48" s="278" t="str">
        <f>IF(BA47&gt;BA48,"ATINGE CONCEITO 3","NAO")</f>
        <v>ATINGE CONCEITO 3</v>
      </c>
      <c r="BC48" s="279"/>
      <c r="BD48" s="279"/>
      <c r="BE48" s="279"/>
      <c r="BF48" s="279"/>
      <c r="BG48" s="279"/>
      <c r="BH48" s="279"/>
      <c r="BW48" s="303"/>
      <c r="BX48" s="71" t="s">
        <v>56</v>
      </c>
      <c r="BY48" s="62"/>
      <c r="BZ48" s="62"/>
      <c r="CA48" s="63">
        <f>QUARTILE(CC3:CC37,1)</f>
        <v>160</v>
      </c>
      <c r="CB48" s="221">
        <v>0.4</v>
      </c>
      <c r="CC48" s="62">
        <f>PERCENTILE($CC$1:$CC37,0.4)</f>
        <v>220.00000000000003</v>
      </c>
    </row>
    <row r="49" spans="51:81" ht="15.75" thickBot="1">
      <c r="AY49" s="72" t="s">
        <v>57</v>
      </c>
      <c r="AZ49" s="73"/>
      <c r="BA49" s="6">
        <f>(SUM($AZ$3:$AZ$37))*($CG$2/3)</f>
        <v>4666.6666666666661</v>
      </c>
      <c r="BB49" s="278" t="str">
        <f>IF(BA47&gt;=BA49,"ATINGE CONCEITO 4","NAO")</f>
        <v>ATINGE CONCEITO 4</v>
      </c>
      <c r="BC49" s="279"/>
      <c r="BD49" s="279"/>
      <c r="BE49" s="279"/>
      <c r="BF49" s="279"/>
      <c r="BG49" s="279"/>
      <c r="BH49" s="279"/>
      <c r="BW49" s="303"/>
      <c r="BX49" s="71" t="s">
        <v>58</v>
      </c>
      <c r="BY49" s="62"/>
      <c r="BZ49" s="62"/>
      <c r="CA49" s="74">
        <f>MEDIAN(CC3:CC37)</f>
        <v>257.5</v>
      </c>
      <c r="CB49" s="221">
        <v>0.35</v>
      </c>
      <c r="CC49" s="62">
        <f>PERCENTILE($CC$1:$CC36,0.35)</f>
        <v>170.75</v>
      </c>
    </row>
    <row r="50" spans="51:81" ht="15.75" thickBot="1">
      <c r="AY50" s="66"/>
      <c r="AZ50" s="67"/>
      <c r="BA50" s="6">
        <f>(SUM($AZ$3:$AZ$37))*($CI$2/3)</f>
        <v>6000</v>
      </c>
      <c r="BB50" s="278" t="str">
        <f>IF(BA47&gt;=BA50,"ATINGE CONCEITO 5","NAO")</f>
        <v>ATINGE CONCEITO 5</v>
      </c>
      <c r="BC50" s="279"/>
      <c r="BD50" s="279"/>
      <c r="BE50" s="279"/>
      <c r="BF50" s="279"/>
      <c r="BG50" s="279"/>
      <c r="BH50" s="279"/>
      <c r="BW50" s="303"/>
      <c r="BX50" s="71" t="s">
        <v>59</v>
      </c>
      <c r="BY50" s="62"/>
      <c r="BZ50" s="62"/>
      <c r="CA50" s="63">
        <f>QUARTILE(CC3:CC37,3)</f>
        <v>348.75</v>
      </c>
      <c r="CB50" s="221">
        <v>0.3</v>
      </c>
      <c r="CC50" s="62">
        <f>PERCENTILE($CC$1:$CC37,0.3)</f>
        <v>160.75</v>
      </c>
    </row>
    <row r="51" spans="51:81" ht="15.75" thickBot="1">
      <c r="BW51" s="304"/>
      <c r="BX51" s="75" t="s">
        <v>60</v>
      </c>
      <c r="BY51" s="64"/>
      <c r="BZ51" s="64"/>
      <c r="CA51" s="65">
        <f>QUARTILE(CC3:CC37,4)</f>
        <v>960</v>
      </c>
    </row>
    <row r="52" spans="51:81" ht="15.75" thickBot="1"/>
    <row r="53" spans="51:81" ht="15.75" thickBot="1">
      <c r="AY53" s="292" t="s">
        <v>61</v>
      </c>
      <c r="AZ53" s="282"/>
      <c r="BA53" s="282"/>
      <c r="BB53" s="282"/>
      <c r="BC53" s="282"/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2"/>
      <c r="BS53" s="282"/>
      <c r="BT53" s="282"/>
      <c r="BU53" s="282"/>
      <c r="BV53" s="283"/>
    </row>
    <row r="54" spans="51:81" ht="15.75" thickBot="1">
      <c r="AY54" s="76"/>
      <c r="AZ54" s="60"/>
      <c r="BA54" s="1" t="s">
        <v>62</v>
      </c>
      <c r="BB54" s="54"/>
      <c r="BC54" s="54"/>
      <c r="BD54" s="54" t="s">
        <v>63</v>
      </c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60"/>
    </row>
    <row r="55" spans="51:81" ht="15.75" thickBot="1">
      <c r="AY55" s="1" t="s">
        <v>64</v>
      </c>
      <c r="AZ55" s="60"/>
      <c r="BA55" s="309">
        <f>AZ39-COUNTIF(CE3:CE37,"=NAO")</f>
        <v>22</v>
      </c>
      <c r="BB55" s="281"/>
      <c r="BC55" s="77"/>
      <c r="BD55" s="310">
        <f>(BA55/G44)*100</f>
        <v>88</v>
      </c>
      <c r="BE55" s="311"/>
      <c r="BF55" s="312"/>
      <c r="BG55" s="78"/>
      <c r="BH55" s="54" t="str">
        <f>IF(BD55&gt;=80,"ATINGEM CONCEITO 3","NAO")</f>
        <v>ATINGEM CONCEITO 3</v>
      </c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60"/>
    </row>
    <row r="56" spans="51:81" ht="15.75" thickBot="1">
      <c r="AY56" s="1" t="s">
        <v>65</v>
      </c>
      <c r="AZ56" s="60"/>
      <c r="BA56" s="309">
        <f>AZ39-COUNTIF(CG3:CG37,"=NAO")</f>
        <v>20</v>
      </c>
      <c r="BB56" s="281"/>
      <c r="BC56" s="77"/>
      <c r="BD56" s="310">
        <f>(BA56/G44)*100</f>
        <v>80</v>
      </c>
      <c r="BE56" s="311"/>
      <c r="BF56" s="312"/>
      <c r="BG56" s="78"/>
      <c r="BH56" s="54" t="str">
        <f>IF(BD56&gt;=80," ATINGEM CONCEITO 4","NAO")</f>
        <v xml:space="preserve"> ATINGEM CONCEITO 4</v>
      </c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60"/>
    </row>
    <row r="57" spans="51:81" ht="15.75" thickBot="1">
      <c r="AY57" s="313" t="s">
        <v>66</v>
      </c>
      <c r="AZ57" s="314"/>
      <c r="BA57" s="309">
        <f>AZ39-COUNTIF(CI3:CI37,"=NAO")</f>
        <v>15</v>
      </c>
      <c r="BB57" s="281"/>
      <c r="BC57" s="77"/>
      <c r="BD57" s="310">
        <f>(BA57/G44)*100</f>
        <v>60</v>
      </c>
      <c r="BE57" s="311"/>
      <c r="BF57" s="312"/>
      <c r="BG57" s="78"/>
      <c r="BH57" s="54" t="str">
        <f>IF(BD57&gt;=80,"ATINGEM CONCEITO 5","NAO")</f>
        <v>NAO</v>
      </c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60"/>
    </row>
    <row r="59" spans="51:81" ht="15.75" thickBot="1"/>
    <row r="60" spans="51:81" ht="15.75" thickBot="1">
      <c r="AY60" s="292" t="s">
        <v>67</v>
      </c>
      <c r="AZ60" s="282"/>
      <c r="BA60" s="282"/>
      <c r="BB60" s="282"/>
      <c r="BC60" s="282"/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2"/>
      <c r="BS60" s="282"/>
      <c r="BT60" s="282"/>
      <c r="BU60" s="282"/>
      <c r="BV60" s="283"/>
    </row>
    <row r="61" spans="51:81" ht="15.75" thickBot="1">
      <c r="AY61" t="s">
        <v>43</v>
      </c>
      <c r="AZ61">
        <f>G44</f>
        <v>25</v>
      </c>
      <c r="BA61" s="79" t="s">
        <v>8</v>
      </c>
      <c r="BB61" s="80" t="s">
        <v>9</v>
      </c>
      <c r="BC61" s="80"/>
      <c r="BD61" s="80" t="s">
        <v>10</v>
      </c>
      <c r="BE61" s="80"/>
      <c r="BF61" s="80" t="s">
        <v>11</v>
      </c>
      <c r="BG61" s="80"/>
      <c r="BH61" s="80" t="s">
        <v>12</v>
      </c>
      <c r="BI61" s="80" t="s">
        <v>13</v>
      </c>
      <c r="BJ61" s="80" t="s">
        <v>14</v>
      </c>
      <c r="BK61" s="80" t="s">
        <v>15</v>
      </c>
      <c r="BL61" s="80" t="s">
        <v>16</v>
      </c>
      <c r="BM61" s="80"/>
      <c r="BN61" s="80" t="s">
        <v>17</v>
      </c>
      <c r="BO61" s="80"/>
      <c r="BP61" s="80" t="s">
        <v>27</v>
      </c>
      <c r="BQ61" s="80" t="s">
        <v>19</v>
      </c>
      <c r="BR61" s="80" t="s">
        <v>20</v>
      </c>
      <c r="BS61" s="80"/>
      <c r="BT61" s="80" t="s">
        <v>21</v>
      </c>
      <c r="BU61" s="80"/>
      <c r="BV61" s="81" t="s">
        <v>22</v>
      </c>
    </row>
    <row r="62" spans="51:81">
      <c r="AY62" t="s">
        <v>68</v>
      </c>
      <c r="BA62">
        <f>COUNTIF(BA3:BA37,"&gt;0")</f>
        <v>13</v>
      </c>
      <c r="BB62">
        <f>COUNTIF(BB3:BB37,"&gt;0")</f>
        <v>15</v>
      </c>
      <c r="BD62">
        <f>COUNTIF(BD3:BD37,"&gt;0")</f>
        <v>21</v>
      </c>
      <c r="BF62">
        <f>COUNTIF(BF3:BF37,"&gt;0")</f>
        <v>9</v>
      </c>
      <c r="BH62">
        <f t="shared" ref="BH62:BV62" si="114">COUNTIF(BH3:BH37,"&gt;0")</f>
        <v>3</v>
      </c>
      <c r="BI62">
        <f t="shared" si="114"/>
        <v>14</v>
      </c>
      <c r="BJ62">
        <f t="shared" si="114"/>
        <v>3</v>
      </c>
      <c r="BK62">
        <f t="shared" si="114"/>
        <v>0</v>
      </c>
      <c r="BL62">
        <f t="shared" si="114"/>
        <v>0</v>
      </c>
      <c r="BM62">
        <f t="shared" si="114"/>
        <v>0</v>
      </c>
      <c r="BN62">
        <f t="shared" si="114"/>
        <v>1</v>
      </c>
      <c r="BO62">
        <f t="shared" si="114"/>
        <v>3</v>
      </c>
      <c r="BP62">
        <f t="shared" si="114"/>
        <v>3</v>
      </c>
      <c r="BQ62">
        <f t="shared" si="114"/>
        <v>0</v>
      </c>
      <c r="BR62">
        <f t="shared" si="114"/>
        <v>0</v>
      </c>
      <c r="BS62">
        <f t="shared" si="114"/>
        <v>0</v>
      </c>
      <c r="BT62">
        <f t="shared" si="114"/>
        <v>5</v>
      </c>
      <c r="BU62">
        <f t="shared" si="114"/>
        <v>4</v>
      </c>
      <c r="BV62">
        <f t="shared" si="114"/>
        <v>4</v>
      </c>
    </row>
    <row r="63" spans="51:81">
      <c r="AY63" t="s">
        <v>69</v>
      </c>
      <c r="BA63" s="82">
        <f>BA62/$AZ$61*100</f>
        <v>52</v>
      </c>
      <c r="BB63" s="82">
        <f t="shared" ref="BB63:BV63" si="115">BB62/$AZ$61*100</f>
        <v>60</v>
      </c>
      <c r="BC63" s="82"/>
      <c r="BD63" s="82">
        <f t="shared" si="115"/>
        <v>84</v>
      </c>
      <c r="BE63" s="82"/>
      <c r="BF63" s="82">
        <f t="shared" si="115"/>
        <v>36</v>
      </c>
      <c r="BG63" s="82"/>
      <c r="BH63" s="82">
        <f t="shared" si="115"/>
        <v>12</v>
      </c>
      <c r="BI63" s="82">
        <f t="shared" si="115"/>
        <v>56.000000000000007</v>
      </c>
      <c r="BJ63" s="82">
        <f t="shared" si="115"/>
        <v>12</v>
      </c>
      <c r="BK63" s="82">
        <f t="shared" si="115"/>
        <v>0</v>
      </c>
      <c r="BL63" s="82">
        <f t="shared" si="115"/>
        <v>0</v>
      </c>
      <c r="BM63" s="82">
        <f t="shared" si="115"/>
        <v>0</v>
      </c>
      <c r="BN63" s="82">
        <f t="shared" si="115"/>
        <v>4</v>
      </c>
      <c r="BO63" s="82">
        <f t="shared" si="115"/>
        <v>12</v>
      </c>
      <c r="BP63" s="82">
        <f t="shared" si="115"/>
        <v>12</v>
      </c>
      <c r="BQ63" s="82">
        <f t="shared" si="115"/>
        <v>0</v>
      </c>
      <c r="BR63" s="82">
        <f t="shared" si="115"/>
        <v>0</v>
      </c>
      <c r="BS63" s="82">
        <f t="shared" si="115"/>
        <v>0</v>
      </c>
      <c r="BT63" s="82">
        <f t="shared" si="115"/>
        <v>20</v>
      </c>
      <c r="BU63" s="82">
        <f t="shared" si="115"/>
        <v>16</v>
      </c>
      <c r="BV63" s="82">
        <f t="shared" si="115"/>
        <v>16</v>
      </c>
    </row>
    <row r="64" spans="51:81" ht="15.75" thickBot="1">
      <c r="BA64" t="s">
        <v>29</v>
      </c>
      <c r="BK64" t="s">
        <v>50</v>
      </c>
      <c r="BQ64" t="s">
        <v>53</v>
      </c>
    </row>
    <row r="65" spans="51:71" ht="15.75" thickBot="1">
      <c r="AY65" t="s">
        <v>23</v>
      </c>
      <c r="BA65" s="288">
        <f>COUNTIF(BC3:BC37,"&gt;0")/$AZ$61*100</f>
        <v>80</v>
      </c>
      <c r="BB65" s="289"/>
      <c r="BC65" s="83"/>
      <c r="BJ65" t="s">
        <v>26</v>
      </c>
      <c r="BK65" s="288">
        <f>COUNTIF(BM3:BM37,"&gt;0")/$AZ$61*100</f>
        <v>0</v>
      </c>
      <c r="BL65" s="289"/>
      <c r="BM65" s="83"/>
      <c r="BP65" t="s">
        <v>28</v>
      </c>
      <c r="BQ65" s="288">
        <f>COUNTIF(BS3:BS37,"&gt;0")/$AZ$61*100</f>
        <v>0</v>
      </c>
      <c r="BR65" s="289"/>
      <c r="BS65" s="83"/>
    </row>
    <row r="66" spans="51:71" ht="15.75" thickBot="1">
      <c r="AY66" t="s">
        <v>24</v>
      </c>
      <c r="BA66" s="305">
        <f>COUNTIF(BE3:BE129,"&gt;0")/$AZ$61*100</f>
        <v>104</v>
      </c>
      <c r="BB66" s="306"/>
      <c r="BC66" s="306"/>
      <c r="BD66" s="307"/>
      <c r="BE66" s="83"/>
    </row>
    <row r="67" spans="51:71" ht="15.75" thickBot="1">
      <c r="AY67" t="s">
        <v>70</v>
      </c>
      <c r="BA67" s="288">
        <f>COUNTIF(BG3:BG37,"&gt;0")/$AZ$61*100</f>
        <v>104</v>
      </c>
      <c r="BB67" s="308"/>
      <c r="BC67" s="308"/>
      <c r="BD67" s="308"/>
      <c r="BE67" s="308"/>
      <c r="BF67" s="289"/>
      <c r="BG67" s="57"/>
    </row>
    <row r="68" spans="51:71" ht="15.75" thickBot="1"/>
    <row r="69" spans="51:71" ht="15.75" thickBot="1">
      <c r="AY69" t="s">
        <v>23</v>
      </c>
      <c r="BA69" s="288">
        <f>COUNTIF(BC3:BC37,"&gt;1")/$AZ$61*100</f>
        <v>48</v>
      </c>
      <c r="BB69" s="289"/>
    </row>
  </sheetData>
  <protectedRanges>
    <protectedRange password="E804" sqref="T118:AI118" name="Dados da produção_1"/>
  </protectedRanges>
  <mergeCells count="30">
    <mergeCell ref="AY57:AZ57"/>
    <mergeCell ref="BA57:BB57"/>
    <mergeCell ref="BD57:BF57"/>
    <mergeCell ref="AY60:BV60"/>
    <mergeCell ref="BA65:BB65"/>
    <mergeCell ref="BK65:BL65"/>
    <mergeCell ref="BQ65:BR65"/>
    <mergeCell ref="BA66:BD66"/>
    <mergeCell ref="BA67:BF67"/>
    <mergeCell ref="AY53:BV53"/>
    <mergeCell ref="BA55:BB55"/>
    <mergeCell ref="BD55:BF55"/>
    <mergeCell ref="BA56:BB56"/>
    <mergeCell ref="BD56:BF56"/>
    <mergeCell ref="BA69:BB69"/>
    <mergeCell ref="CB42:CC42"/>
    <mergeCell ref="AY43:BV43"/>
    <mergeCell ref="BW43:BX43"/>
    <mergeCell ref="BW42:CA42"/>
    <mergeCell ref="BW44:BX44"/>
    <mergeCell ref="BW45:BX45"/>
    <mergeCell ref="BW46:BX46"/>
    <mergeCell ref="BW47:BW51"/>
    <mergeCell ref="BB48:BH48"/>
    <mergeCell ref="BB49:BH49"/>
    <mergeCell ref="BB50:BH50"/>
    <mergeCell ref="E1:S1"/>
    <mergeCell ref="U1:AI1"/>
    <mergeCell ref="AK1:AY1"/>
    <mergeCell ref="BA1:BV1"/>
  </mergeCells>
  <phoneticPr fontId="0" type="noConversion"/>
  <hyperlinks>
    <hyperlink ref="C4" r:id="rId1" display="mailto:bankoff@fef.unicamp.br"/>
    <hyperlink ref="C6" r:id="rId2" display="mailto:carmenls@unicamp.br"/>
    <hyperlink ref="C7" r:id="rId3" display="mailto:cavaglieri@fef.unicamp.br"/>
    <hyperlink ref="C8" r:id="rId4" display="mailto:cgobatto@fef.unicamp.br"/>
    <hyperlink ref="C9" r:id="rId5" display="mailto:denisevm@unicamp.br"/>
    <hyperlink ref="C10" r:id="rId6" display="mailto:edison@fef.unicamp.br"/>
    <hyperlink ref="C11" r:id="rId7" display="mailto:elaine@fef.unicamp.br"/>
    <hyperlink ref="C12" r:id="rId8" display="mailto:gutierrez@fef.unicamp.br"/>
    <hyperlink ref="C13" r:id="rId9" display="mailto:altmann@fef.unicamp.br"/>
    <hyperlink ref="C14" r:id="rId10" display="mailto:helobaldy@yahoo.com"/>
    <hyperlink ref="C15" r:id="rId11" display="mailto:borinjp@fef.unicamp.br"/>
    <hyperlink ref="C16" r:id="rId12" display="mailto:jocimar@fef.unicamp.br"/>
    <hyperlink ref="C17" r:id="rId13" display="mailto:gorla@fef.unicamp.br"/>
    <hyperlink ref="C18" r:id="rId14" display="mailto:gaviao@fef.unicamp.br"/>
    <hyperlink ref="C20" r:id="rId15" display="mailto:lino@fef.unicamp.br"/>
    <hyperlink ref="C21" r:id="rId16" display="mailto:fisex@fef.unicamp.br"/>
    <hyperlink ref="C22" r:id="rId17" display="mailto:marapatricia@fef.unicamp.br"/>
    <hyperlink ref="C23" r:id="rId18" display="mailto:bortoleto@fef.unicamp.br"/>
    <hyperlink ref="C24" r:id="rId19" display="mailto:labantropo@fef.unicamp.br"/>
    <hyperlink ref="C26" r:id="rId20" display="mailto:miguela@fef.unicamp.br"/>
    <hyperlink ref="C27" r:id="rId21" display="mailto:orivaljr@fef.unicamp.br"/>
    <hyperlink ref="C28" r:id="rId22" display="mailto:paula@fef.unicamp.br"/>
    <hyperlink ref="C29" r:id="rId23" display="mailto:pcesarm@fef.unicamp.br"/>
    <hyperlink ref="C30" r:id="rId24" display="mailto:paulof@fef.unicamp.br"/>
    <hyperlink ref="C32" r:id="rId25" display="mailto:ricardo@fef.unicamp.br"/>
    <hyperlink ref="C33" r:id="rId26" display="mailto:robertopaes@fef.unicamp.br"/>
    <hyperlink ref="C34" r:id="rId27" display="mailto:roberto@fef.unicamp.br"/>
    <hyperlink ref="C35" r:id="rId28" display="mailto:scunha@fef.unicamp.br"/>
    <hyperlink ref="C36" r:id="rId29" display="mailto:scfa@fef.unicamp.br"/>
    <hyperlink ref="C37" r:id="rId30" display="mailto:madruga@reitoria.unicamp.br"/>
  </hyperlinks>
  <pageMargins left="0.511811024" right="0.511811024" top="0.78740157499999996" bottom="0.78740157499999996" header="0.31496062000000002" footer="0.31496062000000002"/>
  <legacyDrawing r:id="rId31"/>
</worksheet>
</file>

<file path=xl/worksheets/sheet9.xml><?xml version="1.0" encoding="utf-8"?>
<worksheet xmlns="http://schemas.openxmlformats.org/spreadsheetml/2006/main" xmlns:r="http://schemas.openxmlformats.org/officeDocument/2006/relationships">
  <dimension ref="A1:DS52"/>
  <sheetViews>
    <sheetView topLeftCell="AV17" workbookViewId="0">
      <selection activeCell="BA52" sqref="BA52:BB52"/>
    </sheetView>
  </sheetViews>
  <sheetFormatPr defaultRowHeight="15"/>
  <cols>
    <col min="1" max="1" width="10.5703125" bestFit="1" customWidth="1"/>
    <col min="2" max="2" width="4.28515625" bestFit="1" customWidth="1"/>
    <col min="3" max="3" width="41.5703125" bestFit="1" customWidth="1"/>
    <col min="4" max="18" width="5.42578125" customWidth="1"/>
    <col min="19" max="19" width="3.85546875" customWidth="1"/>
    <col min="20" max="20" width="5.42578125" customWidth="1"/>
    <col min="21" max="35" width="5.28515625" customWidth="1"/>
    <col min="36" max="36" width="5.5703125" customWidth="1"/>
    <col min="37" max="51" width="5.42578125" customWidth="1"/>
    <col min="52" max="52" width="7" customWidth="1"/>
    <col min="53" max="53" width="8" customWidth="1"/>
    <col min="54" max="54" width="7.5703125" customWidth="1"/>
    <col min="55" max="55" width="7.5703125" hidden="1" customWidth="1"/>
    <col min="56" max="56" width="10" customWidth="1"/>
    <col min="57" max="57" width="10" hidden="1" customWidth="1"/>
    <col min="58" max="58" width="7.85546875" customWidth="1"/>
    <col min="59" max="59" width="7.85546875" hidden="1" customWidth="1"/>
    <col min="60" max="60" width="6.85546875" customWidth="1"/>
    <col min="61" max="61" width="8.140625" customWidth="1"/>
    <col min="62" max="62" width="5.85546875" customWidth="1"/>
    <col min="63" max="63" width="5.28515625" customWidth="1"/>
    <col min="64" max="64" width="4.7109375" customWidth="1"/>
    <col min="65" max="65" width="4.7109375" hidden="1" customWidth="1"/>
    <col min="66" max="66" width="4" customWidth="1"/>
    <col min="67" max="67" width="4" hidden="1" customWidth="1"/>
    <col min="68" max="68" width="6.28515625" customWidth="1"/>
    <col min="69" max="70" width="5.140625" customWidth="1"/>
    <col min="71" max="71" width="5.140625" hidden="1" customWidth="1"/>
    <col min="72" max="72" width="5.140625" customWidth="1"/>
    <col min="73" max="73" width="5.140625" hidden="1" customWidth="1"/>
    <col min="74" max="74" width="5.140625" customWidth="1"/>
    <col min="75" max="75" width="10.5703125" customWidth="1"/>
    <col min="76" max="76" width="10.42578125" customWidth="1"/>
    <col min="77" max="78" width="11.5703125" hidden="1" customWidth="1"/>
    <col min="79" max="79" width="8.42578125" customWidth="1"/>
    <col min="80" max="80" width="9" customWidth="1"/>
    <col min="81" max="81" width="8.28515625" customWidth="1"/>
    <col min="82" max="82" width="16.5703125" customWidth="1"/>
    <col min="83" max="83" width="6" customWidth="1"/>
    <col min="84" max="84" width="20.28515625" customWidth="1"/>
    <col min="85" max="85" width="5.140625" bestFit="1" customWidth="1"/>
    <col min="86" max="86" width="20" customWidth="1"/>
    <col min="87" max="87" width="5.140625" bestFit="1" customWidth="1"/>
    <col min="88" max="88" width="6.85546875" customWidth="1"/>
    <col min="89" max="89" width="14.7109375" customWidth="1"/>
    <col min="90" max="90" width="11" customWidth="1"/>
    <col min="91" max="100" width="8.140625" customWidth="1"/>
    <col min="101" max="101" width="8.140625" hidden="1" customWidth="1"/>
    <col min="102" max="105" width="8.140625" customWidth="1"/>
    <col min="106" max="106" width="0" hidden="1" customWidth="1"/>
    <col min="114" max="115" width="9.140625" hidden="1" customWidth="1"/>
    <col min="118" max="119" width="0" hidden="1" customWidth="1"/>
    <col min="122" max="123" width="0" hidden="1" customWidth="1"/>
  </cols>
  <sheetData>
    <row r="1" spans="1:123" ht="15.75" thickBot="1">
      <c r="D1" s="1"/>
      <c r="E1" s="280">
        <v>2010</v>
      </c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1"/>
      <c r="T1" s="2"/>
      <c r="U1" s="282">
        <v>2011</v>
      </c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3"/>
      <c r="AJ1" s="3"/>
      <c r="AK1" s="284">
        <v>2012</v>
      </c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5"/>
      <c r="AZ1" s="4"/>
      <c r="BA1" s="286" t="s">
        <v>0</v>
      </c>
      <c r="BB1" s="286"/>
      <c r="BC1" s="286"/>
      <c r="BD1" s="286"/>
      <c r="BE1" s="286"/>
      <c r="BF1" s="286"/>
      <c r="BG1" s="286"/>
      <c r="BH1" s="286"/>
      <c r="BI1" s="286"/>
      <c r="BJ1" s="286"/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287"/>
      <c r="CD1" t="s">
        <v>1</v>
      </c>
      <c r="CF1" t="s">
        <v>2</v>
      </c>
      <c r="CH1" t="s">
        <v>3</v>
      </c>
      <c r="CK1" s="5" t="s">
        <v>4</v>
      </c>
      <c r="DE1" t="s">
        <v>5</v>
      </c>
    </row>
    <row r="2" spans="1:123" ht="15.75" thickBot="1">
      <c r="C2" s="6" t="s">
        <v>6</v>
      </c>
      <c r="D2" s="6" t="s">
        <v>7</v>
      </c>
      <c r="E2" s="7" t="s">
        <v>8</v>
      </c>
      <c r="F2" s="7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  <c r="P2" s="8" t="s">
        <v>19</v>
      </c>
      <c r="Q2" s="8" t="s">
        <v>20</v>
      </c>
      <c r="R2" s="8" t="s">
        <v>21</v>
      </c>
      <c r="S2" s="9" t="s">
        <v>22</v>
      </c>
      <c r="T2" s="10" t="s">
        <v>7</v>
      </c>
      <c r="U2" s="11" t="s">
        <v>8</v>
      </c>
      <c r="V2" s="12" t="s">
        <v>9</v>
      </c>
      <c r="W2" s="12" t="s">
        <v>10</v>
      </c>
      <c r="X2" s="12" t="s">
        <v>11</v>
      </c>
      <c r="Y2" s="12" t="s">
        <v>12</v>
      </c>
      <c r="Z2" s="12" t="s">
        <v>13</v>
      </c>
      <c r="AA2" s="12" t="s">
        <v>14</v>
      </c>
      <c r="AB2" s="12" t="s">
        <v>15</v>
      </c>
      <c r="AC2" s="12" t="s">
        <v>16</v>
      </c>
      <c r="AD2" s="12" t="s">
        <v>17</v>
      </c>
      <c r="AE2" s="12" t="s">
        <v>18</v>
      </c>
      <c r="AF2" s="12" t="s">
        <v>19</v>
      </c>
      <c r="AG2" s="12" t="s">
        <v>20</v>
      </c>
      <c r="AH2" s="12" t="s">
        <v>21</v>
      </c>
      <c r="AI2" s="13" t="s">
        <v>22</v>
      </c>
      <c r="AJ2" s="14" t="s">
        <v>7</v>
      </c>
      <c r="AK2" s="15" t="s">
        <v>8</v>
      </c>
      <c r="AL2" s="16" t="s">
        <v>9</v>
      </c>
      <c r="AM2" s="16" t="s">
        <v>10</v>
      </c>
      <c r="AN2" s="16" t="s">
        <v>11</v>
      </c>
      <c r="AO2" s="16" t="s">
        <v>12</v>
      </c>
      <c r="AP2" s="16" t="s">
        <v>13</v>
      </c>
      <c r="AQ2" s="16" t="s">
        <v>14</v>
      </c>
      <c r="AR2" s="7" t="s">
        <v>15</v>
      </c>
      <c r="AS2" s="8" t="s">
        <v>16</v>
      </c>
      <c r="AT2" s="8" t="s">
        <v>17</v>
      </c>
      <c r="AU2" s="9" t="s">
        <v>18</v>
      </c>
      <c r="AV2" s="8" t="s">
        <v>19</v>
      </c>
      <c r="AW2" s="8" t="s">
        <v>20</v>
      </c>
      <c r="AX2" s="8" t="s">
        <v>21</v>
      </c>
      <c r="AY2" s="9" t="s">
        <v>22</v>
      </c>
      <c r="AZ2" s="17" t="s">
        <v>7</v>
      </c>
      <c r="BA2" s="18" t="s">
        <v>8</v>
      </c>
      <c r="BB2" s="19" t="s">
        <v>9</v>
      </c>
      <c r="BC2" s="19" t="s">
        <v>23</v>
      </c>
      <c r="BD2" s="19" t="s">
        <v>10</v>
      </c>
      <c r="BE2" s="19" t="s">
        <v>24</v>
      </c>
      <c r="BF2" s="19" t="s">
        <v>11</v>
      </c>
      <c r="BG2" s="19" t="s">
        <v>25</v>
      </c>
      <c r="BH2" s="19" t="s">
        <v>12</v>
      </c>
      <c r="BI2" s="19" t="s">
        <v>13</v>
      </c>
      <c r="BJ2" s="19" t="s">
        <v>14</v>
      </c>
      <c r="BK2" s="19" t="s">
        <v>15</v>
      </c>
      <c r="BL2" s="19" t="s">
        <v>16</v>
      </c>
      <c r="BM2" s="19" t="s">
        <v>26</v>
      </c>
      <c r="BN2" s="19" t="s">
        <v>17</v>
      </c>
      <c r="BO2" s="19"/>
      <c r="BP2" s="20" t="s">
        <v>27</v>
      </c>
      <c r="BQ2" s="19" t="s">
        <v>19</v>
      </c>
      <c r="BR2" s="19" t="s">
        <v>20</v>
      </c>
      <c r="BS2" s="19" t="s">
        <v>28</v>
      </c>
      <c r="BT2" s="19" t="s">
        <v>21</v>
      </c>
      <c r="BU2" s="19"/>
      <c r="BV2" s="21" t="s">
        <v>22</v>
      </c>
      <c r="BX2" s="22" t="s">
        <v>29</v>
      </c>
      <c r="BY2" s="22" t="s">
        <v>30</v>
      </c>
      <c r="BZ2" s="22" t="s">
        <v>31</v>
      </c>
      <c r="CA2" s="22" t="s">
        <v>32</v>
      </c>
      <c r="CB2" s="22" t="s">
        <v>33</v>
      </c>
      <c r="CC2" s="22" t="s">
        <v>34</v>
      </c>
      <c r="CE2">
        <f ca="1">RESUMOS!R3</f>
        <v>220</v>
      </c>
      <c r="CG2">
        <f ca="1">RESUMOS!S3</f>
        <v>280</v>
      </c>
      <c r="CI2">
        <f ca="1">RESUMOS!T3</f>
        <v>360</v>
      </c>
      <c r="CK2" s="5" t="s">
        <v>35</v>
      </c>
      <c r="CM2" s="7" t="s">
        <v>8</v>
      </c>
      <c r="CN2" s="7" t="s">
        <v>9</v>
      </c>
      <c r="CO2" s="8" t="s">
        <v>10</v>
      </c>
      <c r="CP2" s="8" t="s">
        <v>11</v>
      </c>
      <c r="CQ2" s="8" t="s">
        <v>12</v>
      </c>
      <c r="CR2" s="8" t="s">
        <v>13</v>
      </c>
      <c r="CS2" s="8" t="s">
        <v>14</v>
      </c>
      <c r="CT2" s="19" t="s">
        <v>15</v>
      </c>
      <c r="CU2" s="19" t="s">
        <v>16</v>
      </c>
      <c r="CV2" s="19" t="s">
        <v>17</v>
      </c>
      <c r="CW2" s="19"/>
      <c r="CX2" s="20" t="s">
        <v>27</v>
      </c>
      <c r="CY2" s="19" t="s">
        <v>19</v>
      </c>
      <c r="CZ2" s="19" t="s">
        <v>20</v>
      </c>
      <c r="DA2" s="19" t="s">
        <v>21</v>
      </c>
      <c r="DB2" s="19"/>
      <c r="DC2" s="21" t="s">
        <v>22</v>
      </c>
      <c r="DE2" s="23" t="s">
        <v>8</v>
      </c>
      <c r="DF2" s="23" t="s">
        <v>9</v>
      </c>
      <c r="DG2" s="23" t="s">
        <v>10</v>
      </c>
      <c r="DH2" s="23" t="s">
        <v>11</v>
      </c>
      <c r="DI2" s="23" t="s">
        <v>12</v>
      </c>
      <c r="DJ2" s="23" t="s">
        <v>13</v>
      </c>
      <c r="DK2" s="23" t="s">
        <v>14</v>
      </c>
      <c r="DL2" s="23" t="s">
        <v>15</v>
      </c>
      <c r="DM2" s="23" t="s">
        <v>16</v>
      </c>
      <c r="DN2" s="23" t="s">
        <v>17</v>
      </c>
      <c r="DO2" s="23" t="s">
        <v>18</v>
      </c>
      <c r="DP2" s="23" t="s">
        <v>19</v>
      </c>
      <c r="DQ2" s="23" t="s">
        <v>20</v>
      </c>
      <c r="DR2" s="23" t="s">
        <v>21</v>
      </c>
      <c r="DS2" s="23" t="s">
        <v>22</v>
      </c>
    </row>
    <row r="3" spans="1:123" s="24" customFormat="1" ht="15.75" thickBot="1">
      <c r="A3" s="24" t="s">
        <v>231</v>
      </c>
      <c r="B3" s="25">
        <v>1</v>
      </c>
      <c r="C3" s="97" t="s">
        <v>232</v>
      </c>
      <c r="D3" s="85" t="s">
        <v>36</v>
      </c>
      <c r="E3" s="86"/>
      <c r="F3" s="86">
        <v>3</v>
      </c>
      <c r="G3" s="86">
        <v>5</v>
      </c>
      <c r="H3" s="86">
        <v>1</v>
      </c>
      <c r="I3" s="86"/>
      <c r="J3" s="86"/>
      <c r="K3" s="86"/>
      <c r="L3" s="86"/>
      <c r="M3" s="86"/>
      <c r="N3" s="86"/>
      <c r="O3" s="86"/>
      <c r="P3" s="86"/>
      <c r="Q3" s="33"/>
      <c r="R3" s="86"/>
      <c r="S3" s="86"/>
      <c r="T3" s="50" t="s">
        <v>36</v>
      </c>
      <c r="U3" s="86"/>
      <c r="V3" s="86"/>
      <c r="W3" s="86">
        <v>5</v>
      </c>
      <c r="X3" s="86">
        <v>1</v>
      </c>
      <c r="Y3" s="86"/>
      <c r="Z3" s="86"/>
      <c r="AA3" s="86">
        <v>1</v>
      </c>
      <c r="AB3" s="86"/>
      <c r="AC3" s="86"/>
      <c r="AD3" s="86"/>
      <c r="AE3" s="86">
        <v>1</v>
      </c>
      <c r="AF3" s="86"/>
      <c r="AG3" s="33"/>
      <c r="AH3" s="86"/>
      <c r="AI3" s="86"/>
      <c r="AJ3" s="50"/>
      <c r="AK3" s="35"/>
      <c r="AL3" s="36"/>
      <c r="AM3" s="36"/>
      <c r="AN3" s="27"/>
      <c r="AO3" s="27"/>
      <c r="AP3" s="27"/>
      <c r="AQ3" s="27"/>
      <c r="AR3" s="28"/>
      <c r="AS3" s="26"/>
      <c r="AT3" s="26"/>
      <c r="AU3" s="26"/>
      <c r="AV3" s="26"/>
      <c r="AW3" s="26"/>
      <c r="AX3" s="26"/>
      <c r="AY3" s="26"/>
      <c r="AZ3" s="29">
        <f>COUNTIF(D3:AY3,"P")</f>
        <v>2</v>
      </c>
      <c r="BA3" s="30">
        <f t="shared" ref="BA3:BB18" si="0">SUM(E3,U3,AK3)</f>
        <v>0</v>
      </c>
      <c r="BB3" s="31">
        <f t="shared" si="0"/>
        <v>3</v>
      </c>
      <c r="BC3" s="31">
        <f>SUM(BA3:BB3)</f>
        <v>3</v>
      </c>
      <c r="BD3" s="31">
        <f t="shared" ref="BD3:BD20" si="1">SUM(G3,W3,AM3)</f>
        <v>10</v>
      </c>
      <c r="BE3" s="31">
        <f>SUM(BC3:BD3)</f>
        <v>13</v>
      </c>
      <c r="BF3" s="31">
        <f t="shared" ref="BF3:BF20" si="2">SUM(H3,X3,AN3)</f>
        <v>2</v>
      </c>
      <c r="BG3" s="31">
        <f>BA3+BB3+BD3+BF3</f>
        <v>15</v>
      </c>
      <c r="BH3" s="31">
        <f t="shared" ref="BH3:BJ20" si="3">SUM(I3,Y3,AO3)</f>
        <v>0</v>
      </c>
      <c r="BI3" s="31">
        <f t="shared" si="3"/>
        <v>0</v>
      </c>
      <c r="BJ3" s="31">
        <f t="shared" si="3"/>
        <v>1</v>
      </c>
      <c r="BK3" s="31">
        <f>SUM(AR3,AB3,L3)</f>
        <v>0</v>
      </c>
      <c r="BL3" s="31">
        <f>SUM(AS3,AC3,M3)</f>
        <v>0</v>
      </c>
      <c r="BM3" s="31">
        <f>SUM(BK3:BL3)</f>
        <v>0</v>
      </c>
      <c r="BN3" s="31">
        <f t="shared" ref="BN3:BO20" si="4">SUM(AT3,AD3,N3)</f>
        <v>0</v>
      </c>
      <c r="BO3" s="31">
        <f t="shared" si="4"/>
        <v>1</v>
      </c>
      <c r="BP3" s="31">
        <f>IF(BO3&gt;=3,3,BO3)</f>
        <v>1</v>
      </c>
      <c r="BQ3" s="31">
        <f>SUM(AV3,AF3,P3)</f>
        <v>0</v>
      </c>
      <c r="BR3" s="31">
        <f>SUM(AW3,AG3,Q3)</f>
        <v>0</v>
      </c>
      <c r="BS3" s="31">
        <f>SUM(BQ3:BR3)</f>
        <v>0</v>
      </c>
      <c r="BT3" s="31">
        <f t="shared" ref="BT3:BU20" si="5">SUM(AX3,AH3,R3)</f>
        <v>0</v>
      </c>
      <c r="BU3" s="32">
        <f t="shared" si="5"/>
        <v>0</v>
      </c>
      <c r="BV3" s="32">
        <f>IF(BU3&gt;=3,3,BU3)</f>
        <v>0</v>
      </c>
      <c r="BX3" s="30">
        <f>(BA3*100)+(BB3*80)+(BD3*60)+(BF3*40)+(BH3*20)</f>
        <v>920</v>
      </c>
      <c r="BY3" s="31">
        <f>IF(BI3&gt;3,30,BI3*10)</f>
        <v>0</v>
      </c>
      <c r="BZ3" s="31">
        <f>IF(BJ3&gt;3,15,BJ3*5)</f>
        <v>5</v>
      </c>
      <c r="CA3" s="31">
        <f>(BK3*200)+(BL3*100)+(BN3*50)+(BP3*20)</f>
        <v>20</v>
      </c>
      <c r="CB3" s="31">
        <f>(BQ3*100)+(BR3*50)+(BT3*25)+(BV3*10)</f>
        <v>0</v>
      </c>
      <c r="CC3" s="32">
        <f>IF(AZ3&gt;0,SUM(BX3:CB3),"")</f>
        <v>945</v>
      </c>
      <c r="CD3" s="176">
        <f t="shared" ref="CD3:CD20" si="6">$CC3-(($CE$2/3)*$AZ3)</f>
        <v>798.33333333333337</v>
      </c>
      <c r="CE3" s="24">
        <f>IF(AZ3=0," ",IF(CD3&gt;=0,3,"NAO"))</f>
        <v>3</v>
      </c>
      <c r="CF3" s="176">
        <f t="shared" ref="CF3:CF20" si="7">$CC3-(($CG$2/3)*$AZ3)</f>
        <v>758.33333333333337</v>
      </c>
      <c r="CG3" s="24">
        <f>IF(AZ3=0," ",IF(CF3&gt;=0,4,"NAO"))</f>
        <v>4</v>
      </c>
      <c r="CH3" s="176">
        <f t="shared" ref="CH3:CH20" si="8">$CC3-(($CI$2/3)*$AZ3)</f>
        <v>705</v>
      </c>
      <c r="CI3" s="24">
        <f>IF(AZ3=0," ",IF(CH3&gt;=0,5,"NAO"))</f>
        <v>5</v>
      </c>
      <c r="CK3" s="24">
        <f t="shared" ref="CK3:CK20" si="9">(CC3/(SUM($CC$3:$CC$20))*100)</f>
        <v>9.1569767441860463</v>
      </c>
      <c r="CM3" s="24">
        <f t="shared" ref="CM3:CM20" si="10">BA3/(SUM(BA$3:BA$20)/100)</f>
        <v>0</v>
      </c>
      <c r="CN3" s="24">
        <f t="shared" ref="CN3:CN20" si="11">BB3/(SUM(BB$3:BB$20)/100)</f>
        <v>8.1081081081081088</v>
      </c>
      <c r="CO3" s="24">
        <f t="shared" ref="CO3:CO20" si="12">BD3/(SUM(BD$3:BD$20)/100)</f>
        <v>14.285714285714286</v>
      </c>
      <c r="CP3" s="24">
        <f t="shared" ref="CP3:CP20" si="13">BF3/(SUM(BF$3:BF$20)/100)</f>
        <v>5</v>
      </c>
      <c r="CQ3" s="24">
        <f t="shared" ref="CQ3:CQ20" si="14">BH3/(SUM(BH$3:BH$20)/100)</f>
        <v>0</v>
      </c>
      <c r="CR3" s="24">
        <f t="shared" ref="CR3:CR20" si="15">BI3/(SUM(BI$3:BI$20)/100)</f>
        <v>0</v>
      </c>
      <c r="CS3" s="24">
        <f t="shared" ref="CS3:CS20" si="16">BJ3/(SUM(BJ$3:BJ$20)/100)</f>
        <v>12.5</v>
      </c>
      <c r="CT3" s="24" t="e">
        <f t="shared" ref="CT3:CT20" si="17">BK3/(SUM(BK$3:BK$20)/100)</f>
        <v>#DIV/0!</v>
      </c>
      <c r="CU3" s="24" t="e">
        <f t="shared" ref="CU3:CU20" si="18">BL3/(SUM(BL$3:BL$20)/100)</f>
        <v>#DIV/0!</v>
      </c>
      <c r="CV3" s="24" t="e">
        <f t="shared" ref="CV3:CV20" si="19">BN3/(SUM(BN$3:BN$20)/100)</f>
        <v>#DIV/0!</v>
      </c>
      <c r="CW3" s="24">
        <f t="shared" ref="CW3:CW20" si="20">BO3/(SUM(BO$3:BO$20)/100)</f>
        <v>16.666666666666668</v>
      </c>
      <c r="CX3" s="24">
        <f t="shared" ref="CX3:CX20" si="21">BP3/(SUM(BP$3:BP$20)/100)</f>
        <v>20</v>
      </c>
      <c r="CY3" s="24" t="e">
        <f t="shared" ref="CY3:CY20" si="22">BQ3/(SUM(BQ$3:BQ$20)/100)</f>
        <v>#DIV/0!</v>
      </c>
      <c r="CZ3" s="24" t="e">
        <f t="shared" ref="CZ3:CZ20" si="23">BR3/(SUM(BR$3:BR$20)/100)</f>
        <v>#DIV/0!</v>
      </c>
      <c r="DA3" s="24">
        <f t="shared" ref="DA3:DA20" si="24">BT3/(SUM(BT$3:BT$20)/100)</f>
        <v>0</v>
      </c>
      <c r="DB3" s="24">
        <f t="shared" ref="DB3:DB20" si="25">BU3/(SUM(BU$3:BU$20)/100)</f>
        <v>0</v>
      </c>
      <c r="DC3" s="24">
        <f t="shared" ref="DC3:DC20" si="26">BV3/(SUM(BV$3:BV$20)/100)</f>
        <v>0</v>
      </c>
      <c r="DE3" s="24">
        <f>COUNTIF(BA3,"&lt;&gt;0")</f>
        <v>0</v>
      </c>
      <c r="DF3" s="24">
        <f>COUNTIF(BB3,"&lt;&gt;0")</f>
        <v>1</v>
      </c>
      <c r="DG3" s="24">
        <f>COUNTIF(BD3,"&lt;&gt;0")</f>
        <v>1</v>
      </c>
      <c r="DH3" s="24">
        <f>COUNTIF(BF3,"&lt;&gt;0")</f>
        <v>1</v>
      </c>
      <c r="DI3" s="24">
        <f t="shared" ref="DI3:DM18" si="27">COUNTIF(BH3,"&lt;&gt;0")</f>
        <v>0</v>
      </c>
      <c r="DJ3" s="24">
        <f t="shared" si="27"/>
        <v>0</v>
      </c>
      <c r="DK3" s="24">
        <f t="shared" si="27"/>
        <v>1</v>
      </c>
      <c r="DL3" s="24">
        <f t="shared" si="27"/>
        <v>0</v>
      </c>
      <c r="DM3" s="24">
        <f t="shared" si="27"/>
        <v>0</v>
      </c>
      <c r="DN3" s="24">
        <f t="shared" ref="DN3:DN20" si="28">COUNTIF(BN3,"&lt;&gt;0")</f>
        <v>0</v>
      </c>
      <c r="DO3" s="24">
        <f>COUNTIF(BP3,"&lt;&gt;0")</f>
        <v>1</v>
      </c>
      <c r="DP3" s="24">
        <f>COUNTIF(BQ3,"&lt;&gt;0")</f>
        <v>0</v>
      </c>
      <c r="DQ3" s="24">
        <f>COUNTIF(BR3,"&lt;&gt;0")</f>
        <v>0</v>
      </c>
      <c r="DR3" s="24">
        <f>COUNTIF(BT3,"&lt;&gt;0")</f>
        <v>0</v>
      </c>
      <c r="DS3" s="24">
        <f>COUNTIF(BV3,"&lt;&gt;0")</f>
        <v>0</v>
      </c>
    </row>
    <row r="4" spans="1:123" s="24" customFormat="1" ht="15.75" thickBot="1">
      <c r="A4" s="24" t="s">
        <v>231</v>
      </c>
      <c r="B4" s="25">
        <v>2</v>
      </c>
      <c r="C4" s="25" t="s">
        <v>233</v>
      </c>
      <c r="D4" s="85" t="s">
        <v>36</v>
      </c>
      <c r="E4" s="33">
        <v>1</v>
      </c>
      <c r="F4" s="33">
        <v>2</v>
      </c>
      <c r="G4" s="33"/>
      <c r="H4" s="33"/>
      <c r="I4" s="33"/>
      <c r="J4" s="33">
        <v>1</v>
      </c>
      <c r="K4" s="33"/>
      <c r="L4" s="33"/>
      <c r="M4" s="33"/>
      <c r="N4" s="33"/>
      <c r="O4" s="33"/>
      <c r="P4" s="33"/>
      <c r="Q4" s="33"/>
      <c r="R4" s="33"/>
      <c r="S4" s="33"/>
      <c r="T4" s="50" t="s">
        <v>36</v>
      </c>
      <c r="U4" s="33">
        <v>1</v>
      </c>
      <c r="V4" s="33"/>
      <c r="W4" s="33">
        <v>2</v>
      </c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50"/>
      <c r="AK4" s="93"/>
      <c r="AL4" s="94"/>
      <c r="AM4" s="94"/>
      <c r="AN4" s="27"/>
      <c r="AO4" s="27"/>
      <c r="AP4" s="27"/>
      <c r="AQ4" s="27"/>
      <c r="AR4" s="28"/>
      <c r="AS4" s="26"/>
      <c r="AT4" s="26"/>
      <c r="AU4" s="26"/>
      <c r="AV4" s="26"/>
      <c r="AW4" s="26"/>
      <c r="AX4" s="26"/>
      <c r="AY4" s="26"/>
      <c r="AZ4" s="29">
        <f t="shared" ref="AZ4:AZ20" si="29">COUNTIF(D4:AY4,"P")</f>
        <v>2</v>
      </c>
      <c r="BA4" s="30">
        <f t="shared" si="0"/>
        <v>2</v>
      </c>
      <c r="BB4" s="31">
        <f t="shared" si="0"/>
        <v>2</v>
      </c>
      <c r="BC4" s="31">
        <f t="shared" ref="BC4:BC20" si="30">SUM(BA4:BB4)</f>
        <v>4</v>
      </c>
      <c r="BD4" s="31">
        <f t="shared" si="1"/>
        <v>2</v>
      </c>
      <c r="BE4" s="31">
        <f t="shared" ref="BE4:BE20" si="31">SUM(BC4:BD4)</f>
        <v>6</v>
      </c>
      <c r="BF4" s="31">
        <f t="shared" si="2"/>
        <v>0</v>
      </c>
      <c r="BG4" s="31">
        <f t="shared" ref="BG4:BG20" si="32">BA4+BB4+BD4+BF4</f>
        <v>6</v>
      </c>
      <c r="BH4" s="31">
        <f t="shared" si="3"/>
        <v>0</v>
      </c>
      <c r="BI4" s="31">
        <f t="shared" si="3"/>
        <v>1</v>
      </c>
      <c r="BJ4" s="31">
        <f t="shared" si="3"/>
        <v>0</v>
      </c>
      <c r="BK4" s="31">
        <f t="shared" ref="BK4:BL20" si="33">SUM(AR4,AB4,L4)</f>
        <v>0</v>
      </c>
      <c r="BL4" s="31">
        <f t="shared" si="33"/>
        <v>0</v>
      </c>
      <c r="BM4" s="31">
        <f t="shared" ref="BM4:BM20" si="34">SUM(BK4:BL4)</f>
        <v>0</v>
      </c>
      <c r="BN4" s="31">
        <f t="shared" si="4"/>
        <v>0</v>
      </c>
      <c r="BO4" s="31">
        <f t="shared" si="4"/>
        <v>0</v>
      </c>
      <c r="BP4" s="31">
        <f t="shared" ref="BP4:BP20" si="35">IF(BO4&gt;=3,3,BO4)</f>
        <v>0</v>
      </c>
      <c r="BQ4" s="31">
        <f t="shared" ref="BQ4:BR20" si="36">SUM(AV4,AF4,P4)</f>
        <v>0</v>
      </c>
      <c r="BR4" s="31">
        <f t="shared" si="36"/>
        <v>0</v>
      </c>
      <c r="BS4" s="31">
        <f t="shared" ref="BS4:BS20" si="37">SUM(BQ4:BR4)</f>
        <v>0</v>
      </c>
      <c r="BT4" s="31">
        <f t="shared" si="5"/>
        <v>0</v>
      </c>
      <c r="BU4" s="32">
        <f t="shared" si="5"/>
        <v>0</v>
      </c>
      <c r="BV4" s="32">
        <f t="shared" ref="BV4:BV20" si="38">IF(BU4&gt;=3,3,BU4)</f>
        <v>0</v>
      </c>
      <c r="BX4" s="30">
        <f t="shared" ref="BX4:BX20" si="39">(BA4*100)+(BB4*80)+(BD4*60)+(BF4*40)+(BH4*20)</f>
        <v>480</v>
      </c>
      <c r="BY4" s="31">
        <f t="shared" ref="BY4:BY20" si="40">IF(BI4&gt;3,30,BI4*10)</f>
        <v>10</v>
      </c>
      <c r="BZ4" s="31">
        <f t="shared" ref="BZ4:BZ20" si="41">IF(BJ4&gt;3,15,BJ4*5)</f>
        <v>0</v>
      </c>
      <c r="CA4" s="31">
        <f t="shared" ref="CA4:CA20" si="42">(BK4*200)+(BL4*100)+(BN4*50)+(BP4*20)</f>
        <v>0</v>
      </c>
      <c r="CB4" s="31">
        <f t="shared" ref="CB4:CB20" si="43">(BQ4*100)+(BR4*50)+(BT4*25)+(BV4*10)</f>
        <v>0</v>
      </c>
      <c r="CC4" s="32">
        <f t="shared" ref="CC4:CC20" si="44">IF(AZ4&gt;0,SUM(BX4:CB4),"")</f>
        <v>490</v>
      </c>
      <c r="CD4" s="176">
        <f t="shared" si="6"/>
        <v>343.33333333333337</v>
      </c>
      <c r="CE4" s="24">
        <f t="shared" ref="CE4:CE20" si="45">IF(AZ4=0," ",IF(CD4&gt;=0,3,"NAO"))</f>
        <v>3</v>
      </c>
      <c r="CF4" s="176">
        <f t="shared" si="7"/>
        <v>303.33333333333337</v>
      </c>
      <c r="CG4" s="24">
        <f t="shared" ref="CG4:CG20" si="46">IF(AZ4=0," ",IF(CF4&gt;=0,4,"NAO"))</f>
        <v>4</v>
      </c>
      <c r="CH4" s="176">
        <f t="shared" si="8"/>
        <v>250</v>
      </c>
      <c r="CI4" s="24">
        <f t="shared" ref="CI4:CI20" si="47">IF(AZ4=0," ",IF(CH4&gt;=0,5,"NAO"))</f>
        <v>5</v>
      </c>
      <c r="CK4" s="24">
        <f t="shared" si="9"/>
        <v>4.7480620155038764</v>
      </c>
      <c r="CM4" s="24">
        <f t="shared" si="10"/>
        <v>18.181818181818183</v>
      </c>
      <c r="CN4" s="24">
        <f t="shared" si="11"/>
        <v>5.4054054054054053</v>
      </c>
      <c r="CO4" s="24">
        <f t="shared" si="12"/>
        <v>2.8571428571428572</v>
      </c>
      <c r="CP4" s="24">
        <f t="shared" si="13"/>
        <v>0</v>
      </c>
      <c r="CQ4" s="24">
        <f t="shared" si="14"/>
        <v>0</v>
      </c>
      <c r="CR4" s="24">
        <f t="shared" si="15"/>
        <v>8.3333333333333339</v>
      </c>
      <c r="CS4" s="24">
        <f t="shared" si="16"/>
        <v>0</v>
      </c>
      <c r="CT4" s="24" t="e">
        <f t="shared" si="17"/>
        <v>#DIV/0!</v>
      </c>
      <c r="CU4" s="24" t="e">
        <f t="shared" si="18"/>
        <v>#DIV/0!</v>
      </c>
      <c r="CV4" s="24" t="e">
        <f t="shared" si="19"/>
        <v>#DIV/0!</v>
      </c>
      <c r="CW4" s="24">
        <f t="shared" si="20"/>
        <v>0</v>
      </c>
      <c r="CX4" s="24">
        <f t="shared" si="21"/>
        <v>0</v>
      </c>
      <c r="CY4" s="24" t="e">
        <f t="shared" si="22"/>
        <v>#DIV/0!</v>
      </c>
      <c r="CZ4" s="24" t="e">
        <f t="shared" si="23"/>
        <v>#DIV/0!</v>
      </c>
      <c r="DA4" s="24">
        <f t="shared" si="24"/>
        <v>0</v>
      </c>
      <c r="DB4" s="24">
        <f t="shared" si="25"/>
        <v>0</v>
      </c>
      <c r="DC4" s="24">
        <f t="shared" si="26"/>
        <v>0</v>
      </c>
      <c r="DE4" s="24">
        <f t="shared" ref="DE4:DF20" si="48">COUNTIF(BA4,"&lt;&gt;0")</f>
        <v>1</v>
      </c>
      <c r="DF4" s="24">
        <f t="shared" si="48"/>
        <v>1</v>
      </c>
      <c r="DG4" s="24">
        <f t="shared" ref="DG4:DG20" si="49">COUNTIF(BD4,"&lt;&gt;0")</f>
        <v>1</v>
      </c>
      <c r="DH4" s="24">
        <f t="shared" ref="DH4:DH20" si="50">COUNTIF(BF4,"&lt;&gt;0")</f>
        <v>0</v>
      </c>
      <c r="DI4" s="24">
        <f t="shared" si="27"/>
        <v>0</v>
      </c>
      <c r="DJ4" s="24">
        <f t="shared" si="27"/>
        <v>1</v>
      </c>
      <c r="DK4" s="24">
        <f t="shared" si="27"/>
        <v>0</v>
      </c>
      <c r="DL4" s="24">
        <f t="shared" si="27"/>
        <v>0</v>
      </c>
      <c r="DM4" s="24">
        <f t="shared" si="27"/>
        <v>0</v>
      </c>
      <c r="DN4" s="24">
        <f t="shared" si="28"/>
        <v>0</v>
      </c>
      <c r="DO4" s="24">
        <f t="shared" ref="DO4:DQ20" si="51">COUNTIF(BP4,"&lt;&gt;0")</f>
        <v>0</v>
      </c>
      <c r="DP4" s="24">
        <f t="shared" si="51"/>
        <v>0</v>
      </c>
      <c r="DQ4" s="24">
        <f t="shared" si="51"/>
        <v>0</v>
      </c>
      <c r="DR4" s="24">
        <f t="shared" ref="DR4:DR20" si="52">COUNTIF(BT4,"&lt;&gt;0")</f>
        <v>0</v>
      </c>
      <c r="DS4" s="24">
        <f t="shared" ref="DS4:DS20" si="53">COUNTIF(BV4,"&lt;&gt;0")</f>
        <v>0</v>
      </c>
    </row>
    <row r="5" spans="1:123" s="24" customFormat="1" ht="15.75" thickBot="1">
      <c r="A5" s="24" t="s">
        <v>231</v>
      </c>
      <c r="B5" s="25">
        <v>3</v>
      </c>
      <c r="C5" s="25" t="s">
        <v>234</v>
      </c>
      <c r="D5" s="85" t="s">
        <v>36</v>
      </c>
      <c r="E5" s="33"/>
      <c r="F5" s="33">
        <v>3</v>
      </c>
      <c r="G5" s="33">
        <v>3</v>
      </c>
      <c r="H5" s="33">
        <v>2</v>
      </c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50" t="s">
        <v>36</v>
      </c>
      <c r="U5" s="33"/>
      <c r="V5" s="33">
        <v>2</v>
      </c>
      <c r="W5" s="33">
        <v>4</v>
      </c>
      <c r="X5" s="33">
        <v>5</v>
      </c>
      <c r="Y5" s="33">
        <v>0</v>
      </c>
      <c r="Z5" s="33">
        <v>1</v>
      </c>
      <c r="AA5" s="33"/>
      <c r="AB5" s="33"/>
      <c r="AC5" s="33"/>
      <c r="AD5" s="33"/>
      <c r="AE5" s="33"/>
      <c r="AF5" s="33"/>
      <c r="AG5" s="33"/>
      <c r="AH5" s="33"/>
      <c r="AI5" s="33"/>
      <c r="AJ5" s="50"/>
      <c r="AK5" s="95"/>
      <c r="AL5" s="96"/>
      <c r="AM5" s="90"/>
      <c r="AN5" s="27"/>
      <c r="AO5" s="27"/>
      <c r="AP5" s="27"/>
      <c r="AQ5" s="27"/>
      <c r="AR5" s="28"/>
      <c r="AS5" s="26"/>
      <c r="AT5" s="26"/>
      <c r="AU5" s="26"/>
      <c r="AV5" s="26"/>
      <c r="AW5" s="26"/>
      <c r="AX5" s="26"/>
      <c r="AY5" s="26"/>
      <c r="AZ5" s="29">
        <f t="shared" si="29"/>
        <v>2</v>
      </c>
      <c r="BA5" s="30">
        <f t="shared" si="0"/>
        <v>0</v>
      </c>
      <c r="BB5" s="31">
        <f t="shared" si="0"/>
        <v>5</v>
      </c>
      <c r="BC5" s="31">
        <f t="shared" si="30"/>
        <v>5</v>
      </c>
      <c r="BD5" s="31">
        <f t="shared" si="1"/>
        <v>7</v>
      </c>
      <c r="BE5" s="31">
        <f t="shared" si="31"/>
        <v>12</v>
      </c>
      <c r="BF5" s="31">
        <f t="shared" si="2"/>
        <v>7</v>
      </c>
      <c r="BG5" s="31">
        <f t="shared" si="32"/>
        <v>19</v>
      </c>
      <c r="BH5" s="31">
        <f t="shared" si="3"/>
        <v>0</v>
      </c>
      <c r="BI5" s="31">
        <f t="shared" si="3"/>
        <v>1</v>
      </c>
      <c r="BJ5" s="31">
        <f t="shared" si="3"/>
        <v>0</v>
      </c>
      <c r="BK5" s="31">
        <f t="shared" si="33"/>
        <v>0</v>
      </c>
      <c r="BL5" s="31">
        <f t="shared" si="33"/>
        <v>0</v>
      </c>
      <c r="BM5" s="31">
        <f t="shared" si="34"/>
        <v>0</v>
      </c>
      <c r="BN5" s="31">
        <f t="shared" si="4"/>
        <v>0</v>
      </c>
      <c r="BO5" s="31">
        <f t="shared" si="4"/>
        <v>0</v>
      </c>
      <c r="BP5" s="31">
        <f t="shared" si="35"/>
        <v>0</v>
      </c>
      <c r="BQ5" s="31">
        <f t="shared" si="36"/>
        <v>0</v>
      </c>
      <c r="BR5" s="31">
        <f t="shared" si="36"/>
        <v>0</v>
      </c>
      <c r="BS5" s="31">
        <f t="shared" si="37"/>
        <v>0</v>
      </c>
      <c r="BT5" s="31">
        <f t="shared" si="5"/>
        <v>0</v>
      </c>
      <c r="BU5" s="32">
        <f t="shared" si="5"/>
        <v>0</v>
      </c>
      <c r="BV5" s="32">
        <f t="shared" si="38"/>
        <v>0</v>
      </c>
      <c r="BX5" s="30">
        <f t="shared" si="39"/>
        <v>1100</v>
      </c>
      <c r="BY5" s="31">
        <f t="shared" si="40"/>
        <v>10</v>
      </c>
      <c r="BZ5" s="31">
        <f t="shared" si="41"/>
        <v>0</v>
      </c>
      <c r="CA5" s="31">
        <f t="shared" si="42"/>
        <v>0</v>
      </c>
      <c r="CB5" s="31">
        <f t="shared" si="43"/>
        <v>0</v>
      </c>
      <c r="CC5" s="32">
        <f t="shared" si="44"/>
        <v>1110</v>
      </c>
      <c r="CD5" s="176">
        <f t="shared" si="6"/>
        <v>963.33333333333337</v>
      </c>
      <c r="CE5" s="24">
        <f t="shared" si="45"/>
        <v>3</v>
      </c>
      <c r="CF5" s="176">
        <f t="shared" si="7"/>
        <v>923.33333333333337</v>
      </c>
      <c r="CG5" s="24">
        <f t="shared" si="46"/>
        <v>4</v>
      </c>
      <c r="CH5" s="176">
        <f t="shared" si="8"/>
        <v>870</v>
      </c>
      <c r="CI5" s="24">
        <f t="shared" si="47"/>
        <v>5</v>
      </c>
      <c r="CK5" s="24">
        <f t="shared" si="9"/>
        <v>10.755813953488373</v>
      </c>
      <c r="CM5" s="24">
        <f t="shared" si="10"/>
        <v>0</v>
      </c>
      <c r="CN5" s="24">
        <f t="shared" si="11"/>
        <v>13.513513513513514</v>
      </c>
      <c r="CO5" s="24">
        <f t="shared" si="12"/>
        <v>10</v>
      </c>
      <c r="CP5" s="24">
        <f t="shared" si="13"/>
        <v>17.5</v>
      </c>
      <c r="CQ5" s="24">
        <f t="shared" si="14"/>
        <v>0</v>
      </c>
      <c r="CR5" s="24">
        <f t="shared" si="15"/>
        <v>8.3333333333333339</v>
      </c>
      <c r="CS5" s="24">
        <f t="shared" si="16"/>
        <v>0</v>
      </c>
      <c r="CT5" s="24" t="e">
        <f t="shared" si="17"/>
        <v>#DIV/0!</v>
      </c>
      <c r="CU5" s="24" t="e">
        <f t="shared" si="18"/>
        <v>#DIV/0!</v>
      </c>
      <c r="CV5" s="24" t="e">
        <f t="shared" si="19"/>
        <v>#DIV/0!</v>
      </c>
      <c r="CW5" s="24">
        <f t="shared" si="20"/>
        <v>0</v>
      </c>
      <c r="CX5" s="24">
        <f t="shared" si="21"/>
        <v>0</v>
      </c>
      <c r="CY5" s="24" t="e">
        <f t="shared" si="22"/>
        <v>#DIV/0!</v>
      </c>
      <c r="CZ5" s="24" t="e">
        <f t="shared" si="23"/>
        <v>#DIV/0!</v>
      </c>
      <c r="DA5" s="24">
        <f t="shared" si="24"/>
        <v>0</v>
      </c>
      <c r="DB5" s="24">
        <f t="shared" si="25"/>
        <v>0</v>
      </c>
      <c r="DC5" s="24">
        <f t="shared" si="26"/>
        <v>0</v>
      </c>
      <c r="DE5" s="24">
        <f t="shared" si="48"/>
        <v>0</v>
      </c>
      <c r="DF5" s="24">
        <f t="shared" si="48"/>
        <v>1</v>
      </c>
      <c r="DG5" s="24">
        <f t="shared" si="49"/>
        <v>1</v>
      </c>
      <c r="DH5" s="24">
        <f t="shared" si="50"/>
        <v>1</v>
      </c>
      <c r="DI5" s="24">
        <f t="shared" si="27"/>
        <v>0</v>
      </c>
      <c r="DJ5" s="24">
        <f t="shared" si="27"/>
        <v>1</v>
      </c>
      <c r="DK5" s="24">
        <f t="shared" si="27"/>
        <v>0</v>
      </c>
      <c r="DL5" s="24">
        <f t="shared" si="27"/>
        <v>0</v>
      </c>
      <c r="DM5" s="24">
        <f t="shared" si="27"/>
        <v>0</v>
      </c>
      <c r="DN5" s="24">
        <f t="shared" si="28"/>
        <v>0</v>
      </c>
      <c r="DO5" s="24">
        <f t="shared" si="51"/>
        <v>0</v>
      </c>
      <c r="DP5" s="24">
        <f t="shared" si="51"/>
        <v>0</v>
      </c>
      <c r="DQ5" s="24">
        <f t="shared" si="51"/>
        <v>0</v>
      </c>
      <c r="DR5" s="24">
        <f t="shared" si="52"/>
        <v>0</v>
      </c>
      <c r="DS5" s="24">
        <f t="shared" si="53"/>
        <v>0</v>
      </c>
    </row>
    <row r="6" spans="1:123" s="24" customFormat="1" ht="15.75" thickBot="1">
      <c r="A6" s="24" t="s">
        <v>231</v>
      </c>
      <c r="B6" s="25">
        <v>4</v>
      </c>
      <c r="C6" s="25" t="s">
        <v>235</v>
      </c>
      <c r="D6" s="85" t="s">
        <v>36</v>
      </c>
      <c r="E6" s="33"/>
      <c r="F6" s="33"/>
      <c r="G6" s="33">
        <v>1</v>
      </c>
      <c r="H6" s="33">
        <v>5</v>
      </c>
      <c r="I6" s="33"/>
      <c r="J6" s="33"/>
      <c r="K6" s="33"/>
      <c r="L6" s="33"/>
      <c r="M6" s="33"/>
      <c r="N6" s="227"/>
      <c r="O6" s="226">
        <v>1</v>
      </c>
      <c r="P6" s="33"/>
      <c r="Q6" s="33"/>
      <c r="R6" s="33"/>
      <c r="S6" s="33"/>
      <c r="T6" s="50" t="s">
        <v>36</v>
      </c>
      <c r="U6" s="33"/>
      <c r="V6" s="33"/>
      <c r="W6" s="33">
        <v>2</v>
      </c>
      <c r="X6" s="33">
        <v>2</v>
      </c>
      <c r="Y6" s="33">
        <v>1</v>
      </c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50"/>
      <c r="AK6" s="93"/>
      <c r="AL6" s="33"/>
      <c r="AM6" s="33"/>
      <c r="AN6" s="27"/>
      <c r="AO6" s="27"/>
      <c r="AP6" s="27"/>
      <c r="AQ6" s="27"/>
      <c r="AR6" s="28"/>
      <c r="AS6" s="26"/>
      <c r="AT6" s="26"/>
      <c r="AU6" s="26"/>
      <c r="AV6" s="26"/>
      <c r="AW6" s="26"/>
      <c r="AX6" s="26"/>
      <c r="AY6" s="26"/>
      <c r="AZ6" s="29">
        <f t="shared" si="29"/>
        <v>2</v>
      </c>
      <c r="BA6" s="30">
        <f t="shared" si="0"/>
        <v>0</v>
      </c>
      <c r="BB6" s="31">
        <f t="shared" si="0"/>
        <v>0</v>
      </c>
      <c r="BC6" s="31">
        <f t="shared" si="30"/>
        <v>0</v>
      </c>
      <c r="BD6" s="31">
        <f t="shared" si="1"/>
        <v>3</v>
      </c>
      <c r="BE6" s="31">
        <f t="shared" si="31"/>
        <v>3</v>
      </c>
      <c r="BF6" s="31">
        <f t="shared" si="2"/>
        <v>7</v>
      </c>
      <c r="BG6" s="31">
        <f t="shared" si="32"/>
        <v>10</v>
      </c>
      <c r="BH6" s="31">
        <f t="shared" si="3"/>
        <v>1</v>
      </c>
      <c r="BI6" s="31">
        <f t="shared" si="3"/>
        <v>0</v>
      </c>
      <c r="BJ6" s="31">
        <f t="shared" si="3"/>
        <v>0</v>
      </c>
      <c r="BK6" s="31">
        <f t="shared" si="33"/>
        <v>0</v>
      </c>
      <c r="BL6" s="31">
        <f t="shared" si="33"/>
        <v>0</v>
      </c>
      <c r="BM6" s="31">
        <f t="shared" si="34"/>
        <v>0</v>
      </c>
      <c r="BN6" s="31">
        <f t="shared" si="4"/>
        <v>0</v>
      </c>
      <c r="BO6" s="31">
        <f t="shared" si="4"/>
        <v>1</v>
      </c>
      <c r="BP6" s="31">
        <f t="shared" si="35"/>
        <v>1</v>
      </c>
      <c r="BQ6" s="31">
        <f t="shared" si="36"/>
        <v>0</v>
      </c>
      <c r="BR6" s="31">
        <f t="shared" si="36"/>
        <v>0</v>
      </c>
      <c r="BS6" s="31">
        <f t="shared" si="37"/>
        <v>0</v>
      </c>
      <c r="BT6" s="31">
        <f t="shared" si="5"/>
        <v>0</v>
      </c>
      <c r="BU6" s="32">
        <f t="shared" si="5"/>
        <v>0</v>
      </c>
      <c r="BV6" s="32">
        <f t="shared" si="38"/>
        <v>0</v>
      </c>
      <c r="BX6" s="30">
        <f t="shared" si="39"/>
        <v>480</v>
      </c>
      <c r="BY6" s="31">
        <f t="shared" si="40"/>
        <v>0</v>
      </c>
      <c r="BZ6" s="31">
        <f t="shared" si="41"/>
        <v>0</v>
      </c>
      <c r="CA6" s="31">
        <f t="shared" si="42"/>
        <v>20</v>
      </c>
      <c r="CB6" s="31">
        <f t="shared" si="43"/>
        <v>0</v>
      </c>
      <c r="CC6" s="32">
        <f t="shared" si="44"/>
        <v>500</v>
      </c>
      <c r="CD6" s="176">
        <f t="shared" si="6"/>
        <v>353.33333333333337</v>
      </c>
      <c r="CE6" s="24">
        <f t="shared" si="45"/>
        <v>3</v>
      </c>
      <c r="CF6" s="176">
        <f t="shared" si="7"/>
        <v>313.33333333333337</v>
      </c>
      <c r="CG6" s="24">
        <f t="shared" si="46"/>
        <v>4</v>
      </c>
      <c r="CH6" s="176">
        <f t="shared" si="8"/>
        <v>260</v>
      </c>
      <c r="CI6" s="24">
        <f t="shared" si="47"/>
        <v>5</v>
      </c>
      <c r="CK6" s="24">
        <f t="shared" si="9"/>
        <v>4.8449612403100781</v>
      </c>
      <c r="CM6" s="24">
        <f t="shared" si="10"/>
        <v>0</v>
      </c>
      <c r="CN6" s="24">
        <f t="shared" si="11"/>
        <v>0</v>
      </c>
      <c r="CO6" s="24">
        <f t="shared" si="12"/>
        <v>4.2857142857142856</v>
      </c>
      <c r="CP6" s="24">
        <f t="shared" si="13"/>
        <v>17.5</v>
      </c>
      <c r="CQ6" s="24">
        <f t="shared" si="14"/>
        <v>12.5</v>
      </c>
      <c r="CR6" s="24">
        <f t="shared" si="15"/>
        <v>0</v>
      </c>
      <c r="CS6" s="24">
        <f t="shared" si="16"/>
        <v>0</v>
      </c>
      <c r="CT6" s="24" t="e">
        <f t="shared" si="17"/>
        <v>#DIV/0!</v>
      </c>
      <c r="CU6" s="24" t="e">
        <f t="shared" si="18"/>
        <v>#DIV/0!</v>
      </c>
      <c r="CV6" s="24" t="e">
        <f t="shared" si="19"/>
        <v>#DIV/0!</v>
      </c>
      <c r="CW6" s="24">
        <f t="shared" si="20"/>
        <v>16.666666666666668</v>
      </c>
      <c r="CX6" s="24">
        <f t="shared" si="21"/>
        <v>20</v>
      </c>
      <c r="CY6" s="24" t="e">
        <f t="shared" si="22"/>
        <v>#DIV/0!</v>
      </c>
      <c r="CZ6" s="24" t="e">
        <f t="shared" si="23"/>
        <v>#DIV/0!</v>
      </c>
      <c r="DA6" s="24">
        <f t="shared" si="24"/>
        <v>0</v>
      </c>
      <c r="DB6" s="24">
        <f t="shared" si="25"/>
        <v>0</v>
      </c>
      <c r="DC6" s="24">
        <f t="shared" si="26"/>
        <v>0</v>
      </c>
      <c r="DE6" s="24">
        <f t="shared" si="48"/>
        <v>0</v>
      </c>
      <c r="DF6" s="24">
        <f t="shared" si="48"/>
        <v>0</v>
      </c>
      <c r="DG6" s="24">
        <f t="shared" si="49"/>
        <v>1</v>
      </c>
      <c r="DH6" s="24">
        <f t="shared" si="50"/>
        <v>1</v>
      </c>
      <c r="DI6" s="24">
        <f t="shared" si="27"/>
        <v>1</v>
      </c>
      <c r="DJ6" s="24">
        <f t="shared" si="27"/>
        <v>0</v>
      </c>
      <c r="DK6" s="24">
        <f t="shared" si="27"/>
        <v>0</v>
      </c>
      <c r="DL6" s="24">
        <f t="shared" si="27"/>
        <v>0</v>
      </c>
      <c r="DM6" s="24">
        <f t="shared" si="27"/>
        <v>0</v>
      </c>
      <c r="DN6" s="24">
        <f t="shared" si="28"/>
        <v>0</v>
      </c>
      <c r="DO6" s="24">
        <f t="shared" si="51"/>
        <v>1</v>
      </c>
      <c r="DP6" s="24">
        <f t="shared" si="51"/>
        <v>0</v>
      </c>
      <c r="DQ6" s="24">
        <f t="shared" si="51"/>
        <v>0</v>
      </c>
      <c r="DR6" s="24">
        <f t="shared" si="52"/>
        <v>0</v>
      </c>
      <c r="DS6" s="24">
        <f t="shared" si="53"/>
        <v>0</v>
      </c>
    </row>
    <row r="7" spans="1:123" s="24" customFormat="1" ht="15.75" thickBot="1">
      <c r="A7" s="24" t="s">
        <v>231</v>
      </c>
      <c r="B7" s="25">
        <v>5</v>
      </c>
      <c r="C7" s="25" t="s">
        <v>236</v>
      </c>
      <c r="D7" s="85" t="s">
        <v>36</v>
      </c>
      <c r="E7" s="33"/>
      <c r="F7" s="33">
        <v>3</v>
      </c>
      <c r="G7" s="33">
        <v>4</v>
      </c>
      <c r="H7" s="33"/>
      <c r="I7" s="33">
        <v>1</v>
      </c>
      <c r="J7" s="33"/>
      <c r="K7" s="33">
        <v>1</v>
      </c>
      <c r="L7" s="33"/>
      <c r="M7" s="33"/>
      <c r="N7" s="33"/>
      <c r="O7" s="33"/>
      <c r="P7" s="33"/>
      <c r="Q7" s="33"/>
      <c r="R7" s="33"/>
      <c r="S7" s="33"/>
      <c r="T7" s="50" t="s">
        <v>36</v>
      </c>
      <c r="U7" s="33"/>
      <c r="V7" s="33">
        <v>1</v>
      </c>
      <c r="W7" s="33">
        <v>1</v>
      </c>
      <c r="X7" s="33">
        <v>4</v>
      </c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50"/>
      <c r="AK7" s="93"/>
      <c r="AL7" s="33"/>
      <c r="AM7" s="33"/>
      <c r="AN7" s="27"/>
      <c r="AO7" s="27"/>
      <c r="AP7" s="27"/>
      <c r="AQ7" s="27"/>
      <c r="AR7" s="28"/>
      <c r="AS7" s="26"/>
      <c r="AT7" s="26"/>
      <c r="AU7" s="26"/>
      <c r="AV7" s="26"/>
      <c r="AW7" s="26"/>
      <c r="AX7" s="26"/>
      <c r="AY7" s="26"/>
      <c r="AZ7" s="29">
        <f t="shared" si="29"/>
        <v>2</v>
      </c>
      <c r="BA7" s="30">
        <f t="shared" si="0"/>
        <v>0</v>
      </c>
      <c r="BB7" s="31">
        <f t="shared" si="0"/>
        <v>4</v>
      </c>
      <c r="BC7" s="31">
        <f t="shared" si="30"/>
        <v>4</v>
      </c>
      <c r="BD7" s="31">
        <f t="shared" si="1"/>
        <v>5</v>
      </c>
      <c r="BE7" s="31">
        <f t="shared" si="31"/>
        <v>9</v>
      </c>
      <c r="BF7" s="31">
        <f t="shared" si="2"/>
        <v>4</v>
      </c>
      <c r="BG7" s="31">
        <f t="shared" si="32"/>
        <v>13</v>
      </c>
      <c r="BH7" s="31">
        <f t="shared" si="3"/>
        <v>1</v>
      </c>
      <c r="BI7" s="31">
        <f t="shared" si="3"/>
        <v>0</v>
      </c>
      <c r="BJ7" s="31">
        <f t="shared" si="3"/>
        <v>1</v>
      </c>
      <c r="BK7" s="31">
        <f t="shared" si="33"/>
        <v>0</v>
      </c>
      <c r="BL7" s="31">
        <f t="shared" si="33"/>
        <v>0</v>
      </c>
      <c r="BM7" s="31">
        <f t="shared" si="34"/>
        <v>0</v>
      </c>
      <c r="BN7" s="31">
        <f t="shared" si="4"/>
        <v>0</v>
      </c>
      <c r="BO7" s="31">
        <f t="shared" si="4"/>
        <v>0</v>
      </c>
      <c r="BP7" s="31">
        <f t="shared" si="35"/>
        <v>0</v>
      </c>
      <c r="BQ7" s="31">
        <f t="shared" si="36"/>
        <v>0</v>
      </c>
      <c r="BR7" s="31">
        <f t="shared" si="36"/>
        <v>0</v>
      </c>
      <c r="BS7" s="31">
        <f t="shared" si="37"/>
        <v>0</v>
      </c>
      <c r="BT7" s="31">
        <f t="shared" si="5"/>
        <v>0</v>
      </c>
      <c r="BU7" s="32">
        <f t="shared" si="5"/>
        <v>0</v>
      </c>
      <c r="BV7" s="32">
        <f t="shared" si="38"/>
        <v>0</v>
      </c>
      <c r="BX7" s="30">
        <f t="shared" si="39"/>
        <v>800</v>
      </c>
      <c r="BY7" s="31">
        <f t="shared" si="40"/>
        <v>0</v>
      </c>
      <c r="BZ7" s="31">
        <f t="shared" si="41"/>
        <v>5</v>
      </c>
      <c r="CA7" s="31">
        <f t="shared" si="42"/>
        <v>0</v>
      </c>
      <c r="CB7" s="31">
        <f t="shared" si="43"/>
        <v>0</v>
      </c>
      <c r="CC7" s="32">
        <f t="shared" si="44"/>
        <v>805</v>
      </c>
      <c r="CD7" s="176">
        <f t="shared" si="6"/>
        <v>658.33333333333337</v>
      </c>
      <c r="CE7" s="24">
        <f t="shared" si="45"/>
        <v>3</v>
      </c>
      <c r="CF7" s="176">
        <f t="shared" si="7"/>
        <v>618.33333333333337</v>
      </c>
      <c r="CG7" s="24">
        <f t="shared" si="46"/>
        <v>4</v>
      </c>
      <c r="CH7" s="176">
        <f t="shared" si="8"/>
        <v>565</v>
      </c>
      <c r="CI7" s="24">
        <f t="shared" si="47"/>
        <v>5</v>
      </c>
      <c r="CK7" s="24">
        <f t="shared" si="9"/>
        <v>7.8003875968992249</v>
      </c>
      <c r="CM7" s="24">
        <f t="shared" si="10"/>
        <v>0</v>
      </c>
      <c r="CN7" s="24">
        <f t="shared" si="11"/>
        <v>10.810810810810811</v>
      </c>
      <c r="CO7" s="24">
        <f t="shared" si="12"/>
        <v>7.1428571428571432</v>
      </c>
      <c r="CP7" s="24">
        <f t="shared" si="13"/>
        <v>10</v>
      </c>
      <c r="CQ7" s="24">
        <f t="shared" si="14"/>
        <v>12.5</v>
      </c>
      <c r="CR7" s="24">
        <f t="shared" si="15"/>
        <v>0</v>
      </c>
      <c r="CS7" s="24">
        <f t="shared" si="16"/>
        <v>12.5</v>
      </c>
      <c r="CT7" s="24" t="e">
        <f t="shared" si="17"/>
        <v>#DIV/0!</v>
      </c>
      <c r="CU7" s="24" t="e">
        <f t="shared" si="18"/>
        <v>#DIV/0!</v>
      </c>
      <c r="CV7" s="24" t="e">
        <f t="shared" si="19"/>
        <v>#DIV/0!</v>
      </c>
      <c r="CW7" s="24">
        <f t="shared" si="20"/>
        <v>0</v>
      </c>
      <c r="CX7" s="24">
        <f t="shared" si="21"/>
        <v>0</v>
      </c>
      <c r="CY7" s="24" t="e">
        <f t="shared" si="22"/>
        <v>#DIV/0!</v>
      </c>
      <c r="CZ7" s="24" t="e">
        <f t="shared" si="23"/>
        <v>#DIV/0!</v>
      </c>
      <c r="DA7" s="24">
        <f t="shared" si="24"/>
        <v>0</v>
      </c>
      <c r="DB7" s="24">
        <f t="shared" si="25"/>
        <v>0</v>
      </c>
      <c r="DC7" s="24">
        <f t="shared" si="26"/>
        <v>0</v>
      </c>
      <c r="DE7" s="24">
        <f t="shared" si="48"/>
        <v>0</v>
      </c>
      <c r="DF7" s="24">
        <f t="shared" si="48"/>
        <v>1</v>
      </c>
      <c r="DG7" s="24">
        <f t="shared" si="49"/>
        <v>1</v>
      </c>
      <c r="DH7" s="24">
        <f t="shared" si="50"/>
        <v>1</v>
      </c>
      <c r="DI7" s="24">
        <f t="shared" si="27"/>
        <v>1</v>
      </c>
      <c r="DJ7" s="24">
        <f t="shared" si="27"/>
        <v>0</v>
      </c>
      <c r="DK7" s="24">
        <f t="shared" si="27"/>
        <v>1</v>
      </c>
      <c r="DL7" s="24">
        <f t="shared" si="27"/>
        <v>0</v>
      </c>
      <c r="DM7" s="24">
        <f t="shared" si="27"/>
        <v>0</v>
      </c>
      <c r="DN7" s="24">
        <f t="shared" si="28"/>
        <v>0</v>
      </c>
      <c r="DO7" s="24">
        <f t="shared" si="51"/>
        <v>0</v>
      </c>
      <c r="DP7" s="24">
        <f t="shared" si="51"/>
        <v>0</v>
      </c>
      <c r="DQ7" s="24">
        <f t="shared" si="51"/>
        <v>0</v>
      </c>
      <c r="DR7" s="24">
        <f t="shared" si="52"/>
        <v>0</v>
      </c>
      <c r="DS7" s="24">
        <f t="shared" si="53"/>
        <v>0</v>
      </c>
    </row>
    <row r="8" spans="1:123" s="24" customFormat="1" ht="15.75" thickBot="1">
      <c r="A8" s="24" t="s">
        <v>231</v>
      </c>
      <c r="B8" s="25">
        <v>6</v>
      </c>
      <c r="C8" s="25" t="s">
        <v>237</v>
      </c>
      <c r="D8" s="85" t="s">
        <v>36</v>
      </c>
      <c r="E8" s="33"/>
      <c r="F8" s="33">
        <v>3</v>
      </c>
      <c r="G8" s="33">
        <v>4</v>
      </c>
      <c r="H8" s="33">
        <v>1</v>
      </c>
      <c r="I8" s="33">
        <v>2</v>
      </c>
      <c r="J8" s="33"/>
      <c r="K8" s="33">
        <v>1</v>
      </c>
      <c r="L8" s="33"/>
      <c r="M8" s="33"/>
      <c r="N8" s="33"/>
      <c r="O8" s="227"/>
      <c r="P8" s="33"/>
      <c r="Q8" s="33"/>
      <c r="R8" s="33"/>
      <c r="S8" s="226">
        <v>1</v>
      </c>
      <c r="T8" s="50" t="s">
        <v>36</v>
      </c>
      <c r="U8" s="33"/>
      <c r="V8" s="33">
        <v>3</v>
      </c>
      <c r="W8" s="33">
        <v>3</v>
      </c>
      <c r="X8" s="33">
        <v>6</v>
      </c>
      <c r="Y8" s="33"/>
      <c r="Z8" s="33"/>
      <c r="AA8" s="33"/>
      <c r="AB8" s="33"/>
      <c r="AC8" s="33"/>
      <c r="AD8" s="33"/>
      <c r="AE8" s="33">
        <v>4</v>
      </c>
      <c r="AF8" s="33"/>
      <c r="AG8" s="33"/>
      <c r="AH8" s="33"/>
      <c r="AI8" s="33"/>
      <c r="AJ8" s="50"/>
      <c r="AK8" s="93"/>
      <c r="AL8" s="33"/>
      <c r="AM8" s="96"/>
      <c r="AN8" s="27"/>
      <c r="AO8" s="27"/>
      <c r="AP8" s="27"/>
      <c r="AQ8" s="27"/>
      <c r="AR8" s="28"/>
      <c r="AS8" s="26"/>
      <c r="AT8" s="26"/>
      <c r="AU8" s="26"/>
      <c r="AV8" s="26"/>
      <c r="AW8" s="26"/>
      <c r="AX8" s="26"/>
      <c r="AY8" s="26"/>
      <c r="AZ8" s="29">
        <f t="shared" si="29"/>
        <v>2</v>
      </c>
      <c r="BA8" s="30">
        <f t="shared" si="0"/>
        <v>0</v>
      </c>
      <c r="BB8" s="31">
        <f t="shared" si="0"/>
        <v>6</v>
      </c>
      <c r="BC8" s="31">
        <f t="shared" si="30"/>
        <v>6</v>
      </c>
      <c r="BD8" s="31">
        <f t="shared" si="1"/>
        <v>7</v>
      </c>
      <c r="BE8" s="31">
        <f t="shared" si="31"/>
        <v>13</v>
      </c>
      <c r="BF8" s="31">
        <f t="shared" si="2"/>
        <v>7</v>
      </c>
      <c r="BG8" s="31">
        <f t="shared" si="32"/>
        <v>20</v>
      </c>
      <c r="BH8" s="31">
        <f t="shared" si="3"/>
        <v>2</v>
      </c>
      <c r="BI8" s="31">
        <f t="shared" si="3"/>
        <v>0</v>
      </c>
      <c r="BJ8" s="31">
        <f t="shared" si="3"/>
        <v>1</v>
      </c>
      <c r="BK8" s="31">
        <f t="shared" si="33"/>
        <v>0</v>
      </c>
      <c r="BL8" s="31">
        <f t="shared" si="33"/>
        <v>0</v>
      </c>
      <c r="BM8" s="31">
        <f t="shared" si="34"/>
        <v>0</v>
      </c>
      <c r="BN8" s="31">
        <f t="shared" si="4"/>
        <v>0</v>
      </c>
      <c r="BO8" s="31">
        <f t="shared" si="4"/>
        <v>4</v>
      </c>
      <c r="BP8" s="31">
        <f t="shared" si="35"/>
        <v>3</v>
      </c>
      <c r="BQ8" s="31">
        <f t="shared" si="36"/>
        <v>0</v>
      </c>
      <c r="BR8" s="31">
        <f t="shared" si="36"/>
        <v>0</v>
      </c>
      <c r="BS8" s="31">
        <f t="shared" si="37"/>
        <v>0</v>
      </c>
      <c r="BT8" s="31">
        <f t="shared" si="5"/>
        <v>0</v>
      </c>
      <c r="BU8" s="32">
        <f t="shared" si="5"/>
        <v>1</v>
      </c>
      <c r="BV8" s="32">
        <f t="shared" si="38"/>
        <v>1</v>
      </c>
      <c r="BX8" s="30">
        <f t="shared" si="39"/>
        <v>1220</v>
      </c>
      <c r="BY8" s="31">
        <f t="shared" si="40"/>
        <v>0</v>
      </c>
      <c r="BZ8" s="31">
        <f t="shared" si="41"/>
        <v>5</v>
      </c>
      <c r="CA8" s="31">
        <f t="shared" si="42"/>
        <v>60</v>
      </c>
      <c r="CB8" s="31">
        <f t="shared" si="43"/>
        <v>10</v>
      </c>
      <c r="CC8" s="32">
        <f t="shared" si="44"/>
        <v>1295</v>
      </c>
      <c r="CD8" s="176">
        <f t="shared" si="6"/>
        <v>1148.3333333333333</v>
      </c>
      <c r="CE8" s="24">
        <f t="shared" si="45"/>
        <v>3</v>
      </c>
      <c r="CF8" s="176">
        <f t="shared" si="7"/>
        <v>1108.3333333333333</v>
      </c>
      <c r="CG8" s="24">
        <f t="shared" si="46"/>
        <v>4</v>
      </c>
      <c r="CH8" s="176">
        <f t="shared" si="8"/>
        <v>1055</v>
      </c>
      <c r="CI8" s="24">
        <f t="shared" si="47"/>
        <v>5</v>
      </c>
      <c r="CK8" s="24">
        <f t="shared" si="9"/>
        <v>12.5484496124031</v>
      </c>
      <c r="CM8" s="24">
        <f t="shared" si="10"/>
        <v>0</v>
      </c>
      <c r="CN8" s="24">
        <f t="shared" si="11"/>
        <v>16.216216216216218</v>
      </c>
      <c r="CO8" s="24">
        <f t="shared" si="12"/>
        <v>10</v>
      </c>
      <c r="CP8" s="24">
        <f t="shared" si="13"/>
        <v>17.5</v>
      </c>
      <c r="CQ8" s="24">
        <f t="shared" si="14"/>
        <v>25</v>
      </c>
      <c r="CR8" s="24">
        <f t="shared" si="15"/>
        <v>0</v>
      </c>
      <c r="CS8" s="24">
        <f t="shared" si="16"/>
        <v>12.5</v>
      </c>
      <c r="CT8" s="24" t="e">
        <f t="shared" si="17"/>
        <v>#DIV/0!</v>
      </c>
      <c r="CU8" s="24" t="e">
        <f t="shared" si="18"/>
        <v>#DIV/0!</v>
      </c>
      <c r="CV8" s="24" t="e">
        <f t="shared" si="19"/>
        <v>#DIV/0!</v>
      </c>
      <c r="CW8" s="24">
        <f t="shared" si="20"/>
        <v>66.666666666666671</v>
      </c>
      <c r="CX8" s="24">
        <f t="shared" si="21"/>
        <v>60</v>
      </c>
      <c r="CY8" s="24" t="e">
        <f t="shared" si="22"/>
        <v>#DIV/0!</v>
      </c>
      <c r="CZ8" s="24" t="e">
        <f t="shared" si="23"/>
        <v>#DIV/0!</v>
      </c>
      <c r="DA8" s="24">
        <f t="shared" si="24"/>
        <v>0</v>
      </c>
      <c r="DB8" s="24">
        <f t="shared" si="25"/>
        <v>50</v>
      </c>
      <c r="DC8" s="24">
        <f t="shared" si="26"/>
        <v>50</v>
      </c>
      <c r="DE8" s="24">
        <f t="shared" si="48"/>
        <v>0</v>
      </c>
      <c r="DF8" s="24">
        <f t="shared" si="48"/>
        <v>1</v>
      </c>
      <c r="DG8" s="24">
        <f t="shared" si="49"/>
        <v>1</v>
      </c>
      <c r="DH8" s="24">
        <f t="shared" si="50"/>
        <v>1</v>
      </c>
      <c r="DI8" s="24">
        <f t="shared" si="27"/>
        <v>1</v>
      </c>
      <c r="DJ8" s="24">
        <f t="shared" si="27"/>
        <v>0</v>
      </c>
      <c r="DK8" s="24">
        <f t="shared" si="27"/>
        <v>1</v>
      </c>
      <c r="DL8" s="24">
        <f t="shared" si="27"/>
        <v>0</v>
      </c>
      <c r="DM8" s="24">
        <f t="shared" si="27"/>
        <v>0</v>
      </c>
      <c r="DN8" s="24">
        <f t="shared" si="28"/>
        <v>0</v>
      </c>
      <c r="DO8" s="24">
        <f t="shared" si="51"/>
        <v>1</v>
      </c>
      <c r="DP8" s="24">
        <f t="shared" si="51"/>
        <v>0</v>
      </c>
      <c r="DQ8" s="24">
        <f t="shared" si="51"/>
        <v>0</v>
      </c>
      <c r="DR8" s="24">
        <f t="shared" si="52"/>
        <v>0</v>
      </c>
      <c r="DS8" s="24">
        <f t="shared" si="53"/>
        <v>1</v>
      </c>
    </row>
    <row r="9" spans="1:123" s="24" customFormat="1" ht="15.75" thickBot="1">
      <c r="A9" s="24" t="s">
        <v>231</v>
      </c>
      <c r="B9" s="25">
        <v>7</v>
      </c>
      <c r="C9" s="25" t="s">
        <v>238</v>
      </c>
      <c r="D9" s="85" t="s">
        <v>36</v>
      </c>
      <c r="E9" s="33">
        <v>2</v>
      </c>
      <c r="F9" s="33">
        <v>1</v>
      </c>
      <c r="G9" s="33">
        <v>4</v>
      </c>
      <c r="H9" s="33">
        <v>2</v>
      </c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50" t="s">
        <v>36</v>
      </c>
      <c r="U9" s="33"/>
      <c r="V9" s="33"/>
      <c r="W9" s="33">
        <v>4</v>
      </c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50"/>
      <c r="AK9" s="93"/>
      <c r="AL9" s="33"/>
      <c r="AM9" s="90"/>
      <c r="AN9" s="27"/>
      <c r="AO9" s="27"/>
      <c r="AP9" s="27"/>
      <c r="AQ9" s="27"/>
      <c r="AR9" s="28"/>
      <c r="AS9" s="26"/>
      <c r="AT9" s="26"/>
      <c r="AU9" s="26"/>
      <c r="AV9" s="26"/>
      <c r="AW9" s="26"/>
      <c r="AX9" s="26"/>
      <c r="AY9" s="26"/>
      <c r="AZ9" s="29">
        <f t="shared" si="29"/>
        <v>2</v>
      </c>
      <c r="BA9" s="30">
        <f t="shared" si="0"/>
        <v>2</v>
      </c>
      <c r="BB9" s="31">
        <f t="shared" si="0"/>
        <v>1</v>
      </c>
      <c r="BC9" s="31">
        <f t="shared" si="30"/>
        <v>3</v>
      </c>
      <c r="BD9" s="31">
        <f t="shared" si="1"/>
        <v>8</v>
      </c>
      <c r="BE9" s="31">
        <f t="shared" si="31"/>
        <v>11</v>
      </c>
      <c r="BF9" s="31">
        <f t="shared" si="2"/>
        <v>2</v>
      </c>
      <c r="BG9" s="31">
        <f t="shared" si="32"/>
        <v>13</v>
      </c>
      <c r="BH9" s="31">
        <f t="shared" si="3"/>
        <v>0</v>
      </c>
      <c r="BI9" s="31">
        <f t="shared" si="3"/>
        <v>0</v>
      </c>
      <c r="BJ9" s="31">
        <f t="shared" si="3"/>
        <v>0</v>
      </c>
      <c r="BK9" s="31">
        <f t="shared" si="33"/>
        <v>0</v>
      </c>
      <c r="BL9" s="31">
        <f t="shared" si="33"/>
        <v>0</v>
      </c>
      <c r="BM9" s="31">
        <f t="shared" si="34"/>
        <v>0</v>
      </c>
      <c r="BN9" s="31">
        <f t="shared" si="4"/>
        <v>0</v>
      </c>
      <c r="BO9" s="31">
        <f t="shared" si="4"/>
        <v>0</v>
      </c>
      <c r="BP9" s="31">
        <f t="shared" si="35"/>
        <v>0</v>
      </c>
      <c r="BQ9" s="31">
        <f t="shared" si="36"/>
        <v>0</v>
      </c>
      <c r="BR9" s="31">
        <f t="shared" si="36"/>
        <v>0</v>
      </c>
      <c r="BS9" s="31">
        <f t="shared" si="37"/>
        <v>0</v>
      </c>
      <c r="BT9" s="31">
        <f t="shared" si="5"/>
        <v>0</v>
      </c>
      <c r="BU9" s="32">
        <f t="shared" si="5"/>
        <v>0</v>
      </c>
      <c r="BV9" s="32">
        <f t="shared" si="38"/>
        <v>0</v>
      </c>
      <c r="BX9" s="30">
        <f t="shared" si="39"/>
        <v>840</v>
      </c>
      <c r="BY9" s="31">
        <f t="shared" si="40"/>
        <v>0</v>
      </c>
      <c r="BZ9" s="31">
        <f t="shared" si="41"/>
        <v>0</v>
      </c>
      <c r="CA9" s="31">
        <f t="shared" si="42"/>
        <v>0</v>
      </c>
      <c r="CB9" s="31">
        <f t="shared" si="43"/>
        <v>0</v>
      </c>
      <c r="CC9" s="32">
        <f t="shared" si="44"/>
        <v>840</v>
      </c>
      <c r="CD9" s="176">
        <f t="shared" si="6"/>
        <v>693.33333333333337</v>
      </c>
      <c r="CE9" s="24">
        <f t="shared" si="45"/>
        <v>3</v>
      </c>
      <c r="CF9" s="176">
        <f t="shared" si="7"/>
        <v>653.33333333333337</v>
      </c>
      <c r="CG9" s="24">
        <f t="shared" si="46"/>
        <v>4</v>
      </c>
      <c r="CH9" s="176">
        <f t="shared" si="8"/>
        <v>600</v>
      </c>
      <c r="CI9" s="24">
        <f t="shared" si="47"/>
        <v>5</v>
      </c>
      <c r="CK9" s="24">
        <f t="shared" si="9"/>
        <v>8.1395348837209305</v>
      </c>
      <c r="CM9" s="24">
        <f t="shared" si="10"/>
        <v>18.181818181818183</v>
      </c>
      <c r="CN9" s="24">
        <f t="shared" si="11"/>
        <v>2.7027027027027026</v>
      </c>
      <c r="CO9" s="24">
        <f t="shared" si="12"/>
        <v>11.428571428571429</v>
      </c>
      <c r="CP9" s="24">
        <f t="shared" si="13"/>
        <v>5</v>
      </c>
      <c r="CQ9" s="24">
        <f t="shared" si="14"/>
        <v>0</v>
      </c>
      <c r="CR9" s="24">
        <f t="shared" si="15"/>
        <v>0</v>
      </c>
      <c r="CS9" s="24">
        <f t="shared" si="16"/>
        <v>0</v>
      </c>
      <c r="CT9" s="24" t="e">
        <f t="shared" si="17"/>
        <v>#DIV/0!</v>
      </c>
      <c r="CU9" s="24" t="e">
        <f t="shared" si="18"/>
        <v>#DIV/0!</v>
      </c>
      <c r="CV9" s="24" t="e">
        <f t="shared" si="19"/>
        <v>#DIV/0!</v>
      </c>
      <c r="CW9" s="24">
        <f t="shared" si="20"/>
        <v>0</v>
      </c>
      <c r="CX9" s="24">
        <f t="shared" si="21"/>
        <v>0</v>
      </c>
      <c r="CY9" s="24" t="e">
        <f t="shared" si="22"/>
        <v>#DIV/0!</v>
      </c>
      <c r="CZ9" s="24" t="e">
        <f t="shared" si="23"/>
        <v>#DIV/0!</v>
      </c>
      <c r="DA9" s="24">
        <f t="shared" si="24"/>
        <v>0</v>
      </c>
      <c r="DB9" s="24">
        <f t="shared" si="25"/>
        <v>0</v>
      </c>
      <c r="DC9" s="24">
        <f t="shared" si="26"/>
        <v>0</v>
      </c>
      <c r="DE9" s="24">
        <f t="shared" si="48"/>
        <v>1</v>
      </c>
      <c r="DF9" s="24">
        <f t="shared" si="48"/>
        <v>1</v>
      </c>
      <c r="DG9" s="24">
        <f t="shared" si="49"/>
        <v>1</v>
      </c>
      <c r="DH9" s="24">
        <f t="shared" si="50"/>
        <v>1</v>
      </c>
      <c r="DI9" s="24">
        <f t="shared" si="27"/>
        <v>0</v>
      </c>
      <c r="DJ9" s="24">
        <f t="shared" si="27"/>
        <v>0</v>
      </c>
      <c r="DK9" s="24">
        <f t="shared" si="27"/>
        <v>0</v>
      </c>
      <c r="DL9" s="24">
        <f t="shared" si="27"/>
        <v>0</v>
      </c>
      <c r="DM9" s="24">
        <f t="shared" si="27"/>
        <v>0</v>
      </c>
      <c r="DN9" s="24">
        <f t="shared" si="28"/>
        <v>0</v>
      </c>
      <c r="DO9" s="24">
        <f t="shared" si="51"/>
        <v>0</v>
      </c>
      <c r="DP9" s="24">
        <f t="shared" si="51"/>
        <v>0</v>
      </c>
      <c r="DQ9" s="24">
        <f t="shared" si="51"/>
        <v>0</v>
      </c>
      <c r="DR9" s="24">
        <f t="shared" si="52"/>
        <v>0</v>
      </c>
      <c r="DS9" s="24">
        <f t="shared" si="53"/>
        <v>0</v>
      </c>
    </row>
    <row r="10" spans="1:123" s="24" customFormat="1" ht="15.75" thickBot="1">
      <c r="A10" s="24" t="s">
        <v>231</v>
      </c>
      <c r="B10" s="25">
        <v>8</v>
      </c>
      <c r="C10" s="25" t="s">
        <v>239</v>
      </c>
      <c r="D10" s="85" t="s">
        <v>36</v>
      </c>
      <c r="E10" s="33">
        <v>1</v>
      </c>
      <c r="F10" s="33"/>
      <c r="G10" s="33">
        <v>6</v>
      </c>
      <c r="H10" s="33"/>
      <c r="I10" s="33"/>
      <c r="J10" s="33">
        <v>1</v>
      </c>
      <c r="K10" s="33"/>
      <c r="L10" s="33"/>
      <c r="M10" s="33"/>
      <c r="N10" s="33"/>
      <c r="O10" s="33"/>
      <c r="P10" s="33"/>
      <c r="Q10" s="33"/>
      <c r="R10" s="33"/>
      <c r="S10" s="33"/>
      <c r="T10" s="50" t="s">
        <v>36</v>
      </c>
      <c r="U10" s="33"/>
      <c r="V10" s="33">
        <v>1</v>
      </c>
      <c r="W10" s="33"/>
      <c r="X10" s="33"/>
      <c r="Y10" s="33">
        <v>1</v>
      </c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50"/>
      <c r="AK10" s="93"/>
      <c r="AL10" s="33"/>
      <c r="AM10" s="33"/>
      <c r="AN10" s="27"/>
      <c r="AO10" s="27"/>
      <c r="AP10" s="27"/>
      <c r="AQ10" s="27"/>
      <c r="AR10" s="28"/>
      <c r="AS10" s="26"/>
      <c r="AT10" s="26"/>
      <c r="AU10" s="26"/>
      <c r="AV10" s="26"/>
      <c r="AW10" s="26"/>
      <c r="AX10" s="26"/>
      <c r="AY10" s="26"/>
      <c r="AZ10" s="29">
        <f t="shared" si="29"/>
        <v>2</v>
      </c>
      <c r="BA10" s="30">
        <f t="shared" si="0"/>
        <v>1</v>
      </c>
      <c r="BB10" s="31">
        <f t="shared" si="0"/>
        <v>1</v>
      </c>
      <c r="BC10" s="31">
        <f t="shared" si="30"/>
        <v>2</v>
      </c>
      <c r="BD10" s="31">
        <f t="shared" si="1"/>
        <v>6</v>
      </c>
      <c r="BE10" s="31">
        <f t="shared" si="31"/>
        <v>8</v>
      </c>
      <c r="BF10" s="31">
        <f t="shared" si="2"/>
        <v>0</v>
      </c>
      <c r="BG10" s="31">
        <f t="shared" si="32"/>
        <v>8</v>
      </c>
      <c r="BH10" s="31">
        <f t="shared" si="3"/>
        <v>1</v>
      </c>
      <c r="BI10" s="31">
        <f t="shared" si="3"/>
        <v>1</v>
      </c>
      <c r="BJ10" s="31">
        <f t="shared" si="3"/>
        <v>0</v>
      </c>
      <c r="BK10" s="31">
        <f t="shared" si="33"/>
        <v>0</v>
      </c>
      <c r="BL10" s="31">
        <f t="shared" si="33"/>
        <v>0</v>
      </c>
      <c r="BM10" s="31">
        <f t="shared" si="34"/>
        <v>0</v>
      </c>
      <c r="BN10" s="31">
        <f t="shared" si="4"/>
        <v>0</v>
      </c>
      <c r="BO10" s="31">
        <f t="shared" si="4"/>
        <v>0</v>
      </c>
      <c r="BP10" s="31">
        <f t="shared" si="35"/>
        <v>0</v>
      </c>
      <c r="BQ10" s="31">
        <f t="shared" si="36"/>
        <v>0</v>
      </c>
      <c r="BR10" s="31">
        <f t="shared" si="36"/>
        <v>0</v>
      </c>
      <c r="BS10" s="31">
        <f t="shared" si="37"/>
        <v>0</v>
      </c>
      <c r="BT10" s="31">
        <f t="shared" si="5"/>
        <v>0</v>
      </c>
      <c r="BU10" s="32">
        <f t="shared" si="5"/>
        <v>0</v>
      </c>
      <c r="BV10" s="32">
        <f t="shared" si="38"/>
        <v>0</v>
      </c>
      <c r="BX10" s="30">
        <f t="shared" si="39"/>
        <v>560</v>
      </c>
      <c r="BY10" s="31">
        <f t="shared" si="40"/>
        <v>10</v>
      </c>
      <c r="BZ10" s="31">
        <f t="shared" si="41"/>
        <v>0</v>
      </c>
      <c r="CA10" s="31">
        <f t="shared" si="42"/>
        <v>0</v>
      </c>
      <c r="CB10" s="31">
        <f t="shared" si="43"/>
        <v>0</v>
      </c>
      <c r="CC10" s="32">
        <f t="shared" si="44"/>
        <v>570</v>
      </c>
      <c r="CD10" s="176">
        <f t="shared" si="6"/>
        <v>423.33333333333337</v>
      </c>
      <c r="CE10" s="24">
        <f t="shared" si="45"/>
        <v>3</v>
      </c>
      <c r="CF10" s="176">
        <f t="shared" si="7"/>
        <v>383.33333333333337</v>
      </c>
      <c r="CG10" s="24">
        <f t="shared" si="46"/>
        <v>4</v>
      </c>
      <c r="CH10" s="176">
        <f t="shared" si="8"/>
        <v>330</v>
      </c>
      <c r="CI10" s="24">
        <f t="shared" si="47"/>
        <v>5</v>
      </c>
      <c r="CK10" s="24">
        <f t="shared" si="9"/>
        <v>5.5232558139534884</v>
      </c>
      <c r="CM10" s="24">
        <f t="shared" si="10"/>
        <v>9.0909090909090917</v>
      </c>
      <c r="CN10" s="24">
        <f t="shared" si="11"/>
        <v>2.7027027027027026</v>
      </c>
      <c r="CO10" s="24">
        <f t="shared" si="12"/>
        <v>8.5714285714285712</v>
      </c>
      <c r="CP10" s="24">
        <f t="shared" si="13"/>
        <v>0</v>
      </c>
      <c r="CQ10" s="24">
        <f t="shared" si="14"/>
        <v>12.5</v>
      </c>
      <c r="CR10" s="24">
        <f t="shared" si="15"/>
        <v>8.3333333333333339</v>
      </c>
      <c r="CS10" s="24">
        <f t="shared" si="16"/>
        <v>0</v>
      </c>
      <c r="CT10" s="24" t="e">
        <f t="shared" si="17"/>
        <v>#DIV/0!</v>
      </c>
      <c r="CU10" s="24" t="e">
        <f t="shared" si="18"/>
        <v>#DIV/0!</v>
      </c>
      <c r="CV10" s="24" t="e">
        <f t="shared" si="19"/>
        <v>#DIV/0!</v>
      </c>
      <c r="CW10" s="24">
        <f t="shared" si="20"/>
        <v>0</v>
      </c>
      <c r="CX10" s="24">
        <f t="shared" si="21"/>
        <v>0</v>
      </c>
      <c r="CY10" s="24" t="e">
        <f t="shared" si="22"/>
        <v>#DIV/0!</v>
      </c>
      <c r="CZ10" s="24" t="e">
        <f t="shared" si="23"/>
        <v>#DIV/0!</v>
      </c>
      <c r="DA10" s="24">
        <f t="shared" si="24"/>
        <v>0</v>
      </c>
      <c r="DB10" s="24">
        <f t="shared" si="25"/>
        <v>0</v>
      </c>
      <c r="DC10" s="24">
        <f t="shared" si="26"/>
        <v>0</v>
      </c>
      <c r="DE10" s="24">
        <f t="shared" si="48"/>
        <v>1</v>
      </c>
      <c r="DF10" s="24">
        <f t="shared" si="48"/>
        <v>1</v>
      </c>
      <c r="DG10" s="24">
        <f t="shared" si="49"/>
        <v>1</v>
      </c>
      <c r="DH10" s="24">
        <f t="shared" si="50"/>
        <v>0</v>
      </c>
      <c r="DI10" s="24">
        <f t="shared" si="27"/>
        <v>1</v>
      </c>
      <c r="DJ10" s="24">
        <f t="shared" si="27"/>
        <v>1</v>
      </c>
      <c r="DK10" s="24">
        <f t="shared" si="27"/>
        <v>0</v>
      </c>
      <c r="DL10" s="24">
        <f t="shared" si="27"/>
        <v>0</v>
      </c>
      <c r="DM10" s="24">
        <f t="shared" si="27"/>
        <v>0</v>
      </c>
      <c r="DN10" s="24">
        <f t="shared" si="28"/>
        <v>0</v>
      </c>
      <c r="DO10" s="24">
        <f t="shared" si="51"/>
        <v>0</v>
      </c>
      <c r="DP10" s="24">
        <f t="shared" si="51"/>
        <v>0</v>
      </c>
      <c r="DQ10" s="24">
        <f t="shared" si="51"/>
        <v>0</v>
      </c>
      <c r="DR10" s="24">
        <f t="shared" si="52"/>
        <v>0</v>
      </c>
      <c r="DS10" s="24">
        <f t="shared" si="53"/>
        <v>0</v>
      </c>
    </row>
    <row r="11" spans="1:123" s="24" customFormat="1" ht="15.75" thickBot="1">
      <c r="A11" s="24" t="s">
        <v>231</v>
      </c>
      <c r="B11" s="25">
        <v>9</v>
      </c>
      <c r="C11" s="25" t="s">
        <v>240</v>
      </c>
      <c r="D11" s="85" t="s">
        <v>36</v>
      </c>
      <c r="E11" s="33">
        <v>1</v>
      </c>
      <c r="F11" s="33"/>
      <c r="G11" s="33"/>
      <c r="H11" s="33">
        <v>1</v>
      </c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50" t="s">
        <v>36</v>
      </c>
      <c r="U11" s="33"/>
      <c r="V11" s="33">
        <v>1</v>
      </c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50"/>
      <c r="AK11" s="93"/>
      <c r="AL11" s="33"/>
      <c r="AM11" s="33"/>
      <c r="AN11" s="27"/>
      <c r="AO11" s="27"/>
      <c r="AP11" s="27"/>
      <c r="AQ11" s="27"/>
      <c r="AR11" s="28"/>
      <c r="AS11" s="26"/>
      <c r="AT11" s="26"/>
      <c r="AU11" s="26"/>
      <c r="AV11" s="26"/>
      <c r="AW11" s="26"/>
      <c r="AX11" s="26"/>
      <c r="AY11" s="26"/>
      <c r="AZ11" s="29">
        <f t="shared" si="29"/>
        <v>2</v>
      </c>
      <c r="BA11" s="30">
        <f t="shared" si="0"/>
        <v>1</v>
      </c>
      <c r="BB11" s="31">
        <f t="shared" si="0"/>
        <v>1</v>
      </c>
      <c r="BC11" s="31">
        <f t="shared" si="30"/>
        <v>2</v>
      </c>
      <c r="BD11" s="31">
        <f t="shared" si="1"/>
        <v>0</v>
      </c>
      <c r="BE11" s="31">
        <f t="shared" si="31"/>
        <v>2</v>
      </c>
      <c r="BF11" s="31">
        <f t="shared" si="2"/>
        <v>1</v>
      </c>
      <c r="BG11" s="31">
        <f t="shared" si="32"/>
        <v>3</v>
      </c>
      <c r="BH11" s="31">
        <f t="shared" si="3"/>
        <v>0</v>
      </c>
      <c r="BI11" s="31">
        <f t="shared" si="3"/>
        <v>0</v>
      </c>
      <c r="BJ11" s="31">
        <f t="shared" si="3"/>
        <v>0</v>
      </c>
      <c r="BK11" s="31">
        <f t="shared" si="33"/>
        <v>0</v>
      </c>
      <c r="BL11" s="31">
        <f t="shared" si="33"/>
        <v>0</v>
      </c>
      <c r="BM11" s="31">
        <f t="shared" si="34"/>
        <v>0</v>
      </c>
      <c r="BN11" s="31">
        <f t="shared" si="4"/>
        <v>0</v>
      </c>
      <c r="BO11" s="31">
        <f t="shared" si="4"/>
        <v>0</v>
      </c>
      <c r="BP11" s="31">
        <f t="shared" si="35"/>
        <v>0</v>
      </c>
      <c r="BQ11" s="31">
        <f t="shared" si="36"/>
        <v>0</v>
      </c>
      <c r="BR11" s="31">
        <f t="shared" si="36"/>
        <v>0</v>
      </c>
      <c r="BS11" s="31">
        <f t="shared" si="37"/>
        <v>0</v>
      </c>
      <c r="BT11" s="31">
        <f t="shared" si="5"/>
        <v>0</v>
      </c>
      <c r="BU11" s="32">
        <f t="shared" si="5"/>
        <v>0</v>
      </c>
      <c r="BV11" s="32">
        <f t="shared" si="38"/>
        <v>0</v>
      </c>
      <c r="BX11" s="30">
        <f t="shared" si="39"/>
        <v>220</v>
      </c>
      <c r="BY11" s="31">
        <f t="shared" si="40"/>
        <v>0</v>
      </c>
      <c r="BZ11" s="31">
        <f t="shared" si="41"/>
        <v>0</v>
      </c>
      <c r="CA11" s="31">
        <f t="shared" si="42"/>
        <v>0</v>
      </c>
      <c r="CB11" s="31">
        <f t="shared" si="43"/>
        <v>0</v>
      </c>
      <c r="CC11" s="32">
        <f t="shared" si="44"/>
        <v>220</v>
      </c>
      <c r="CD11" s="176">
        <f t="shared" si="6"/>
        <v>73.333333333333343</v>
      </c>
      <c r="CE11" s="24">
        <f t="shared" si="45"/>
        <v>3</v>
      </c>
      <c r="CF11" s="176">
        <f t="shared" si="7"/>
        <v>33.333333333333343</v>
      </c>
      <c r="CG11" s="24">
        <f t="shared" si="46"/>
        <v>4</v>
      </c>
      <c r="CH11" s="176">
        <f t="shared" si="8"/>
        <v>-20</v>
      </c>
      <c r="CI11" s="24" t="str">
        <f t="shared" si="47"/>
        <v>NAO</v>
      </c>
      <c r="CK11" s="24">
        <f t="shared" si="9"/>
        <v>2.1317829457364339</v>
      </c>
      <c r="CM11" s="24">
        <f t="shared" si="10"/>
        <v>9.0909090909090917</v>
      </c>
      <c r="CN11" s="24">
        <f t="shared" si="11"/>
        <v>2.7027027027027026</v>
      </c>
      <c r="CO11" s="24">
        <f t="shared" si="12"/>
        <v>0</v>
      </c>
      <c r="CP11" s="24">
        <f t="shared" si="13"/>
        <v>2.5</v>
      </c>
      <c r="CQ11" s="24">
        <f t="shared" si="14"/>
        <v>0</v>
      </c>
      <c r="CR11" s="24">
        <f t="shared" si="15"/>
        <v>0</v>
      </c>
      <c r="CS11" s="24">
        <f t="shared" si="16"/>
        <v>0</v>
      </c>
      <c r="CT11" s="24" t="e">
        <f t="shared" si="17"/>
        <v>#DIV/0!</v>
      </c>
      <c r="CU11" s="24" t="e">
        <f t="shared" si="18"/>
        <v>#DIV/0!</v>
      </c>
      <c r="CV11" s="24" t="e">
        <f t="shared" si="19"/>
        <v>#DIV/0!</v>
      </c>
      <c r="CW11" s="24">
        <f t="shared" si="20"/>
        <v>0</v>
      </c>
      <c r="CX11" s="24">
        <f t="shared" si="21"/>
        <v>0</v>
      </c>
      <c r="CY11" s="24" t="e">
        <f t="shared" si="22"/>
        <v>#DIV/0!</v>
      </c>
      <c r="CZ11" s="24" t="e">
        <f t="shared" si="23"/>
        <v>#DIV/0!</v>
      </c>
      <c r="DA11" s="24">
        <f t="shared" si="24"/>
        <v>0</v>
      </c>
      <c r="DB11" s="24">
        <f t="shared" si="25"/>
        <v>0</v>
      </c>
      <c r="DC11" s="24">
        <f t="shared" si="26"/>
        <v>0</v>
      </c>
      <c r="DE11" s="24">
        <f t="shared" si="48"/>
        <v>1</v>
      </c>
      <c r="DF11" s="24">
        <f t="shared" si="48"/>
        <v>1</v>
      </c>
      <c r="DG11" s="24">
        <f t="shared" si="49"/>
        <v>0</v>
      </c>
      <c r="DH11" s="24">
        <f t="shared" si="50"/>
        <v>1</v>
      </c>
      <c r="DI11" s="24">
        <f t="shared" si="27"/>
        <v>0</v>
      </c>
      <c r="DJ11" s="24">
        <f t="shared" si="27"/>
        <v>0</v>
      </c>
      <c r="DK11" s="24">
        <f t="shared" si="27"/>
        <v>0</v>
      </c>
      <c r="DL11" s="24">
        <f t="shared" si="27"/>
        <v>0</v>
      </c>
      <c r="DM11" s="24">
        <f t="shared" si="27"/>
        <v>0</v>
      </c>
      <c r="DN11" s="24">
        <f t="shared" si="28"/>
        <v>0</v>
      </c>
      <c r="DO11" s="24">
        <f t="shared" si="51"/>
        <v>0</v>
      </c>
      <c r="DP11" s="24">
        <f t="shared" si="51"/>
        <v>0</v>
      </c>
      <c r="DQ11" s="24">
        <f t="shared" si="51"/>
        <v>0</v>
      </c>
      <c r="DR11" s="24">
        <f t="shared" si="52"/>
        <v>0</v>
      </c>
      <c r="DS11" s="24">
        <f t="shared" si="53"/>
        <v>0</v>
      </c>
    </row>
    <row r="12" spans="1:123" s="24" customFormat="1" ht="15.75" thickBot="1">
      <c r="A12" s="24" t="s">
        <v>231</v>
      </c>
      <c r="B12" s="25">
        <v>10</v>
      </c>
      <c r="C12" s="25" t="s">
        <v>241</v>
      </c>
      <c r="D12" s="85" t="s">
        <v>36</v>
      </c>
      <c r="E12" s="43">
        <v>1</v>
      </c>
      <c r="F12" s="43">
        <v>1</v>
      </c>
      <c r="G12" s="43">
        <v>2</v>
      </c>
      <c r="H12" s="43"/>
      <c r="I12" s="43"/>
      <c r="J12" s="43"/>
      <c r="K12" s="43"/>
      <c r="L12" s="33"/>
      <c r="M12" s="33"/>
      <c r="N12" s="33"/>
      <c r="O12" s="33"/>
      <c r="P12" s="33"/>
      <c r="Q12" s="33"/>
      <c r="R12" s="33"/>
      <c r="S12" s="33"/>
      <c r="T12" s="50" t="s">
        <v>36</v>
      </c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50"/>
      <c r="AK12" s="93"/>
      <c r="AL12" s="33"/>
      <c r="AM12" s="33"/>
      <c r="AN12" s="27"/>
      <c r="AO12" s="27"/>
      <c r="AP12" s="27"/>
      <c r="AQ12" s="27"/>
      <c r="AR12" s="28"/>
      <c r="AS12" s="26"/>
      <c r="AT12" s="26"/>
      <c r="AU12" s="26"/>
      <c r="AV12" s="26"/>
      <c r="AW12" s="26"/>
      <c r="AX12" s="26"/>
      <c r="AY12" s="26"/>
      <c r="AZ12" s="29">
        <f t="shared" si="29"/>
        <v>2</v>
      </c>
      <c r="BA12" s="30">
        <f t="shared" si="0"/>
        <v>1</v>
      </c>
      <c r="BB12" s="31">
        <f t="shared" si="0"/>
        <v>1</v>
      </c>
      <c r="BC12" s="31">
        <f t="shared" si="30"/>
        <v>2</v>
      </c>
      <c r="BD12" s="31">
        <f t="shared" si="1"/>
        <v>2</v>
      </c>
      <c r="BE12" s="31">
        <f t="shared" si="31"/>
        <v>4</v>
      </c>
      <c r="BF12" s="31">
        <f t="shared" si="2"/>
        <v>0</v>
      </c>
      <c r="BG12" s="31">
        <f t="shared" si="32"/>
        <v>4</v>
      </c>
      <c r="BH12" s="31">
        <f t="shared" si="3"/>
        <v>0</v>
      </c>
      <c r="BI12" s="31">
        <f t="shared" si="3"/>
        <v>0</v>
      </c>
      <c r="BJ12" s="31">
        <f t="shared" si="3"/>
        <v>0</v>
      </c>
      <c r="BK12" s="31">
        <f t="shared" si="33"/>
        <v>0</v>
      </c>
      <c r="BL12" s="31">
        <f t="shared" si="33"/>
        <v>0</v>
      </c>
      <c r="BM12" s="31">
        <f t="shared" si="34"/>
        <v>0</v>
      </c>
      <c r="BN12" s="31">
        <f t="shared" si="4"/>
        <v>0</v>
      </c>
      <c r="BO12" s="31">
        <f t="shared" si="4"/>
        <v>0</v>
      </c>
      <c r="BP12" s="31">
        <f t="shared" si="35"/>
        <v>0</v>
      </c>
      <c r="BQ12" s="31">
        <f t="shared" si="36"/>
        <v>0</v>
      </c>
      <c r="BR12" s="31">
        <f t="shared" si="36"/>
        <v>0</v>
      </c>
      <c r="BS12" s="31">
        <f t="shared" si="37"/>
        <v>0</v>
      </c>
      <c r="BT12" s="31">
        <f t="shared" si="5"/>
        <v>0</v>
      </c>
      <c r="BU12" s="32">
        <f t="shared" si="5"/>
        <v>0</v>
      </c>
      <c r="BV12" s="32">
        <f t="shared" si="38"/>
        <v>0</v>
      </c>
      <c r="BX12" s="30">
        <f t="shared" si="39"/>
        <v>300</v>
      </c>
      <c r="BY12" s="31">
        <f t="shared" si="40"/>
        <v>0</v>
      </c>
      <c r="BZ12" s="31">
        <f t="shared" si="41"/>
        <v>0</v>
      </c>
      <c r="CA12" s="31">
        <f t="shared" si="42"/>
        <v>0</v>
      </c>
      <c r="CB12" s="31">
        <f t="shared" si="43"/>
        <v>0</v>
      </c>
      <c r="CC12" s="32">
        <f t="shared" si="44"/>
        <v>300</v>
      </c>
      <c r="CD12" s="176">
        <f t="shared" si="6"/>
        <v>153.33333333333334</v>
      </c>
      <c r="CE12" s="24">
        <f t="shared" si="45"/>
        <v>3</v>
      </c>
      <c r="CF12" s="176">
        <f t="shared" si="7"/>
        <v>113.33333333333334</v>
      </c>
      <c r="CG12" s="24">
        <f t="shared" si="46"/>
        <v>4</v>
      </c>
      <c r="CH12" s="176">
        <f t="shared" si="8"/>
        <v>60</v>
      </c>
      <c r="CI12" s="24">
        <f t="shared" si="47"/>
        <v>5</v>
      </c>
      <c r="CK12" s="24">
        <f t="shared" si="9"/>
        <v>2.9069767441860463</v>
      </c>
      <c r="CM12" s="24">
        <f t="shared" si="10"/>
        <v>9.0909090909090917</v>
      </c>
      <c r="CN12" s="24">
        <f t="shared" si="11"/>
        <v>2.7027027027027026</v>
      </c>
      <c r="CO12" s="24">
        <f t="shared" si="12"/>
        <v>2.8571428571428572</v>
      </c>
      <c r="CP12" s="24">
        <f t="shared" si="13"/>
        <v>0</v>
      </c>
      <c r="CQ12" s="24">
        <f t="shared" si="14"/>
        <v>0</v>
      </c>
      <c r="CR12" s="24">
        <f t="shared" si="15"/>
        <v>0</v>
      </c>
      <c r="CS12" s="24">
        <f t="shared" si="16"/>
        <v>0</v>
      </c>
      <c r="CT12" s="24" t="e">
        <f t="shared" si="17"/>
        <v>#DIV/0!</v>
      </c>
      <c r="CU12" s="24" t="e">
        <f t="shared" si="18"/>
        <v>#DIV/0!</v>
      </c>
      <c r="CV12" s="24" t="e">
        <f t="shared" si="19"/>
        <v>#DIV/0!</v>
      </c>
      <c r="CW12" s="24">
        <f t="shared" si="20"/>
        <v>0</v>
      </c>
      <c r="CX12" s="24">
        <f t="shared" si="21"/>
        <v>0</v>
      </c>
      <c r="CY12" s="24" t="e">
        <f t="shared" si="22"/>
        <v>#DIV/0!</v>
      </c>
      <c r="CZ12" s="24" t="e">
        <f t="shared" si="23"/>
        <v>#DIV/0!</v>
      </c>
      <c r="DA12" s="24">
        <f t="shared" si="24"/>
        <v>0</v>
      </c>
      <c r="DB12" s="24">
        <f t="shared" si="25"/>
        <v>0</v>
      </c>
      <c r="DC12" s="24">
        <f t="shared" si="26"/>
        <v>0</v>
      </c>
      <c r="DE12" s="24">
        <f t="shared" si="48"/>
        <v>1</v>
      </c>
      <c r="DF12" s="24">
        <f t="shared" si="48"/>
        <v>1</v>
      </c>
      <c r="DG12" s="24">
        <f t="shared" si="49"/>
        <v>1</v>
      </c>
      <c r="DH12" s="24">
        <f t="shared" si="50"/>
        <v>0</v>
      </c>
      <c r="DI12" s="24">
        <f t="shared" si="27"/>
        <v>0</v>
      </c>
      <c r="DJ12" s="24">
        <f t="shared" si="27"/>
        <v>0</v>
      </c>
      <c r="DK12" s="24">
        <f t="shared" si="27"/>
        <v>0</v>
      </c>
      <c r="DL12" s="24">
        <f t="shared" si="27"/>
        <v>0</v>
      </c>
      <c r="DM12" s="24">
        <f t="shared" si="27"/>
        <v>0</v>
      </c>
      <c r="DN12" s="24">
        <f t="shared" si="28"/>
        <v>0</v>
      </c>
      <c r="DO12" s="24">
        <f t="shared" si="51"/>
        <v>0</v>
      </c>
      <c r="DP12" s="24">
        <f t="shared" si="51"/>
        <v>0</v>
      </c>
      <c r="DQ12" s="24">
        <f t="shared" si="51"/>
        <v>0</v>
      </c>
      <c r="DR12" s="24">
        <f t="shared" si="52"/>
        <v>0</v>
      </c>
      <c r="DS12" s="24">
        <f t="shared" si="53"/>
        <v>0</v>
      </c>
    </row>
    <row r="13" spans="1:123" s="24" customFormat="1" ht="15.75" thickBot="1">
      <c r="A13" s="24" t="s">
        <v>231</v>
      </c>
      <c r="B13" s="25">
        <v>11</v>
      </c>
      <c r="C13" s="25" t="s">
        <v>242</v>
      </c>
      <c r="D13" s="85" t="s">
        <v>76</v>
      </c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50" t="s">
        <v>36</v>
      </c>
      <c r="U13" s="33">
        <v>1</v>
      </c>
      <c r="V13" s="33">
        <v>2</v>
      </c>
      <c r="W13" s="33">
        <v>2</v>
      </c>
      <c r="X13" s="33"/>
      <c r="Y13" s="33">
        <v>1</v>
      </c>
      <c r="Z13" s="33"/>
      <c r="AA13" s="33">
        <v>1</v>
      </c>
      <c r="AB13" s="33"/>
      <c r="AC13" s="33"/>
      <c r="AD13" s="33"/>
      <c r="AE13" s="33"/>
      <c r="AF13" s="33"/>
      <c r="AG13" s="33"/>
      <c r="AH13" s="33"/>
      <c r="AI13" s="33"/>
      <c r="AJ13" s="50"/>
      <c r="AK13" s="93"/>
      <c r="AL13" s="33"/>
      <c r="AM13" s="33"/>
      <c r="AN13" s="27"/>
      <c r="AO13" s="27"/>
      <c r="AP13" s="27"/>
      <c r="AQ13" s="27"/>
      <c r="AR13" s="28"/>
      <c r="AS13" s="26"/>
      <c r="AT13" s="26"/>
      <c r="AU13" s="26"/>
      <c r="AV13" s="26"/>
      <c r="AW13" s="26"/>
      <c r="AX13" s="26"/>
      <c r="AY13" s="26"/>
      <c r="AZ13" s="29">
        <f t="shared" si="29"/>
        <v>1</v>
      </c>
      <c r="BA13" s="30">
        <f t="shared" si="0"/>
        <v>1</v>
      </c>
      <c r="BB13" s="31">
        <f t="shared" si="0"/>
        <v>2</v>
      </c>
      <c r="BC13" s="31">
        <f t="shared" si="30"/>
        <v>3</v>
      </c>
      <c r="BD13" s="31">
        <f t="shared" si="1"/>
        <v>2</v>
      </c>
      <c r="BE13" s="31">
        <f t="shared" si="31"/>
        <v>5</v>
      </c>
      <c r="BF13" s="31">
        <f t="shared" si="2"/>
        <v>0</v>
      </c>
      <c r="BG13" s="31">
        <f t="shared" si="32"/>
        <v>5</v>
      </c>
      <c r="BH13" s="31">
        <f t="shared" si="3"/>
        <v>1</v>
      </c>
      <c r="BI13" s="31">
        <f t="shared" si="3"/>
        <v>0</v>
      </c>
      <c r="BJ13" s="31">
        <f t="shared" si="3"/>
        <v>1</v>
      </c>
      <c r="BK13" s="31">
        <f t="shared" si="33"/>
        <v>0</v>
      </c>
      <c r="BL13" s="31">
        <f t="shared" si="33"/>
        <v>0</v>
      </c>
      <c r="BM13" s="31">
        <f t="shared" si="34"/>
        <v>0</v>
      </c>
      <c r="BN13" s="31">
        <f t="shared" si="4"/>
        <v>0</v>
      </c>
      <c r="BO13" s="31">
        <f t="shared" si="4"/>
        <v>0</v>
      </c>
      <c r="BP13" s="31">
        <f t="shared" si="35"/>
        <v>0</v>
      </c>
      <c r="BQ13" s="31">
        <f t="shared" si="36"/>
        <v>0</v>
      </c>
      <c r="BR13" s="31">
        <f t="shared" si="36"/>
        <v>0</v>
      </c>
      <c r="BS13" s="31">
        <f t="shared" si="37"/>
        <v>0</v>
      </c>
      <c r="BT13" s="31">
        <f t="shared" si="5"/>
        <v>0</v>
      </c>
      <c r="BU13" s="32">
        <f t="shared" si="5"/>
        <v>0</v>
      </c>
      <c r="BV13" s="32">
        <f t="shared" si="38"/>
        <v>0</v>
      </c>
      <c r="BX13" s="30">
        <f t="shared" si="39"/>
        <v>400</v>
      </c>
      <c r="BY13" s="31">
        <f t="shared" si="40"/>
        <v>0</v>
      </c>
      <c r="BZ13" s="31">
        <f t="shared" si="41"/>
        <v>5</v>
      </c>
      <c r="CA13" s="31">
        <f t="shared" si="42"/>
        <v>0</v>
      </c>
      <c r="CB13" s="31">
        <f t="shared" si="43"/>
        <v>0</v>
      </c>
      <c r="CC13" s="32">
        <f t="shared" si="44"/>
        <v>405</v>
      </c>
      <c r="CD13" s="176">
        <f t="shared" si="6"/>
        <v>331.66666666666669</v>
      </c>
      <c r="CE13" s="24">
        <f t="shared" si="45"/>
        <v>3</v>
      </c>
      <c r="CF13" s="176">
        <f t="shared" si="7"/>
        <v>311.66666666666669</v>
      </c>
      <c r="CG13" s="24">
        <f t="shared" si="46"/>
        <v>4</v>
      </c>
      <c r="CH13" s="176">
        <f t="shared" si="8"/>
        <v>285</v>
      </c>
      <c r="CI13" s="24">
        <f t="shared" si="47"/>
        <v>5</v>
      </c>
      <c r="CK13" s="24">
        <f t="shared" si="9"/>
        <v>3.9244186046511627</v>
      </c>
      <c r="CM13" s="24">
        <f t="shared" si="10"/>
        <v>9.0909090909090917</v>
      </c>
      <c r="CN13" s="24">
        <f t="shared" si="11"/>
        <v>5.4054054054054053</v>
      </c>
      <c r="CO13" s="24">
        <f t="shared" si="12"/>
        <v>2.8571428571428572</v>
      </c>
      <c r="CP13" s="24">
        <f t="shared" si="13"/>
        <v>0</v>
      </c>
      <c r="CQ13" s="24">
        <f t="shared" si="14"/>
        <v>12.5</v>
      </c>
      <c r="CR13" s="24">
        <f t="shared" si="15"/>
        <v>0</v>
      </c>
      <c r="CS13" s="24">
        <f t="shared" si="16"/>
        <v>12.5</v>
      </c>
      <c r="CT13" s="24" t="e">
        <f t="shared" si="17"/>
        <v>#DIV/0!</v>
      </c>
      <c r="CU13" s="24" t="e">
        <f t="shared" si="18"/>
        <v>#DIV/0!</v>
      </c>
      <c r="CV13" s="24" t="e">
        <f t="shared" si="19"/>
        <v>#DIV/0!</v>
      </c>
      <c r="CW13" s="24">
        <f t="shared" si="20"/>
        <v>0</v>
      </c>
      <c r="CX13" s="24">
        <f t="shared" si="21"/>
        <v>0</v>
      </c>
      <c r="CY13" s="24" t="e">
        <f t="shared" si="22"/>
        <v>#DIV/0!</v>
      </c>
      <c r="CZ13" s="24" t="e">
        <f t="shared" si="23"/>
        <v>#DIV/0!</v>
      </c>
      <c r="DA13" s="24">
        <f t="shared" si="24"/>
        <v>0</v>
      </c>
      <c r="DB13" s="24">
        <f t="shared" si="25"/>
        <v>0</v>
      </c>
      <c r="DC13" s="24">
        <f t="shared" si="26"/>
        <v>0</v>
      </c>
      <c r="DE13" s="24">
        <f t="shared" si="48"/>
        <v>1</v>
      </c>
      <c r="DF13" s="24">
        <f t="shared" si="48"/>
        <v>1</v>
      </c>
      <c r="DG13" s="24">
        <f t="shared" si="49"/>
        <v>1</v>
      </c>
      <c r="DH13" s="24">
        <f t="shared" si="50"/>
        <v>0</v>
      </c>
      <c r="DI13" s="24">
        <f t="shared" si="27"/>
        <v>1</v>
      </c>
      <c r="DJ13" s="24">
        <f t="shared" si="27"/>
        <v>0</v>
      </c>
      <c r="DK13" s="24">
        <f t="shared" si="27"/>
        <v>1</v>
      </c>
      <c r="DL13" s="24">
        <f t="shared" si="27"/>
        <v>0</v>
      </c>
      <c r="DM13" s="24">
        <f t="shared" si="27"/>
        <v>0</v>
      </c>
      <c r="DN13" s="24">
        <f t="shared" si="28"/>
        <v>0</v>
      </c>
      <c r="DO13" s="24">
        <f t="shared" si="51"/>
        <v>0</v>
      </c>
      <c r="DP13" s="24">
        <f t="shared" si="51"/>
        <v>0</v>
      </c>
      <c r="DQ13" s="24">
        <f t="shared" si="51"/>
        <v>0</v>
      </c>
      <c r="DR13" s="24">
        <f t="shared" si="52"/>
        <v>0</v>
      </c>
      <c r="DS13" s="24">
        <f t="shared" si="53"/>
        <v>0</v>
      </c>
    </row>
    <row r="14" spans="1:123" s="24" customFormat="1" ht="15.75" thickBot="1">
      <c r="A14" s="24" t="s">
        <v>231</v>
      </c>
      <c r="B14" s="25">
        <v>12</v>
      </c>
      <c r="C14" s="25" t="s">
        <v>243</v>
      </c>
      <c r="D14" s="85" t="s">
        <v>76</v>
      </c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50" t="s">
        <v>36</v>
      </c>
      <c r="U14" s="33"/>
      <c r="V14" s="33">
        <v>1</v>
      </c>
      <c r="W14" s="33">
        <v>2</v>
      </c>
      <c r="X14" s="33">
        <v>1</v>
      </c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50"/>
      <c r="AK14" s="93"/>
      <c r="AL14" s="33"/>
      <c r="AM14" s="33"/>
      <c r="AN14" s="27"/>
      <c r="AO14" s="27"/>
      <c r="AP14" s="27"/>
      <c r="AQ14" s="27"/>
      <c r="AR14" s="28"/>
      <c r="AS14" s="26"/>
      <c r="AT14" s="26"/>
      <c r="AU14" s="26"/>
      <c r="AV14" s="26"/>
      <c r="AW14" s="26"/>
      <c r="AX14" s="26"/>
      <c r="AY14" s="26"/>
      <c r="AZ14" s="29">
        <f t="shared" si="29"/>
        <v>1</v>
      </c>
      <c r="BA14" s="30">
        <f t="shared" si="0"/>
        <v>0</v>
      </c>
      <c r="BB14" s="31">
        <f t="shared" si="0"/>
        <v>1</v>
      </c>
      <c r="BC14" s="31">
        <f t="shared" si="30"/>
        <v>1</v>
      </c>
      <c r="BD14" s="31">
        <f t="shared" si="1"/>
        <v>2</v>
      </c>
      <c r="BE14" s="31">
        <f t="shared" si="31"/>
        <v>3</v>
      </c>
      <c r="BF14" s="31">
        <f t="shared" si="2"/>
        <v>1</v>
      </c>
      <c r="BG14" s="31">
        <f t="shared" si="32"/>
        <v>4</v>
      </c>
      <c r="BH14" s="31">
        <f t="shared" si="3"/>
        <v>0</v>
      </c>
      <c r="BI14" s="31">
        <f t="shared" si="3"/>
        <v>0</v>
      </c>
      <c r="BJ14" s="31">
        <f t="shared" si="3"/>
        <v>0</v>
      </c>
      <c r="BK14" s="31">
        <f t="shared" si="33"/>
        <v>0</v>
      </c>
      <c r="BL14" s="31">
        <f t="shared" si="33"/>
        <v>0</v>
      </c>
      <c r="BM14" s="31">
        <f t="shared" si="34"/>
        <v>0</v>
      </c>
      <c r="BN14" s="31">
        <f t="shared" si="4"/>
        <v>0</v>
      </c>
      <c r="BO14" s="31">
        <f t="shared" si="4"/>
        <v>0</v>
      </c>
      <c r="BP14" s="31">
        <f t="shared" si="35"/>
        <v>0</v>
      </c>
      <c r="BQ14" s="31">
        <f t="shared" si="36"/>
        <v>0</v>
      </c>
      <c r="BR14" s="31">
        <f t="shared" si="36"/>
        <v>0</v>
      </c>
      <c r="BS14" s="31">
        <f t="shared" si="37"/>
        <v>0</v>
      </c>
      <c r="BT14" s="31">
        <f t="shared" si="5"/>
        <v>0</v>
      </c>
      <c r="BU14" s="32">
        <f t="shared" si="5"/>
        <v>0</v>
      </c>
      <c r="BV14" s="32">
        <f t="shared" si="38"/>
        <v>0</v>
      </c>
      <c r="BX14" s="30">
        <f t="shared" si="39"/>
        <v>240</v>
      </c>
      <c r="BY14" s="31">
        <f t="shared" si="40"/>
        <v>0</v>
      </c>
      <c r="BZ14" s="31">
        <f t="shared" si="41"/>
        <v>0</v>
      </c>
      <c r="CA14" s="31">
        <f t="shared" si="42"/>
        <v>0</v>
      </c>
      <c r="CB14" s="31">
        <f t="shared" si="43"/>
        <v>0</v>
      </c>
      <c r="CC14" s="32">
        <f t="shared" si="44"/>
        <v>240</v>
      </c>
      <c r="CD14" s="176">
        <f t="shared" si="6"/>
        <v>166.66666666666669</v>
      </c>
      <c r="CE14" s="24">
        <f t="shared" si="45"/>
        <v>3</v>
      </c>
      <c r="CF14" s="176">
        <f t="shared" si="7"/>
        <v>146.66666666666669</v>
      </c>
      <c r="CG14" s="24">
        <f t="shared" si="46"/>
        <v>4</v>
      </c>
      <c r="CH14" s="176">
        <f t="shared" si="8"/>
        <v>120</v>
      </c>
      <c r="CI14" s="24">
        <f t="shared" si="47"/>
        <v>5</v>
      </c>
      <c r="CK14" s="24">
        <f t="shared" si="9"/>
        <v>2.3255813953488373</v>
      </c>
      <c r="CM14" s="24">
        <f t="shared" si="10"/>
        <v>0</v>
      </c>
      <c r="CN14" s="24">
        <f t="shared" si="11"/>
        <v>2.7027027027027026</v>
      </c>
      <c r="CO14" s="24">
        <f t="shared" si="12"/>
        <v>2.8571428571428572</v>
      </c>
      <c r="CP14" s="24">
        <f t="shared" si="13"/>
        <v>2.5</v>
      </c>
      <c r="CQ14" s="24">
        <f t="shared" si="14"/>
        <v>0</v>
      </c>
      <c r="CR14" s="24">
        <f t="shared" si="15"/>
        <v>0</v>
      </c>
      <c r="CS14" s="24">
        <f t="shared" si="16"/>
        <v>0</v>
      </c>
      <c r="CT14" s="24" t="e">
        <f t="shared" si="17"/>
        <v>#DIV/0!</v>
      </c>
      <c r="CU14" s="24" t="e">
        <f t="shared" si="18"/>
        <v>#DIV/0!</v>
      </c>
      <c r="CV14" s="24" t="e">
        <f t="shared" si="19"/>
        <v>#DIV/0!</v>
      </c>
      <c r="CW14" s="24">
        <f t="shared" si="20"/>
        <v>0</v>
      </c>
      <c r="CX14" s="24">
        <f t="shared" si="21"/>
        <v>0</v>
      </c>
      <c r="CY14" s="24" t="e">
        <f t="shared" si="22"/>
        <v>#DIV/0!</v>
      </c>
      <c r="CZ14" s="24" t="e">
        <f t="shared" si="23"/>
        <v>#DIV/0!</v>
      </c>
      <c r="DA14" s="24">
        <f t="shared" si="24"/>
        <v>0</v>
      </c>
      <c r="DB14" s="24">
        <f t="shared" si="25"/>
        <v>0</v>
      </c>
      <c r="DC14" s="24">
        <f t="shared" si="26"/>
        <v>0</v>
      </c>
      <c r="DE14" s="24">
        <f t="shared" si="48"/>
        <v>0</v>
      </c>
      <c r="DF14" s="24">
        <f t="shared" si="48"/>
        <v>1</v>
      </c>
      <c r="DG14" s="24">
        <f t="shared" si="49"/>
        <v>1</v>
      </c>
      <c r="DH14" s="24">
        <f t="shared" si="50"/>
        <v>1</v>
      </c>
      <c r="DI14" s="24">
        <f t="shared" si="27"/>
        <v>0</v>
      </c>
      <c r="DJ14" s="24">
        <f t="shared" si="27"/>
        <v>0</v>
      </c>
      <c r="DK14" s="24">
        <f t="shared" si="27"/>
        <v>0</v>
      </c>
      <c r="DL14" s="24">
        <f t="shared" si="27"/>
        <v>0</v>
      </c>
      <c r="DM14" s="24">
        <f t="shared" si="27"/>
        <v>0</v>
      </c>
      <c r="DN14" s="24">
        <f t="shared" si="28"/>
        <v>0</v>
      </c>
      <c r="DO14" s="24">
        <f t="shared" si="51"/>
        <v>0</v>
      </c>
      <c r="DP14" s="24">
        <f t="shared" si="51"/>
        <v>0</v>
      </c>
      <c r="DQ14" s="24">
        <f t="shared" si="51"/>
        <v>0</v>
      </c>
      <c r="DR14" s="24">
        <f t="shared" si="52"/>
        <v>0</v>
      </c>
      <c r="DS14" s="24">
        <f t="shared" si="53"/>
        <v>0</v>
      </c>
    </row>
    <row r="15" spans="1:123" s="24" customFormat="1" ht="15.75" thickBot="1">
      <c r="A15" s="24" t="s">
        <v>231</v>
      </c>
      <c r="B15" s="25">
        <v>13</v>
      </c>
      <c r="C15" s="25" t="s">
        <v>244</v>
      </c>
      <c r="D15" s="85" t="s">
        <v>36</v>
      </c>
      <c r="E15" s="33"/>
      <c r="F15" s="33">
        <v>1</v>
      </c>
      <c r="G15" s="33"/>
      <c r="H15" s="33">
        <v>2</v>
      </c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50" t="s">
        <v>36</v>
      </c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50"/>
      <c r="AK15" s="93"/>
      <c r="AL15" s="33"/>
      <c r="AM15" s="33"/>
      <c r="AN15" s="27"/>
      <c r="AO15" s="27"/>
      <c r="AP15" s="27"/>
      <c r="AQ15" s="27"/>
      <c r="AR15" s="28"/>
      <c r="AS15" s="26"/>
      <c r="AT15" s="26"/>
      <c r="AU15" s="26"/>
      <c r="AV15" s="26"/>
      <c r="AW15" s="26"/>
      <c r="AX15" s="26"/>
      <c r="AY15" s="26"/>
      <c r="AZ15" s="29">
        <f t="shared" si="29"/>
        <v>2</v>
      </c>
      <c r="BA15" s="30">
        <f t="shared" si="0"/>
        <v>0</v>
      </c>
      <c r="BB15" s="31">
        <f t="shared" si="0"/>
        <v>1</v>
      </c>
      <c r="BC15" s="31">
        <f t="shared" si="30"/>
        <v>1</v>
      </c>
      <c r="BD15" s="31">
        <f t="shared" si="1"/>
        <v>0</v>
      </c>
      <c r="BE15" s="31">
        <f t="shared" si="31"/>
        <v>1</v>
      </c>
      <c r="BF15" s="31">
        <f t="shared" si="2"/>
        <v>2</v>
      </c>
      <c r="BG15" s="31">
        <f t="shared" si="32"/>
        <v>3</v>
      </c>
      <c r="BH15" s="31">
        <f t="shared" si="3"/>
        <v>0</v>
      </c>
      <c r="BI15" s="31">
        <f t="shared" si="3"/>
        <v>0</v>
      </c>
      <c r="BJ15" s="31">
        <f t="shared" si="3"/>
        <v>0</v>
      </c>
      <c r="BK15" s="31">
        <f t="shared" si="33"/>
        <v>0</v>
      </c>
      <c r="BL15" s="31">
        <f t="shared" si="33"/>
        <v>0</v>
      </c>
      <c r="BM15" s="31">
        <f t="shared" si="34"/>
        <v>0</v>
      </c>
      <c r="BN15" s="31">
        <f t="shared" si="4"/>
        <v>0</v>
      </c>
      <c r="BO15" s="31">
        <f t="shared" si="4"/>
        <v>0</v>
      </c>
      <c r="BP15" s="31">
        <f t="shared" si="35"/>
        <v>0</v>
      </c>
      <c r="BQ15" s="31">
        <f t="shared" si="36"/>
        <v>0</v>
      </c>
      <c r="BR15" s="31">
        <f t="shared" si="36"/>
        <v>0</v>
      </c>
      <c r="BS15" s="31">
        <f t="shared" si="37"/>
        <v>0</v>
      </c>
      <c r="BT15" s="31">
        <f t="shared" si="5"/>
        <v>0</v>
      </c>
      <c r="BU15" s="32">
        <f t="shared" si="5"/>
        <v>0</v>
      </c>
      <c r="BV15" s="32">
        <f t="shared" si="38"/>
        <v>0</v>
      </c>
      <c r="BX15" s="30">
        <f t="shared" si="39"/>
        <v>160</v>
      </c>
      <c r="BY15" s="31">
        <f t="shared" si="40"/>
        <v>0</v>
      </c>
      <c r="BZ15" s="31">
        <f t="shared" si="41"/>
        <v>0</v>
      </c>
      <c r="CA15" s="31">
        <f t="shared" si="42"/>
        <v>0</v>
      </c>
      <c r="CB15" s="31">
        <f t="shared" si="43"/>
        <v>0</v>
      </c>
      <c r="CC15" s="32">
        <f t="shared" si="44"/>
        <v>160</v>
      </c>
      <c r="CD15" s="176">
        <f t="shared" si="6"/>
        <v>13.333333333333343</v>
      </c>
      <c r="CE15" s="24">
        <f t="shared" si="45"/>
        <v>3</v>
      </c>
      <c r="CF15" s="176">
        <f t="shared" si="7"/>
        <v>-26.666666666666657</v>
      </c>
      <c r="CG15" s="24" t="str">
        <f t="shared" si="46"/>
        <v>NAO</v>
      </c>
      <c r="CH15" s="176">
        <f t="shared" si="8"/>
        <v>-80</v>
      </c>
      <c r="CI15" s="24" t="str">
        <f t="shared" si="47"/>
        <v>NAO</v>
      </c>
      <c r="CK15" s="24">
        <f t="shared" si="9"/>
        <v>1.5503875968992249</v>
      </c>
      <c r="CM15" s="24">
        <f t="shared" si="10"/>
        <v>0</v>
      </c>
      <c r="CN15" s="24">
        <f t="shared" si="11"/>
        <v>2.7027027027027026</v>
      </c>
      <c r="CO15" s="24">
        <f t="shared" si="12"/>
        <v>0</v>
      </c>
      <c r="CP15" s="24">
        <f t="shared" si="13"/>
        <v>5</v>
      </c>
      <c r="CQ15" s="24">
        <f t="shared" si="14"/>
        <v>0</v>
      </c>
      <c r="CR15" s="24">
        <f t="shared" si="15"/>
        <v>0</v>
      </c>
      <c r="CS15" s="24">
        <f t="shared" si="16"/>
        <v>0</v>
      </c>
      <c r="CT15" s="24" t="e">
        <f t="shared" si="17"/>
        <v>#DIV/0!</v>
      </c>
      <c r="CU15" s="24" t="e">
        <f t="shared" si="18"/>
        <v>#DIV/0!</v>
      </c>
      <c r="CV15" s="24" t="e">
        <f t="shared" si="19"/>
        <v>#DIV/0!</v>
      </c>
      <c r="CW15" s="24">
        <f t="shared" si="20"/>
        <v>0</v>
      </c>
      <c r="CX15" s="24">
        <f t="shared" si="21"/>
        <v>0</v>
      </c>
      <c r="CY15" s="24" t="e">
        <f t="shared" si="22"/>
        <v>#DIV/0!</v>
      </c>
      <c r="CZ15" s="24" t="e">
        <f t="shared" si="23"/>
        <v>#DIV/0!</v>
      </c>
      <c r="DA15" s="24">
        <f t="shared" si="24"/>
        <v>0</v>
      </c>
      <c r="DB15" s="24">
        <f t="shared" si="25"/>
        <v>0</v>
      </c>
      <c r="DC15" s="24">
        <f t="shared" si="26"/>
        <v>0</v>
      </c>
      <c r="DE15" s="24">
        <f t="shared" si="48"/>
        <v>0</v>
      </c>
      <c r="DF15" s="24">
        <f t="shared" si="48"/>
        <v>1</v>
      </c>
      <c r="DG15" s="24">
        <f t="shared" si="49"/>
        <v>0</v>
      </c>
      <c r="DH15" s="24">
        <f t="shared" si="50"/>
        <v>1</v>
      </c>
      <c r="DI15" s="24">
        <f t="shared" si="27"/>
        <v>0</v>
      </c>
      <c r="DJ15" s="24">
        <f t="shared" si="27"/>
        <v>0</v>
      </c>
      <c r="DK15" s="24">
        <f t="shared" si="27"/>
        <v>0</v>
      </c>
      <c r="DL15" s="24">
        <f t="shared" si="27"/>
        <v>0</v>
      </c>
      <c r="DM15" s="24">
        <f t="shared" si="27"/>
        <v>0</v>
      </c>
      <c r="DN15" s="24">
        <f t="shared" si="28"/>
        <v>0</v>
      </c>
      <c r="DO15" s="24">
        <f t="shared" si="51"/>
        <v>0</v>
      </c>
      <c r="DP15" s="24">
        <f t="shared" si="51"/>
        <v>0</v>
      </c>
      <c r="DQ15" s="24">
        <f t="shared" si="51"/>
        <v>0</v>
      </c>
      <c r="DR15" s="24">
        <f t="shared" si="52"/>
        <v>0</v>
      </c>
      <c r="DS15" s="24">
        <f t="shared" si="53"/>
        <v>0</v>
      </c>
    </row>
    <row r="16" spans="1:123" s="24" customFormat="1" ht="15.75" thickBot="1">
      <c r="A16" s="24" t="s">
        <v>231</v>
      </c>
      <c r="B16" s="25">
        <v>14</v>
      </c>
      <c r="C16" s="25" t="s">
        <v>245</v>
      </c>
      <c r="D16" s="85" t="s">
        <v>36</v>
      </c>
      <c r="E16" s="33">
        <v>1</v>
      </c>
      <c r="F16" s="33"/>
      <c r="G16" s="33">
        <v>1</v>
      </c>
      <c r="H16" s="33">
        <v>1</v>
      </c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50" t="s">
        <v>36</v>
      </c>
      <c r="U16" s="33">
        <v>1</v>
      </c>
      <c r="V16" s="33">
        <v>5</v>
      </c>
      <c r="W16" s="33">
        <v>3</v>
      </c>
      <c r="X16" s="33">
        <v>2</v>
      </c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50"/>
      <c r="AK16" s="93"/>
      <c r="AL16" s="33"/>
      <c r="AM16" s="33"/>
      <c r="AN16" s="27"/>
      <c r="AO16" s="27"/>
      <c r="AP16" s="27"/>
      <c r="AQ16" s="27"/>
      <c r="AR16" s="28"/>
      <c r="AS16" s="26"/>
      <c r="AT16" s="26"/>
      <c r="AU16" s="26"/>
      <c r="AV16" s="26"/>
      <c r="AW16" s="26"/>
      <c r="AX16" s="26"/>
      <c r="AY16" s="26"/>
      <c r="AZ16" s="29">
        <f t="shared" si="29"/>
        <v>2</v>
      </c>
      <c r="BA16" s="30">
        <f t="shared" si="0"/>
        <v>2</v>
      </c>
      <c r="BB16" s="31">
        <f t="shared" si="0"/>
        <v>5</v>
      </c>
      <c r="BC16" s="31">
        <f t="shared" si="30"/>
        <v>7</v>
      </c>
      <c r="BD16" s="31">
        <f t="shared" si="1"/>
        <v>4</v>
      </c>
      <c r="BE16" s="31">
        <f t="shared" si="31"/>
        <v>11</v>
      </c>
      <c r="BF16" s="31">
        <f t="shared" si="2"/>
        <v>3</v>
      </c>
      <c r="BG16" s="31">
        <f t="shared" si="32"/>
        <v>14</v>
      </c>
      <c r="BH16" s="31">
        <f t="shared" si="3"/>
        <v>0</v>
      </c>
      <c r="BI16" s="31">
        <f t="shared" si="3"/>
        <v>0</v>
      </c>
      <c r="BJ16" s="31">
        <f t="shared" si="3"/>
        <v>0</v>
      </c>
      <c r="BK16" s="31">
        <f t="shared" si="33"/>
        <v>0</v>
      </c>
      <c r="BL16" s="31">
        <f t="shared" si="33"/>
        <v>0</v>
      </c>
      <c r="BM16" s="31">
        <f t="shared" si="34"/>
        <v>0</v>
      </c>
      <c r="BN16" s="31">
        <f t="shared" si="4"/>
        <v>0</v>
      </c>
      <c r="BO16" s="31">
        <f t="shared" si="4"/>
        <v>0</v>
      </c>
      <c r="BP16" s="31">
        <f t="shared" si="35"/>
        <v>0</v>
      </c>
      <c r="BQ16" s="31">
        <f t="shared" si="36"/>
        <v>0</v>
      </c>
      <c r="BR16" s="31">
        <f t="shared" si="36"/>
        <v>0</v>
      </c>
      <c r="BS16" s="31">
        <f t="shared" si="37"/>
        <v>0</v>
      </c>
      <c r="BT16" s="31">
        <f t="shared" si="5"/>
        <v>0</v>
      </c>
      <c r="BU16" s="32">
        <f t="shared" si="5"/>
        <v>0</v>
      </c>
      <c r="BV16" s="32">
        <f t="shared" si="38"/>
        <v>0</v>
      </c>
      <c r="BX16" s="30">
        <f t="shared" si="39"/>
        <v>960</v>
      </c>
      <c r="BY16" s="31">
        <f t="shared" si="40"/>
        <v>0</v>
      </c>
      <c r="BZ16" s="31">
        <f t="shared" si="41"/>
        <v>0</v>
      </c>
      <c r="CA16" s="31">
        <f t="shared" si="42"/>
        <v>0</v>
      </c>
      <c r="CB16" s="31">
        <f t="shared" si="43"/>
        <v>0</v>
      </c>
      <c r="CC16" s="32">
        <f t="shared" si="44"/>
        <v>960</v>
      </c>
      <c r="CD16" s="176">
        <f t="shared" si="6"/>
        <v>813.33333333333337</v>
      </c>
      <c r="CE16" s="24">
        <f t="shared" si="45"/>
        <v>3</v>
      </c>
      <c r="CF16" s="176">
        <f t="shared" si="7"/>
        <v>773.33333333333337</v>
      </c>
      <c r="CG16" s="24">
        <f t="shared" si="46"/>
        <v>4</v>
      </c>
      <c r="CH16" s="176">
        <f t="shared" si="8"/>
        <v>720</v>
      </c>
      <c r="CI16" s="24">
        <f t="shared" si="47"/>
        <v>5</v>
      </c>
      <c r="CK16" s="24">
        <f t="shared" si="9"/>
        <v>9.3023255813953494</v>
      </c>
      <c r="CM16" s="24">
        <f t="shared" si="10"/>
        <v>18.181818181818183</v>
      </c>
      <c r="CN16" s="24">
        <f t="shared" si="11"/>
        <v>13.513513513513514</v>
      </c>
      <c r="CO16" s="24">
        <f t="shared" si="12"/>
        <v>5.7142857142857144</v>
      </c>
      <c r="CP16" s="24">
        <f t="shared" si="13"/>
        <v>7.5</v>
      </c>
      <c r="CQ16" s="24">
        <f t="shared" si="14"/>
        <v>0</v>
      </c>
      <c r="CR16" s="24">
        <f t="shared" si="15"/>
        <v>0</v>
      </c>
      <c r="CS16" s="24">
        <f t="shared" si="16"/>
        <v>0</v>
      </c>
      <c r="CT16" s="24" t="e">
        <f t="shared" si="17"/>
        <v>#DIV/0!</v>
      </c>
      <c r="CU16" s="24" t="e">
        <f t="shared" si="18"/>
        <v>#DIV/0!</v>
      </c>
      <c r="CV16" s="24" t="e">
        <f t="shared" si="19"/>
        <v>#DIV/0!</v>
      </c>
      <c r="CW16" s="24">
        <f t="shared" si="20"/>
        <v>0</v>
      </c>
      <c r="CX16" s="24">
        <f t="shared" si="21"/>
        <v>0</v>
      </c>
      <c r="CY16" s="24" t="e">
        <f t="shared" si="22"/>
        <v>#DIV/0!</v>
      </c>
      <c r="CZ16" s="24" t="e">
        <f t="shared" si="23"/>
        <v>#DIV/0!</v>
      </c>
      <c r="DA16" s="24">
        <f t="shared" si="24"/>
        <v>0</v>
      </c>
      <c r="DB16" s="24">
        <f t="shared" si="25"/>
        <v>0</v>
      </c>
      <c r="DC16" s="24">
        <f t="shared" si="26"/>
        <v>0</v>
      </c>
      <c r="DE16" s="24">
        <f t="shared" si="48"/>
        <v>1</v>
      </c>
      <c r="DF16" s="24">
        <f t="shared" si="48"/>
        <v>1</v>
      </c>
      <c r="DG16" s="24">
        <f t="shared" si="49"/>
        <v>1</v>
      </c>
      <c r="DH16" s="24">
        <f t="shared" si="50"/>
        <v>1</v>
      </c>
      <c r="DI16" s="24">
        <f t="shared" si="27"/>
        <v>0</v>
      </c>
      <c r="DJ16" s="24">
        <f t="shared" si="27"/>
        <v>0</v>
      </c>
      <c r="DK16" s="24">
        <f t="shared" si="27"/>
        <v>0</v>
      </c>
      <c r="DL16" s="24">
        <f t="shared" si="27"/>
        <v>0</v>
      </c>
      <c r="DM16" s="24">
        <f t="shared" si="27"/>
        <v>0</v>
      </c>
      <c r="DN16" s="24">
        <f t="shared" si="28"/>
        <v>0</v>
      </c>
      <c r="DO16" s="24">
        <f t="shared" si="51"/>
        <v>0</v>
      </c>
      <c r="DP16" s="24">
        <f t="shared" si="51"/>
        <v>0</v>
      </c>
      <c r="DQ16" s="24">
        <f t="shared" si="51"/>
        <v>0</v>
      </c>
      <c r="DR16" s="24">
        <f t="shared" si="52"/>
        <v>0</v>
      </c>
      <c r="DS16" s="24">
        <f t="shared" si="53"/>
        <v>0</v>
      </c>
    </row>
    <row r="17" spans="1:123" ht="15.75" thickBot="1">
      <c r="A17" s="24" t="s">
        <v>231</v>
      </c>
      <c r="B17" s="25">
        <v>15</v>
      </c>
      <c r="C17" s="25" t="s">
        <v>246</v>
      </c>
      <c r="D17" s="85" t="s">
        <v>36</v>
      </c>
      <c r="E17" s="33"/>
      <c r="F17" s="33"/>
      <c r="G17" s="33">
        <v>3</v>
      </c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50" t="s">
        <v>36</v>
      </c>
      <c r="U17" s="33"/>
      <c r="V17" s="33">
        <v>1</v>
      </c>
      <c r="W17" s="33">
        <v>1</v>
      </c>
      <c r="X17" s="33">
        <v>1</v>
      </c>
      <c r="Y17" s="33">
        <v>2</v>
      </c>
      <c r="Z17" s="33"/>
      <c r="AA17" s="33">
        <v>1</v>
      </c>
      <c r="AB17" s="33"/>
      <c r="AC17" s="33"/>
      <c r="AD17" s="33"/>
      <c r="AE17" s="33"/>
      <c r="AF17" s="33"/>
      <c r="AG17" s="33"/>
      <c r="AH17" s="33"/>
      <c r="AI17" s="33"/>
      <c r="AJ17" s="50"/>
      <c r="AK17" s="93"/>
      <c r="AL17" s="33"/>
      <c r="AM17" s="33"/>
      <c r="AN17" s="36"/>
      <c r="AO17" s="36"/>
      <c r="AP17" s="36"/>
      <c r="AQ17" s="36"/>
      <c r="AR17" s="37"/>
      <c r="AS17" s="33"/>
      <c r="AT17" s="33"/>
      <c r="AU17" s="33"/>
      <c r="AV17" s="33"/>
      <c r="AW17" s="33"/>
      <c r="AX17" s="33"/>
      <c r="AY17" s="33"/>
      <c r="AZ17" s="38">
        <f t="shared" si="29"/>
        <v>2</v>
      </c>
      <c r="BA17" s="39">
        <f t="shared" si="0"/>
        <v>0</v>
      </c>
      <c r="BB17" s="40">
        <f t="shared" si="0"/>
        <v>1</v>
      </c>
      <c r="BC17" s="31">
        <f t="shared" si="30"/>
        <v>1</v>
      </c>
      <c r="BD17" s="40">
        <f t="shared" si="1"/>
        <v>4</v>
      </c>
      <c r="BE17" s="31">
        <f t="shared" si="31"/>
        <v>5</v>
      </c>
      <c r="BF17" s="40">
        <f t="shared" si="2"/>
        <v>1</v>
      </c>
      <c r="BG17" s="31">
        <f t="shared" si="32"/>
        <v>6</v>
      </c>
      <c r="BH17" s="40">
        <f t="shared" si="3"/>
        <v>2</v>
      </c>
      <c r="BI17" s="40">
        <f t="shared" si="3"/>
        <v>0</v>
      </c>
      <c r="BJ17" s="40">
        <f t="shared" si="3"/>
        <v>1</v>
      </c>
      <c r="BK17" s="40">
        <f t="shared" si="33"/>
        <v>0</v>
      </c>
      <c r="BL17" s="40">
        <f t="shared" si="33"/>
        <v>0</v>
      </c>
      <c r="BM17" s="31">
        <f t="shared" si="34"/>
        <v>0</v>
      </c>
      <c r="BN17" s="40">
        <f t="shared" si="4"/>
        <v>0</v>
      </c>
      <c r="BO17" s="40">
        <f t="shared" si="4"/>
        <v>0</v>
      </c>
      <c r="BP17" s="40">
        <f t="shared" si="35"/>
        <v>0</v>
      </c>
      <c r="BQ17" s="40">
        <f t="shared" si="36"/>
        <v>0</v>
      </c>
      <c r="BR17" s="40">
        <f t="shared" si="36"/>
        <v>0</v>
      </c>
      <c r="BS17" s="31">
        <f t="shared" si="37"/>
        <v>0</v>
      </c>
      <c r="BT17" s="40">
        <f t="shared" si="5"/>
        <v>0</v>
      </c>
      <c r="BU17" s="41">
        <f t="shared" si="5"/>
        <v>0</v>
      </c>
      <c r="BV17" s="41">
        <f t="shared" si="38"/>
        <v>0</v>
      </c>
      <c r="BW17" s="42"/>
      <c r="BX17" s="39">
        <f t="shared" si="39"/>
        <v>400</v>
      </c>
      <c r="BY17" s="40">
        <f t="shared" si="40"/>
        <v>0</v>
      </c>
      <c r="BZ17" s="40">
        <f t="shared" si="41"/>
        <v>5</v>
      </c>
      <c r="CA17" s="40">
        <f t="shared" si="42"/>
        <v>0</v>
      </c>
      <c r="CB17" s="40">
        <f t="shared" si="43"/>
        <v>0</v>
      </c>
      <c r="CC17" s="32">
        <f t="shared" si="44"/>
        <v>405</v>
      </c>
      <c r="CD17" s="176">
        <f t="shared" si="6"/>
        <v>258.33333333333337</v>
      </c>
      <c r="CE17" s="24">
        <f t="shared" si="45"/>
        <v>3</v>
      </c>
      <c r="CF17" s="176">
        <f t="shared" si="7"/>
        <v>218.33333333333334</v>
      </c>
      <c r="CG17" s="24">
        <f t="shared" si="46"/>
        <v>4</v>
      </c>
      <c r="CH17" s="176">
        <f t="shared" si="8"/>
        <v>165</v>
      </c>
      <c r="CI17" s="24">
        <f t="shared" si="47"/>
        <v>5</v>
      </c>
      <c r="CK17">
        <f t="shared" si="9"/>
        <v>3.9244186046511627</v>
      </c>
      <c r="CM17">
        <f t="shared" si="10"/>
        <v>0</v>
      </c>
      <c r="CN17">
        <f t="shared" si="11"/>
        <v>2.7027027027027026</v>
      </c>
      <c r="CO17">
        <f t="shared" si="12"/>
        <v>5.7142857142857144</v>
      </c>
      <c r="CP17">
        <f t="shared" si="13"/>
        <v>2.5</v>
      </c>
      <c r="CQ17">
        <f t="shared" si="14"/>
        <v>25</v>
      </c>
      <c r="CR17">
        <f t="shared" si="15"/>
        <v>0</v>
      </c>
      <c r="CS17">
        <f t="shared" si="16"/>
        <v>12.5</v>
      </c>
      <c r="CT17" t="e">
        <f t="shared" si="17"/>
        <v>#DIV/0!</v>
      </c>
      <c r="CU17" t="e">
        <f t="shared" si="18"/>
        <v>#DIV/0!</v>
      </c>
      <c r="CV17" t="e">
        <f t="shared" si="19"/>
        <v>#DIV/0!</v>
      </c>
      <c r="CW17">
        <f t="shared" si="20"/>
        <v>0</v>
      </c>
      <c r="CX17">
        <f t="shared" si="21"/>
        <v>0</v>
      </c>
      <c r="CY17" t="e">
        <f t="shared" si="22"/>
        <v>#DIV/0!</v>
      </c>
      <c r="CZ17" t="e">
        <f t="shared" si="23"/>
        <v>#DIV/0!</v>
      </c>
      <c r="DA17">
        <f t="shared" si="24"/>
        <v>0</v>
      </c>
      <c r="DB17">
        <f t="shared" si="25"/>
        <v>0</v>
      </c>
      <c r="DC17">
        <f t="shared" si="26"/>
        <v>0</v>
      </c>
      <c r="DE17" s="24">
        <f t="shared" si="48"/>
        <v>0</v>
      </c>
      <c r="DF17" s="24">
        <f t="shared" si="48"/>
        <v>1</v>
      </c>
      <c r="DG17" s="24">
        <f t="shared" si="49"/>
        <v>1</v>
      </c>
      <c r="DH17" s="24">
        <f t="shared" si="50"/>
        <v>1</v>
      </c>
      <c r="DI17" s="24">
        <f t="shared" si="27"/>
        <v>1</v>
      </c>
      <c r="DJ17" s="24">
        <f t="shared" si="27"/>
        <v>0</v>
      </c>
      <c r="DK17" s="24">
        <f t="shared" si="27"/>
        <v>1</v>
      </c>
      <c r="DL17" s="24">
        <f t="shared" si="27"/>
        <v>0</v>
      </c>
      <c r="DM17" s="24">
        <f t="shared" si="27"/>
        <v>0</v>
      </c>
      <c r="DN17" s="24">
        <f t="shared" si="28"/>
        <v>0</v>
      </c>
      <c r="DO17" s="24">
        <f t="shared" si="51"/>
        <v>0</v>
      </c>
      <c r="DP17" s="24">
        <f t="shared" si="51"/>
        <v>0</v>
      </c>
      <c r="DQ17" s="24">
        <f t="shared" si="51"/>
        <v>0</v>
      </c>
      <c r="DR17" s="24">
        <f t="shared" si="52"/>
        <v>0</v>
      </c>
      <c r="DS17" s="24">
        <f t="shared" si="53"/>
        <v>0</v>
      </c>
    </row>
    <row r="18" spans="1:123" ht="15.75" thickBot="1">
      <c r="A18" s="24" t="s">
        <v>231</v>
      </c>
      <c r="B18" s="25">
        <v>16</v>
      </c>
      <c r="C18" s="25" t="s">
        <v>247</v>
      </c>
      <c r="D18" s="85" t="s">
        <v>36</v>
      </c>
      <c r="E18" s="33">
        <v>1</v>
      </c>
      <c r="F18" s="33">
        <v>2</v>
      </c>
      <c r="G18" s="33">
        <v>3</v>
      </c>
      <c r="H18" s="33">
        <v>1</v>
      </c>
      <c r="I18" s="33"/>
      <c r="J18" s="33">
        <v>2</v>
      </c>
      <c r="K18" s="33">
        <v>1</v>
      </c>
      <c r="L18" s="33"/>
      <c r="M18" s="33"/>
      <c r="N18" s="33"/>
      <c r="O18" s="33"/>
      <c r="P18" s="33"/>
      <c r="Q18" s="33"/>
      <c r="R18" s="33"/>
      <c r="S18" s="33"/>
      <c r="T18" s="50" t="s">
        <v>36</v>
      </c>
      <c r="U18" s="33"/>
      <c r="V18" s="33">
        <v>1</v>
      </c>
      <c r="W18" s="33">
        <v>1</v>
      </c>
      <c r="X18" s="33"/>
      <c r="Y18" s="33"/>
      <c r="Z18" s="33">
        <v>1</v>
      </c>
      <c r="AA18" s="33">
        <v>1</v>
      </c>
      <c r="AB18" s="33"/>
      <c r="AC18" s="33"/>
      <c r="AD18" s="33"/>
      <c r="AE18" s="33"/>
      <c r="AF18" s="33"/>
      <c r="AG18" s="33"/>
      <c r="AH18" s="33"/>
      <c r="AI18" s="33"/>
      <c r="AJ18" s="91"/>
      <c r="AK18" s="93"/>
      <c r="AL18" s="33"/>
      <c r="AM18" s="33"/>
      <c r="AN18" s="36"/>
      <c r="AO18" s="36"/>
      <c r="AP18" s="36"/>
      <c r="AQ18" s="36"/>
      <c r="AR18" s="37"/>
      <c r="AS18" s="33"/>
      <c r="AT18" s="33"/>
      <c r="AU18" s="33"/>
      <c r="AV18" s="33"/>
      <c r="AW18" s="33"/>
      <c r="AX18" s="33"/>
      <c r="AY18" s="33"/>
      <c r="AZ18" s="38">
        <f t="shared" si="29"/>
        <v>2</v>
      </c>
      <c r="BA18" s="39">
        <f t="shared" si="0"/>
        <v>1</v>
      </c>
      <c r="BB18" s="40">
        <f t="shared" si="0"/>
        <v>3</v>
      </c>
      <c r="BC18" s="31">
        <f t="shared" si="30"/>
        <v>4</v>
      </c>
      <c r="BD18" s="40">
        <f t="shared" si="1"/>
        <v>4</v>
      </c>
      <c r="BE18" s="31">
        <f t="shared" si="31"/>
        <v>8</v>
      </c>
      <c r="BF18" s="40">
        <f t="shared" si="2"/>
        <v>1</v>
      </c>
      <c r="BG18" s="31">
        <f t="shared" si="32"/>
        <v>9</v>
      </c>
      <c r="BH18" s="40">
        <f t="shared" si="3"/>
        <v>0</v>
      </c>
      <c r="BI18" s="40">
        <f t="shared" si="3"/>
        <v>3</v>
      </c>
      <c r="BJ18" s="40">
        <f t="shared" si="3"/>
        <v>2</v>
      </c>
      <c r="BK18" s="40">
        <f t="shared" si="33"/>
        <v>0</v>
      </c>
      <c r="BL18" s="40">
        <f t="shared" si="33"/>
        <v>0</v>
      </c>
      <c r="BM18" s="31">
        <f t="shared" si="34"/>
        <v>0</v>
      </c>
      <c r="BN18" s="40">
        <f t="shared" si="4"/>
        <v>0</v>
      </c>
      <c r="BO18" s="40">
        <f t="shared" si="4"/>
        <v>0</v>
      </c>
      <c r="BP18" s="40">
        <f t="shared" si="35"/>
        <v>0</v>
      </c>
      <c r="BQ18" s="40">
        <f t="shared" si="36"/>
        <v>0</v>
      </c>
      <c r="BR18" s="40">
        <f t="shared" si="36"/>
        <v>0</v>
      </c>
      <c r="BS18" s="31">
        <f t="shared" si="37"/>
        <v>0</v>
      </c>
      <c r="BT18" s="40">
        <f t="shared" si="5"/>
        <v>0</v>
      </c>
      <c r="BU18" s="41">
        <f t="shared" si="5"/>
        <v>0</v>
      </c>
      <c r="BV18" s="41">
        <f t="shared" si="38"/>
        <v>0</v>
      </c>
      <c r="BW18" s="42"/>
      <c r="BX18" s="39">
        <f t="shared" si="39"/>
        <v>620</v>
      </c>
      <c r="BY18" s="40">
        <f t="shared" si="40"/>
        <v>30</v>
      </c>
      <c r="BZ18" s="40">
        <f t="shared" si="41"/>
        <v>10</v>
      </c>
      <c r="CA18" s="40">
        <f t="shared" si="42"/>
        <v>0</v>
      </c>
      <c r="CB18" s="40">
        <f t="shared" si="43"/>
        <v>0</v>
      </c>
      <c r="CC18" s="32">
        <f t="shared" si="44"/>
        <v>660</v>
      </c>
      <c r="CD18" s="176">
        <f t="shared" si="6"/>
        <v>513.33333333333337</v>
      </c>
      <c r="CE18" s="24">
        <f t="shared" si="45"/>
        <v>3</v>
      </c>
      <c r="CF18" s="176">
        <f t="shared" si="7"/>
        <v>473.33333333333337</v>
      </c>
      <c r="CG18" s="24">
        <f t="shared" si="46"/>
        <v>4</v>
      </c>
      <c r="CH18" s="176">
        <f t="shared" si="8"/>
        <v>420</v>
      </c>
      <c r="CI18" s="24">
        <f t="shared" si="47"/>
        <v>5</v>
      </c>
      <c r="CK18">
        <f t="shared" si="9"/>
        <v>6.395348837209303</v>
      </c>
      <c r="CM18">
        <f t="shared" si="10"/>
        <v>9.0909090909090917</v>
      </c>
      <c r="CN18">
        <f t="shared" si="11"/>
        <v>8.1081081081081088</v>
      </c>
      <c r="CO18">
        <f t="shared" si="12"/>
        <v>5.7142857142857144</v>
      </c>
      <c r="CP18">
        <f t="shared" si="13"/>
        <v>2.5</v>
      </c>
      <c r="CQ18">
        <f t="shared" si="14"/>
        <v>0</v>
      </c>
      <c r="CR18">
        <f t="shared" si="15"/>
        <v>25</v>
      </c>
      <c r="CS18">
        <f t="shared" si="16"/>
        <v>25</v>
      </c>
      <c r="CT18" t="e">
        <f t="shared" si="17"/>
        <v>#DIV/0!</v>
      </c>
      <c r="CU18" t="e">
        <f t="shared" si="18"/>
        <v>#DIV/0!</v>
      </c>
      <c r="CV18" t="e">
        <f t="shared" si="19"/>
        <v>#DIV/0!</v>
      </c>
      <c r="CW18">
        <f t="shared" si="20"/>
        <v>0</v>
      </c>
      <c r="CX18">
        <f t="shared" si="21"/>
        <v>0</v>
      </c>
      <c r="CY18" t="e">
        <f t="shared" si="22"/>
        <v>#DIV/0!</v>
      </c>
      <c r="CZ18" t="e">
        <f t="shared" si="23"/>
        <v>#DIV/0!</v>
      </c>
      <c r="DA18">
        <f t="shared" si="24"/>
        <v>0</v>
      </c>
      <c r="DB18">
        <f t="shared" si="25"/>
        <v>0</v>
      </c>
      <c r="DC18">
        <f t="shared" si="26"/>
        <v>0</v>
      </c>
      <c r="DE18" s="24">
        <f t="shared" si="48"/>
        <v>1</v>
      </c>
      <c r="DF18" s="24">
        <f t="shared" si="48"/>
        <v>1</v>
      </c>
      <c r="DG18" s="24">
        <f t="shared" si="49"/>
        <v>1</v>
      </c>
      <c r="DH18" s="24">
        <f t="shared" si="50"/>
        <v>1</v>
      </c>
      <c r="DI18" s="24">
        <f t="shared" si="27"/>
        <v>0</v>
      </c>
      <c r="DJ18" s="24">
        <f t="shared" si="27"/>
        <v>1</v>
      </c>
      <c r="DK18" s="24">
        <f t="shared" si="27"/>
        <v>1</v>
      </c>
      <c r="DL18" s="24">
        <f t="shared" si="27"/>
        <v>0</v>
      </c>
      <c r="DM18" s="24">
        <f t="shared" si="27"/>
        <v>0</v>
      </c>
      <c r="DN18" s="24">
        <f t="shared" si="28"/>
        <v>0</v>
      </c>
      <c r="DO18" s="24">
        <f t="shared" si="51"/>
        <v>0</v>
      </c>
      <c r="DP18" s="24">
        <f t="shared" si="51"/>
        <v>0</v>
      </c>
      <c r="DQ18" s="24">
        <f t="shared" si="51"/>
        <v>0</v>
      </c>
      <c r="DR18" s="24">
        <f t="shared" si="52"/>
        <v>0</v>
      </c>
      <c r="DS18" s="24">
        <f t="shared" si="53"/>
        <v>0</v>
      </c>
    </row>
    <row r="19" spans="1:123" ht="15.75" thickBot="1">
      <c r="A19" s="24" t="s">
        <v>231</v>
      </c>
      <c r="B19" s="25">
        <v>17</v>
      </c>
      <c r="C19" s="25" t="s">
        <v>248</v>
      </c>
      <c r="D19" s="85" t="s">
        <v>76</v>
      </c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119"/>
      <c r="T19" s="127" t="s">
        <v>36</v>
      </c>
      <c r="U19" s="37"/>
      <c r="V19" s="33"/>
      <c r="W19" s="33">
        <v>4</v>
      </c>
      <c r="X19" s="33">
        <v>1</v>
      </c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50"/>
      <c r="AK19" s="93"/>
      <c r="AL19" s="33"/>
      <c r="AM19" s="33"/>
      <c r="AN19" s="36"/>
      <c r="AO19" s="36"/>
      <c r="AP19" s="36"/>
      <c r="AQ19" s="36"/>
      <c r="AR19" s="37"/>
      <c r="AS19" s="33"/>
      <c r="AT19" s="33"/>
      <c r="AU19" s="33"/>
      <c r="AV19" s="33"/>
      <c r="AW19" s="33"/>
      <c r="AX19" s="33"/>
      <c r="AY19" s="33"/>
      <c r="AZ19" s="38">
        <f t="shared" si="29"/>
        <v>1</v>
      </c>
      <c r="BA19" s="39">
        <f>SUM(E19,U19,AK19)</f>
        <v>0</v>
      </c>
      <c r="BB19" s="40">
        <f>SUM(F19,V19,AL19)</f>
        <v>0</v>
      </c>
      <c r="BC19" s="31">
        <f t="shared" si="30"/>
        <v>0</v>
      </c>
      <c r="BD19" s="40">
        <f t="shared" si="1"/>
        <v>4</v>
      </c>
      <c r="BE19" s="31">
        <f t="shared" si="31"/>
        <v>4</v>
      </c>
      <c r="BF19" s="40">
        <f t="shared" si="2"/>
        <v>1</v>
      </c>
      <c r="BG19" s="31">
        <f t="shared" si="32"/>
        <v>5</v>
      </c>
      <c r="BH19" s="40">
        <f t="shared" si="3"/>
        <v>0</v>
      </c>
      <c r="BI19" s="40">
        <f t="shared" si="3"/>
        <v>0</v>
      </c>
      <c r="BJ19" s="40">
        <f t="shared" si="3"/>
        <v>0</v>
      </c>
      <c r="BK19" s="40">
        <f t="shared" si="33"/>
        <v>0</v>
      </c>
      <c r="BL19" s="40">
        <f t="shared" si="33"/>
        <v>0</v>
      </c>
      <c r="BM19" s="31">
        <f t="shared" si="34"/>
        <v>0</v>
      </c>
      <c r="BN19" s="40">
        <f t="shared" si="4"/>
        <v>0</v>
      </c>
      <c r="BO19" s="40">
        <f t="shared" si="4"/>
        <v>0</v>
      </c>
      <c r="BP19" s="40">
        <f t="shared" si="35"/>
        <v>0</v>
      </c>
      <c r="BQ19" s="40">
        <f t="shared" si="36"/>
        <v>0</v>
      </c>
      <c r="BR19" s="40">
        <f t="shared" si="36"/>
        <v>0</v>
      </c>
      <c r="BS19" s="31">
        <f t="shared" si="37"/>
        <v>0</v>
      </c>
      <c r="BT19" s="40">
        <f t="shared" si="5"/>
        <v>0</v>
      </c>
      <c r="BU19" s="41">
        <f t="shared" si="5"/>
        <v>0</v>
      </c>
      <c r="BV19" s="41">
        <f t="shared" si="38"/>
        <v>0</v>
      </c>
      <c r="BW19" s="42"/>
      <c r="BX19" s="39">
        <f t="shared" si="39"/>
        <v>280</v>
      </c>
      <c r="BY19" s="40">
        <f t="shared" si="40"/>
        <v>0</v>
      </c>
      <c r="BZ19" s="40">
        <f t="shared" si="41"/>
        <v>0</v>
      </c>
      <c r="CA19" s="40">
        <f t="shared" si="42"/>
        <v>0</v>
      </c>
      <c r="CB19" s="40">
        <f t="shared" si="43"/>
        <v>0</v>
      </c>
      <c r="CC19" s="32">
        <f t="shared" si="44"/>
        <v>280</v>
      </c>
      <c r="CD19" s="176">
        <f t="shared" si="6"/>
        <v>206.66666666666669</v>
      </c>
      <c r="CE19" s="24">
        <f t="shared" si="45"/>
        <v>3</v>
      </c>
      <c r="CF19" s="176">
        <f t="shared" si="7"/>
        <v>186.66666666666669</v>
      </c>
      <c r="CG19" s="24">
        <f t="shared" si="46"/>
        <v>4</v>
      </c>
      <c r="CH19" s="176">
        <f t="shared" si="8"/>
        <v>160</v>
      </c>
      <c r="CI19" s="24">
        <f t="shared" si="47"/>
        <v>5</v>
      </c>
      <c r="CK19">
        <f t="shared" si="9"/>
        <v>2.7131782945736433</v>
      </c>
      <c r="CM19">
        <f t="shared" si="10"/>
        <v>0</v>
      </c>
      <c r="CN19">
        <f t="shared" si="11"/>
        <v>0</v>
      </c>
      <c r="CO19">
        <f t="shared" si="12"/>
        <v>5.7142857142857144</v>
      </c>
      <c r="CP19">
        <f t="shared" si="13"/>
        <v>2.5</v>
      </c>
      <c r="CQ19">
        <f t="shared" si="14"/>
        <v>0</v>
      </c>
      <c r="CR19">
        <f t="shared" si="15"/>
        <v>0</v>
      </c>
      <c r="CS19">
        <f t="shared" si="16"/>
        <v>0</v>
      </c>
      <c r="CT19" t="e">
        <f t="shared" si="17"/>
        <v>#DIV/0!</v>
      </c>
      <c r="CU19" t="e">
        <f t="shared" si="18"/>
        <v>#DIV/0!</v>
      </c>
      <c r="CV19" t="e">
        <f t="shared" si="19"/>
        <v>#DIV/0!</v>
      </c>
      <c r="CW19">
        <f t="shared" si="20"/>
        <v>0</v>
      </c>
      <c r="CX19">
        <f t="shared" si="21"/>
        <v>0</v>
      </c>
      <c r="CY19" t="e">
        <f t="shared" si="22"/>
        <v>#DIV/0!</v>
      </c>
      <c r="CZ19" t="e">
        <f t="shared" si="23"/>
        <v>#DIV/0!</v>
      </c>
      <c r="DA19">
        <f t="shared" si="24"/>
        <v>0</v>
      </c>
      <c r="DB19">
        <f t="shared" si="25"/>
        <v>0</v>
      </c>
      <c r="DC19">
        <f t="shared" si="26"/>
        <v>0</v>
      </c>
      <c r="DE19" s="24">
        <f t="shared" si="48"/>
        <v>0</v>
      </c>
      <c r="DF19" s="24">
        <f t="shared" si="48"/>
        <v>0</v>
      </c>
      <c r="DG19" s="24">
        <f t="shared" si="49"/>
        <v>1</v>
      </c>
      <c r="DH19" s="24">
        <f t="shared" si="50"/>
        <v>1</v>
      </c>
      <c r="DI19" s="24">
        <f t="shared" ref="DI19:DM20" si="54">COUNTIF(BH19,"&lt;&gt;0")</f>
        <v>0</v>
      </c>
      <c r="DJ19" s="24">
        <f t="shared" si="54"/>
        <v>0</v>
      </c>
      <c r="DK19" s="24">
        <f t="shared" si="54"/>
        <v>0</v>
      </c>
      <c r="DL19" s="24">
        <f t="shared" si="54"/>
        <v>0</v>
      </c>
      <c r="DM19" s="24">
        <f t="shared" si="54"/>
        <v>0</v>
      </c>
      <c r="DN19" s="24">
        <f t="shared" si="28"/>
        <v>0</v>
      </c>
      <c r="DO19" s="24">
        <f t="shared" si="51"/>
        <v>0</v>
      </c>
      <c r="DP19" s="24">
        <f t="shared" si="51"/>
        <v>0</v>
      </c>
      <c r="DQ19" s="24">
        <f t="shared" si="51"/>
        <v>0</v>
      </c>
      <c r="DR19" s="24">
        <f t="shared" si="52"/>
        <v>0</v>
      </c>
      <c r="DS19" s="24">
        <f t="shared" si="53"/>
        <v>0</v>
      </c>
    </row>
    <row r="20" spans="1:123" ht="15.75" thickBot="1">
      <c r="A20" s="24" t="s">
        <v>231</v>
      </c>
      <c r="B20" s="25">
        <v>18</v>
      </c>
      <c r="C20" s="25" t="s">
        <v>249</v>
      </c>
      <c r="D20" s="50" t="s">
        <v>36</v>
      </c>
      <c r="E20" s="33"/>
      <c r="F20" s="33"/>
      <c r="G20" s="33"/>
      <c r="H20" s="33">
        <v>1</v>
      </c>
      <c r="I20" s="33"/>
      <c r="J20" s="33">
        <v>6</v>
      </c>
      <c r="K20" s="33">
        <v>1</v>
      </c>
      <c r="L20" s="33"/>
      <c r="M20" s="33"/>
      <c r="N20" s="227"/>
      <c r="O20" s="227"/>
      <c r="P20" s="33"/>
      <c r="Q20" s="33"/>
      <c r="R20" s="226">
        <v>2</v>
      </c>
      <c r="S20" s="229">
        <v>1</v>
      </c>
      <c r="T20" s="127" t="s">
        <v>76</v>
      </c>
      <c r="U20" s="37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50"/>
      <c r="AK20" s="93"/>
      <c r="AL20" s="33"/>
      <c r="AM20" s="33"/>
      <c r="AN20" s="36"/>
      <c r="AO20" s="36"/>
      <c r="AP20" s="36"/>
      <c r="AQ20" s="36"/>
      <c r="AR20" s="37"/>
      <c r="AS20" s="33"/>
      <c r="AT20" s="33"/>
      <c r="AU20" s="33"/>
      <c r="AV20" s="33"/>
      <c r="AW20" s="33"/>
      <c r="AX20" s="33"/>
      <c r="AY20" s="33"/>
      <c r="AZ20" s="38">
        <f t="shared" si="29"/>
        <v>1</v>
      </c>
      <c r="BA20" s="39">
        <f>SUM(E20,U20,AK20)</f>
        <v>0</v>
      </c>
      <c r="BB20" s="40">
        <f>SUM(F20,V20,AL20)</f>
        <v>0</v>
      </c>
      <c r="BC20" s="31">
        <f t="shared" si="30"/>
        <v>0</v>
      </c>
      <c r="BD20" s="40">
        <f t="shared" si="1"/>
        <v>0</v>
      </c>
      <c r="BE20" s="31">
        <f t="shared" si="31"/>
        <v>0</v>
      </c>
      <c r="BF20" s="40">
        <f t="shared" si="2"/>
        <v>1</v>
      </c>
      <c r="BG20" s="31">
        <f t="shared" si="32"/>
        <v>1</v>
      </c>
      <c r="BH20" s="40">
        <f t="shared" si="3"/>
        <v>0</v>
      </c>
      <c r="BI20" s="40">
        <f t="shared" si="3"/>
        <v>6</v>
      </c>
      <c r="BJ20" s="40">
        <f t="shared" si="3"/>
        <v>1</v>
      </c>
      <c r="BK20" s="40">
        <f t="shared" si="33"/>
        <v>0</v>
      </c>
      <c r="BL20" s="40">
        <f t="shared" si="33"/>
        <v>0</v>
      </c>
      <c r="BM20" s="31">
        <f t="shared" si="34"/>
        <v>0</v>
      </c>
      <c r="BN20" s="40">
        <f t="shared" si="4"/>
        <v>0</v>
      </c>
      <c r="BO20" s="40">
        <f t="shared" si="4"/>
        <v>0</v>
      </c>
      <c r="BP20" s="40">
        <f t="shared" si="35"/>
        <v>0</v>
      </c>
      <c r="BQ20" s="40">
        <f t="shared" si="36"/>
        <v>0</v>
      </c>
      <c r="BR20" s="40">
        <f t="shared" si="36"/>
        <v>0</v>
      </c>
      <c r="BS20" s="31">
        <f t="shared" si="37"/>
        <v>0</v>
      </c>
      <c r="BT20" s="40">
        <f t="shared" si="5"/>
        <v>2</v>
      </c>
      <c r="BU20" s="41">
        <f t="shared" si="5"/>
        <v>1</v>
      </c>
      <c r="BV20" s="41">
        <f t="shared" si="38"/>
        <v>1</v>
      </c>
      <c r="BW20" s="42"/>
      <c r="BX20" s="39">
        <f t="shared" si="39"/>
        <v>40</v>
      </c>
      <c r="BY20" s="40">
        <f t="shared" si="40"/>
        <v>30</v>
      </c>
      <c r="BZ20" s="40">
        <f t="shared" si="41"/>
        <v>5</v>
      </c>
      <c r="CA20" s="40">
        <f t="shared" si="42"/>
        <v>0</v>
      </c>
      <c r="CB20" s="40">
        <f t="shared" si="43"/>
        <v>60</v>
      </c>
      <c r="CC20" s="32">
        <f t="shared" si="44"/>
        <v>135</v>
      </c>
      <c r="CD20" s="176">
        <f t="shared" si="6"/>
        <v>61.666666666666671</v>
      </c>
      <c r="CE20" s="24">
        <f t="shared" si="45"/>
        <v>3</v>
      </c>
      <c r="CF20" s="176">
        <f t="shared" si="7"/>
        <v>41.666666666666671</v>
      </c>
      <c r="CG20" s="24">
        <f t="shared" si="46"/>
        <v>4</v>
      </c>
      <c r="CH20" s="176">
        <f t="shared" si="8"/>
        <v>15</v>
      </c>
      <c r="CI20" s="24">
        <f t="shared" si="47"/>
        <v>5</v>
      </c>
      <c r="CK20">
        <f t="shared" si="9"/>
        <v>1.308139534883721</v>
      </c>
      <c r="CM20">
        <f t="shared" si="10"/>
        <v>0</v>
      </c>
      <c r="CN20">
        <f t="shared" si="11"/>
        <v>0</v>
      </c>
      <c r="CO20">
        <f t="shared" si="12"/>
        <v>0</v>
      </c>
      <c r="CP20">
        <f t="shared" si="13"/>
        <v>2.5</v>
      </c>
      <c r="CQ20">
        <f t="shared" si="14"/>
        <v>0</v>
      </c>
      <c r="CR20">
        <f t="shared" si="15"/>
        <v>50</v>
      </c>
      <c r="CS20">
        <f t="shared" si="16"/>
        <v>12.5</v>
      </c>
      <c r="CT20" t="e">
        <f t="shared" si="17"/>
        <v>#DIV/0!</v>
      </c>
      <c r="CU20" t="e">
        <f t="shared" si="18"/>
        <v>#DIV/0!</v>
      </c>
      <c r="CV20" t="e">
        <f t="shared" si="19"/>
        <v>#DIV/0!</v>
      </c>
      <c r="CW20">
        <f t="shared" si="20"/>
        <v>0</v>
      </c>
      <c r="CX20">
        <f t="shared" si="21"/>
        <v>0</v>
      </c>
      <c r="CY20" t="e">
        <f t="shared" si="22"/>
        <v>#DIV/0!</v>
      </c>
      <c r="CZ20" t="e">
        <f t="shared" si="23"/>
        <v>#DIV/0!</v>
      </c>
      <c r="DA20">
        <f t="shared" si="24"/>
        <v>100</v>
      </c>
      <c r="DB20">
        <f t="shared" si="25"/>
        <v>50</v>
      </c>
      <c r="DC20">
        <f t="shared" si="26"/>
        <v>50</v>
      </c>
      <c r="DE20" s="24">
        <f t="shared" si="48"/>
        <v>0</v>
      </c>
      <c r="DF20" s="24">
        <f t="shared" si="48"/>
        <v>0</v>
      </c>
      <c r="DG20" s="24">
        <f t="shared" si="49"/>
        <v>0</v>
      </c>
      <c r="DH20" s="24">
        <f t="shared" si="50"/>
        <v>1</v>
      </c>
      <c r="DI20" s="24">
        <f t="shared" si="54"/>
        <v>0</v>
      </c>
      <c r="DJ20" s="24">
        <f t="shared" si="54"/>
        <v>1</v>
      </c>
      <c r="DK20" s="24">
        <f t="shared" si="54"/>
        <v>1</v>
      </c>
      <c r="DL20" s="24">
        <f t="shared" si="54"/>
        <v>0</v>
      </c>
      <c r="DM20" s="24">
        <f t="shared" si="54"/>
        <v>0</v>
      </c>
      <c r="DN20" s="24">
        <f t="shared" si="28"/>
        <v>0</v>
      </c>
      <c r="DO20" s="24">
        <f t="shared" si="51"/>
        <v>0</v>
      </c>
      <c r="DP20" s="24">
        <f t="shared" si="51"/>
        <v>0</v>
      </c>
      <c r="DQ20" s="24">
        <f t="shared" si="51"/>
        <v>0</v>
      </c>
      <c r="DR20" s="24">
        <f t="shared" si="52"/>
        <v>1</v>
      </c>
      <c r="DS20" s="24">
        <f t="shared" si="53"/>
        <v>1</v>
      </c>
    </row>
    <row r="21" spans="1:123" ht="15.75" thickBot="1">
      <c r="A21" s="44"/>
      <c r="B21" s="45"/>
      <c r="C21" s="46"/>
      <c r="D21" s="47"/>
      <c r="E21" s="48"/>
      <c r="F21" s="49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50"/>
      <c r="U21" s="49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  <c r="AJ21" s="50"/>
      <c r="AK21" s="49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50">
        <f>SUM(AZ3:AZ20)</f>
        <v>32</v>
      </c>
      <c r="BA21" s="51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52"/>
      <c r="BW21" s="44"/>
      <c r="BX21" s="45"/>
      <c r="BY21" s="45"/>
      <c r="BZ21" s="45"/>
      <c r="CA21" s="45"/>
      <c r="CB21" s="45"/>
      <c r="CC21" s="45"/>
      <c r="CD21" s="44"/>
      <c r="CE21" s="44"/>
      <c r="CF21" s="44"/>
      <c r="CG21" s="44"/>
      <c r="CH21" s="44"/>
      <c r="CI21" s="44"/>
    </row>
    <row r="22" spans="1:123" ht="15.75" thickBot="1">
      <c r="C22" s="8" t="s">
        <v>38</v>
      </c>
      <c r="D22" s="8"/>
      <c r="E22" s="119">
        <v>1</v>
      </c>
      <c r="F22" s="119">
        <v>3</v>
      </c>
      <c r="G22" s="119">
        <v>5</v>
      </c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>
        <v>1</v>
      </c>
      <c r="V22" s="53">
        <v>2</v>
      </c>
      <c r="W22" s="53">
        <v>7</v>
      </c>
      <c r="X22" s="53">
        <v>1</v>
      </c>
      <c r="Y22" s="53">
        <v>1</v>
      </c>
      <c r="Z22" s="53">
        <v>1</v>
      </c>
      <c r="AA22" s="53">
        <v>1</v>
      </c>
      <c r="AB22" s="92"/>
      <c r="AC22" s="92"/>
      <c r="AD22" s="92"/>
      <c r="AE22" s="92"/>
      <c r="AF22" s="92"/>
      <c r="AG22" s="92"/>
      <c r="AH22" s="92"/>
      <c r="AI22" s="92"/>
      <c r="AJ22" s="92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8">
        <f>AZ21/2</f>
        <v>16</v>
      </c>
      <c r="BA22" s="1">
        <f>SUM(E22,U22,AK22)</f>
        <v>2</v>
      </c>
      <c r="BB22" s="54">
        <f>SUM(F22,V22,AL22)</f>
        <v>5</v>
      </c>
      <c r="BC22" s="54"/>
      <c r="BD22" s="54">
        <f>SUM(G22,W22,AM22)</f>
        <v>12</v>
      </c>
      <c r="BE22" s="54"/>
      <c r="BF22" s="54">
        <f>SUM(H22,X22,AN22)</f>
        <v>1</v>
      </c>
      <c r="BG22" s="54"/>
      <c r="BH22" s="54">
        <f>SUM(I22,Y22,AO22)</f>
        <v>1</v>
      </c>
      <c r="BI22" s="54">
        <f>SUM(J22,Z22,AP22)</f>
        <v>1</v>
      </c>
      <c r="BJ22" s="54">
        <f>SUM(K22,AA22,AQ22)</f>
        <v>1</v>
      </c>
      <c r="BK22" s="55">
        <f>SUM(AR22,AB22,L22)</f>
        <v>0</v>
      </c>
      <c r="BL22" s="55">
        <f>SUM(AS22,AC22,M22)</f>
        <v>0</v>
      </c>
      <c r="BM22" s="55"/>
      <c r="BN22" s="55">
        <f>SUM(AT22,AD22,N22)</f>
        <v>0</v>
      </c>
      <c r="BO22" s="55"/>
      <c r="BP22" s="55">
        <f>SUM(AU22,AE22,O22)</f>
        <v>0</v>
      </c>
      <c r="BQ22" s="55">
        <f>SUM(AV22,AF22,P22)</f>
        <v>0</v>
      </c>
      <c r="BR22" s="55">
        <f>SUM(AW22,AG22,Q22)</f>
        <v>0</v>
      </c>
      <c r="BS22" s="55"/>
      <c r="BT22" s="55">
        <f>SUM(AX22,AH22,R22)</f>
        <v>0</v>
      </c>
      <c r="BU22" s="55"/>
      <c r="BV22" s="56">
        <f>SUM(AY22,AI22,S22)</f>
        <v>0</v>
      </c>
      <c r="CA22" s="57"/>
      <c r="CB22" s="57"/>
      <c r="CC22">
        <f>SUM(CC3:CC20)</f>
        <v>10320</v>
      </c>
    </row>
    <row r="23" spans="1:123">
      <c r="BI23" s="22"/>
      <c r="BY23" s="22"/>
      <c r="CJ23">
        <f>SUM(CJ3:CJ20)</f>
        <v>0</v>
      </c>
      <c r="CK23">
        <f>SUM(CK3:CK20)</f>
        <v>100.00000000000001</v>
      </c>
      <c r="CM23">
        <f t="shared" ref="CM23:DC23" si="55">SUM(CM3:CM20)</f>
        <v>100.00000000000001</v>
      </c>
      <c r="CN23">
        <f t="shared" si="55"/>
        <v>100.00000000000003</v>
      </c>
      <c r="CO23">
        <f t="shared" si="55"/>
        <v>99.999999999999986</v>
      </c>
      <c r="CP23">
        <f t="shared" si="55"/>
        <v>100</v>
      </c>
      <c r="CQ23">
        <f t="shared" si="55"/>
        <v>100</v>
      </c>
      <c r="CR23">
        <f t="shared" si="55"/>
        <v>100</v>
      </c>
      <c r="CS23">
        <f t="shared" si="55"/>
        <v>100</v>
      </c>
      <c r="CT23" t="e">
        <f t="shared" si="55"/>
        <v>#DIV/0!</v>
      </c>
      <c r="CU23" t="e">
        <f t="shared" si="55"/>
        <v>#DIV/0!</v>
      </c>
      <c r="CV23" t="e">
        <f t="shared" si="55"/>
        <v>#DIV/0!</v>
      </c>
      <c r="CW23">
        <f t="shared" si="55"/>
        <v>100</v>
      </c>
      <c r="CX23">
        <f t="shared" si="55"/>
        <v>100</v>
      </c>
      <c r="CY23" t="e">
        <f t="shared" si="55"/>
        <v>#DIV/0!</v>
      </c>
      <c r="CZ23" t="e">
        <f t="shared" si="55"/>
        <v>#DIV/0!</v>
      </c>
      <c r="DA23">
        <f t="shared" si="55"/>
        <v>100</v>
      </c>
      <c r="DB23">
        <f t="shared" si="55"/>
        <v>100</v>
      </c>
      <c r="DC23">
        <f t="shared" si="55"/>
        <v>100</v>
      </c>
    </row>
    <row r="24" spans="1:123" ht="15.75" thickBot="1"/>
    <row r="25" spans="1:123" ht="15.75" thickBot="1">
      <c r="D25" t="s">
        <v>39</v>
      </c>
      <c r="E25" t="s">
        <v>40</v>
      </c>
      <c r="F25" t="s">
        <v>41</v>
      </c>
      <c r="U25" s="57"/>
      <c r="BA25" s="18" t="s">
        <v>8</v>
      </c>
      <c r="BB25" s="19" t="s">
        <v>9</v>
      </c>
      <c r="BC25" s="19"/>
      <c r="BD25" s="19" t="s">
        <v>10</v>
      </c>
      <c r="BE25" s="19"/>
      <c r="BF25" s="19" t="s">
        <v>11</v>
      </c>
      <c r="BG25" s="19"/>
      <c r="BH25" s="19" t="s">
        <v>12</v>
      </c>
      <c r="BI25" s="19" t="s">
        <v>13</v>
      </c>
      <c r="BJ25" s="19" t="s">
        <v>14</v>
      </c>
      <c r="BK25" s="19" t="s">
        <v>15</v>
      </c>
      <c r="BL25" s="19" t="s">
        <v>16</v>
      </c>
      <c r="BM25" s="19"/>
      <c r="BN25" s="19" t="s">
        <v>17</v>
      </c>
      <c r="BO25" s="19"/>
      <c r="BP25" s="19" t="s">
        <v>27</v>
      </c>
      <c r="BQ25" s="19" t="s">
        <v>19</v>
      </c>
      <c r="BR25" s="19" t="s">
        <v>20</v>
      </c>
      <c r="BS25" s="19"/>
      <c r="BT25" s="19" t="s">
        <v>21</v>
      </c>
      <c r="BU25" s="19"/>
      <c r="BV25" s="21" t="s">
        <v>22</v>
      </c>
      <c r="BW25" s="295" t="s">
        <v>42</v>
      </c>
      <c r="BX25" s="296"/>
      <c r="BY25" s="296"/>
      <c r="BZ25" s="296"/>
      <c r="CA25" s="297"/>
      <c r="CB25" s="290" t="s">
        <v>483</v>
      </c>
      <c r="CC25" s="291"/>
    </row>
    <row r="26" spans="1:123" ht="15.75" thickBot="1">
      <c r="D26">
        <v>2007</v>
      </c>
      <c r="E26">
        <v>2008</v>
      </c>
      <c r="F26">
        <v>2009</v>
      </c>
      <c r="G26" t="s">
        <v>43</v>
      </c>
      <c r="AY26" s="292" t="s">
        <v>44</v>
      </c>
      <c r="AZ26" s="282"/>
      <c r="BA26" s="282"/>
      <c r="BB26" s="282"/>
      <c r="BC26" s="282"/>
      <c r="BD26" s="282"/>
      <c r="BE26" s="282"/>
      <c r="BF26" s="282"/>
      <c r="BG26" s="282"/>
      <c r="BH26" s="282"/>
      <c r="BI26" s="282"/>
      <c r="BJ26" s="282"/>
      <c r="BK26" s="282"/>
      <c r="BL26" s="282"/>
      <c r="BM26" s="282"/>
      <c r="BN26" s="282"/>
      <c r="BO26" s="282"/>
      <c r="BP26" s="282"/>
      <c r="BQ26" s="282"/>
      <c r="BR26" s="282"/>
      <c r="BS26" s="282"/>
      <c r="BT26" s="282"/>
      <c r="BU26" s="282"/>
      <c r="BV26" s="282"/>
      <c r="BW26" s="293" t="s">
        <v>45</v>
      </c>
      <c r="BX26" s="294"/>
      <c r="BY26" s="58"/>
      <c r="BZ26" s="58"/>
      <c r="CA26" s="59">
        <f>SUM(BA28:BV28)</f>
        <v>172</v>
      </c>
      <c r="CB26" s="221">
        <v>0.8</v>
      </c>
      <c r="CC26" s="62">
        <f>PERCENTILE($CC$1:$CC20,0.8)</f>
        <v>903.00000000000011</v>
      </c>
    </row>
    <row r="27" spans="1:123" ht="15.75" thickBot="1">
      <c r="C27" t="s">
        <v>46</v>
      </c>
      <c r="D27">
        <f>COUNTIF(D3:D20,"P")</f>
        <v>15</v>
      </c>
      <c r="E27">
        <f>COUNTIF(T3:T20,"P")</f>
        <v>17</v>
      </c>
      <c r="G27">
        <f>AVERAGE(D27:F27)</f>
        <v>16</v>
      </c>
      <c r="AP27" s="57"/>
      <c r="AQ27" s="57"/>
      <c r="AR27" s="57"/>
      <c r="AS27" s="57"/>
      <c r="AT27" s="57"/>
      <c r="AU27" s="57"/>
      <c r="AV27" s="57"/>
      <c r="AW27" s="57"/>
      <c r="AX27" s="57"/>
      <c r="AY27" s="1" t="s">
        <v>47</v>
      </c>
      <c r="AZ27" s="60"/>
      <c r="BA27" s="61">
        <f>SUM(BA3:BA20)</f>
        <v>11</v>
      </c>
      <c r="BB27" s="61">
        <f>SUM(BB3:BB20)</f>
        <v>37</v>
      </c>
      <c r="BC27" s="61"/>
      <c r="BD27" s="61">
        <f>SUM(BD3:BD20)</f>
        <v>70</v>
      </c>
      <c r="BE27" s="61"/>
      <c r="BF27" s="61">
        <f>SUM(BF3:BF20)</f>
        <v>40</v>
      </c>
      <c r="BG27" s="61"/>
      <c r="BH27" s="61">
        <f>SUM(BH3:BH20)</f>
        <v>8</v>
      </c>
      <c r="BI27" s="61">
        <f>SUM(BI3:BI20)</f>
        <v>12</v>
      </c>
      <c r="BJ27" s="61">
        <f>SUM(BJ3:BJ20)</f>
        <v>8</v>
      </c>
      <c r="BK27" s="61">
        <f>SUM(BK3:BK20)</f>
        <v>0</v>
      </c>
      <c r="BL27" s="61">
        <f>SUM(BL3:BL20)</f>
        <v>0</v>
      </c>
      <c r="BM27" s="61"/>
      <c r="BN27" s="61">
        <f>SUM(BN3:BN20)</f>
        <v>0</v>
      </c>
      <c r="BO27" s="61">
        <f>SUM(BO3:BO20)</f>
        <v>6</v>
      </c>
      <c r="BP27" s="61">
        <f>SUM(BP3:BP20)</f>
        <v>5</v>
      </c>
      <c r="BQ27" s="61">
        <f>SUM(BQ3:BQ20)</f>
        <v>0</v>
      </c>
      <c r="BR27" s="61">
        <f>SUM(BR3:BR20)</f>
        <v>0</v>
      </c>
      <c r="BS27" s="61"/>
      <c r="BT27" s="61">
        <f>SUM(BT3:BT20)</f>
        <v>2</v>
      </c>
      <c r="BU27" s="61">
        <f>SUM(BU3:BU20)</f>
        <v>2</v>
      </c>
      <c r="BV27" s="61">
        <f>SUM(BV3:BV20)</f>
        <v>2</v>
      </c>
      <c r="BW27" s="298" t="s">
        <v>29</v>
      </c>
      <c r="BX27" s="299"/>
      <c r="BY27" s="62"/>
      <c r="BZ27" s="62"/>
      <c r="CA27" s="63">
        <f>SUM(BA28:BJ28)</f>
        <v>163</v>
      </c>
      <c r="CB27" s="221">
        <v>0.75</v>
      </c>
      <c r="CC27" s="62">
        <f>PERCENTILE($CC$1:$CC21,0.75)</f>
        <v>831.25</v>
      </c>
    </row>
    <row r="28" spans="1:123" ht="15.75" thickBot="1">
      <c r="C28" t="s">
        <v>48</v>
      </c>
      <c r="D28">
        <f>COUNTIF(D3:D20,"C")</f>
        <v>3</v>
      </c>
      <c r="E28">
        <f>COUNTIF(T3:T20,"C")</f>
        <v>1</v>
      </c>
      <c r="F28">
        <f>COUNTIF(A3:AJ20,"C")</f>
        <v>4</v>
      </c>
      <c r="G28">
        <f>AVERAGE(D28:F28)</f>
        <v>2.6666666666666665</v>
      </c>
      <c r="AP28" s="57"/>
      <c r="AQ28" s="57"/>
      <c r="AR28" s="57"/>
      <c r="AS28" s="57"/>
      <c r="AT28" s="57"/>
      <c r="AU28" s="57"/>
      <c r="AV28" s="57"/>
      <c r="AW28" s="57"/>
      <c r="AX28" s="57"/>
      <c r="AY28" s="1" t="s">
        <v>49</v>
      </c>
      <c r="AZ28" s="60"/>
      <c r="BA28" s="54">
        <f>BA27-BA22</f>
        <v>9</v>
      </c>
      <c r="BB28" s="54">
        <f t="shared" ref="BB28:BV28" si="56">BB27-BB22</f>
        <v>32</v>
      </c>
      <c r="BC28" s="54"/>
      <c r="BD28" s="54">
        <f t="shared" si="56"/>
        <v>58</v>
      </c>
      <c r="BE28" s="54"/>
      <c r="BF28" s="54">
        <f t="shared" si="56"/>
        <v>39</v>
      </c>
      <c r="BG28" s="54"/>
      <c r="BH28" s="54">
        <f t="shared" si="56"/>
        <v>7</v>
      </c>
      <c r="BI28" s="54">
        <f t="shared" si="56"/>
        <v>11</v>
      </c>
      <c r="BJ28" s="54">
        <f t="shared" si="56"/>
        <v>7</v>
      </c>
      <c r="BK28" s="54">
        <f t="shared" si="56"/>
        <v>0</v>
      </c>
      <c r="BL28" s="54">
        <f t="shared" si="56"/>
        <v>0</v>
      </c>
      <c r="BM28" s="54"/>
      <c r="BN28" s="54">
        <f t="shared" si="56"/>
        <v>0</v>
      </c>
      <c r="BO28" s="54"/>
      <c r="BP28" s="54">
        <f t="shared" si="56"/>
        <v>5</v>
      </c>
      <c r="BQ28" s="54">
        <f t="shared" si="56"/>
        <v>0</v>
      </c>
      <c r="BR28" s="54">
        <f t="shared" si="56"/>
        <v>0</v>
      </c>
      <c r="BS28" s="54"/>
      <c r="BT28" s="54">
        <f t="shared" si="56"/>
        <v>2</v>
      </c>
      <c r="BU28" s="54"/>
      <c r="BV28" s="54">
        <f t="shared" si="56"/>
        <v>2</v>
      </c>
      <c r="BW28" s="298" t="s">
        <v>50</v>
      </c>
      <c r="BX28" s="299"/>
      <c r="BY28" s="62"/>
      <c r="BZ28" s="62"/>
      <c r="CA28" s="63">
        <f>SUM(BK28:BP28)</f>
        <v>5</v>
      </c>
      <c r="CB28" s="221">
        <v>0.7</v>
      </c>
      <c r="CC28" s="62">
        <f>PERCENTILE($CC$1:$CC20,0.7)</f>
        <v>790.49999999999977</v>
      </c>
    </row>
    <row r="29" spans="1:123" ht="15.75" thickBot="1">
      <c r="C29" t="s">
        <v>51</v>
      </c>
      <c r="D29">
        <f>COUNTIF(D3:D20,"V")</f>
        <v>0</v>
      </c>
      <c r="E29">
        <f>COUNTIF(T3:T20,"V")</f>
        <v>0</v>
      </c>
      <c r="F29">
        <f>COUNTIF(AJ3:AJ20,"V")</f>
        <v>0</v>
      </c>
      <c r="G29">
        <f>AVERAGE(D29:F29)</f>
        <v>0</v>
      </c>
      <c r="AP29" s="57"/>
      <c r="AQ29" s="57"/>
      <c r="AR29" s="57"/>
      <c r="AS29" s="57"/>
      <c r="AT29" s="57"/>
      <c r="AU29" s="57"/>
      <c r="AV29" s="57"/>
      <c r="AW29" s="57"/>
      <c r="AX29" s="57"/>
      <c r="AY29" s="1" t="s">
        <v>52</v>
      </c>
      <c r="AZ29" s="60"/>
      <c r="BA29" s="60">
        <f>BA28*100</f>
        <v>900</v>
      </c>
      <c r="BB29" s="6">
        <f>BB28*80</f>
        <v>2560</v>
      </c>
      <c r="BC29" s="6"/>
      <c r="BD29" s="6">
        <f>BD28*60</f>
        <v>3480</v>
      </c>
      <c r="BE29" s="6"/>
      <c r="BF29" s="6">
        <f>BF28*40</f>
        <v>1560</v>
      </c>
      <c r="BG29" s="6"/>
      <c r="BH29" s="6">
        <f>BH28*20</f>
        <v>140</v>
      </c>
      <c r="BI29" s="6">
        <f>BI28*10</f>
        <v>110</v>
      </c>
      <c r="BJ29" s="6">
        <f>BJ28*5</f>
        <v>35</v>
      </c>
      <c r="BK29" s="6">
        <f>BK28*200</f>
        <v>0</v>
      </c>
      <c r="BL29" s="6">
        <f>BL28*100</f>
        <v>0</v>
      </c>
      <c r="BM29" s="6"/>
      <c r="BN29" s="6">
        <f>BN28*50</f>
        <v>0</v>
      </c>
      <c r="BO29" s="6"/>
      <c r="BP29" s="6">
        <f>BP28*25</f>
        <v>125</v>
      </c>
      <c r="BQ29" s="6">
        <f>BQ28*100</f>
        <v>0</v>
      </c>
      <c r="BR29" s="6">
        <f>BR28*50</f>
        <v>0</v>
      </c>
      <c r="BS29" s="6"/>
      <c r="BT29" s="6">
        <f>BT28*25</f>
        <v>50</v>
      </c>
      <c r="BU29" s="6"/>
      <c r="BV29" s="1">
        <f>BV28*10</f>
        <v>20</v>
      </c>
      <c r="BW29" s="300" t="s">
        <v>53</v>
      </c>
      <c r="BX29" s="301"/>
      <c r="BY29" s="64"/>
      <c r="BZ29" s="64"/>
      <c r="CA29" s="65">
        <f>SUM(BQ28:BV28)</f>
        <v>4</v>
      </c>
      <c r="CB29" s="221">
        <v>0.6</v>
      </c>
      <c r="CC29" s="62">
        <f>PERCENTILE($CC$1:$CC20,0.6)</f>
        <v>587.99999999999989</v>
      </c>
    </row>
    <row r="30" spans="1:123" ht="15.75" thickBot="1">
      <c r="C30" t="s">
        <v>34</v>
      </c>
      <c r="D30">
        <f>SUM(D27:D29)</f>
        <v>18</v>
      </c>
      <c r="E30">
        <f>SUM(E27:E29)</f>
        <v>18</v>
      </c>
      <c r="G30">
        <f>AVERAGE(D30:F30)</f>
        <v>18</v>
      </c>
      <c r="AY30" s="66" t="s">
        <v>54</v>
      </c>
      <c r="AZ30" s="67"/>
      <c r="BA30" s="60">
        <f>SUM(BA29:BV29)</f>
        <v>8980</v>
      </c>
      <c r="BB30" s="68">
        <f>BA30/AZ22</f>
        <v>561.25</v>
      </c>
      <c r="BC30" s="34"/>
      <c r="BW30" s="302" t="s">
        <v>52</v>
      </c>
      <c r="BX30" s="69" t="s">
        <v>55</v>
      </c>
      <c r="BY30" s="58"/>
      <c r="BZ30" s="58"/>
      <c r="CA30" s="70">
        <f>AVERAGE(CC3:CC20)</f>
        <v>573.33333333333337</v>
      </c>
      <c r="CB30" s="221">
        <v>0.5</v>
      </c>
      <c r="CC30" s="62">
        <f>PERCENTILE($CC$1:$CC20,0.5)</f>
        <v>495</v>
      </c>
    </row>
    <row r="31" spans="1:123" ht="15.75" thickBot="1">
      <c r="AY31" s="7"/>
      <c r="AZ31" s="9"/>
      <c r="BA31" s="6">
        <f>(SUM($AZ$3:$AZ$20))*($CE$2/3)</f>
        <v>2346.6666666666665</v>
      </c>
      <c r="BB31" s="278" t="str">
        <f>IF(BA30&gt;BA31,"ATINGE CONCEITO 3","NAO")</f>
        <v>ATINGE CONCEITO 3</v>
      </c>
      <c r="BC31" s="279"/>
      <c r="BD31" s="279"/>
      <c r="BE31" s="279"/>
      <c r="BF31" s="279"/>
      <c r="BG31" s="279"/>
      <c r="BH31" s="279"/>
      <c r="BW31" s="303"/>
      <c r="BX31" s="71" t="s">
        <v>56</v>
      </c>
      <c r="BY31" s="62"/>
      <c r="BZ31" s="62"/>
      <c r="CA31" s="63">
        <f>QUARTILE(CC3:CC20,1)</f>
        <v>285</v>
      </c>
      <c r="CB31" s="221">
        <v>0.4</v>
      </c>
      <c r="CC31" s="62">
        <f>PERCENTILE($CC$1:$CC20,0.4)</f>
        <v>405</v>
      </c>
    </row>
    <row r="32" spans="1:123" ht="15.75" thickBot="1">
      <c r="AY32" s="72" t="s">
        <v>57</v>
      </c>
      <c r="AZ32" s="73"/>
      <c r="BA32" s="6">
        <f>(SUM($AZ$3:$AZ$20))*($CG$2/3)</f>
        <v>2986.6666666666665</v>
      </c>
      <c r="BB32" s="278" t="str">
        <f>IF(BA30&gt;=BA32,"ATINGE CONCEITO 4","NAO")</f>
        <v>ATINGE CONCEITO 4</v>
      </c>
      <c r="BC32" s="279"/>
      <c r="BD32" s="279"/>
      <c r="BE32" s="279"/>
      <c r="BF32" s="279"/>
      <c r="BG32" s="279"/>
      <c r="BH32" s="279"/>
      <c r="BW32" s="303"/>
      <c r="BX32" s="71" t="s">
        <v>58</v>
      </c>
      <c r="BY32" s="62"/>
      <c r="BZ32" s="62"/>
      <c r="CA32" s="74">
        <f>MEDIAN(CC3:CC20)</f>
        <v>495</v>
      </c>
      <c r="CB32" s="221">
        <v>0.35</v>
      </c>
      <c r="CC32" s="62">
        <f>PERCENTILE($CC$1:$CC19,0.35)</f>
        <v>405</v>
      </c>
    </row>
    <row r="33" spans="51:81" ht="15.75" thickBot="1">
      <c r="AY33" s="66"/>
      <c r="AZ33" s="67"/>
      <c r="BA33" s="6">
        <f>(SUM($AZ$3:$AZ$20))*($CI$2/3)</f>
        <v>3840</v>
      </c>
      <c r="BB33" s="278" t="str">
        <f>IF(BA30&gt;=BA33,"ATINGE CONCEITO 5","NAO")</f>
        <v>ATINGE CONCEITO 5</v>
      </c>
      <c r="BC33" s="279"/>
      <c r="BD33" s="279"/>
      <c r="BE33" s="279"/>
      <c r="BF33" s="279"/>
      <c r="BG33" s="279"/>
      <c r="BH33" s="279"/>
      <c r="BW33" s="303"/>
      <c r="BX33" s="71" t="s">
        <v>59</v>
      </c>
      <c r="BY33" s="62"/>
      <c r="BZ33" s="62"/>
      <c r="CA33" s="63">
        <f>QUARTILE(CC3:CC20,3)</f>
        <v>831.25</v>
      </c>
      <c r="CB33" s="221">
        <v>0.3</v>
      </c>
      <c r="CC33" s="62">
        <f>PERCENTILE($CC$1:$CC20,0.3)</f>
        <v>310.49999999999994</v>
      </c>
    </row>
    <row r="34" spans="51:81" ht="15.75" thickBot="1">
      <c r="BW34" s="304"/>
      <c r="BX34" s="75" t="s">
        <v>60</v>
      </c>
      <c r="BY34" s="64"/>
      <c r="BZ34" s="64"/>
      <c r="CA34" s="65">
        <f>QUARTILE(CC3:CC20,4)</f>
        <v>1295</v>
      </c>
    </row>
    <row r="35" spans="51:81" ht="15.75" thickBot="1"/>
    <row r="36" spans="51:81" ht="15.75" thickBot="1">
      <c r="AY36" s="292" t="s">
        <v>61</v>
      </c>
      <c r="AZ36" s="282"/>
      <c r="BA36" s="282"/>
      <c r="BB36" s="282"/>
      <c r="BC36" s="282"/>
      <c r="BD36" s="282"/>
      <c r="BE36" s="282"/>
      <c r="BF36" s="282"/>
      <c r="BG36" s="282"/>
      <c r="BH36" s="282"/>
      <c r="BI36" s="282"/>
      <c r="BJ36" s="282"/>
      <c r="BK36" s="282"/>
      <c r="BL36" s="282"/>
      <c r="BM36" s="282"/>
      <c r="BN36" s="282"/>
      <c r="BO36" s="282"/>
      <c r="BP36" s="282"/>
      <c r="BQ36" s="282"/>
      <c r="BR36" s="282"/>
      <c r="BS36" s="282"/>
      <c r="BT36" s="282"/>
      <c r="BU36" s="282"/>
      <c r="BV36" s="283"/>
    </row>
    <row r="37" spans="51:81" ht="15.75" thickBot="1">
      <c r="AY37" s="76"/>
      <c r="AZ37" s="60"/>
      <c r="BA37" s="1" t="s">
        <v>62</v>
      </c>
      <c r="BB37" s="54"/>
      <c r="BC37" s="54"/>
      <c r="BD37" s="54" t="s">
        <v>63</v>
      </c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60"/>
    </row>
    <row r="38" spans="51:81" ht="15.75" thickBot="1">
      <c r="AY38" s="1" t="s">
        <v>64</v>
      </c>
      <c r="AZ38" s="60"/>
      <c r="BA38" s="309">
        <f>AZ22-COUNTIF(CE3:CE20,"=NAO")</f>
        <v>16</v>
      </c>
      <c r="BB38" s="281"/>
      <c r="BC38" s="77"/>
      <c r="BD38" s="310">
        <f>(BA38/G27)*100</f>
        <v>100</v>
      </c>
      <c r="BE38" s="311"/>
      <c r="BF38" s="312"/>
      <c r="BG38" s="78"/>
      <c r="BH38" s="54" t="str">
        <f>IF(BD38&gt;=80,"ATINGEM CONCEITO 3","NAO")</f>
        <v>ATINGEM CONCEITO 3</v>
      </c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60"/>
    </row>
    <row r="39" spans="51:81" ht="15.75" thickBot="1">
      <c r="AY39" s="1" t="s">
        <v>65</v>
      </c>
      <c r="AZ39" s="60"/>
      <c r="BA39" s="309">
        <f>AZ22-COUNTIF(CG3:CG20,"=NAO")</f>
        <v>15</v>
      </c>
      <c r="BB39" s="281"/>
      <c r="BC39" s="77"/>
      <c r="BD39" s="310">
        <f>(BA39/G27)*100</f>
        <v>93.75</v>
      </c>
      <c r="BE39" s="311"/>
      <c r="BF39" s="312"/>
      <c r="BG39" s="78"/>
      <c r="BH39" s="54" t="str">
        <f>IF(BD39&gt;=80," ATINGEM CONCEITO 4","NAO")</f>
        <v xml:space="preserve"> ATINGEM CONCEITO 4</v>
      </c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60"/>
    </row>
    <row r="40" spans="51:81" ht="15.75" thickBot="1">
      <c r="AY40" s="313" t="s">
        <v>66</v>
      </c>
      <c r="AZ40" s="314"/>
      <c r="BA40" s="309">
        <f>AZ22-COUNTIF(CI3:CI20,"=NAO")</f>
        <v>14</v>
      </c>
      <c r="BB40" s="281"/>
      <c r="BC40" s="77"/>
      <c r="BD40" s="310">
        <f>(BA40/G27)*100</f>
        <v>87.5</v>
      </c>
      <c r="BE40" s="311"/>
      <c r="BF40" s="312"/>
      <c r="BG40" s="78"/>
      <c r="BH40" s="54" t="str">
        <f>IF(BD40&gt;=80,"ATINGEM CONCEITO 5","NAO")</f>
        <v>ATINGEM CONCEITO 5</v>
      </c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60"/>
    </row>
    <row r="42" spans="51:81" ht="15.75" thickBot="1"/>
    <row r="43" spans="51:81" ht="15.75" thickBot="1">
      <c r="AY43" s="292" t="s">
        <v>67</v>
      </c>
      <c r="AZ43" s="282"/>
      <c r="BA43" s="282"/>
      <c r="BB43" s="282"/>
      <c r="BC43" s="282"/>
      <c r="BD43" s="282"/>
      <c r="BE43" s="282"/>
      <c r="BF43" s="282"/>
      <c r="BG43" s="282"/>
      <c r="BH43" s="282"/>
      <c r="BI43" s="282"/>
      <c r="BJ43" s="282"/>
      <c r="BK43" s="282"/>
      <c r="BL43" s="282"/>
      <c r="BM43" s="282"/>
      <c r="BN43" s="282"/>
      <c r="BO43" s="282"/>
      <c r="BP43" s="282"/>
      <c r="BQ43" s="282"/>
      <c r="BR43" s="282"/>
      <c r="BS43" s="282"/>
      <c r="BT43" s="282"/>
      <c r="BU43" s="282"/>
      <c r="BV43" s="283"/>
    </row>
    <row r="44" spans="51:81" ht="15.75" thickBot="1">
      <c r="AY44" t="s">
        <v>43</v>
      </c>
      <c r="AZ44">
        <f>G27</f>
        <v>16</v>
      </c>
      <c r="BA44" s="79" t="s">
        <v>8</v>
      </c>
      <c r="BB44" s="80" t="s">
        <v>9</v>
      </c>
      <c r="BC44" s="80"/>
      <c r="BD44" s="80" t="s">
        <v>10</v>
      </c>
      <c r="BE44" s="80"/>
      <c r="BF44" s="80" t="s">
        <v>11</v>
      </c>
      <c r="BG44" s="80"/>
      <c r="BH44" s="80" t="s">
        <v>12</v>
      </c>
      <c r="BI44" s="80" t="s">
        <v>13</v>
      </c>
      <c r="BJ44" s="80" t="s">
        <v>14</v>
      </c>
      <c r="BK44" s="80" t="s">
        <v>15</v>
      </c>
      <c r="BL44" s="80" t="s">
        <v>16</v>
      </c>
      <c r="BM44" s="80"/>
      <c r="BN44" s="80" t="s">
        <v>17</v>
      </c>
      <c r="BO44" s="80"/>
      <c r="BP44" s="80" t="s">
        <v>27</v>
      </c>
      <c r="BQ44" s="80" t="s">
        <v>19</v>
      </c>
      <c r="BR44" s="80" t="s">
        <v>20</v>
      </c>
      <c r="BS44" s="80"/>
      <c r="BT44" s="80" t="s">
        <v>21</v>
      </c>
      <c r="BU44" s="80"/>
      <c r="BV44" s="81" t="s">
        <v>22</v>
      </c>
    </row>
    <row r="45" spans="51:81">
      <c r="AY45" t="s">
        <v>68</v>
      </c>
      <c r="BA45">
        <f>COUNTIF(BA3:BA20,"&gt;0")</f>
        <v>8</v>
      </c>
      <c r="BB45">
        <f>COUNTIF(BB3:BB20,"&gt;0")</f>
        <v>15</v>
      </c>
      <c r="BD45">
        <f>COUNTIF(BD3:BD20,"&gt;0")</f>
        <v>15</v>
      </c>
      <c r="BF45">
        <f>COUNTIF(BF3:BF20,"&gt;0")</f>
        <v>14</v>
      </c>
      <c r="BH45">
        <f t="shared" ref="BH45:BV45" si="57">COUNTIF(BH3:BH20,"&gt;0")</f>
        <v>6</v>
      </c>
      <c r="BI45">
        <f t="shared" si="57"/>
        <v>5</v>
      </c>
      <c r="BJ45">
        <f t="shared" si="57"/>
        <v>7</v>
      </c>
      <c r="BK45">
        <f t="shared" si="57"/>
        <v>0</v>
      </c>
      <c r="BL45">
        <f t="shared" si="57"/>
        <v>0</v>
      </c>
      <c r="BM45">
        <f t="shared" si="57"/>
        <v>0</v>
      </c>
      <c r="BN45">
        <f t="shared" si="57"/>
        <v>0</v>
      </c>
      <c r="BO45">
        <f t="shared" si="57"/>
        <v>3</v>
      </c>
      <c r="BP45">
        <f t="shared" si="57"/>
        <v>3</v>
      </c>
      <c r="BQ45">
        <f t="shared" si="57"/>
        <v>0</v>
      </c>
      <c r="BR45">
        <f t="shared" si="57"/>
        <v>0</v>
      </c>
      <c r="BS45">
        <f t="shared" si="57"/>
        <v>0</v>
      </c>
      <c r="BT45">
        <f t="shared" si="57"/>
        <v>1</v>
      </c>
      <c r="BU45">
        <f t="shared" si="57"/>
        <v>2</v>
      </c>
      <c r="BV45">
        <f t="shared" si="57"/>
        <v>2</v>
      </c>
    </row>
    <row r="46" spans="51:81">
      <c r="AY46" t="s">
        <v>69</v>
      </c>
      <c r="BA46" s="82">
        <f>BA45/$AZ$44*100</f>
        <v>50</v>
      </c>
      <c r="BB46" s="82">
        <f t="shared" ref="BB46:BV46" si="58">BB45/$AZ$44*100</f>
        <v>93.75</v>
      </c>
      <c r="BC46" s="82"/>
      <c r="BD46" s="82">
        <f t="shared" si="58"/>
        <v>93.75</v>
      </c>
      <c r="BE46" s="82"/>
      <c r="BF46" s="82">
        <f t="shared" si="58"/>
        <v>87.5</v>
      </c>
      <c r="BG46" s="82"/>
      <c r="BH46" s="82">
        <f t="shared" si="58"/>
        <v>37.5</v>
      </c>
      <c r="BI46" s="82">
        <f t="shared" si="58"/>
        <v>31.25</v>
      </c>
      <c r="BJ46" s="82">
        <f t="shared" si="58"/>
        <v>43.75</v>
      </c>
      <c r="BK46" s="82">
        <f t="shared" si="58"/>
        <v>0</v>
      </c>
      <c r="BL46" s="82">
        <f t="shared" si="58"/>
        <v>0</v>
      </c>
      <c r="BM46" s="82">
        <f t="shared" si="58"/>
        <v>0</v>
      </c>
      <c r="BN46" s="82">
        <f t="shared" si="58"/>
        <v>0</v>
      </c>
      <c r="BO46" s="82">
        <f t="shared" si="58"/>
        <v>18.75</v>
      </c>
      <c r="BP46" s="82">
        <f t="shared" si="58"/>
        <v>18.75</v>
      </c>
      <c r="BQ46" s="82">
        <f t="shared" si="58"/>
        <v>0</v>
      </c>
      <c r="BR46" s="82">
        <f t="shared" si="58"/>
        <v>0</v>
      </c>
      <c r="BS46" s="82">
        <f t="shared" si="58"/>
        <v>0</v>
      </c>
      <c r="BT46" s="82">
        <f t="shared" si="58"/>
        <v>6.25</v>
      </c>
      <c r="BU46" s="82">
        <f t="shared" si="58"/>
        <v>12.5</v>
      </c>
      <c r="BV46" s="82">
        <f t="shared" si="58"/>
        <v>12.5</v>
      </c>
    </row>
    <row r="47" spans="51:81" ht="15.75" thickBot="1">
      <c r="BA47" t="s">
        <v>29</v>
      </c>
      <c r="BK47" t="s">
        <v>50</v>
      </c>
      <c r="BQ47" t="s">
        <v>53</v>
      </c>
    </row>
    <row r="48" spans="51:81" ht="15.75" thickBot="1">
      <c r="AY48" t="s">
        <v>23</v>
      </c>
      <c r="BA48" s="288">
        <f>COUNTIF(BC3:BC20,"&gt;0")/$AZ$44*100</f>
        <v>93.75</v>
      </c>
      <c r="BB48" s="289"/>
      <c r="BC48" s="83"/>
      <c r="BJ48" t="s">
        <v>26</v>
      </c>
      <c r="BK48" s="288">
        <f>COUNTIF(BM3:BM20,"&gt;0")/$AZ$44*100</f>
        <v>0</v>
      </c>
      <c r="BL48" s="289"/>
      <c r="BM48" s="83"/>
      <c r="BP48" t="s">
        <v>28</v>
      </c>
      <c r="BQ48" s="288">
        <f>COUNTIF(BS3:BS20,"&gt;0")/$AZ$44*100</f>
        <v>0</v>
      </c>
      <c r="BR48" s="289"/>
      <c r="BS48" s="83"/>
    </row>
    <row r="49" spans="51:59" ht="15.75" thickBot="1">
      <c r="AY49" t="s">
        <v>24</v>
      </c>
      <c r="BA49" s="305">
        <f>COUNTIF(BE3:BE112,"&gt;0")/$AZ$44*100</f>
        <v>106.25</v>
      </c>
      <c r="BB49" s="306"/>
      <c r="BC49" s="306"/>
      <c r="BD49" s="307"/>
      <c r="BE49" s="83"/>
    </row>
    <row r="50" spans="51:59" ht="15.75" thickBot="1">
      <c r="AY50" t="s">
        <v>70</v>
      </c>
      <c r="BA50" s="288">
        <f>COUNTIF(BG3:BG20,"&gt;0")/$AZ$44*100</f>
        <v>112.5</v>
      </c>
      <c r="BB50" s="308"/>
      <c r="BC50" s="308"/>
      <c r="BD50" s="308"/>
      <c r="BE50" s="308"/>
      <c r="BF50" s="289"/>
      <c r="BG50" s="57"/>
    </row>
    <row r="51" spans="51:59" ht="15.75" thickBot="1"/>
    <row r="52" spans="51:59" ht="15.75" thickBot="1">
      <c r="AY52" t="s">
        <v>23</v>
      </c>
      <c r="BA52" s="288">
        <f>COUNTIF(BC3:BC20,"&gt;1")/$AZ$44*100</f>
        <v>75</v>
      </c>
      <c r="BB52" s="289"/>
    </row>
  </sheetData>
  <protectedRanges>
    <protectedRange password="E804" sqref="T101:AI101" name="Dados da produção_1"/>
  </protectedRanges>
  <mergeCells count="30">
    <mergeCell ref="AY40:AZ40"/>
    <mergeCell ref="BA40:BB40"/>
    <mergeCell ref="BD40:BF40"/>
    <mergeCell ref="AY43:BV43"/>
    <mergeCell ref="BA48:BB48"/>
    <mergeCell ref="BK48:BL48"/>
    <mergeCell ref="BQ48:BR48"/>
    <mergeCell ref="BA49:BD49"/>
    <mergeCell ref="BA50:BF50"/>
    <mergeCell ref="AY36:BV36"/>
    <mergeCell ref="BA38:BB38"/>
    <mergeCell ref="BD38:BF38"/>
    <mergeCell ref="BA39:BB39"/>
    <mergeCell ref="BD39:BF39"/>
    <mergeCell ref="BA52:BB52"/>
    <mergeCell ref="CB25:CC25"/>
    <mergeCell ref="AY26:BV26"/>
    <mergeCell ref="BW26:BX26"/>
    <mergeCell ref="BW25:CA25"/>
    <mergeCell ref="BW27:BX27"/>
    <mergeCell ref="BW28:BX28"/>
    <mergeCell ref="BW29:BX29"/>
    <mergeCell ref="BW30:BW34"/>
    <mergeCell ref="BB31:BH31"/>
    <mergeCell ref="BB32:BH32"/>
    <mergeCell ref="BB33:BH33"/>
    <mergeCell ref="E1:S1"/>
    <mergeCell ref="U1:AI1"/>
    <mergeCell ref="AK1:AY1"/>
    <mergeCell ref="BA1:BV1"/>
  </mergeCells>
  <phoneticPr fontId="0" type="noConversion"/>
  <pageMargins left="0.511811024" right="0.511811024" top="0.78740157499999996" bottom="0.78740157499999996" header="0.31496062000000002" footer="0.31496062000000002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27</vt:i4>
      </vt:variant>
      <vt:variant>
        <vt:lpstr>Gráficos</vt:lpstr>
      </vt:variant>
      <vt:variant>
        <vt:i4>9</vt:i4>
      </vt:variant>
    </vt:vector>
  </HeadingPairs>
  <TitlesOfParts>
    <vt:vector size="36" baseType="lpstr">
      <vt:lpstr>UFPR</vt:lpstr>
      <vt:lpstr>UNICSUL</vt:lpstr>
      <vt:lpstr>UFPEL</vt:lpstr>
      <vt:lpstr>UFRN</vt:lpstr>
      <vt:lpstr>UFTM</vt:lpstr>
      <vt:lpstr>UFV-UFJF</vt:lpstr>
      <vt:lpstr>USJT</vt:lpstr>
      <vt:lpstr>UNICAMP</vt:lpstr>
      <vt:lpstr>UDESC</vt:lpstr>
      <vt:lpstr>UNB</vt:lpstr>
      <vt:lpstr>UPE-UFPB</vt:lpstr>
      <vt:lpstr>USP</vt:lpstr>
      <vt:lpstr>UFES</vt:lpstr>
      <vt:lpstr>UNESP</vt:lpstr>
      <vt:lpstr>UFMG</vt:lpstr>
      <vt:lpstr>UCB</vt:lpstr>
      <vt:lpstr>UFSC</vt:lpstr>
      <vt:lpstr>UNIMEP</vt:lpstr>
      <vt:lpstr>UFRGS</vt:lpstr>
      <vt:lpstr>UGF</vt:lpstr>
      <vt:lpstr>UNIVERSO</vt:lpstr>
      <vt:lpstr>UEL-UEM</vt:lpstr>
      <vt:lpstr>UFRJ</vt:lpstr>
      <vt:lpstr>ALL EF</vt:lpstr>
      <vt:lpstr>RESUMOS</vt:lpstr>
      <vt:lpstr>pedag</vt:lpstr>
      <vt:lpstr>Plan1</vt:lpstr>
      <vt:lpstr>PROD ESTRATOS</vt:lpstr>
      <vt:lpstr>PI PPG NOR</vt:lpstr>
      <vt:lpstr>PI MEDIANA PPGS</vt:lpstr>
      <vt:lpstr>% A1</vt:lpstr>
      <vt:lpstr>%A2</vt:lpstr>
      <vt:lpstr>&gt;2 A1+A2</vt:lpstr>
      <vt:lpstr>PROD AREAS</vt:lpstr>
      <vt:lpstr>DOCENTES</vt:lpstr>
      <vt:lpstr>PTS MED 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Rodacki</dc:creator>
  <cp:lastModifiedBy>Supreuniao</cp:lastModifiedBy>
  <dcterms:created xsi:type="dcterms:W3CDTF">2011-11-16T09:58:10Z</dcterms:created>
  <dcterms:modified xsi:type="dcterms:W3CDTF">2011-11-30T18:56:49Z</dcterms:modified>
</cp:coreProperties>
</file>